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dem52_cam_ac_uk/Documents/LOR CAMBRIDGE/03. PROJECTS/00. ALL PROJECTS/SUPERSTRUCTURE ALL/"/>
    </mc:Choice>
  </mc:AlternateContent>
  <xr:revisionPtr revIDLastSave="6217" documentId="8_{38994CE3-7C83-4DF3-AE56-CB92A906EFFC}" xr6:coauthVersionLast="47" xr6:coauthVersionMax="47" xr10:uidLastSave="{5257CD7F-BEDB-4245-86A8-560122B32877}"/>
  <bookViews>
    <workbookView xWindow="-28920" yWindow="-120" windowWidth="29040" windowHeight="15720" tabRatio="765" activeTab="2" xr2:uid="{15AFE780-2AD4-451A-BCA0-234693EFD323}"/>
  </bookViews>
  <sheets>
    <sheet name="0. Actual Holidays" sheetId="2" r:id="rId1"/>
    <sheet name="0. Planned Holidays" sheetId="17" r:id="rId2"/>
    <sheet name="1. Levels" sheetId="1" r:id="rId3"/>
    <sheet name="Data labels" sheetId="18" r:id="rId4"/>
  </sheets>
  <definedNames>
    <definedName name="_xlnm._FilterDatabase" localSheetId="2" hidden="1">'1. Levels'!$A$1:$AK$247</definedName>
    <definedName name="ABHolidays">'0. Actual Holidays'!$A$8:$A$94</definedName>
    <definedName name="ABPlannedHolidays">'0. Planned Holidays'!$A$2:$A$28</definedName>
    <definedName name="ABWeekdayHours">'0. Actual Holidays'!$A$2</definedName>
    <definedName name="ABWeekendHours">'0. Actual Holidays'!$A$5</definedName>
    <definedName name="CHolidays">'0. Actual Holidays'!$B$8:$B$51</definedName>
    <definedName name="CPlannedHolidays">'0. Planned Holidays'!$B$2:$B$136</definedName>
    <definedName name="CWeekdayHours">'0. Actual Holidays'!$B$2</definedName>
    <definedName name="CWeekendHours">'0. Actual Holidays'!$B$5</definedName>
    <definedName name="DHolidays">'0. Actual Holidays'!$C$8:$C$59</definedName>
    <definedName name="DPlannedHolidays">'0. Planned Holidays'!$C$2:$C$136</definedName>
    <definedName name="DWeekdayHours">'0. Actual Holidays'!$C$2</definedName>
    <definedName name="DWeekendHours">'0. Actual Holidays'!$C$5</definedName>
    <definedName name="EHolidays">'0. Actual Holidays'!$D$8:$D$129</definedName>
    <definedName name="EPlannedHolidays">'0. Planned Holidays'!$D$2:$D$136</definedName>
    <definedName name="EWeekdayHours">'0. Actual Holidays'!$D$2</definedName>
    <definedName name="EWeekendHours">'0. Actual Holidays'!$D$5</definedName>
    <definedName name="FHolidays">'0. Actual Holidays'!$E$8:$E$164</definedName>
    <definedName name="FPlannedHolidays">'0. Planned Holidays'!$E$2:$E$166</definedName>
    <definedName name="FWeekdayHours">'0. Actual Holidays'!$E$2</definedName>
    <definedName name="FWeekendHours">'0. Actual Holidays'!$E$5</definedName>
    <definedName name="GHolidays">'0. Actual Holidays'!$F$8:$F$146</definedName>
    <definedName name="GPlannedHolidays">'0. Planned Holidays'!$F$2:$F$136</definedName>
    <definedName name="GWeekdayHours">'0. Actual Holidays'!$F$2</definedName>
    <definedName name="GWeekendHours">'0. Actual Holidays'!$F$5</definedName>
    <definedName name="HPlannedHolidays">'0. Planned Holidays'!$G$2:$G$136</definedName>
    <definedName name="HTHolidays">'0. Actual Holidays'!$G$8:$G$269</definedName>
    <definedName name="HTWeekdayHours">'0. Actual Holidays'!$G$2</definedName>
    <definedName name="HTWeekendHours">'0. Actual Holidays'!$G$5</definedName>
    <definedName name="IHolidays">'0. Actual Holidays'!$H$8:$H$128</definedName>
    <definedName name="IPlannedHolidays">'0. Planned Holidays'!$H$2:$H$136</definedName>
    <definedName name="IWeekdayHours">'0. Actual Holidays'!$H$2</definedName>
    <definedName name="IWeekendHours">'0. Actual Holidays'!$H$5</definedName>
    <definedName name="JHolidays">'0. Actual Holidays'!$I$8:$I$128</definedName>
    <definedName name="JPlannedHolidays">'0. Planned Holidays'!$I$2:$I$136</definedName>
    <definedName name="JWeekdayHours">'0. Actual Holidays'!$I$2</definedName>
    <definedName name="JWeekendHours">'0. Actual Holidays'!$I$5</definedName>
    <definedName name="KHolidays">'0. Actual Holidays'!$J$8:$J$202</definedName>
    <definedName name="KPlannedHolidays">'0. Planned Holidays'!$J$2:$J$136</definedName>
    <definedName name="KWeekdayHours">'0. Actual Holidays'!$J$2</definedName>
    <definedName name="KWeekendHours">'0. Actual Holidays'!$J$5</definedName>
    <definedName name="LHolidays">'0. Actual Holidays'!$K$8:$K$519</definedName>
    <definedName name="LWeekdayHours">'0. Actual Holidays'!$K$2</definedName>
    <definedName name="LWeekendHours">'0. Actual Holidays'!$K$5</definedName>
    <definedName name="MHolidays">'0. Actual Holidays'!$L$8:$L$519</definedName>
    <definedName name="MPlannedHolidays">'0. Planned Holidays'!$L$2:$L$136</definedName>
    <definedName name="MWeekdayHours">'0. Actual Holidays'!$L$2</definedName>
    <definedName name="MWeekendHours">'0. Actual Holidays'!$L$5</definedName>
    <definedName name="NHolidays">'0. Actual Holidays'!$M$8:$M$171</definedName>
    <definedName name="NWeekdayHours">'0. Actual Holidays'!$M$2</definedName>
    <definedName name="NWeekendHours">'0. Actual Holidays'!$M$5</definedName>
    <definedName name="OHolidays">'0. Actual Holidays'!$N$8:$N$190</definedName>
    <definedName name="OWeekdayHours">'0. Actual Holidays'!$N$2</definedName>
    <definedName name="OWeekendHours">'0. Actual Holidays'!$N$5</definedName>
    <definedName name="PQRSHolidays">'0. Actual Holidays'!$O$8:$O$166</definedName>
    <definedName name="PQRSWeekdayHours">'0. Actual Holidays'!$O$2</definedName>
    <definedName name="PQRSWeekendHours">'0. Actual Holidays'!$O$5</definedName>
    <definedName name="UVWXHolidays">'0. Actual Holidays'!$P$8:$P$85</definedName>
    <definedName name="UVWXWeekdayHours">'0. Actual Holidays'!$P$2</definedName>
    <definedName name="UVWXWeekendHours">'0. Actual Holidays'!$P$5</definedName>
    <definedName name="YHolidays">'0. Actual Holidays'!$Q$8:$Q$247</definedName>
    <definedName name="YWeekdayHours">'0. Actual Holidays'!$Q$2</definedName>
    <definedName name="YWeekendHours">'0. Actual Holidays'!$Q$5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7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" i="1"/>
  <c r="E217" i="1"/>
  <c r="Y217" i="1" s="1"/>
  <c r="E198" i="1"/>
  <c r="Y198" i="1" s="1"/>
  <c r="U216" i="1" l="1"/>
  <c r="P216" i="1"/>
  <c r="U197" i="1"/>
  <c r="P197" i="1"/>
  <c r="P198" i="1"/>
  <c r="P196" i="1"/>
  <c r="V247" i="1" l="1"/>
  <c r="V246" i="1"/>
  <c r="S235" i="1"/>
  <c r="T235" i="1" s="1"/>
  <c r="U234" i="1"/>
  <c r="S234" i="1"/>
  <c r="T234" i="1" s="1"/>
  <c r="U233" i="1"/>
  <c r="S233" i="1"/>
  <c r="T233" i="1" s="1"/>
  <c r="U232" i="1"/>
  <c r="S232" i="1"/>
  <c r="T232" i="1" s="1"/>
  <c r="U231" i="1"/>
  <c r="S231" i="1"/>
  <c r="T231" i="1" s="1"/>
  <c r="U230" i="1"/>
  <c r="S230" i="1"/>
  <c r="T230" i="1" s="1"/>
  <c r="U229" i="1"/>
  <c r="S229" i="1"/>
  <c r="T229" i="1" s="1"/>
  <c r="U228" i="1"/>
  <c r="S228" i="1"/>
  <c r="T228" i="1" s="1"/>
  <c r="U227" i="1"/>
  <c r="S227" i="1"/>
  <c r="T227" i="1" s="1"/>
  <c r="U226" i="1"/>
  <c r="S226" i="1"/>
  <c r="T226" i="1" s="1"/>
  <c r="U225" i="1"/>
  <c r="S225" i="1"/>
  <c r="T225" i="1" s="1"/>
  <c r="U224" i="1"/>
  <c r="S224" i="1"/>
  <c r="T224" i="1" s="1"/>
  <c r="U223" i="1"/>
  <c r="S223" i="1"/>
  <c r="T223" i="1" s="1"/>
  <c r="U222" i="1"/>
  <c r="S222" i="1"/>
  <c r="T222" i="1" s="1"/>
  <c r="U221" i="1"/>
  <c r="S221" i="1"/>
  <c r="T221" i="1" s="1"/>
  <c r="U220" i="1"/>
  <c r="S220" i="1"/>
  <c r="T220" i="1" s="1"/>
  <c r="U219" i="1"/>
  <c r="S219" i="1"/>
  <c r="T219" i="1" s="1"/>
  <c r="U218" i="1"/>
  <c r="S218" i="1"/>
  <c r="T218" i="1" s="1"/>
  <c r="U217" i="1"/>
  <c r="S217" i="1"/>
  <c r="T217" i="1" s="1"/>
  <c r="S216" i="1"/>
  <c r="T216" i="1" s="1"/>
  <c r="U215" i="1"/>
  <c r="S215" i="1"/>
  <c r="T215" i="1" s="1"/>
  <c r="U214" i="1"/>
  <c r="S214" i="1"/>
  <c r="T214" i="1" s="1"/>
  <c r="U213" i="1"/>
  <c r="S213" i="1"/>
  <c r="T213" i="1" s="1"/>
  <c r="U212" i="1"/>
  <c r="S212" i="1"/>
  <c r="T212" i="1" s="1"/>
  <c r="U211" i="1"/>
  <c r="S211" i="1"/>
  <c r="T211" i="1" s="1"/>
  <c r="U210" i="1"/>
  <c r="S210" i="1"/>
  <c r="T210" i="1" s="1"/>
  <c r="U209" i="1"/>
  <c r="S209" i="1"/>
  <c r="T209" i="1" s="1"/>
  <c r="U208" i="1"/>
  <c r="S208" i="1"/>
  <c r="T208" i="1" s="1"/>
  <c r="U207" i="1"/>
  <c r="S207" i="1"/>
  <c r="T207" i="1" s="1"/>
  <c r="U206" i="1"/>
  <c r="S206" i="1"/>
  <c r="T206" i="1" s="1"/>
  <c r="U205" i="1"/>
  <c r="S205" i="1"/>
  <c r="T205" i="1" s="1"/>
  <c r="U204" i="1"/>
  <c r="S204" i="1"/>
  <c r="T204" i="1" s="1"/>
  <c r="U203" i="1"/>
  <c r="S203" i="1"/>
  <c r="T203" i="1" s="1"/>
  <c r="U202" i="1"/>
  <c r="S202" i="1"/>
  <c r="T202" i="1" s="1"/>
  <c r="U201" i="1"/>
  <c r="S201" i="1"/>
  <c r="T201" i="1" s="1"/>
  <c r="U200" i="1"/>
  <c r="S200" i="1"/>
  <c r="T200" i="1" s="1"/>
  <c r="U199" i="1"/>
  <c r="S199" i="1"/>
  <c r="T199" i="1" s="1"/>
  <c r="U198" i="1"/>
  <c r="S198" i="1"/>
  <c r="T198" i="1" s="1"/>
  <c r="S197" i="1"/>
  <c r="T197" i="1" s="1"/>
  <c r="U196" i="1"/>
  <c r="S196" i="1"/>
  <c r="T196" i="1" s="1"/>
  <c r="U195" i="1"/>
  <c r="S195" i="1"/>
  <c r="T195" i="1" s="1"/>
  <c r="U194" i="1"/>
  <c r="S194" i="1"/>
  <c r="T194" i="1" s="1"/>
  <c r="U193" i="1"/>
  <c r="S193" i="1"/>
  <c r="T193" i="1" s="1"/>
  <c r="U192" i="1"/>
  <c r="S192" i="1"/>
  <c r="T192" i="1" s="1"/>
  <c r="U191" i="1"/>
  <c r="S191" i="1"/>
  <c r="T191" i="1" s="1"/>
  <c r="U190" i="1"/>
  <c r="S190" i="1"/>
  <c r="T190" i="1" s="1"/>
  <c r="U189" i="1"/>
  <c r="S189" i="1"/>
  <c r="T189" i="1" s="1"/>
  <c r="U188" i="1"/>
  <c r="S188" i="1"/>
  <c r="T188" i="1" s="1"/>
  <c r="U187" i="1"/>
  <c r="S187" i="1"/>
  <c r="T187" i="1" s="1"/>
  <c r="U186" i="1"/>
  <c r="S186" i="1"/>
  <c r="T186" i="1" s="1"/>
  <c r="U185" i="1"/>
  <c r="S185" i="1"/>
  <c r="T185" i="1" s="1"/>
  <c r="U184" i="1"/>
  <c r="S184" i="1"/>
  <c r="T184" i="1" s="1"/>
  <c r="U183" i="1"/>
  <c r="S183" i="1"/>
  <c r="T183" i="1" s="1"/>
  <c r="U182" i="1"/>
  <c r="S182" i="1"/>
  <c r="T182" i="1" s="1"/>
  <c r="U65" i="1"/>
  <c r="S66" i="1"/>
  <c r="T66" i="1" s="1"/>
  <c r="S107" i="1" l="1"/>
  <c r="T107" i="1" s="1"/>
  <c r="U106" i="1"/>
  <c r="S106" i="1"/>
  <c r="T106" i="1" s="1"/>
  <c r="U105" i="1"/>
  <c r="S105" i="1"/>
  <c r="T105" i="1" s="1"/>
  <c r="U104" i="1"/>
  <c r="S104" i="1"/>
  <c r="T104" i="1" s="1"/>
  <c r="U103" i="1"/>
  <c r="S103" i="1"/>
  <c r="T103" i="1" s="1"/>
  <c r="U102" i="1"/>
  <c r="S102" i="1"/>
  <c r="T102" i="1" s="1"/>
  <c r="U101" i="1"/>
  <c r="S101" i="1"/>
  <c r="T101" i="1" s="1"/>
  <c r="S100" i="1"/>
  <c r="T100" i="1" s="1"/>
  <c r="U99" i="1"/>
  <c r="S99" i="1"/>
  <c r="T99" i="1" s="1"/>
  <c r="U98" i="1"/>
  <c r="S98" i="1"/>
  <c r="T98" i="1" s="1"/>
  <c r="U97" i="1"/>
  <c r="S97" i="1"/>
  <c r="T97" i="1" s="1"/>
  <c r="U96" i="1"/>
  <c r="S96" i="1"/>
  <c r="T96" i="1" s="1"/>
  <c r="U95" i="1"/>
  <c r="S95" i="1"/>
  <c r="T95" i="1" s="1"/>
  <c r="U94" i="1"/>
  <c r="S94" i="1"/>
  <c r="T94" i="1" s="1"/>
  <c r="U93" i="1"/>
  <c r="S93" i="1"/>
  <c r="T93" i="1" s="1"/>
  <c r="U92" i="1"/>
  <c r="S92" i="1"/>
  <c r="T92" i="1" s="1"/>
  <c r="U91" i="1"/>
  <c r="S91" i="1"/>
  <c r="T91" i="1" s="1"/>
  <c r="U90" i="1"/>
  <c r="S90" i="1"/>
  <c r="T90" i="1" s="1"/>
  <c r="S89" i="1"/>
  <c r="T89" i="1" s="1"/>
  <c r="U88" i="1"/>
  <c r="S88" i="1"/>
  <c r="T88" i="1" s="1"/>
  <c r="U87" i="1"/>
  <c r="S87" i="1"/>
  <c r="T87" i="1" s="1"/>
  <c r="U86" i="1"/>
  <c r="S86" i="1"/>
  <c r="T86" i="1" s="1"/>
  <c r="U85" i="1"/>
  <c r="S85" i="1"/>
  <c r="T85" i="1" s="1"/>
  <c r="U84" i="1"/>
  <c r="S84" i="1"/>
  <c r="T84" i="1" s="1"/>
  <c r="U83" i="1"/>
  <c r="S83" i="1"/>
  <c r="T83" i="1" s="1"/>
  <c r="U82" i="1"/>
  <c r="S82" i="1"/>
  <c r="T82" i="1" s="1"/>
  <c r="U81" i="1"/>
  <c r="S81" i="1"/>
  <c r="T81" i="1" s="1"/>
  <c r="U80" i="1"/>
  <c r="S80" i="1"/>
  <c r="T80" i="1" s="1"/>
  <c r="U79" i="1"/>
  <c r="S79" i="1"/>
  <c r="T79" i="1" s="1"/>
  <c r="S78" i="1"/>
  <c r="T78" i="1" s="1"/>
  <c r="U77" i="1"/>
  <c r="S77" i="1"/>
  <c r="T77" i="1" s="1"/>
  <c r="U76" i="1"/>
  <c r="S76" i="1"/>
  <c r="T76" i="1" s="1"/>
  <c r="U75" i="1"/>
  <c r="S75" i="1"/>
  <c r="T75" i="1" s="1"/>
  <c r="U74" i="1"/>
  <c r="S74" i="1"/>
  <c r="T74" i="1" s="1"/>
  <c r="U73" i="1"/>
  <c r="S73" i="1"/>
  <c r="T73" i="1" s="1"/>
  <c r="U72" i="1"/>
  <c r="S72" i="1"/>
  <c r="T72" i="1" s="1"/>
  <c r="U71" i="1"/>
  <c r="S71" i="1"/>
  <c r="T71" i="1" s="1"/>
  <c r="U70" i="1"/>
  <c r="S70" i="1"/>
  <c r="T70" i="1" s="1"/>
  <c r="U69" i="1"/>
  <c r="S69" i="1"/>
  <c r="T69" i="1" s="1"/>
  <c r="U68" i="1"/>
  <c r="S68" i="1"/>
  <c r="T68" i="1" s="1"/>
  <c r="U67" i="1"/>
  <c r="S67" i="1"/>
  <c r="T67" i="1" s="1"/>
  <c r="U64" i="1"/>
  <c r="S65" i="1"/>
  <c r="T65" i="1" s="1"/>
  <c r="S64" i="1"/>
  <c r="T64" i="1" s="1"/>
  <c r="U63" i="1"/>
  <c r="S63" i="1"/>
  <c r="T63" i="1" s="1"/>
  <c r="U62" i="1"/>
  <c r="S62" i="1"/>
  <c r="T62" i="1" s="1"/>
  <c r="U61" i="1"/>
  <c r="S61" i="1"/>
  <c r="T61" i="1" s="1"/>
  <c r="U60" i="1"/>
  <c r="S60" i="1"/>
  <c r="T60" i="1" s="1"/>
  <c r="U59" i="1"/>
  <c r="S59" i="1"/>
  <c r="T59" i="1" s="1"/>
  <c r="U58" i="1"/>
  <c r="S58" i="1"/>
  <c r="T58" i="1" s="1"/>
  <c r="U57" i="1"/>
  <c r="S57" i="1"/>
  <c r="T57" i="1" s="1"/>
  <c r="U56" i="1"/>
  <c r="S56" i="1"/>
  <c r="T56" i="1" s="1"/>
  <c r="U55" i="1"/>
  <c r="S55" i="1"/>
  <c r="T55" i="1" s="1"/>
  <c r="U54" i="1"/>
  <c r="S54" i="1"/>
  <c r="T54" i="1" s="1"/>
  <c r="U53" i="1"/>
  <c r="S53" i="1"/>
  <c r="T53" i="1" s="1"/>
  <c r="U52" i="1"/>
  <c r="S52" i="1"/>
  <c r="T52" i="1" s="1"/>
  <c r="S51" i="1"/>
  <c r="T51" i="1" s="1"/>
  <c r="U50" i="1"/>
  <c r="S50" i="1"/>
  <c r="T50" i="1" s="1"/>
  <c r="U49" i="1"/>
  <c r="S49" i="1"/>
  <c r="T49" i="1" s="1"/>
  <c r="U48" i="1"/>
  <c r="S48" i="1"/>
  <c r="T48" i="1" s="1"/>
  <c r="U47" i="1"/>
  <c r="S47" i="1"/>
  <c r="T47" i="1" s="1"/>
  <c r="U46" i="1"/>
  <c r="S46" i="1"/>
  <c r="T46" i="1" s="1"/>
  <c r="U45" i="1"/>
  <c r="S45" i="1"/>
  <c r="T45" i="1" s="1"/>
  <c r="U44" i="1"/>
  <c r="S44" i="1"/>
  <c r="T44" i="1" s="1"/>
  <c r="U43" i="1"/>
  <c r="S43" i="1"/>
  <c r="T43" i="1" s="1"/>
  <c r="U42" i="1"/>
  <c r="S42" i="1"/>
  <c r="T42" i="1" s="1"/>
  <c r="S3" i="1"/>
  <c r="T3" i="1" s="1"/>
  <c r="S29" i="1"/>
  <c r="T29" i="1" s="1"/>
  <c r="U28" i="1"/>
  <c r="S28" i="1"/>
  <c r="T28" i="1" s="1"/>
  <c r="U27" i="1"/>
  <c r="S27" i="1"/>
  <c r="T27" i="1" s="1"/>
  <c r="U26" i="1"/>
  <c r="S26" i="1"/>
  <c r="T26" i="1" s="1"/>
  <c r="U25" i="1"/>
  <c r="S25" i="1"/>
  <c r="T25" i="1" s="1"/>
  <c r="U24" i="1"/>
  <c r="S24" i="1"/>
  <c r="T24" i="1" s="1"/>
  <c r="U23" i="1"/>
  <c r="S23" i="1"/>
  <c r="T23" i="1" s="1"/>
  <c r="U22" i="1"/>
  <c r="S22" i="1"/>
  <c r="T22" i="1" s="1"/>
  <c r="U21" i="1"/>
  <c r="S21" i="1"/>
  <c r="T21" i="1" s="1"/>
  <c r="U20" i="1"/>
  <c r="S20" i="1"/>
  <c r="T20" i="1" s="1"/>
  <c r="S19" i="1"/>
  <c r="T19" i="1" s="1"/>
  <c r="U18" i="1"/>
  <c r="S18" i="1"/>
  <c r="T18" i="1" s="1"/>
  <c r="U17" i="1"/>
  <c r="S17" i="1"/>
  <c r="T17" i="1" s="1"/>
  <c r="U16" i="1"/>
  <c r="S16" i="1"/>
  <c r="T16" i="1" s="1"/>
  <c r="U15" i="1"/>
  <c r="S15" i="1"/>
  <c r="T15" i="1" s="1"/>
  <c r="U14" i="1"/>
  <c r="S14" i="1"/>
  <c r="T14" i="1" s="1"/>
  <c r="U13" i="1"/>
  <c r="S13" i="1"/>
  <c r="T13" i="1" s="1"/>
  <c r="U12" i="1"/>
  <c r="S12" i="1"/>
  <c r="T12" i="1" s="1"/>
  <c r="U11" i="1"/>
  <c r="S11" i="1"/>
  <c r="T11" i="1" s="1"/>
  <c r="S10" i="1"/>
  <c r="T10" i="1" s="1"/>
  <c r="U9" i="1"/>
  <c r="S9" i="1"/>
  <c r="T9" i="1" s="1"/>
  <c r="U8" i="1"/>
  <c r="S8" i="1"/>
  <c r="T8" i="1" s="1"/>
  <c r="U7" i="1"/>
  <c r="S7" i="1"/>
  <c r="T7" i="1" s="1"/>
  <c r="U6" i="1"/>
  <c r="S6" i="1"/>
  <c r="T6" i="1" s="1"/>
  <c r="U5" i="1"/>
  <c r="S5" i="1"/>
  <c r="T5" i="1" s="1"/>
  <c r="U4" i="1"/>
  <c r="S4" i="1"/>
  <c r="T4" i="1" s="1"/>
  <c r="U3" i="1"/>
  <c r="U2" i="1"/>
  <c r="S2" i="1"/>
  <c r="T2" i="1" s="1"/>
  <c r="P238" i="1" l="1"/>
  <c r="P110" i="1"/>
  <c r="P109" i="1"/>
  <c r="P108" i="1"/>
  <c r="P112" i="1"/>
  <c r="P246" i="1"/>
  <c r="P240" i="1"/>
  <c r="P237" i="1"/>
  <c r="P236" i="1"/>
  <c r="P234" i="1"/>
  <c r="P231" i="1"/>
  <c r="P232" i="1"/>
  <c r="P233" i="1"/>
  <c r="P245" i="1"/>
  <c r="P244" i="1"/>
  <c r="P243" i="1"/>
  <c r="P242" i="1"/>
  <c r="P241" i="1"/>
  <c r="P212" i="1"/>
  <c r="P213" i="1"/>
  <c r="P214" i="1"/>
  <c r="P215" i="1"/>
  <c r="P194" i="1"/>
  <c r="P195" i="1"/>
  <c r="P180" i="1"/>
  <c r="P178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06" i="1"/>
  <c r="P88" i="1"/>
  <c r="P77" i="1"/>
  <c r="P67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05" i="1"/>
  <c r="P104" i="1"/>
  <c r="P103" i="1"/>
  <c r="P102" i="1"/>
  <c r="P101" i="1"/>
  <c r="P99" i="1"/>
  <c r="P98" i="1"/>
  <c r="P97" i="1"/>
  <c r="P96" i="1"/>
  <c r="P95" i="1"/>
  <c r="P94" i="1"/>
  <c r="P93" i="1"/>
  <c r="P92" i="1"/>
  <c r="P91" i="1"/>
  <c r="P90" i="1"/>
  <c r="P87" i="1"/>
  <c r="P86" i="1"/>
  <c r="P85" i="1"/>
  <c r="P84" i="1"/>
  <c r="P83" i="1"/>
  <c r="P82" i="1"/>
  <c r="P81" i="1"/>
  <c r="P80" i="1"/>
  <c r="P79" i="1"/>
  <c r="P76" i="1"/>
  <c r="P75" i="1"/>
  <c r="P74" i="1"/>
  <c r="P73" i="1"/>
  <c r="P72" i="1"/>
  <c r="P71" i="1"/>
  <c r="P70" i="1"/>
  <c r="P69" i="1"/>
  <c r="P68" i="1"/>
  <c r="P65" i="1"/>
  <c r="P50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49" i="1"/>
  <c r="P48" i="1"/>
  <c r="P47" i="1"/>
  <c r="P46" i="1"/>
  <c r="P45" i="1"/>
  <c r="P44" i="1"/>
  <c r="P43" i="1"/>
  <c r="P42" i="1"/>
  <c r="P40" i="1"/>
  <c r="P39" i="1"/>
  <c r="P38" i="1"/>
  <c r="P37" i="1"/>
  <c r="P36" i="1"/>
  <c r="P35" i="1"/>
  <c r="P34" i="1"/>
  <c r="P33" i="1"/>
  <c r="P32" i="1"/>
  <c r="P31" i="1"/>
  <c r="P30" i="1"/>
  <c r="P27" i="1"/>
  <c r="P28" i="1"/>
  <c r="P26" i="1"/>
  <c r="P25" i="1"/>
  <c r="P24" i="1"/>
  <c r="P23" i="1"/>
  <c r="P22" i="1"/>
  <c r="P21" i="1"/>
  <c r="P20" i="1"/>
  <c r="P18" i="1"/>
  <c r="P17" i="1"/>
  <c r="P16" i="1"/>
  <c r="P15" i="1"/>
  <c r="P14" i="1"/>
  <c r="P13" i="1"/>
  <c r="P12" i="1"/>
  <c r="P11" i="1"/>
  <c r="P9" i="1"/>
  <c r="P8" i="1"/>
  <c r="P7" i="1"/>
  <c r="P6" i="1"/>
  <c r="P5" i="1"/>
  <c r="P4" i="1"/>
  <c r="P3" i="1"/>
  <c r="P2" i="1"/>
  <c r="I2" i="1" l="1"/>
  <c r="M2" i="1" l="1"/>
  <c r="O2" i="1" s="1"/>
  <c r="I109" i="1"/>
  <c r="M109" i="1" l="1"/>
  <c r="O109" i="1" s="1"/>
  <c r="I59" i="1"/>
  <c r="M59" i="1" l="1"/>
  <c r="O59" i="1" s="1"/>
  <c r="I236" i="1"/>
  <c r="I103" i="1"/>
  <c r="M103" i="1" l="1"/>
  <c r="O103" i="1" s="1"/>
  <c r="M236" i="1"/>
  <c r="O236" i="1" s="1"/>
  <c r="L247" i="1"/>
  <c r="L242" i="1"/>
  <c r="L243" i="1"/>
  <c r="L244" i="1"/>
  <c r="L245" i="1"/>
  <c r="L246" i="1"/>
  <c r="L241" i="1"/>
  <c r="L240" i="1"/>
  <c r="I247" i="1"/>
  <c r="M247" i="1" s="1"/>
  <c r="I242" i="1"/>
  <c r="M242" i="1" s="1"/>
  <c r="I243" i="1"/>
  <c r="M243" i="1" s="1"/>
  <c r="I244" i="1"/>
  <c r="M244" i="1" s="1"/>
  <c r="I245" i="1"/>
  <c r="M245" i="1" s="1"/>
  <c r="I246" i="1"/>
  <c r="M246" i="1" s="1"/>
  <c r="I241" i="1"/>
  <c r="M241" i="1" s="1"/>
  <c r="I240" i="1"/>
  <c r="M240" i="1" s="1"/>
  <c r="K240" i="1" l="1"/>
  <c r="O240" i="1"/>
  <c r="K241" i="1"/>
  <c r="O241" i="1"/>
  <c r="K246" i="1"/>
  <c r="O246" i="1"/>
  <c r="K245" i="1"/>
  <c r="O245" i="1"/>
  <c r="K244" i="1"/>
  <c r="O244" i="1"/>
  <c r="K243" i="1"/>
  <c r="O243" i="1"/>
  <c r="K242" i="1"/>
  <c r="O242" i="1"/>
  <c r="K247" i="1"/>
  <c r="O247" i="1"/>
  <c r="L239" i="1"/>
  <c r="L238" i="1"/>
  <c r="L236" i="1"/>
  <c r="L237" i="1"/>
  <c r="I239" i="1" l="1"/>
  <c r="M239" i="1" s="1"/>
  <c r="I238" i="1"/>
  <c r="M238" i="1" s="1"/>
  <c r="I237" i="1"/>
  <c r="M237" i="1" s="1"/>
  <c r="K236" i="1"/>
  <c r="K237" i="1" l="1"/>
  <c r="O237" i="1"/>
  <c r="K238" i="1"/>
  <c r="O238" i="1"/>
  <c r="K239" i="1"/>
  <c r="O239" i="1"/>
  <c r="I79" i="1"/>
  <c r="L182" i="1" l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181" i="1"/>
  <c r="L180" i="1"/>
  <c r="L114" i="1" l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13" i="1"/>
  <c r="L112" i="1"/>
  <c r="L110" i="1" l="1"/>
  <c r="L111" i="1"/>
  <c r="L109" i="1"/>
  <c r="L108" i="1"/>
  <c r="L107" i="1" l="1"/>
  <c r="L103" i="1"/>
  <c r="L104" i="1"/>
  <c r="L105" i="1"/>
  <c r="L106" i="1"/>
  <c r="L102" i="1"/>
  <c r="L101" i="1"/>
  <c r="L92" i="1"/>
  <c r="L93" i="1"/>
  <c r="L94" i="1"/>
  <c r="L95" i="1"/>
  <c r="L96" i="1"/>
  <c r="L97" i="1"/>
  <c r="L98" i="1"/>
  <c r="L99" i="1"/>
  <c r="L100" i="1"/>
  <c r="L91" i="1"/>
  <c r="L90" i="1"/>
  <c r="L69" i="1" l="1"/>
  <c r="L70" i="1"/>
  <c r="L71" i="1"/>
  <c r="L72" i="1"/>
  <c r="L73" i="1"/>
  <c r="L74" i="1"/>
  <c r="L75" i="1"/>
  <c r="L76" i="1"/>
  <c r="L77" i="1"/>
  <c r="L78" i="1"/>
  <c r="L68" i="1"/>
  <c r="L67" i="1"/>
  <c r="L54" i="1"/>
  <c r="L55" i="1"/>
  <c r="L56" i="1"/>
  <c r="L57" i="1"/>
  <c r="L59" i="1"/>
  <c r="L60" i="1"/>
  <c r="L61" i="1"/>
  <c r="L62" i="1"/>
  <c r="L63" i="1"/>
  <c r="L64" i="1"/>
  <c r="L65" i="1"/>
  <c r="L66" i="1"/>
  <c r="L53" i="1"/>
  <c r="L52" i="1"/>
  <c r="J58" i="1"/>
  <c r="L58" i="1" s="1"/>
  <c r="L44" i="1" l="1"/>
  <c r="L45" i="1"/>
  <c r="L46" i="1"/>
  <c r="L47" i="1"/>
  <c r="L48" i="1"/>
  <c r="L49" i="1"/>
  <c r="L50" i="1"/>
  <c r="L51" i="1"/>
  <c r="L42" i="1"/>
  <c r="L43" i="1"/>
  <c r="L32" i="1" l="1"/>
  <c r="L33" i="1"/>
  <c r="L34" i="1"/>
  <c r="L35" i="1"/>
  <c r="L36" i="1"/>
  <c r="L37" i="1"/>
  <c r="L38" i="1"/>
  <c r="L39" i="1"/>
  <c r="L40" i="1"/>
  <c r="L41" i="1"/>
  <c r="L30" i="1"/>
  <c r="I111" i="1" l="1"/>
  <c r="M111" i="1" s="1"/>
  <c r="K109" i="1"/>
  <c r="I110" i="1"/>
  <c r="M110" i="1" s="1"/>
  <c r="I108" i="1"/>
  <c r="M108" i="1" s="1"/>
  <c r="I107" i="1"/>
  <c r="M107" i="1" s="1"/>
  <c r="I102" i="1"/>
  <c r="M102" i="1" s="1"/>
  <c r="K103" i="1"/>
  <c r="I104" i="1"/>
  <c r="M104" i="1" s="1"/>
  <c r="I105" i="1"/>
  <c r="M105" i="1" s="1"/>
  <c r="I106" i="1"/>
  <c r="M106" i="1" s="1"/>
  <c r="I101" i="1"/>
  <c r="M101" i="1" s="1"/>
  <c r="I100" i="1"/>
  <c r="M10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90" i="1"/>
  <c r="M90" i="1" s="1"/>
  <c r="I80" i="1"/>
  <c r="I81" i="1"/>
  <c r="I82" i="1"/>
  <c r="I83" i="1"/>
  <c r="I84" i="1"/>
  <c r="I85" i="1"/>
  <c r="I86" i="1"/>
  <c r="I87" i="1"/>
  <c r="I88" i="1"/>
  <c r="I89" i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67" i="1"/>
  <c r="M67" i="1" s="1"/>
  <c r="I66" i="1"/>
  <c r="M66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K59" i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52" i="1"/>
  <c r="M5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42" i="1"/>
  <c r="M42" i="1" s="1"/>
  <c r="K75" i="1" l="1"/>
  <c r="O75" i="1"/>
  <c r="K65" i="1"/>
  <c r="O65" i="1"/>
  <c r="K73" i="1"/>
  <c r="O73" i="1"/>
  <c r="K96" i="1"/>
  <c r="O96" i="1"/>
  <c r="K48" i="1"/>
  <c r="O48" i="1"/>
  <c r="K64" i="1"/>
  <c r="O64" i="1"/>
  <c r="K72" i="1"/>
  <c r="O72" i="1"/>
  <c r="K95" i="1"/>
  <c r="O95" i="1"/>
  <c r="K43" i="1"/>
  <c r="O43" i="1"/>
  <c r="K63" i="1"/>
  <c r="O63" i="1"/>
  <c r="K71" i="1"/>
  <c r="O71" i="1"/>
  <c r="K94" i="1"/>
  <c r="O94" i="1"/>
  <c r="K98" i="1"/>
  <c r="O98" i="1"/>
  <c r="K62" i="1"/>
  <c r="O62" i="1"/>
  <c r="K70" i="1"/>
  <c r="O70" i="1"/>
  <c r="K93" i="1"/>
  <c r="O93" i="1"/>
  <c r="K52" i="1"/>
  <c r="O52" i="1"/>
  <c r="K61" i="1"/>
  <c r="O61" i="1"/>
  <c r="K69" i="1"/>
  <c r="O69" i="1"/>
  <c r="K92" i="1"/>
  <c r="O92" i="1"/>
  <c r="K74" i="1"/>
  <c r="O74" i="1"/>
  <c r="K60" i="1"/>
  <c r="O60" i="1"/>
  <c r="K68" i="1"/>
  <c r="O68" i="1"/>
  <c r="K91" i="1"/>
  <c r="O91" i="1"/>
  <c r="K42" i="1"/>
  <c r="O42" i="1"/>
  <c r="K97" i="1"/>
  <c r="O97" i="1"/>
  <c r="K100" i="1"/>
  <c r="O100" i="1"/>
  <c r="K51" i="1"/>
  <c r="O51" i="1"/>
  <c r="K58" i="1"/>
  <c r="O58" i="1"/>
  <c r="K101" i="1"/>
  <c r="O101" i="1"/>
  <c r="K57" i="1"/>
  <c r="O57" i="1"/>
  <c r="K106" i="1"/>
  <c r="O106" i="1"/>
  <c r="K56" i="1"/>
  <c r="O56" i="1"/>
  <c r="K105" i="1"/>
  <c r="O105" i="1"/>
  <c r="K55" i="1"/>
  <c r="O55" i="1"/>
  <c r="K104" i="1"/>
  <c r="O104" i="1"/>
  <c r="K50" i="1"/>
  <c r="O50" i="1"/>
  <c r="K54" i="1"/>
  <c r="O54" i="1"/>
  <c r="K53" i="1"/>
  <c r="O53" i="1"/>
  <c r="K102" i="1"/>
  <c r="O102" i="1"/>
  <c r="K66" i="1"/>
  <c r="O66" i="1"/>
  <c r="K107" i="1"/>
  <c r="O107" i="1"/>
  <c r="K108" i="1"/>
  <c r="O108" i="1"/>
  <c r="K110" i="1"/>
  <c r="O110" i="1"/>
  <c r="K49" i="1"/>
  <c r="O49" i="1"/>
  <c r="K67" i="1"/>
  <c r="O67" i="1"/>
  <c r="K78" i="1"/>
  <c r="O78" i="1"/>
  <c r="K45" i="1"/>
  <c r="O45" i="1"/>
  <c r="K77" i="1"/>
  <c r="O77" i="1"/>
  <c r="K90" i="1"/>
  <c r="O90" i="1"/>
  <c r="K47" i="1"/>
  <c r="O47" i="1"/>
  <c r="K46" i="1"/>
  <c r="O46" i="1"/>
  <c r="K44" i="1"/>
  <c r="O44" i="1"/>
  <c r="K76" i="1"/>
  <c r="O76" i="1"/>
  <c r="K99" i="1"/>
  <c r="O99" i="1"/>
  <c r="K111" i="1"/>
  <c r="O111" i="1"/>
  <c r="K79" i="1"/>
  <c r="J79" i="1"/>
  <c r="K89" i="1"/>
  <c r="J89" i="1"/>
  <c r="M89" i="1" s="1"/>
  <c r="K88" i="1"/>
  <c r="J88" i="1"/>
  <c r="M88" i="1" s="1"/>
  <c r="K87" i="1"/>
  <c r="J87" i="1"/>
  <c r="M87" i="1" s="1"/>
  <c r="K86" i="1"/>
  <c r="J86" i="1"/>
  <c r="M86" i="1" s="1"/>
  <c r="K85" i="1"/>
  <c r="J85" i="1"/>
  <c r="M85" i="1" s="1"/>
  <c r="K82" i="1"/>
  <c r="J82" i="1"/>
  <c r="M82" i="1" s="1"/>
  <c r="K84" i="1"/>
  <c r="J84" i="1"/>
  <c r="M84" i="1" s="1"/>
  <c r="K83" i="1"/>
  <c r="J83" i="1"/>
  <c r="M83" i="1" s="1"/>
  <c r="K81" i="1"/>
  <c r="J81" i="1"/>
  <c r="M81" i="1" s="1"/>
  <c r="K80" i="1"/>
  <c r="J80" i="1"/>
  <c r="M80" i="1" s="1"/>
  <c r="L31" i="1"/>
  <c r="M79" i="1" l="1"/>
  <c r="O79" i="1" s="1"/>
  <c r="L87" i="1"/>
  <c r="O87" i="1"/>
  <c r="L89" i="1"/>
  <c r="O89" i="1"/>
  <c r="L88" i="1"/>
  <c r="O88" i="1"/>
  <c r="L80" i="1"/>
  <c r="O80" i="1"/>
  <c r="L85" i="1"/>
  <c r="O85" i="1"/>
  <c r="L86" i="1"/>
  <c r="O86" i="1"/>
  <c r="L81" i="1"/>
  <c r="O81" i="1"/>
  <c r="L83" i="1"/>
  <c r="O83" i="1"/>
  <c r="L84" i="1"/>
  <c r="O84" i="1"/>
  <c r="L82" i="1"/>
  <c r="O82" i="1"/>
  <c r="L79" i="1"/>
  <c r="I41" i="1"/>
  <c r="M41" i="1" s="1"/>
  <c r="I40" i="1"/>
  <c r="M40" i="1" s="1"/>
  <c r="I39" i="1"/>
  <c r="M39" i="1" s="1"/>
  <c r="I38" i="1"/>
  <c r="M38" i="1" s="1"/>
  <c r="I37" i="1"/>
  <c r="M37" i="1" s="1"/>
  <c r="I36" i="1"/>
  <c r="M36" i="1" s="1"/>
  <c r="I35" i="1"/>
  <c r="M35" i="1" s="1"/>
  <c r="I34" i="1"/>
  <c r="M34" i="1" s="1"/>
  <c r="I33" i="1"/>
  <c r="M33" i="1" s="1"/>
  <c r="I32" i="1"/>
  <c r="M32" i="1" s="1"/>
  <c r="I31" i="1"/>
  <c r="M31" i="1" s="1"/>
  <c r="I30" i="1"/>
  <c r="M30" i="1" s="1"/>
  <c r="L22" i="1"/>
  <c r="L23" i="1"/>
  <c r="L24" i="1"/>
  <c r="L25" i="1"/>
  <c r="L26" i="1"/>
  <c r="L27" i="1"/>
  <c r="L28" i="1"/>
  <c r="L29" i="1"/>
  <c r="L21" i="1"/>
  <c r="L20" i="1"/>
  <c r="I29" i="1"/>
  <c r="I28" i="1"/>
  <c r="I27" i="1"/>
  <c r="I26" i="1"/>
  <c r="I25" i="1"/>
  <c r="I24" i="1"/>
  <c r="I23" i="1"/>
  <c r="I22" i="1"/>
  <c r="I21" i="1"/>
  <c r="I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I19" i="1"/>
  <c r="I18" i="1"/>
  <c r="I17" i="1"/>
  <c r="I16" i="1"/>
  <c r="I15" i="1"/>
  <c r="I14" i="1"/>
  <c r="I13" i="1"/>
  <c r="I12" i="1"/>
  <c r="I11" i="1"/>
  <c r="M14" i="1" l="1"/>
  <c r="O14" i="1" s="1"/>
  <c r="M15" i="1"/>
  <c r="O15" i="1" s="1"/>
  <c r="M21" i="1"/>
  <c r="O21" i="1" s="1"/>
  <c r="M29" i="1"/>
  <c r="O29" i="1" s="1"/>
  <c r="M13" i="1"/>
  <c r="O13" i="1" s="1"/>
  <c r="M16" i="1"/>
  <c r="O16" i="1" s="1"/>
  <c r="M22" i="1"/>
  <c r="O22" i="1" s="1"/>
  <c r="M18" i="1"/>
  <c r="O18" i="1" s="1"/>
  <c r="M24" i="1"/>
  <c r="O24" i="1" s="1"/>
  <c r="M27" i="1"/>
  <c r="O27" i="1" s="1"/>
  <c r="M28" i="1"/>
  <c r="O28" i="1" s="1"/>
  <c r="M17" i="1"/>
  <c r="O17" i="1" s="1"/>
  <c r="M11" i="1"/>
  <c r="O11" i="1" s="1"/>
  <c r="M25" i="1"/>
  <c r="O25" i="1" s="1"/>
  <c r="M20" i="1"/>
  <c r="O20" i="1" s="1"/>
  <c r="M23" i="1"/>
  <c r="O23" i="1" s="1"/>
  <c r="M19" i="1"/>
  <c r="O19" i="1" s="1"/>
  <c r="M12" i="1"/>
  <c r="O12" i="1" s="1"/>
  <c r="M26" i="1"/>
  <c r="O26" i="1" s="1"/>
  <c r="K14" i="1"/>
  <c r="K17" i="1"/>
  <c r="K20" i="1"/>
  <c r="K30" i="1"/>
  <c r="O30" i="1"/>
  <c r="K31" i="1"/>
  <c r="O31" i="1"/>
  <c r="K15" i="1"/>
  <c r="K32" i="1"/>
  <c r="O32" i="1"/>
  <c r="K18" i="1"/>
  <c r="K33" i="1"/>
  <c r="O33" i="1"/>
  <c r="K23" i="1"/>
  <c r="K34" i="1"/>
  <c r="O34" i="1"/>
  <c r="K35" i="1"/>
  <c r="O35" i="1"/>
  <c r="K19" i="1"/>
  <c r="K36" i="1"/>
  <c r="O36" i="1"/>
  <c r="K21" i="1"/>
  <c r="K37" i="1"/>
  <c r="O37" i="1"/>
  <c r="K22" i="1"/>
  <c r="K38" i="1"/>
  <c r="O38" i="1"/>
  <c r="K26" i="1"/>
  <c r="K39" i="1"/>
  <c r="O39" i="1"/>
  <c r="K25" i="1"/>
  <c r="K40" i="1"/>
  <c r="O40" i="1"/>
  <c r="K27" i="1"/>
  <c r="K41" i="1"/>
  <c r="O41" i="1"/>
  <c r="K28" i="1"/>
  <c r="K24" i="1"/>
  <c r="K12" i="1"/>
  <c r="K16" i="1"/>
  <c r="K29" i="1"/>
  <c r="K11" i="1"/>
  <c r="K13" i="1"/>
  <c r="I10" i="1"/>
  <c r="I9" i="1"/>
  <c r="I8" i="1"/>
  <c r="I7" i="1"/>
  <c r="I6" i="1"/>
  <c r="I5" i="1"/>
  <c r="I4" i="1"/>
  <c r="I3" i="1"/>
  <c r="K2" i="1"/>
  <c r="I235" i="1"/>
  <c r="M235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6" i="1"/>
  <c r="M196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8" i="1"/>
  <c r="M228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180" i="1"/>
  <c r="M180" i="1" s="1"/>
  <c r="I176" i="1"/>
  <c r="M176" i="1" s="1"/>
  <c r="I179" i="1"/>
  <c r="M179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7" i="1"/>
  <c r="M177" i="1" s="1"/>
  <c r="I178" i="1"/>
  <c r="M178" i="1" s="1"/>
  <c r="I112" i="1"/>
  <c r="M112" i="1" s="1"/>
  <c r="K217" i="1" l="1"/>
  <c r="M217" i="1"/>
  <c r="O217" i="1" s="1"/>
  <c r="M4" i="1"/>
  <c r="O4" i="1" s="1"/>
  <c r="M8" i="1"/>
  <c r="O8" i="1" s="1"/>
  <c r="M5" i="1"/>
  <c r="O5" i="1" s="1"/>
  <c r="M7" i="1"/>
  <c r="O7" i="1" s="1"/>
  <c r="M9" i="1"/>
  <c r="O9" i="1" s="1"/>
  <c r="M10" i="1"/>
  <c r="O10" i="1" s="1"/>
  <c r="M6" i="1"/>
  <c r="O6" i="1" s="1"/>
  <c r="M3" i="1"/>
  <c r="O3" i="1" s="1"/>
  <c r="K134" i="1"/>
  <c r="O134" i="1"/>
  <c r="K218" i="1"/>
  <c r="O218" i="1"/>
  <c r="K172" i="1"/>
  <c r="O172" i="1"/>
  <c r="K152" i="1"/>
  <c r="O152" i="1"/>
  <c r="K132" i="1"/>
  <c r="O132" i="1"/>
  <c r="K179" i="1"/>
  <c r="O179" i="1"/>
  <c r="K198" i="1"/>
  <c r="O198" i="1"/>
  <c r="K114" i="1"/>
  <c r="O114" i="1"/>
  <c r="K113" i="1"/>
  <c r="O113" i="1"/>
  <c r="K171" i="1"/>
  <c r="O171" i="1"/>
  <c r="K151" i="1"/>
  <c r="O151" i="1"/>
  <c r="K131" i="1"/>
  <c r="O131" i="1"/>
  <c r="K176" i="1"/>
  <c r="O176" i="1"/>
  <c r="K3" i="1"/>
  <c r="K181" i="1"/>
  <c r="O181" i="1"/>
  <c r="K170" i="1"/>
  <c r="O170" i="1"/>
  <c r="K150" i="1"/>
  <c r="O150" i="1"/>
  <c r="K130" i="1"/>
  <c r="O130" i="1"/>
  <c r="K180" i="1"/>
  <c r="O180" i="1"/>
  <c r="K216" i="1"/>
  <c r="O216" i="1"/>
  <c r="K197" i="1"/>
  <c r="O197" i="1"/>
  <c r="K4" i="1"/>
  <c r="K154" i="1"/>
  <c r="O154" i="1"/>
  <c r="K153" i="1"/>
  <c r="O153" i="1"/>
  <c r="K169" i="1"/>
  <c r="O169" i="1"/>
  <c r="K149" i="1"/>
  <c r="O149" i="1"/>
  <c r="K129" i="1"/>
  <c r="O129" i="1"/>
  <c r="K234" i="1"/>
  <c r="O234" i="1"/>
  <c r="K215" i="1"/>
  <c r="O215" i="1"/>
  <c r="K196" i="1"/>
  <c r="O196" i="1"/>
  <c r="K5" i="1"/>
  <c r="K159" i="1"/>
  <c r="O159" i="1"/>
  <c r="K173" i="1"/>
  <c r="O173" i="1"/>
  <c r="K168" i="1"/>
  <c r="O168" i="1"/>
  <c r="K148" i="1"/>
  <c r="O148" i="1"/>
  <c r="K128" i="1"/>
  <c r="O128" i="1"/>
  <c r="K233" i="1"/>
  <c r="O233" i="1"/>
  <c r="K214" i="1"/>
  <c r="O214" i="1"/>
  <c r="K195" i="1"/>
  <c r="O195" i="1"/>
  <c r="K6" i="1"/>
  <c r="K174" i="1"/>
  <c r="O174" i="1"/>
  <c r="K133" i="1"/>
  <c r="O133" i="1"/>
  <c r="K167" i="1"/>
  <c r="O167" i="1"/>
  <c r="K147" i="1"/>
  <c r="O147" i="1"/>
  <c r="K127" i="1"/>
  <c r="O127" i="1"/>
  <c r="K232" i="1"/>
  <c r="O232" i="1"/>
  <c r="K213" i="1"/>
  <c r="O213" i="1"/>
  <c r="K194" i="1"/>
  <c r="O194" i="1"/>
  <c r="K7" i="1"/>
  <c r="K200" i="1"/>
  <c r="O200" i="1"/>
  <c r="K235" i="1"/>
  <c r="O235" i="1"/>
  <c r="K166" i="1"/>
  <c r="O166" i="1"/>
  <c r="K146" i="1"/>
  <c r="O146" i="1"/>
  <c r="K126" i="1"/>
  <c r="O126" i="1"/>
  <c r="K231" i="1"/>
  <c r="O231" i="1"/>
  <c r="K212" i="1"/>
  <c r="O212" i="1"/>
  <c r="K193" i="1"/>
  <c r="O193" i="1"/>
  <c r="K8" i="1"/>
  <c r="K219" i="1"/>
  <c r="O219" i="1"/>
  <c r="K199" i="1"/>
  <c r="O199" i="1"/>
  <c r="K165" i="1"/>
  <c r="O165" i="1"/>
  <c r="K145" i="1"/>
  <c r="O145" i="1"/>
  <c r="K125" i="1"/>
  <c r="O125" i="1"/>
  <c r="K230" i="1"/>
  <c r="O230" i="1"/>
  <c r="K211" i="1"/>
  <c r="O211" i="1"/>
  <c r="K192" i="1"/>
  <c r="O192" i="1"/>
  <c r="K9" i="1"/>
  <c r="K164" i="1"/>
  <c r="O164" i="1"/>
  <c r="K144" i="1"/>
  <c r="O144" i="1"/>
  <c r="K124" i="1"/>
  <c r="O124" i="1"/>
  <c r="K229" i="1"/>
  <c r="O229" i="1"/>
  <c r="K210" i="1"/>
  <c r="O210" i="1"/>
  <c r="K191" i="1"/>
  <c r="O191" i="1"/>
  <c r="K10" i="1"/>
  <c r="K163" i="1"/>
  <c r="O163" i="1"/>
  <c r="K143" i="1"/>
  <c r="O143" i="1"/>
  <c r="K123" i="1"/>
  <c r="O123" i="1"/>
  <c r="K228" i="1"/>
  <c r="O228" i="1"/>
  <c r="K209" i="1"/>
  <c r="O209" i="1"/>
  <c r="K190" i="1"/>
  <c r="O190" i="1"/>
  <c r="K162" i="1"/>
  <c r="O162" i="1"/>
  <c r="K142" i="1"/>
  <c r="O142" i="1"/>
  <c r="K122" i="1"/>
  <c r="O122" i="1"/>
  <c r="K227" i="1"/>
  <c r="O227" i="1"/>
  <c r="K208" i="1"/>
  <c r="O208" i="1"/>
  <c r="K189" i="1"/>
  <c r="O189" i="1"/>
  <c r="K141" i="1"/>
  <c r="O141" i="1"/>
  <c r="K121" i="1"/>
  <c r="O121" i="1"/>
  <c r="K226" i="1"/>
  <c r="O226" i="1"/>
  <c r="K207" i="1"/>
  <c r="O207" i="1"/>
  <c r="K188" i="1"/>
  <c r="O188" i="1"/>
  <c r="K160" i="1"/>
  <c r="O160" i="1"/>
  <c r="K140" i="1"/>
  <c r="O140" i="1"/>
  <c r="K120" i="1"/>
  <c r="O120" i="1"/>
  <c r="K225" i="1"/>
  <c r="O225" i="1"/>
  <c r="K206" i="1"/>
  <c r="O206" i="1"/>
  <c r="K187" i="1"/>
  <c r="O187" i="1"/>
  <c r="K161" i="1"/>
  <c r="O161" i="1"/>
  <c r="K139" i="1"/>
  <c r="O139" i="1"/>
  <c r="K119" i="1"/>
  <c r="O119" i="1"/>
  <c r="K224" i="1"/>
  <c r="O224" i="1"/>
  <c r="K205" i="1"/>
  <c r="O205" i="1"/>
  <c r="K186" i="1"/>
  <c r="O186" i="1"/>
  <c r="K158" i="1"/>
  <c r="O158" i="1"/>
  <c r="K138" i="1"/>
  <c r="O138" i="1"/>
  <c r="K118" i="1"/>
  <c r="O118" i="1"/>
  <c r="K223" i="1"/>
  <c r="O223" i="1"/>
  <c r="K204" i="1"/>
  <c r="O204" i="1"/>
  <c r="K185" i="1"/>
  <c r="O185" i="1"/>
  <c r="K112" i="1"/>
  <c r="O112" i="1"/>
  <c r="K137" i="1"/>
  <c r="O137" i="1"/>
  <c r="K117" i="1"/>
  <c r="O117" i="1"/>
  <c r="K222" i="1"/>
  <c r="O222" i="1"/>
  <c r="K203" i="1"/>
  <c r="O203" i="1"/>
  <c r="K184" i="1"/>
  <c r="O184" i="1"/>
  <c r="K157" i="1"/>
  <c r="O157" i="1"/>
  <c r="K177" i="1"/>
  <c r="O177" i="1"/>
  <c r="K156" i="1"/>
  <c r="O156" i="1"/>
  <c r="K136" i="1"/>
  <c r="O136" i="1"/>
  <c r="K116" i="1"/>
  <c r="O116" i="1"/>
  <c r="K221" i="1"/>
  <c r="O221" i="1"/>
  <c r="K202" i="1"/>
  <c r="O202" i="1"/>
  <c r="K183" i="1"/>
  <c r="O183" i="1"/>
  <c r="K178" i="1"/>
  <c r="O178" i="1"/>
  <c r="K175" i="1"/>
  <c r="O175" i="1"/>
  <c r="K155" i="1"/>
  <c r="O155" i="1"/>
  <c r="K135" i="1"/>
  <c r="O135" i="1"/>
  <c r="K115" i="1"/>
  <c r="O115" i="1"/>
  <c r="K220" i="1"/>
  <c r="O220" i="1"/>
  <c r="K201" i="1"/>
  <c r="O201" i="1"/>
  <c r="K182" i="1"/>
  <c r="O1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tc={1C203145-755F-48F8-B953-9ACC17FD16F9}</author>
    <author>tc={2C333EE0-9F91-432A-86FA-D898106940B9}</author>
    <author>tc={207513A1-2448-4C8B-831D-003C2D671F91}</author>
  </authors>
  <commentList>
    <comment ref="B37" authorId="0" shapeId="0" xr:uid="{1C203145-755F-48F8-B953-9ACC17FD16F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</t>
      </text>
    </comment>
    <comment ref="E65" authorId="1" shapeId="0" xr:uid="{2C333EE0-9F91-432A-86FA-D898106940B9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 stoppage for façade installation</t>
      </text>
    </comment>
    <comment ref="G118" authorId="2" shapeId="0" xr:uid="{207513A1-2448-4C8B-831D-003C2D671F91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 Lockdown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tc={9421E178-A653-402D-A296-12CE3420259B}</author>
    <author>tc={27114C33-AD82-40AA-98BB-1B03FD2233DF}</author>
  </authors>
  <commentList>
    <comment ref="B8" authorId="0" shapeId="0" xr:uid="{9421E178-A653-402D-A296-12CE3420259B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highlighted = Christmas vacations</t>
      </text>
    </comment>
    <comment ref="E73" authorId="1" shapeId="0" xr:uid="{27114C33-AD82-40AA-98BB-1B03FD2233DF}">
      <text>
        <t>[Threaded comment]
Your version of Excel allows you to read this threaded comment; however, any edits to it will get removed if the file is opened in a newer version of Excel. Learn more: https://go.microsoft.com/fwlink/?linkid=870924
Comment:
    L7 Façade Gap (Allocate all structural labour to West tower during this time)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tc={1BC6D396-2F92-4A24-90CE-F47873957546}</author>
    <author>tc={0DE963DF-C0C0-4FB9-9DED-C6CE5C2B8B43}</author>
    <author>tc={2B6EE937-5396-4F5E-AA72-5C8FD4D49837}</author>
    <author>tc={1229BDC8-54D0-455F-A8AC-0F1E797217BC}</author>
    <author>tc={EEDB4E11-4B18-4054-9C05-C14594F07801}</author>
    <author>tc={9A5A9AC8-6D93-48D0-B3BB-1C9C5A24A0E4}</author>
    <author>tc={D1751E76-A65B-4D2C-ACCA-C404B08A9709}</author>
    <author>tc={ABEB3DD5-5F9F-41B3-80DD-6ADBBE9B31BB}</author>
    <author>tc={72FAF4A2-5BA5-43A0-9973-EDFEEE3FA627}</author>
    <author>tc={4B217AE3-2DFA-4C29-B8CE-DA1E605DABAD}</author>
    <author>tc={3ADCEC40-165F-46F0-854C-F5EAD2DFF133}</author>
    <author>tc={6449014D-C3A9-4BC9-8F16-00CFFBEE34FD}</author>
    <author>tc={1E3946DF-FEAD-4562-B9E7-AFEBF17709F0}</author>
    <author>tc={5D502814-5BB0-4A43-9E16-2946EB098DAC}</author>
    <author>tc={F88B717E-76AD-46E8-9DBE-BF17C8F22BCD}</author>
    <author>tc={75F9061A-FBD2-48E7-A88C-54AFD25EF92E}</author>
    <author>tc={DB935EEE-1AC4-40B4-812D-89F56051FD26}</author>
    <author>tc={F84EABB5-333E-4995-97B4-C23949969D72}</author>
    <author>tc={B8EDDC1C-8255-4131-81D7-AC73EDB52EAC}</author>
    <author>tc={55B1CAAD-6C29-4103-9BEB-539E961BE7D5}</author>
    <author>tc={534A73B0-0DD0-45E8-BB87-1509891A1A33}</author>
    <author>tc={F1BFC496-DEFB-48B0-AAB1-82B0A27A44F9}</author>
    <author>tc={4F352608-51D7-4981-8C2D-B47522B987E9}</author>
    <author>tc={3D3326DE-175F-4252-8CCE-1EADF043D0D5}</author>
    <author>tc={54337736-19DD-4B10-9C01-F46AC90EEF18}</author>
    <author>tc={BD9FF63A-143F-4B63-B324-ECE9C421D95C}</author>
    <author>tc={3A30A92B-0694-49CA-A70D-78949E5A5E1D}</author>
    <author>tc={EBEB5C61-0B50-4D26-8ED3-B905A5C53887}</author>
    <author>tc={95946260-A851-4906-AFEE-0800FA43A5A6}</author>
    <author>tc={AF12ACBB-85F1-46D6-8FD3-3C5EBF4B1CD2}</author>
    <author>tc={52BFB93F-350E-4C71-A5AA-CCC4C6E89CF9}</author>
    <author>tc={33D07749-2FA8-4785-BF0F-1C124F9947C6}</author>
    <author>tc={43B35A6A-27B0-489A-8424-536F9E200AA2}</author>
    <author>tc={75FB3517-F215-42D9-8F45-1A322DF59B0D}</author>
    <author>tc={CC1254E2-4932-4130-AADC-D1CFAE5E398F}</author>
    <author>tc={FB674EAD-ECC8-43AD-889A-59072A18A7E9}</author>
    <author>tc={8FDF4763-D676-4D70-964E-1CB100AF0D5D}</author>
    <author>tc={698C73A8-9339-4357-993F-7CC2540F94C2}</author>
    <author>tc={8FF67BB2-9701-4484-B119-955CE880601A}</author>
    <author>tc={79F4871F-EF8A-4596-9E19-2CA1396FF6EC}</author>
    <author>tc={74300D2B-96A2-48BB-9C9F-137537DA9192}</author>
    <author>tc={D2928F03-1D21-4F0B-8E79-01A506211716}</author>
    <author>tc={DCECEEE5-F389-431E-957E-6FD08682A827}</author>
    <author>tc={2F4D6482-1FB7-47B3-80A0-CCBEF3421C43}</author>
    <author>tc={7C388D7B-D1FF-489F-AFB9-2C1A1822FE96}</author>
    <author>tc={3803CDA1-3260-494A-A316-B484E439A329}</author>
    <author>tc={F0E0D277-8C29-4297-8784-963682A629A8}</author>
    <author>tc={D31BE6FE-119F-4B59-A4B2-65FE087D95AC}</author>
    <author>tc={A60FB5DF-8615-4190-8369-9F5ADAA18793}</author>
    <author>tc={443C5389-7CF5-4D54-93E3-2D35CABE1037}</author>
    <author>tc={A386B204-F8DF-442D-A62E-703EA4B0DFAE}</author>
    <author>tc={8471CCA5-2135-4C8C-A35C-0C87262274E7}</author>
    <author>tc={F5D38549-85AC-418A-BC14-A1765005FF0E}</author>
    <author>tc={7EB679ED-AD78-44E1-9F1E-C1937441FD13}</author>
    <author>tc={26DEF3FD-47D2-4670-890C-03920A6D6697}</author>
    <author>tc={47A327CA-9BEF-4CA9-A926-651F60A8C5FC}</author>
    <author>tc={9D010D4F-2B0F-495F-AAC8-E6C3604A31A6}</author>
    <author>tc={71FE8617-94F1-4BDE-962A-C15220D9AF70}</author>
    <author>tc={CF9E7BF0-250C-4089-81CC-607515982607}</author>
    <author>tc={E0B2A692-BC6C-4CB7-BF04-E0EC0399331B}</author>
    <author>tc={54A19EC4-9B7B-4041-8412-60028FF81636}</author>
    <author>tc={C36AE5F4-09B1-4926-980E-2E94FC2F49DA}</author>
    <author>tc={5DCCDB3A-43EC-456C-98A0-7DF952E85E3F}</author>
    <author>tc={7EC76747-807C-4010-A074-74C0EA83A767}</author>
    <author>tc={B3363D5C-61F0-4DE4-970A-9846FA6C73E5}</author>
  </authors>
  <commentList>
    <comment ref="I1" authorId="0" shapeId="0" xr:uid="{1BC6D396-2F92-4A24-90CE-F47873957546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Verify holidays after receiving from Darryl Binks</t>
      </text>
    </comment>
    <comment ref="J1" authorId="1" shapeId="0" xr:uid="{0DE963DF-C0C0-4FB9-9DED-C6CE5C2B8B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After receiving full attendance records from Darry Binks </t>
      </text>
    </comment>
    <comment ref="G2" authorId="2" shapeId="0" xr:uid="{2B6EE937-5396-4F5E-AA72-5C8FD4D4983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recorded working day for JCoffeyes</t>
      </text>
    </comment>
    <comment ref="Z2" authorId="3" shapeId="0" xr:uid="{1229BDC8-54D0-455F-A8AC-0F1E797217BC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highlighted = assumed</t>
      </text>
    </comment>
    <comment ref="AC2" authorId="4" shapeId="0" xr:uid="{EEDB4E11-4B18-4054-9C05-C14594F07801}">
      <text>
        <t>[Threaded comment]
Your version of Excel allows you to read this threaded comment; however, any edits to it will get removed if the file is opened in a newer version of Excel. Learn more: https://go.microsoft.com/fwlink/?linkid=870924
Comment:
    Steel delivery delays + Difficulties in bringing items from Poland</t>
      </text>
    </comment>
    <comment ref="AD2" authorId="5" shapeId="0" xr:uid="{9A5A9AC8-6D93-48D0-B3BB-1C9C5A24A0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design methodology. </t>
      </text>
    </comment>
    <comment ref="G11" authorId="6" shapeId="0" xr:uid="{D1751E76-A65B-4D2C-ACCA-C404B08A970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 of starting the twin wall installation</t>
      </text>
    </comment>
    <comment ref="G13" authorId="7" shapeId="0" xr:uid="{ABEB3DD5-5F9F-41B3-80DD-6ADBBE9B31BB}">
      <text>
        <t>[Threaded comment]
Your version of Excel allows you to read this threaded comment; however, any edits to it will get removed if the file is opened in a newer version of Excel. Learn more: https://go.microsoft.com/fwlink/?linkid=870924
Comment:
    Level 2 slab was concreted in 2 pours (15/06/2021 and 17/06/2021). Level 3 work commenced on 16/06/2021</t>
      </text>
    </comment>
    <comment ref="E20" authorId="8" shapeId="0" xr:uid="{72FAF4A2-5BA5-43A0-9973-EDFEEE3FA6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L-Shape: Estimated from GIAs and Revizto
</t>
      </text>
    </comment>
    <comment ref="G20" authorId="9" shapeId="0" xr:uid="{4B217AE3-2DFA-4C29-B8CE-DA1E605DAB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</t>
      </text>
    </comment>
    <comment ref="J20" authorId="10" shapeId="0" xr:uid="{3ADCEC40-165F-46F0-854C-F5EAD2DFF133}">
      <text>
        <t>[Threaded comment]
Your version of Excel allows you to read this threaded comment; however, any edits to it will get removed if the file is opened in a newer version of Excel. Learn more: https://go.microsoft.com/fwlink/?linkid=870924
Comment:
    Danny's Estimate for L-Shape of using 0.7*Total S1 labour excluding indirect labour</t>
      </text>
    </comment>
    <comment ref="Q20" authorId="11" shapeId="0" xr:uid="{6449014D-C3A9-4BC9-8F16-00CFFBEE34FD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</t>
      </text>
    </comment>
    <comment ref="AD20" authorId="12" shapeId="0" xr:uid="{1E3946DF-FEAD-4562-B9E7-AFEBF17709F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 RC frame</t>
      </text>
    </comment>
    <comment ref="H29" authorId="13" shapeId="0" xr:uid="{5D502814-5BB0-4A43-9E16-2946EB098D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According to Lobster vision (Camera 2), the final concrete pour was on 18/09/2021. However, the concrete pour before that was on 18/08/2021. There has not been a lot of work in this section during that period. Therefore, the final date was considered an outlier and ignored. </t>
      </text>
    </comment>
    <comment ref="G30" authorId="14" shapeId="0" xr:uid="{F88B717E-76AD-46E8-9DBE-BF17C8F22BCD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column installation</t>
      </text>
    </comment>
    <comment ref="J30" authorId="15" shapeId="0" xr:uid="{75F9061A-FBD2-48E7-A88C-54AFD25EF92E}">
      <text>
        <t>[Threaded comment]
Your version of Excel allows you to read this threaded comment; however, any edits to it will get removed if the file is opened in a newer version of Excel. Learn more: https://go.microsoft.com/fwlink/?linkid=870924
Comment:
    Orange = Check subcontractors after receiving from Darryl Binks</t>
      </text>
    </comment>
    <comment ref="Q30" authorId="16" shapeId="0" xr:uid="{DB935EEE-1AC4-40B4-812D-89F56051FD26}">
      <text>
        <t>[Threaded comment]
Your version of Excel allows you to read this threaded comment; however, any edits to it will get removed if the file is opened in a newer version of Excel. Learn more: https://go.microsoft.com/fwlink/?linkid=870924
Comment:
    Planned as two towers</t>
      </text>
    </comment>
    <comment ref="AD30" authorId="17" shapeId="0" xr:uid="{F84EABB5-333E-4995-97B4-C23949969D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Precast frame, residential tower</t>
      </text>
    </comment>
    <comment ref="H38" authorId="18" shapeId="0" xr:uid="{B8EDDC1C-8255-4131-81D7-AC73EDB52EAC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Excluded outlier</t>
      </text>
    </comment>
    <comment ref="AC42" authorId="19" shapeId="0" xr:uid="{55B1CAAD-6C29-4103-9BEB-539E961BE7D5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Significant effects due to Brexit, Ukraine. E.g. Steel - at the start promised 2 weeks. Started with 6, went up to 8 and then came down to 4. Never achieved 2</t>
      </text>
    </comment>
    <comment ref="AD42" authorId="20" shapeId="0" xr:uid="{534A73B0-0DD0-45E8-BB87-1509891A1A33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precast walls and PT slabs</t>
      </text>
    </comment>
    <comment ref="AE48" authorId="21" shapeId="0" xr:uid="{F1BFC496-DEFB-48B0-AAB1-82B0A27A44F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Error in loading charts given by designer (higher than actual), which had to be revised; 2) cantilever slab between L6 and L7, which had to be loaded and monitored to check that it didn't exceed given load-&gt;significant delays (drawings delayed -&gt; detailers delayed)</t>
      </text>
    </comment>
    <comment ref="Z52" authorId="22" shapeId="0" xr:uid="{4F352608-51D7-4981-8C2D-B47522B987E9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Labour issues</t>
      </text>
    </comment>
    <comment ref="AC52" authorId="23" shapeId="0" xr:uid="{3D3326DE-175F-4252-8CCE-1EADF043D0D5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According to James, Delta Beam delivery delays (from Peikko, Lithuania) were one of the major reasons for delays on all levels</t>
      </text>
    </comment>
    <comment ref="AD52" authorId="24" shapeId="0" xr:uid="{54337736-19DD-4B10-9C01-F46AC90EEF18}">
      <text>
        <t>[Threaded comment]
Your version of Excel allows you to read this threaded comment; however, any edits to it will get removed if the file is opened in a newer version of Excel. Learn more: https://go.microsoft.com/fwlink/?linkid=870924
Comment:
    Delta beams has a steel element. Not used to before. Temporary stability in the structure was difficult</t>
      </text>
    </comment>
    <comment ref="AE52" authorId="25" shapeId="0" xr:uid="{BD9FF63A-143F-4B63-B324-ECE9C421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 of drawings and details missing</t>
      </text>
    </comment>
    <comment ref="G58" authorId="26" shapeId="0" xr:uid="{3A30A92B-0694-49CA-A70D-78949E5A5E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18 days from 31/7/21-17/8/21 added to holidays</t>
      </text>
    </comment>
    <comment ref="J58" authorId="27" shapeId="0" xr:uid="{EBEB5C61-0B50-4D26-8ED3-B905A5C53887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Labour from before and after the gap added</t>
      </text>
    </comment>
    <comment ref="E67" authorId="28" shapeId="0" xr:uid="{95946260-A851-4906-AFEE-0800FA43A5A6}">
      <text>
        <t>[Threaded comment]
Your version of Excel allows you to read this threaded comment; however, any edits to it will get removed if the file is opened in a newer version of Excel. Learn more: https://go.microsoft.com/fwlink/?linkid=870924
Comment:
    Expanded Navisworks</t>
      </text>
    </comment>
    <comment ref="Z67" authorId="29" shapeId="0" xr:uid="{AF12ACBB-85F1-46D6-8FD3-3C5EBF4B1C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Labour issues</t>
      </text>
    </comment>
    <comment ref="AC67" authorId="30" shapeId="0" xr:uid="{52BFB93F-350E-4C71-A5AA-CCC4C6E89CF9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According to James, Delta Beam delivery delays (from Peikko, Lithuania) were one of the major reasons for delays on all levels</t>
      </text>
    </comment>
    <comment ref="AD67" authorId="31" shapeId="0" xr:uid="{33D07749-2FA8-4785-BF0F-1C124F9947C6}">
      <text>
        <t>[Threaded comment]
Your version of Excel allows you to read this threaded comment; however, any edits to it will get removed if the file is opened in a newer version of Excel. Learn more: https://go.microsoft.com/fwlink/?linkid=870924
Comment:
    Delta beams has a steel element. Not used to before. Temporary stability in the structure was difficult</t>
      </text>
    </comment>
    <comment ref="AE67" authorId="32" shapeId="0" xr:uid="{43B35A6A-27B0-489A-8424-536F9E200AA2}">
      <text>
        <t>[Threaded comment]
Your version of Excel allows you to read this threaded comment; however, any edits to it will get removed if the file is opened in a newer version of Excel. Learn more: https://go.microsoft.com/fwlink/?linkid=870924
Comment:
    Lot of drawings and details missing</t>
      </text>
    </comment>
    <comment ref="E68" authorId="33" shapeId="0" xr:uid="{75FB3517-F215-42D9-8F45-1A322DF59B0D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Federated Navisworks L2 E+W - Expanded Navisworks L2 East</t>
      </text>
    </comment>
    <comment ref="E71" authorId="34" shapeId="0" xr:uid="{CC1254E2-4932-4130-AADC-D1CFAE5E39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Navisworks West - 5FL Terrace (4.421+8.765+4.421+106.215), which seems to be constructed much later
</t>
      </text>
    </comment>
    <comment ref="J79" authorId="35" shapeId="0" xr:uid="{FB674EAD-ECC8-43AD-889A-59072A18A7E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There's about a 20% of the overlap of types of workers between Soho A and B. Soho A - 100% Post Tension workers (Prater); about 80% formwork, steel fixers, concrete; and 20% steel erectors for the core (BHC). 
Soho B - about 80% steel erectors (BHC) for the core and rest of the structure (not much work for steel fixers)
2) BHC whole team = 6-7 workers. They spend 80% of the time in B and 20% of the time in A Core. Aurora has counted them under another category (cannot find BHC and Prater)
Therefore, adjustment for core: reduce 6.5*20%*10 working hours*working days for level</t>
      </text>
    </comment>
    <comment ref="Q79" authorId="36" shapeId="0" xr:uid="{8FDF4763-D676-4D70-964E-1CB100AF0D5D}">
      <text>
        <t>[Threaded comment]
Your version of Excel allows you to read this threaded comment; however, any edits to it will get removed if the file is opened in a newer version of Excel. Learn more: https://go.microsoft.com/fwlink/?linkid=870924
Comment:
    Falsework</t>
      </text>
    </comment>
    <comment ref="AC79" authorId="37" shapeId="0" xr:uid="{698C73A8-9339-4357-993F-7CC2540F94C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Probably the easiest job James has ever done</t>
      </text>
    </comment>
    <comment ref="AD79" authorId="38" shapeId="0" xr:uid="{8FF67BB2-9701-4484-B119-955CE880601A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unique construction methodology (steel frame with steel hollow section columns). Therefore, some complexity</t>
      </text>
    </comment>
    <comment ref="AE79" authorId="39" shapeId="0" xr:uid="{79F4871F-EF8A-4596-9E19-2CA1396FF6EC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project James did with no design issues</t>
      </text>
    </comment>
    <comment ref="Q80" authorId="40" shapeId="0" xr:uid="{74300D2B-96A2-48BB-9C9F-137537DA9192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Pour 3</t>
      </text>
    </comment>
    <comment ref="Q81" authorId="41" shapeId="0" xr:uid="{D2928F03-1D21-4F0B-8E79-01A506211716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3rd pour (Pour 2)</t>
      </text>
    </comment>
    <comment ref="Q82" authorId="42" shapeId="0" xr:uid="{DCECEEE5-F389-431E-957E-6FD08682A827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3rd pour (Pour 2)</t>
      </text>
    </comment>
    <comment ref="Q83" authorId="43" shapeId="0" xr:uid="{2F4D6482-1FB7-47B3-80A0-CCBEF3421C43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3rd pour (Pour 2)</t>
      </text>
    </comment>
    <comment ref="Q84" authorId="44" shapeId="0" xr:uid="{7C388D7B-D1FF-489F-AFB9-2C1A1822FE96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3rd pour (Pour 5)</t>
      </text>
    </comment>
    <comment ref="Q87" authorId="45" shapeId="0" xr:uid="{3803CDA1-3260-494A-A316-B484E439A329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2nd pour (Pour 2, 4)</t>
      </text>
    </comment>
    <comment ref="H88" authorId="46" shapeId="0" xr:uid="{F0E0D277-8C29-4297-8784-963682A629A8}">
      <text>
        <t>[Threaded comment]
Your version of Excel allows you to read this threaded comment; however, any edits to it will get removed if the file is opened in a newer version of Excel. Learn more: https://go.microsoft.com/fwlink/?linkid=870924
Comment:
    15/12/20 outlier ignored</t>
      </text>
    </comment>
    <comment ref="Q88" authorId="47" shapeId="0" xr:uid="{D31BE6FE-119F-4B59-A4B2-65FE087D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2nd pour (Pour 4)</t>
      </text>
    </comment>
    <comment ref="Q89" authorId="48" shapeId="0" xr:uid="{A60FB5DF-8615-4190-8369-9F5ADAA18793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Pour 3c</t>
      </text>
    </comment>
    <comment ref="E90" authorId="49" shapeId="0" xr:uid="{443C5389-7CF5-4D54-93E3-2D35CABE1037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Mezzanine poured in July. Not included</t>
      </text>
    </comment>
    <comment ref="E101" authorId="50" shapeId="0" xr:uid="{A386B204-F8DF-442D-A62E-703EA4B0DFAE}">
      <text>
        <t>[Threaded comment]
Your version of Excel allows you to read this threaded comment; however, any edits to it will get removed if the file is opened in a newer version of Excel. Learn more: https://go.microsoft.com/fwlink/?linkid=870924
Comment:
    1906.853-473.686 (Building Y)</t>
      </text>
    </comment>
    <comment ref="Q108" authorId="51" shapeId="0" xr:uid="{8471CCA5-2135-4C8C-A35C-0C87262274E7}">
      <text>
        <t>[Threaded comment]
Your version of Excel allows you to read this threaded comment; however, any edits to it will get removed if the file is opened in a newer version of Excel. Learn more: https://go.microsoft.com/fwlink/?linkid=870924
Comment:
    Planned as two towers</t>
      </text>
    </comment>
    <comment ref="B112" authorId="52" shapeId="0" xr:uid="{F5D38549-85AC-418A-BC14-A1765005FF0E}">
      <text>
        <t>[Threaded comment]
Your version of Excel allows you to read this threaded comment; however, any edits to it will get removed if the file is opened in a newer version of Excel. Learn more: https://go.microsoft.com/fwlink/?linkid=870924
Comment:
    Lobby Slab Dates Ignored as its part of the core</t>
      </text>
    </comment>
    <comment ref="E112" authorId="53" shapeId="0" xr:uid="{7EB679ED-AD78-44E1-9F1E-C1937441FD13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Areas from Revit. Verified with Navisworks</t>
      </text>
    </comment>
    <comment ref="J112" authorId="54" shapeId="0" xr:uid="{26DEF3FD-47D2-4670-890C-03920A6D6697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= Check subcontractors after receiving from Darryl Binks + Remove core labour</t>
      </text>
    </comment>
    <comment ref="V112" authorId="55" shapeId="0" xr:uid="{47A327CA-9BEF-4CA9-A926-651F60A8C5F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in the correlation analysis as  qualitative data could not be obtained in a sufficiently granular manner (level by level)</t>
      </text>
    </comment>
    <comment ref="G118" authorId="56" shapeId="0" xr:uid="{9D010D4F-2B0F-495F-AAC8-E6C3604A31A6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highlighted = from Field View</t>
      </text>
    </comment>
    <comment ref="E179" authorId="57" shapeId="0" xr:uid="{71FE8617-94F1-4BDE-962A-C15220D9AF70}">
      <text>
        <t>[Threaded comment]
Your version of Excel allows you to read this threaded comment; however, any edits to it will get removed if the file is opened in a newer version of Excel. Learn more: https://go.microsoft.com/fwlink/?linkid=870924
Comment:
    Physically measured from Navisworks model</t>
      </text>
    </comment>
    <comment ref="Q180" authorId="58" shapeId="0" xr:uid="{CF9E7BF0-250C-4089-81CC-607515982607}">
      <text>
        <t>[Threaded comment]
Your version of Excel allows you to read this threaded comment; however, any edits to it will get removed if the file is opened in a newer version of Excel. Learn more: https://go.microsoft.com/fwlink/?linkid=870924
Comment:
    Superstructure programme starts with Level 3</t>
      </text>
    </comment>
    <comment ref="E198" authorId="59" shapeId="0" xr:uid="{E0B2A692-BC6C-4CB7-BF04-E0EC0399331B}">
      <text>
        <t>[Threaded comment]
Your version of Excel allows you to read this threaded comment; however, any edits to it will get removed if the file is opened in a newer version of Excel. Learn more: https://go.microsoft.com/fwlink/?linkid=870924
Comment:
    18M+19</t>
      </text>
    </comment>
    <comment ref="X198" authorId="60" shapeId="0" xr:uid="{54A19EC4-9B7B-4041-8412-60028FF81636}">
      <text>
        <t>[Threaded comment]
Your version of Excel allows you to read this threaded comment; however, any edits to it will get removed if the file is opened in a newer version of Excel. Learn more: https://go.microsoft.com/fwlink/?linkid=870924
Comment:
    18M+19</t>
      </text>
    </comment>
    <comment ref="E217" authorId="61" shapeId="0" xr:uid="{C36AE5F4-09B1-4926-980E-2E94FC2F49DA}">
      <text>
        <t>[Threaded comment]
Your version of Excel allows you to read this threaded comment; however, any edits to it will get removed if the file is opened in a newer version of Excel. Learn more: https://go.microsoft.com/fwlink/?linkid=870924
Comment:
    =37M+38</t>
      </text>
    </comment>
    <comment ref="X217" authorId="62" shapeId="0" xr:uid="{5DCCDB3A-43EC-456C-98A0-7DF952E85E3F}">
      <text>
        <t>[Threaded comment]
Your version of Excel allows you to read this threaded comment; however, any edits to it will get removed if the file is opened in a newer version of Excel. Learn more: https://go.microsoft.com/fwlink/?linkid=870924
Comment:
    37M+38</t>
      </text>
    </comment>
    <comment ref="B240" authorId="63" shapeId="0" xr:uid="{7EC76747-807C-4010-A074-74C0EA83A767}">
      <text>
        <t>[Threaded comment]
Your version of Excel allows you to read this threaded comment; however, any edits to it will get removed if the file is opened in a newer version of Excel. Learn more: https://go.microsoft.com/fwlink/?linkid=870924
Comment:
    = Multistorey Car Park</t>
      </text>
    </comment>
    <comment ref="Q240" authorId="64" shapeId="0" xr:uid="{B3363D5C-61F0-4DE4-970A-9846FA6C73E5}">
      <text>
        <t>[Threaded comment]
Your version of Excel allows you to read this threaded comment; however, any edits to it will get removed if the file is opened in a newer version of Excel. Learn more: https://go.microsoft.com/fwlink/?linkid=870924
Comment:
    Planned as two towers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tc={432357C0-F433-4D94-AB70-BC8E0071634E}</author>
    <author>tc={9A210ACE-511E-49BA-8A9B-D811A295CFA6}</author>
    <author>tc={F86FB202-C8BE-493D-AF2A-C5D2ACA21AE8}</author>
    <author>tc={F80F72CC-141D-48BC-BEC3-C0EE965ED108}</author>
  </authors>
  <commentList>
    <comment ref="C2" authorId="0" shapeId="0" xr:uid="{432357C0-F433-4D94-AB70-BC8E0071634E}">
      <text>
        <t>[Threaded comment]
Your version of Excel allows you to read this threaded comment; however, any edits to it will get removed if the file is opened in a newer version of Excel. Learn more: https://go.microsoft.com/fwlink/?linkid=870924
Comment:
    0 = No issues, 1 = noticeable absenteeism/turnover or unavailability of qualified labour, 2 = noticeable absenteeism/turnover and unavailability of qualified labour</t>
      </text>
    </comment>
    <comment ref="C3" authorId="1" shapeId="0" xr:uid="{9A210ACE-511E-49BA-8A9B-D811A295CFA6}">
      <text>
        <t>[Threaded comment]
Your version of Excel allows you to read this threaded comment; however, any edits to it will get removed if the file is opened in a newer version of Excel. Learn more: https://go.microsoft.com/fwlink/?linkid=870924
Comment:
    0 = No offsite components in either horizontal (beam/slabs) or vertical (columns) components
0.5 = Offsite components in either horizontal or vertical components, but not both
1 = Offsite components in both horizontal and vertical components</t>
      </text>
    </comment>
    <comment ref="C4" authorId="2" shapeId="0" xr:uid="{F86FB202-C8BE-493D-AF2A-C5D2ACA21AE8}">
      <text>
        <t>[Threaded comment]
Your version of Excel allows you to read this threaded comment; however, any edits to it will get removed if the file is opened in a newer version of Excel. Learn more: https://go.microsoft.com/fwlink/?linkid=870924
Comment:
    0 = some onsite storage, 1 = almost no onsite storage or some work space restriction, 2= almost no onsite storage + some work space restriction</t>
      </text>
    </comment>
    <comment ref="C5" authorId="3" shapeId="0" xr:uid="{F80F72CC-141D-48BC-BEC3-C0EE965ED108}">
      <text>
        <t>[Threaded comment]
Your version of Excel allows you to read this threaded comment; however, any edits to it will get removed if the file is opened in a newer version of Excel. Learn more: https://go.microsoft.com/fwlink/?linkid=870924
Comment:
    0 = Negligible delays of deliveries, 1 = General factory delays or specific delays due to Brexit, Covid and Ukraine war, 2 = General factory delays and specific delays due to Brexit, Covid and Ukraine war</t>
      </text>
    </comment>
  </commentList>
</comments>
</file>

<file path=xl/sharedStrings.xml><?xml version="1.0" encoding="utf-8"?>
<sst xmlns="http://schemas.openxmlformats.org/spreadsheetml/2006/main" count="2572" uniqueCount="167">
  <si>
    <t>Building</t>
  </si>
  <si>
    <t>Level</t>
  </si>
  <si>
    <t>N</t>
  </si>
  <si>
    <t>P</t>
  </si>
  <si>
    <t>South Quay Plaza 1</t>
  </si>
  <si>
    <t>L</t>
  </si>
  <si>
    <t>South Quay Plaza 4</t>
  </si>
  <si>
    <t>M</t>
  </si>
  <si>
    <t>L Weekday Hours</t>
  </si>
  <si>
    <t>M Weekday Hours</t>
  </si>
  <si>
    <t>L Weekend Hours</t>
  </si>
  <si>
    <t>M Weekend Hours</t>
  </si>
  <si>
    <t>L Holidays</t>
  </si>
  <si>
    <t>M Holidays</t>
  </si>
  <si>
    <t>Forge A</t>
  </si>
  <si>
    <t>A</t>
  </si>
  <si>
    <t>AB Weekday Hours</t>
  </si>
  <si>
    <t>C Weekday Hours</t>
  </si>
  <si>
    <t>D Weekday Hours</t>
  </si>
  <si>
    <t>E Weekday Hours</t>
  </si>
  <si>
    <t>F Weekday Hours</t>
  </si>
  <si>
    <t>G Weekday Hours</t>
  </si>
  <si>
    <t>I Weekday Hours</t>
  </si>
  <si>
    <t>J Weekday Hours</t>
  </si>
  <si>
    <t>K Weekday Hours</t>
  </si>
  <si>
    <t>AB Weekend Hours</t>
  </si>
  <si>
    <t>C Weekend Hours</t>
  </si>
  <si>
    <t>D Weekend Hours</t>
  </si>
  <si>
    <t>E Weekend Hours</t>
  </si>
  <si>
    <t>F Weekend Hours</t>
  </si>
  <si>
    <t>G Weekend Hours</t>
  </si>
  <si>
    <t>I Weekend Hours</t>
  </si>
  <si>
    <t>J Weekend Hours</t>
  </si>
  <si>
    <t>K Weekend Hours</t>
  </si>
  <si>
    <t>AB Holidays</t>
  </si>
  <si>
    <t>C Holidays</t>
  </si>
  <si>
    <t>D Holidays</t>
  </si>
  <si>
    <t>E Holidays</t>
  </si>
  <si>
    <t>F Holidays</t>
  </si>
  <si>
    <t>G Holidays</t>
  </si>
  <si>
    <t>I Holidays</t>
  </si>
  <si>
    <t>J Holidays</t>
  </si>
  <si>
    <t>K Holidays</t>
  </si>
  <si>
    <t>Forge B</t>
  </si>
  <si>
    <t>B</t>
  </si>
  <si>
    <t>Blossom S1</t>
  </si>
  <si>
    <t>C</t>
  </si>
  <si>
    <t>Kings Cross S4</t>
  </si>
  <si>
    <t>D</t>
  </si>
  <si>
    <t>TVC - D</t>
  </si>
  <si>
    <t>E</t>
  </si>
  <si>
    <t>Kings Cross S5 East</t>
  </si>
  <si>
    <t>F</t>
  </si>
  <si>
    <t>Oxford Humanities</t>
  </si>
  <si>
    <t>Kings Cross S5 West</t>
  </si>
  <si>
    <t>G</t>
  </si>
  <si>
    <t>Soho Place A</t>
  </si>
  <si>
    <t>H</t>
  </si>
  <si>
    <t>Baker Street C</t>
  </si>
  <si>
    <t>I</t>
  </si>
  <si>
    <t>J</t>
  </si>
  <si>
    <t>Oxford Biochemistry</t>
  </si>
  <si>
    <t>K</t>
  </si>
  <si>
    <t>Baker Street D</t>
  </si>
  <si>
    <t>Olympia Emberton House</t>
  </si>
  <si>
    <t>Location and Logistical Issues</t>
  </si>
  <si>
    <t>Supply Chain Issues</t>
  </si>
  <si>
    <t>Labour Issues</t>
  </si>
  <si>
    <t>N Weekday Hours</t>
  </si>
  <si>
    <t>N Weekend Hours</t>
  </si>
  <si>
    <t>N Holidays</t>
  </si>
  <si>
    <t>UVWX Holidays</t>
  </si>
  <si>
    <t>UVWX Weekday Hours</t>
  </si>
  <si>
    <t>UVWX Weekend Hours</t>
  </si>
  <si>
    <t>O Weekday Hours</t>
  </si>
  <si>
    <t>O Weekend Hours</t>
  </si>
  <si>
    <t>O Holidays</t>
  </si>
  <si>
    <t>PQRS Weekday Hours</t>
  </si>
  <si>
    <t>PQRS Weekend Hours</t>
  </si>
  <si>
    <t>PQRS Holidays</t>
  </si>
  <si>
    <t>HT Weekend Hours</t>
  </si>
  <si>
    <t>HT Holidays</t>
  </si>
  <si>
    <t>HT Weekday Hours</t>
  </si>
  <si>
    <t>Level of Offsite Construction</t>
  </si>
  <si>
    <t>Design Complexity</t>
  </si>
  <si>
    <t>0 = No issues, 1 = noticeable absenteeism/turnover or unavailability of qualified labour, 2 = noticeable absenteeism/turnover and unavailability of qualified labour</t>
  </si>
  <si>
    <t>0 = No offsite components in either horizontal (beam/slabs) or vertical (columns) components
1 = Offsite components in either horizontal or vertical components, but not both
2 = Offsite components in both horizontal and vertical components</t>
  </si>
  <si>
    <t>0 = some onsite storage, 1 = almost no onsite storage or some work space restriction, 2= almost no onsite storage + some work space restriction</t>
  </si>
  <si>
    <t>0 = Negligible delays of deliveries, 1 = General factory delays or specific delays due to Brexit, Covid and Ukraine war, 2 = General factory delays and specific delays due to Brexit, Covid and Ukraine war</t>
  </si>
  <si>
    <t>0=no issues, 1=some delays, 2=significant delays</t>
  </si>
  <si>
    <t>0 = Typical elements and conventional construction methods, 1 = Unique elements, but conventional construction methods, 2 = Unique elements and new construction methods</t>
  </si>
  <si>
    <t>Design Delays</t>
  </si>
  <si>
    <t>Y Holidays</t>
  </si>
  <si>
    <t>Y Weekday Hours</t>
  </si>
  <si>
    <t>Y Weekend Hours</t>
  </si>
  <si>
    <t>AB Planned Holidays</t>
  </si>
  <si>
    <t>C Planned Holidays</t>
  </si>
  <si>
    <t>D Planned Holidays</t>
  </si>
  <si>
    <t>E Planned Holidays</t>
  </si>
  <si>
    <t>F Planned Holidays</t>
  </si>
  <si>
    <t>G Planned Holidays</t>
  </si>
  <si>
    <t>H Planned Holidays</t>
  </si>
  <si>
    <t>I Planned Holidays</t>
  </si>
  <si>
    <t>J Planned Holidays</t>
  </si>
  <si>
    <t>K Planned Holidays</t>
  </si>
  <si>
    <t>L Planned Holidays</t>
  </si>
  <si>
    <t>M Planned Holidays</t>
  </si>
  <si>
    <t>Cycle time</t>
  </si>
  <si>
    <t>Columns</t>
  </si>
  <si>
    <t>Beams</t>
  </si>
  <si>
    <t>Slabs</t>
  </si>
  <si>
    <t>Twinwalls</t>
  </si>
  <si>
    <t>Steel</t>
  </si>
  <si>
    <t>Secondary composite</t>
  </si>
  <si>
    <t>Precast</t>
  </si>
  <si>
    <t>Lattice</t>
  </si>
  <si>
    <t>Delta Beams (Steel)</t>
  </si>
  <si>
    <t>Hollow core and lattice</t>
  </si>
  <si>
    <t>Project ID</t>
  </si>
  <si>
    <t>Building ID</t>
  </si>
  <si>
    <t>Core</t>
  </si>
  <si>
    <t>Steel frame</t>
  </si>
  <si>
    <t>Steel hollow section with concrete infill</t>
  </si>
  <si>
    <t>Crane Asitha</t>
  </si>
  <si>
    <t>Frame</t>
  </si>
  <si>
    <t>In-situ</t>
  </si>
  <si>
    <t>In-situ (flat slab/part of slab pour)</t>
  </si>
  <si>
    <t>In-situ (post-tentioned)</t>
  </si>
  <si>
    <t>Actual start</t>
  </si>
  <si>
    <t>Actual end</t>
  </si>
  <si>
    <t>Actual duration</t>
  </si>
  <si>
    <t>Worker-hours</t>
  </si>
  <si>
    <t>Actual production rate</t>
  </si>
  <si>
    <t>Worker density</t>
  </si>
  <si>
    <t>Planned start</t>
  </si>
  <si>
    <t>Planned end</t>
  </si>
  <si>
    <t>Planned duration</t>
  </si>
  <si>
    <t>Planned production rate</t>
  </si>
  <si>
    <t>Planned cycle time</t>
  </si>
  <si>
    <t>Cranes</t>
  </si>
  <si>
    <t>Batch area</t>
  </si>
  <si>
    <t>Number of workers</t>
  </si>
  <si>
    <t>GIA</t>
  </si>
  <si>
    <t>Labour productivity</t>
  </si>
  <si>
    <t>Slabs Asitha</t>
  </si>
  <si>
    <t>Pours</t>
  </si>
  <si>
    <t>Area</t>
  </si>
  <si>
    <t>1. Less than 500 m2</t>
  </si>
  <si>
    <t>2. Between 500 and 1000 m2</t>
  </si>
  <si>
    <t>3. Between 1000 and 1500 m2</t>
  </si>
  <si>
    <t>4. Between 1500 and 2000 m2</t>
  </si>
  <si>
    <t>5. Between 2000 and 2500 m2</t>
  </si>
  <si>
    <t>6. Between 2500 and 3000 m2</t>
  </si>
  <si>
    <t>7. More than 4000 m2</t>
  </si>
  <si>
    <t>Avg number of workers</t>
  </si>
  <si>
    <t>1. Between 5 an 10</t>
  </si>
  <si>
    <t>2. Between 11 and 15</t>
  </si>
  <si>
    <t>3. Between 16 and 20</t>
  </si>
  <si>
    <t>4. Between 21 and 25</t>
  </si>
  <si>
    <t>5. Between 26 and 30</t>
  </si>
  <si>
    <t>6. Between 31 and 35</t>
  </si>
  <si>
    <t>7. Between 36 and 40</t>
  </si>
  <si>
    <t>8. Between 41 and 50</t>
  </si>
  <si>
    <t>9. Between 51 and 62</t>
  </si>
  <si>
    <t>1. Vertical (in-situ) and Slabs (in-situ)</t>
  </si>
  <si>
    <t>2. Vertical (off-site) and Slabs (in-situ)</t>
  </si>
  <si>
    <t>3. Vertical (off-site) and Slabs (lattice)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</si>
</sst>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b/>
      <sz val="9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3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4" fontId="0" fillId="2" borderId="1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2" borderId="1" xfId="0" applyNumberFormat="1" applyFill="1" applyBorder="1"/>
    <xf numFmtId="14" fontId="3" fillId="0" borderId="0" xfId="0" applyNumberFormat="1" applyFont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0" fontId="4" fillId="0" borderId="1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right"/>
    </xf>
    <xf numFmtId="14" fontId="0" fillId="2" borderId="2" xfId="0" applyNumberFormat="1" applyFill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0" xfId="0" applyNumberFormat="1"/>
    <xf numFmtId="14" fontId="3" fillId="3" borderId="1" xfId="0" applyNumberFormat="1" applyFont="1" applyFill="1" applyBorder="1"/>
    <xf numFmtId="14" fontId="0" fillId="7" borderId="1" xfId="0" applyNumberFormat="1" applyFill="1" applyBorder="1"/>
    <xf numFmtId="14" fontId="3" fillId="3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1" fontId="5" fillId="0" borderId="1" xfId="0" applyNumberFormat="1" applyFont="1" applyBorder="1" applyAlignment="1">
      <alignment vertical="center"/>
    </xf>
    <xf numFmtId="14" fontId="5" fillId="4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1" fontId="5" fillId="4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1" fontId="5" fillId="2" borderId="1" xfId="0" applyNumberFormat="1" applyFont="1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1" fontId="0" fillId="0" borderId="2" xfId="0" applyNumberFormat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14" fontId="0" fillId="6" borderId="1" xfId="0" applyNumberFormat="1" applyFill="1" applyBorder="1" applyAlignment="1">
      <alignment vertical="center"/>
    </xf>
    <xf numFmtId="1" fontId="0" fillId="4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5" borderId="1" xfId="0" applyNumberForma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A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itha Rathnayake" id="{1A3E63A0-6B40-41B2-A029-90A62A9CBA13}" userId="Asitha Rathnayake" providerId="None"/>
  <person displayName="Asitha Rathnayake Mudiyanselage" id="{1F02D755-D660-49EB-BC03-A1E59C0B3E3C}" userId="Asitha Rathnayake Mudiyanselage" providerId="None"/>
  <person displayName="Asitha Rathnayake" id="{B9AB2FAF-45A8-4B7F-A2AF-94402C0E4594}" userId="S::agbrr2@cam.ac.uk::881f553e-297a-4db5-bb04-ee4409fa06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7" dT="2024-06-21T18:24:37.21" personId="{B9AB2FAF-45A8-4B7F-A2AF-94402C0E4594}" id="{1C203145-755F-48F8-B953-9ACC17FD16F9}">
    <text>Assumed</text>
  </threadedComment>
  <threadedComment ref="E65" dT="2024-08-22T13:42:00.62" personId="{B9AB2FAF-45A8-4B7F-A2AF-94402C0E4594}" id="{2C333EE0-9F91-432A-86FA-D898106940B9}">
    <text>Work stoppage for façade installation</text>
  </threadedComment>
  <threadedComment ref="G118" dT="2024-08-22T13:42:21.09" personId="{B9AB2FAF-45A8-4B7F-A2AF-94402C0E4594}" id="{207513A1-2448-4C8B-831D-003C2D671F91}">
    <text>Covid Lockdown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8" dT="2024-08-22T13:54:43.59" personId="{B9AB2FAF-45A8-4B7F-A2AF-94402C0E4594}" id="{9421E178-A653-402D-A296-12CE3420259B}">
    <text>Yellow highlighted = Christmas vacations</text>
  </threadedComment>
  <threadedComment ref="E73" dT="2024-01-23T18:50:25.73" personId="{B9AB2FAF-45A8-4B7F-A2AF-94402C0E4594}" id="{27114C33-AD82-40AA-98BB-1B03FD2233DF}">
    <text>L7 Façade Gap (Allocate all structural labour to West tower during this time)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" dT="2024-04-22T07:07:18.80" personId="{B9AB2FAF-45A8-4B7F-A2AF-94402C0E4594}" id="{1BC6D396-2F92-4A24-90CE-F47873957546}">
    <text>Verify holidays after receiving from Darryl Binks</text>
  </threadedComment>
  <threadedComment ref="J1" dT="2024-04-22T06:59:23.78" personId="{B9AB2FAF-45A8-4B7F-A2AF-94402C0E4594}" id="{0DE963DF-C0C0-4FB9-9DED-C6CE5C2B8B43}">
    <text xml:space="preserve">After receiving full attendance records from Darry Binks </text>
  </threadedComment>
  <threadedComment ref="G2" dT="2022-03-07T11:23:03.34" personId="{1F02D755-D660-49EB-BC03-A1E59C0B3E3C}" id="{2B6EE937-5396-4F5E-AA72-5C8FD4D49837}">
    <text>The first recorded working day for JCoffeyes</text>
  </threadedComment>
  <threadedComment ref="Z2" dT="2024-08-22T13:23:50.79" personId="{B9AB2FAF-45A8-4B7F-A2AF-94402C0E4594}" id="{1229BDC8-54D0-455F-A8AC-0F1E797217BC}">
    <text>Yellow highlighted = assumed</text>
  </threadedComment>
  <threadedComment ref="AC2" dT="2024-05-07T21:58:59.56" personId="{B9AB2FAF-45A8-4B7F-A2AF-94402C0E4594}" id="{EEDB4E11-4B18-4054-9C05-C14594F07801}">
    <text>Steel delivery delays + Difficulties in bringing items from Poland</text>
  </threadedComment>
  <threadedComment ref="AD2" dT="2024-05-08T14:17:20.83" personId="{B9AB2FAF-45A8-4B7F-A2AF-94402C0E4594}" id="{9A5A9AC8-6D93-48D0-B3BB-1C9C5A24A0E4}">
    <text xml:space="preserve">New design methodology. </text>
  </threadedComment>
  <threadedComment ref="G11" dT="2022-03-07T11:35:20.11" personId="{1F02D755-D660-49EB-BC03-A1E59C0B3E3C}" id="{D1751E76-A65B-4D2C-ACCA-C404B08A9709}">
    <text>The day of starting the twin wall installation</text>
  </threadedComment>
  <threadedComment ref="G13" dT="2022-10-06T19:26:10.47" personId="{1A3E63A0-6B40-41B2-A029-90A62A9CBA13}" id="{ABEB3DD5-5F9F-41B3-80DD-6ADBBE9B31BB}">
    <text>Level 2 slab was concreted in 2 pours (15/06/2021 and 17/06/2021). Level 3 work commenced on 16/06/2021</text>
  </threadedComment>
  <threadedComment ref="E20" dT="2023-12-21T17:14:53.85" personId="{B9AB2FAF-45A8-4B7F-A2AF-94402C0E4594}" id="{72FAF4A2-5BA5-43A0-9973-EDFEEE3FA627}">
    <text xml:space="preserve">L-Shape: Estimated from GIAs and Revizto
</text>
  </threadedComment>
  <threadedComment ref="G20" dT="2022-06-30T16:21:12.02" personId="{1A3E63A0-6B40-41B2-A029-90A62A9CBA13}" id="{4B217AE3-2DFA-4C29-B8CE-DA1E605DABAD}">
    <text>Column</text>
  </threadedComment>
  <threadedComment ref="J20" dT="2024-02-18T23:28:48.43" personId="{B9AB2FAF-45A8-4B7F-A2AF-94402C0E4594}" id="{3ADCEC40-165F-46F0-854C-F5EAD2DFF133}">
    <text>Danny's Estimate for L-Shape of using 0.7*Total S1 labour excluding indirect labour</text>
  </threadedComment>
  <threadedComment ref="Q20" dT="2023-10-18T20:06:39.14" personId="{B9AB2FAF-45A8-4B7F-A2AF-94402C0E4594}" id="{6449014D-C3A9-4BC9-8F16-00CFFBEE34FD}">
    <text>Columns</text>
  </threadedComment>
  <threadedComment ref="AD20" dT="2024-05-08T14:17:30.20" personId="{B9AB2FAF-45A8-4B7F-A2AF-94402C0E4594}" id="{1E3946DF-FEAD-4562-B9E7-AFEBF17709F0}">
    <text>Typical RC frame</text>
  </threadedComment>
  <threadedComment ref="H29" dT="2022-07-04T08:58:02.39" personId="{1A3E63A0-6B40-41B2-A029-90A62A9CBA13}" id="{5D502814-5BB0-4A43-9E16-2946EB098DAC}">
    <text xml:space="preserve">According to Lobster vision (Camera 2), the final concrete pour was on 18/09/2021. However, the concrete pour before that was on 18/08/2021. There has not been a lot of work in this section during that period. Therefore, the final date was considered an outlier and ignored. </text>
  </threadedComment>
  <threadedComment ref="G30" dT="2023-12-19T05:16:27.81" personId="{B9AB2FAF-45A8-4B7F-A2AF-94402C0E4594}" id="{F88B717E-76AD-46E8-9DBE-BF17C8F22BCD}">
    <text>First column installation</text>
  </threadedComment>
  <threadedComment ref="J30" dT="2024-04-25T11:29:16.91" personId="{B9AB2FAF-45A8-4B7F-A2AF-94402C0E4594}" id="{75F9061A-FBD2-48E7-A88C-54AFD25EF92E}">
    <text>Orange = Check subcontractors after receiving from Darryl Binks</text>
  </threadedComment>
  <threadedComment ref="Q30" dT="2024-08-22T14:01:51.51" personId="{B9AB2FAF-45A8-4B7F-A2AF-94402C0E4594}" id="{DB935EEE-1AC4-40B4-812D-89F56051FD26}">
    <text>Planned as two towers</text>
  </threadedComment>
  <threadedComment ref="AD30" dT="2023-12-20T11:02:21.93" personId="{B9AB2FAF-45A8-4B7F-A2AF-94402C0E4594}" id="{F84EABB5-333E-4995-97B4-C23949969D72}">
    <text>Precast frame, residential tower</text>
  </threadedComment>
  <threadedComment ref="H38" dT="2023-03-03T14:46:09.60" personId="{B9AB2FAF-45A8-4B7F-A2AF-94402C0E4594}" id="{B8EDDC1C-8255-4131-81D7-AC73EDB52EAC}">
    <text>Excluded outlier</text>
  </threadedComment>
  <threadedComment ref="AC42" dT="2023-12-20T17:33:04.97" personId="{B9AB2FAF-45A8-4B7F-A2AF-94402C0E4594}" id="{55B1CAAD-6C29-4103-9BEB-539E961BE7D5}">
    <text>Significant effects due to Brexit, Ukraine. E.g. Steel - at the start promised 2 weeks. Started with 6, went up to 8 and then came down to 4. Never achieved 2</text>
  </threadedComment>
  <threadedComment ref="AD42" dT="2023-12-20T17:14:25.11" personId="{B9AB2FAF-45A8-4B7F-A2AF-94402C0E4594}" id="{534A73B0-0DD0-45E8-BB87-1509891A1A33}">
    <text>Just precast walls and PT slabs</text>
  </threadedComment>
  <threadedComment ref="AE48" dT="2023-12-21T03:27:55.56" personId="{B9AB2FAF-45A8-4B7F-A2AF-94402C0E4594}" id="{F1BFC496-DEFB-48B0-AAB1-82B0A27A44F9}">
    <text>1) Error in loading charts given by designer (higher than actual), which had to be revised; 2) cantilever slab between L6 and L7, which had to be loaded and monitored to check that it didn't exceed given load-&gt;significant delays (drawings delayed -&gt; detailers delayed)</text>
  </threadedComment>
  <threadedComment ref="Z52" dT="2023-12-20T16:55:38.57" personId="{B9AB2FAF-45A8-4B7F-A2AF-94402C0E4594}" id="{4F352608-51D7-4981-8C2D-B47522B987E9}">
    <text>Labour issues</text>
  </threadedComment>
  <threadedComment ref="AC52" dT="2023-12-20T16:48:15.85" personId="{B9AB2FAF-45A8-4B7F-A2AF-94402C0E4594}" id="{3D3326DE-175F-4252-8CCE-1EADF043D0D5}">
    <text>According to James, Delta Beam delivery delays (from Peikko, Lithuania) were one of the major reasons for delays on all levels</text>
  </threadedComment>
  <threadedComment ref="AD52" dT="2023-12-20T11:00:19.29" personId="{B9AB2FAF-45A8-4B7F-A2AF-94402C0E4594}" id="{54337736-19DD-4B10-9C01-F46AC90EEF18}">
    <text>Delta beams has a steel element. Not used to before. Temporary stability in the structure was difficult</text>
  </threadedComment>
  <threadedComment ref="AE52" dT="2023-12-20T10:58:26.01" personId="{B9AB2FAF-45A8-4B7F-A2AF-94402C0E4594}" id="{BD9FF63A-143F-4B63-B324-ECE9C421D95C}">
    <text>Lot of drawings and details missing</text>
  </threadedComment>
  <threadedComment ref="G58" dT="2023-12-19T10:26:44.43" personId="{B9AB2FAF-45A8-4B7F-A2AF-94402C0E4594}" id="{3A30A92B-0694-49CA-A70D-78949E5A5E1D}">
    <text>The 18 days from 31/7/21-17/8/21 added to holidays</text>
  </threadedComment>
  <threadedComment ref="J58" dT="2024-04-25T12:00:53.29" personId="{B9AB2FAF-45A8-4B7F-A2AF-94402C0E4594}" id="{EBEB5C61-0B50-4D26-8ED3-B905A5C53887}">
    <text>Labour from before and after the gap added</text>
  </threadedComment>
  <threadedComment ref="E67" dT="2023-12-19T11:10:10.59" personId="{B9AB2FAF-45A8-4B7F-A2AF-94402C0E4594}" id="{95946260-A851-4906-AFEE-0800FA43A5A6}">
    <text>Expanded Navisworks</text>
  </threadedComment>
  <threadedComment ref="Z67" dT="2023-12-20T16:55:38.57" personId="{B9AB2FAF-45A8-4B7F-A2AF-94402C0E4594}" id="{AF12ACBB-85F1-46D6-8FD3-3C5EBF4B1CD2}">
    <text>Labour issues</text>
  </threadedComment>
  <threadedComment ref="AC67" dT="2023-12-20T16:48:15.85" personId="{B9AB2FAF-45A8-4B7F-A2AF-94402C0E4594}" id="{52BFB93F-350E-4C71-A5AA-CCC4C6E89CF9}">
    <text>According to James, Delta Beam delivery delays (from Peikko, Lithuania) were one of the major reasons for delays on all levels</text>
  </threadedComment>
  <threadedComment ref="AD67" dT="2023-12-20T11:00:19.29" personId="{B9AB2FAF-45A8-4B7F-A2AF-94402C0E4594}" id="{33D07749-2FA8-4785-BF0F-1C124F9947C6}">
    <text>Delta beams has a steel element. Not used to before. Temporary stability in the structure was difficult</text>
  </threadedComment>
  <threadedComment ref="AE67" dT="2023-12-20T10:58:26.01" personId="{B9AB2FAF-45A8-4B7F-A2AF-94402C0E4594}" id="{43B35A6A-27B0-489A-8424-536F9E200AA2}">
    <text>Lot of drawings and details missing</text>
  </threadedComment>
  <threadedComment ref="E68" dT="2023-11-28T00:31:17.15" personId="{B9AB2FAF-45A8-4B7F-A2AF-94402C0E4594}" id="{75FB3517-F215-42D9-8F45-1A322DF59B0D}">
    <text>Federated Navisworks L2 E+W - Expanded Navisworks L2 East</text>
  </threadedComment>
  <threadedComment ref="E71" dT="2023-11-27T17:52:05.40" personId="{B9AB2FAF-45A8-4B7F-A2AF-94402C0E4594}" id="{CC1254E2-4932-4130-AADC-D1CFAE5E398F}">
    <text xml:space="preserve">Navisworks West - 5FL Terrace (4.421+8.765+4.421+106.215), which seems to be constructed much later
</text>
  </threadedComment>
  <threadedComment ref="J79" dT="2023-12-21T09:03:38.47" personId="{B9AB2FAF-45A8-4B7F-A2AF-94402C0E4594}" id="{FB674EAD-ECC8-43AD-889A-59072A18A7E9}">
    <text>1) There's about a 20% of the overlap of types of workers between Soho A and B. Soho A - 100% Post Tension workers (Prater); about 80% formwork, steel fixers, concrete; and 20% steel erectors for the core (BHC). 
Soho B - about 80% steel erectors (BHC) for the core and rest of the structure (not much work for steel fixers)
2) BHC whole team = 6-7 workers. They spend 80% of the time in B and 20% of the time in A Core. Aurora has counted them under another category (cannot find BHC and Prater)
Therefore, adjustment for core: reduce 6.5*20%*10 working hours*working days for level</text>
  </threadedComment>
  <threadedComment ref="Q79" dT="2024-01-24T22:41:21.90" personId="{B9AB2FAF-45A8-4B7F-A2AF-94402C0E4594}" id="{8FDF4763-D676-4D70-964E-1CB100AF0D5D}">
    <text>Falsework</text>
  </threadedComment>
  <threadedComment ref="AC79" dT="2023-12-21T10:52:45.31" personId="{B9AB2FAF-45A8-4B7F-A2AF-94402C0E4594}" id="{698C73A8-9339-4357-993F-7CC2540F94C2}">
    <text>Probably the easiest job James has ever done</text>
  </threadedComment>
  <threadedComment ref="AD79" dT="2023-12-21T04:18:13.82" personId="{B9AB2FAF-45A8-4B7F-A2AF-94402C0E4594}" id="{8FF67BB2-9701-4484-B119-955CE880601A}">
    <text>Very unique construction methodology (steel frame with steel hollow section columns). Therefore, some complexity</text>
  </threadedComment>
  <threadedComment ref="AE79" dT="2023-12-21T10:06:42.83" personId="{B9AB2FAF-45A8-4B7F-A2AF-94402C0E4594}" id="{79F4871F-EF8A-4596-9E19-2CA1396FF6EC}">
    <text>Last project James did with no design issues</text>
  </threadedComment>
  <threadedComment ref="Q80" dT="2023-11-21T13:33:08.26" personId="{B9AB2FAF-45A8-4B7F-A2AF-94402C0E4594}" id="{74300D2B-96A2-48BB-9C9F-137537DA9192}">
    <text>After Pour 3</text>
  </threadedComment>
  <threadedComment ref="Q81" dT="2024-01-24T22:35:45.41" personId="{B9AB2FAF-45A8-4B7F-A2AF-94402C0E4594}" id="{D2928F03-1D21-4F0B-8E79-01A506211716}">
    <text>After 3rd pour (Pour 2)</text>
  </threadedComment>
  <threadedComment ref="Q82" dT="2024-01-24T22:34:05.65" personId="{B9AB2FAF-45A8-4B7F-A2AF-94402C0E4594}" id="{DCECEEE5-F389-431E-957E-6FD08682A827}">
    <text>After 3rd pour (Pour 2)</text>
  </threadedComment>
  <threadedComment ref="Q83" dT="2024-01-24T22:26:25.96" personId="{B9AB2FAF-45A8-4B7F-A2AF-94402C0E4594}" id="{2F4D6482-1FB7-47B3-80A0-CCBEF3421C43}">
    <text>After 3rd pour (Pour 2)</text>
  </threadedComment>
  <threadedComment ref="Q84" dT="2024-01-24T22:22:37.19" personId="{B9AB2FAF-45A8-4B7F-A2AF-94402C0E4594}" id="{7C388D7B-D1FF-489F-AFB9-2C1A1822FE96}">
    <text>After 3rd pour (Pour 5)</text>
  </threadedComment>
  <threadedComment ref="Q87" dT="2024-01-24T22:16:30.16" personId="{B9AB2FAF-45A8-4B7F-A2AF-94402C0E4594}" id="{3803CDA1-3260-494A-A316-B484E439A329}">
    <text>After 2nd pour (Pour 2, 4)</text>
  </threadedComment>
  <threadedComment ref="H88" dT="2023-12-20T05:42:44.73" personId="{B9AB2FAF-45A8-4B7F-A2AF-94402C0E4594}" id="{F0E0D277-8C29-4297-8784-963682A629A8}">
    <text>15/12/20 outlier ignored</text>
  </threadedComment>
  <threadedComment ref="Q88" dT="2023-11-24T00:14:35.85" personId="{B9AB2FAF-45A8-4B7F-A2AF-94402C0E4594}" id="{D31BE6FE-119F-4B59-A4B2-65FE087D95AC}">
    <text>After 2nd pour (Pour 4)</text>
  </threadedComment>
  <threadedComment ref="Q89" dT="2023-11-24T00:12:25.87" personId="{B9AB2FAF-45A8-4B7F-A2AF-94402C0E4594}" id="{A60FB5DF-8615-4190-8369-9F5ADAA18793}">
    <text>After Pour 3c</text>
  </threadedComment>
  <threadedComment ref="E90" dT="2023-09-18T12:35:44.19" personId="{B9AB2FAF-45A8-4B7F-A2AF-94402C0E4594}" id="{443C5389-7CF5-4D54-93E3-2D35CABE1037}">
    <text>Small Mezzanine poured in July. Not included</text>
  </threadedComment>
  <threadedComment ref="E101" dT="2024-06-20T21:14:01.87" personId="{B9AB2FAF-45A8-4B7F-A2AF-94402C0E4594}" id="{A386B204-F8DF-442D-A62E-703EA4B0DFAE}">
    <text>1906.853-473.686 (Building Y)</text>
  </threadedComment>
  <threadedComment ref="Q108" dT="2024-08-22T14:01:51.51" personId="{B9AB2FAF-45A8-4B7F-A2AF-94402C0E4594}" id="{8471CCA5-2135-4C8C-A35C-0C87262274E7}">
    <text>Planned as two towers</text>
  </threadedComment>
  <threadedComment ref="B112" dT="2024-04-04T17:30:21.40" personId="{B9AB2FAF-45A8-4B7F-A2AF-94402C0E4594}" id="{F5D38549-85AC-418A-BC14-A1765005FF0E}">
    <text>Lobby Slab Dates Ignored as its part of the core</text>
  </threadedComment>
  <threadedComment ref="E112" dT="2024-04-05T13:21:44.71" personId="{B9AB2FAF-45A8-4B7F-A2AF-94402C0E4594}" id="{7EB679ED-AD78-44E1-9F1E-C1937441FD13}">
    <text>Areas from Revit. Verified with Navisworks</text>
  </threadedComment>
  <threadedComment ref="J112" dT="2024-04-25T15:18:45.43" personId="{B9AB2FAF-45A8-4B7F-A2AF-94402C0E4594}" id="{26DEF3FD-47D2-4670-890C-03920A6D6697}">
    <text>Red = Check subcontractors after receiving from Darryl Binks + Remove core labour</text>
  </threadedComment>
  <threadedComment ref="V112" dT="2024-08-22T14:19:05.65" personId="{B9AB2FAF-45A8-4B7F-A2AF-94402C0E4594}" id="{47A327CA-9BEF-4CA9-A926-651F60A8C5FC}">
    <text>Not included in the correlation analysis as  qualitative data could not be obtained in a sufficiently granular manner (level by level)</text>
  </threadedComment>
  <threadedComment ref="G118" dT="2024-04-04T17:51:19.06" personId="{B9AB2FAF-45A8-4B7F-A2AF-94402C0E4594}" id="{9D010D4F-2B0F-495F-AAC8-E6C3604A31A6}">
    <text>Yellow highlighted = from Field View</text>
  </threadedComment>
  <threadedComment ref="E179" dT="2024-04-05T13:24:53.38" personId="{B9AB2FAF-45A8-4B7F-A2AF-94402C0E4594}" id="{71FE8617-94F1-4BDE-962A-C15220D9AF70}">
    <text>Physically measured from Navisworks model</text>
  </threadedComment>
  <threadedComment ref="Q180" dT="2024-06-25T22:04:58.13" personId="{B9AB2FAF-45A8-4B7F-A2AF-94402C0E4594}" id="{CF9E7BF0-250C-4089-81CC-607515982607}">
    <text>Superstructure programme starts with Level 3</text>
  </threadedComment>
  <threadedComment ref="E198" dT="2024-10-09T13:12:00.80" personId="{B9AB2FAF-45A8-4B7F-A2AF-94402C0E4594}" id="{E0B2A692-BC6C-4CB7-BF04-E0EC0399331B}">
    <text>18M+19</text>
  </threadedComment>
  <threadedComment ref="X198" dT="2024-10-08T15:38:24.38" personId="{B9AB2FAF-45A8-4B7F-A2AF-94402C0E4594}" id="{54A19EC4-9B7B-4041-8412-60028FF81636}">
    <text>18M+19</text>
  </threadedComment>
  <threadedComment ref="E217" dT="2024-10-09T13:12:51.32" personId="{B9AB2FAF-45A8-4B7F-A2AF-94402C0E4594}" id="{C36AE5F4-09B1-4926-980E-2E94FC2F49DA}">
    <text>=37M+38</text>
  </threadedComment>
  <threadedComment ref="X217" dT="2024-10-08T15:41:43.60" personId="{B9AB2FAF-45A8-4B7F-A2AF-94402C0E4594}" id="{5DCCDB3A-43EC-456C-98A0-7DF952E85E3F}">
    <text>37M+38</text>
  </threadedComment>
  <threadedComment ref="B240" dT="2024-04-27T05:14:30.02" personId="{B9AB2FAF-45A8-4B7F-A2AF-94402C0E4594}" id="{7EC76747-807C-4010-A074-74C0EA83A767}">
    <text>= Multistorey Car Park</text>
  </threadedComment>
  <threadedComment ref="Q240" dT="2024-08-22T14:01:51.51" personId="{B9AB2FAF-45A8-4B7F-A2AF-94402C0E4594}" id="{B3363D5C-61F0-4DE4-970A-9846FA6C73E5}">
    <text>Planned as two towers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4-05-08T12:16:04.67" personId="{B9AB2FAF-45A8-4B7F-A2AF-94402C0E4594}" id="{432357C0-F433-4D94-AB70-BC8E0071634E}">
    <text>0 = No issues, 1 = noticeable absenteeism/turnover or unavailability of qualified labour, 2 = noticeable absenteeism/turnover and unavailability of qualified labour</text>
  </threadedComment>
  <threadedComment ref="C3" dT="2024-05-06T10:04:54.11" personId="{B9AB2FAF-45A8-4B7F-A2AF-94402C0E4594}" id="{9A210ACE-511E-49BA-8A9B-D811A295CFA6}">
    <text>0 = No offsite components in either horizontal (beam/slabs) or vertical (columns) components
0.5 = Offsite components in either horizontal or vertical components, but not both
1 = Offsite components in both horizontal and vertical components</text>
  </threadedComment>
  <threadedComment ref="C4" dT="2024-05-07T14:40:34.33" personId="{B9AB2FAF-45A8-4B7F-A2AF-94402C0E4594}" id="{F86FB202-C8BE-493D-AF2A-C5D2ACA21AE8}">
    <text>0 = some onsite storage, 1 = almost no onsite storage or some work space restriction, 2= almost no onsite storage + some work space restriction</text>
  </threadedComment>
  <threadedComment ref="C5" dT="2024-05-07T21:47:32.32" personId="{B9AB2FAF-45A8-4B7F-A2AF-94402C0E4594}" id="{F80F72CC-141D-48BC-BEC3-C0EE965ED108}">
    <text>0 = Negligible delays of deliveries, 1 = General factory delays or specific delays due to Brexit, Covid and Ukraine war, 2 = General factory delays and specific delays due to Brexit, Covid and Ukraine war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61BC-6632-4055-9A17-1A65FC38A82D}">
  <dimension ref="A1:Q519"/>
  <sheetViews>
    <sheetView workbookViewId="0">
      <selection activeCell="I130" sqref="I130"/>
    </sheetView>
  </sheetViews>
  <sheetFormatPr defaultRowHeight="14.4" x14ac:dyDescent="0.3"/>
  <cols>
    <col min="1" max="2" width="15.88671875" bestFit="1" customWidth="1"/>
    <col min="3" max="3" width="14.77734375" bestFit="1" customWidth="1"/>
    <col min="4" max="4" width="15" bestFit="1" customWidth="1"/>
    <col min="5" max="6" width="14.6640625" bestFit="1" customWidth="1"/>
    <col min="7" max="7" width="15" style="6" bestFit="1" customWidth="1"/>
    <col min="8" max="9" width="15.44140625" bestFit="1" customWidth="1"/>
    <col min="10" max="10" width="15" bestFit="1" customWidth="1"/>
    <col min="11" max="11" width="15.44140625" bestFit="1" customWidth="1"/>
    <col min="12" max="12" width="15.21875" bestFit="1" customWidth="1"/>
    <col min="13" max="13" width="15.21875" customWidth="1"/>
    <col min="14" max="14" width="15.33203125" bestFit="1" customWidth="1"/>
    <col min="15" max="15" width="18.21875" bestFit="1" customWidth="1"/>
    <col min="16" max="16" width="18.109375" bestFit="1" customWidth="1"/>
    <col min="17" max="17" width="18.33203125" bestFit="1" customWidth="1"/>
  </cols>
  <sheetData>
    <row r="1" spans="1:17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s="6" t="s">
        <v>82</v>
      </c>
      <c r="H1" t="s">
        <v>22</v>
      </c>
      <c r="I1" t="s">
        <v>23</v>
      </c>
      <c r="J1" t="s">
        <v>24</v>
      </c>
      <c r="K1" t="s">
        <v>8</v>
      </c>
      <c r="L1" t="s">
        <v>9</v>
      </c>
      <c r="M1" t="s">
        <v>68</v>
      </c>
      <c r="N1" t="s">
        <v>74</v>
      </c>
      <c r="O1" t="s">
        <v>77</v>
      </c>
      <c r="P1" t="s">
        <v>72</v>
      </c>
      <c r="Q1" t="s">
        <v>93</v>
      </c>
    </row>
    <row r="2" spans="1:17" x14ac:dyDescent="0.3">
      <c r="A2">
        <v>9</v>
      </c>
      <c r="B2">
        <v>9</v>
      </c>
      <c r="C2">
        <v>10</v>
      </c>
      <c r="D2">
        <v>10</v>
      </c>
      <c r="E2">
        <v>10</v>
      </c>
      <c r="F2">
        <v>10</v>
      </c>
      <c r="G2" s="6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</row>
    <row r="4" spans="1:17" x14ac:dyDescent="0.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s="6" t="s">
        <v>80</v>
      </c>
      <c r="H4" t="s">
        <v>31</v>
      </c>
      <c r="I4" t="s">
        <v>32</v>
      </c>
      <c r="J4" t="s">
        <v>33</v>
      </c>
      <c r="K4" t="s">
        <v>10</v>
      </c>
      <c r="L4" t="s">
        <v>11</v>
      </c>
      <c r="M4" t="s">
        <v>69</v>
      </c>
      <c r="N4" t="s">
        <v>75</v>
      </c>
      <c r="O4" t="s">
        <v>78</v>
      </c>
      <c r="P4" t="s">
        <v>73</v>
      </c>
      <c r="Q4" t="s">
        <v>94</v>
      </c>
    </row>
    <row r="5" spans="1:17" x14ac:dyDescent="0.3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 s="6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</row>
    <row r="7" spans="1:17" x14ac:dyDescent="0.3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s="6" t="s">
        <v>81</v>
      </c>
      <c r="H7" s="12" t="s">
        <v>40</v>
      </c>
      <c r="I7" s="12" t="s">
        <v>41</v>
      </c>
      <c r="J7" t="s">
        <v>42</v>
      </c>
      <c r="K7" t="s">
        <v>12</v>
      </c>
      <c r="L7" t="s">
        <v>13</v>
      </c>
      <c r="M7" t="s">
        <v>70</v>
      </c>
      <c r="N7" t="s">
        <v>76</v>
      </c>
      <c r="O7" s="1" t="s">
        <v>79</v>
      </c>
      <c r="P7" t="s">
        <v>71</v>
      </c>
      <c r="Q7" t="s">
        <v>92</v>
      </c>
    </row>
    <row r="8" spans="1:17" x14ac:dyDescent="0.3">
      <c r="A8" s="5">
        <v>44212</v>
      </c>
      <c r="B8" s="5">
        <v>44234</v>
      </c>
      <c r="C8" s="2">
        <v>44619</v>
      </c>
      <c r="D8" s="7">
        <v>44283</v>
      </c>
      <c r="E8" s="8">
        <v>44142</v>
      </c>
      <c r="F8" s="9">
        <v>44142</v>
      </c>
      <c r="G8" s="11">
        <v>43434</v>
      </c>
      <c r="H8" s="7">
        <v>44697</v>
      </c>
      <c r="I8" s="7">
        <v>44697</v>
      </c>
      <c r="J8" s="20">
        <v>43385</v>
      </c>
      <c r="K8" s="4">
        <v>42469</v>
      </c>
      <c r="L8" s="4">
        <v>42469</v>
      </c>
      <c r="M8" s="2">
        <v>44723</v>
      </c>
      <c r="N8" s="15">
        <v>44359</v>
      </c>
      <c r="O8" s="5">
        <v>43785</v>
      </c>
      <c r="P8" s="16">
        <v>44564</v>
      </c>
      <c r="Q8" s="18">
        <v>43841</v>
      </c>
    </row>
    <row r="9" spans="1:17" x14ac:dyDescent="0.3">
      <c r="A9" s="5">
        <v>44213</v>
      </c>
      <c r="B9" s="5">
        <v>44241</v>
      </c>
      <c r="C9" s="2">
        <v>44626</v>
      </c>
      <c r="D9" s="7">
        <v>44288</v>
      </c>
      <c r="E9" s="8">
        <v>44143</v>
      </c>
      <c r="F9" s="9">
        <v>44143</v>
      </c>
      <c r="G9" s="11">
        <v>43435</v>
      </c>
      <c r="H9" s="7">
        <v>44698</v>
      </c>
      <c r="I9" s="7">
        <v>44698</v>
      </c>
      <c r="J9" s="20">
        <v>43386</v>
      </c>
      <c r="K9" s="4">
        <v>42470</v>
      </c>
      <c r="L9" s="4">
        <v>42470</v>
      </c>
      <c r="M9" s="2">
        <v>44724</v>
      </c>
      <c r="N9" s="15">
        <v>44360</v>
      </c>
      <c r="O9" s="5">
        <v>43786</v>
      </c>
      <c r="P9" s="16">
        <v>44569</v>
      </c>
      <c r="Q9" s="18">
        <v>43842</v>
      </c>
    </row>
    <row r="10" spans="1:17" x14ac:dyDescent="0.3">
      <c r="A10" s="5">
        <v>44220</v>
      </c>
      <c r="B10" s="5">
        <v>44248</v>
      </c>
      <c r="C10" s="2">
        <v>44647</v>
      </c>
      <c r="D10" s="7">
        <v>44289</v>
      </c>
      <c r="E10" s="8">
        <v>44149</v>
      </c>
      <c r="F10" s="9">
        <v>44149</v>
      </c>
      <c r="G10" s="11">
        <v>43436</v>
      </c>
      <c r="H10" s="7">
        <v>44699</v>
      </c>
      <c r="I10" s="7">
        <v>44699</v>
      </c>
      <c r="J10" s="20">
        <v>43387</v>
      </c>
      <c r="K10" s="4">
        <v>42476</v>
      </c>
      <c r="L10" s="4">
        <v>42476</v>
      </c>
      <c r="M10" s="2">
        <v>44730</v>
      </c>
      <c r="N10" s="15">
        <v>44366</v>
      </c>
      <c r="O10" s="5">
        <v>43792</v>
      </c>
      <c r="P10" s="16">
        <v>44570</v>
      </c>
      <c r="Q10" s="18">
        <v>43848</v>
      </c>
    </row>
    <row r="11" spans="1:17" x14ac:dyDescent="0.3">
      <c r="A11" s="5">
        <v>44226</v>
      </c>
      <c r="B11" s="5">
        <v>44255</v>
      </c>
      <c r="C11" s="2">
        <v>44661</v>
      </c>
      <c r="D11" s="7">
        <v>44290</v>
      </c>
      <c r="E11" s="8">
        <v>44150</v>
      </c>
      <c r="F11" s="9">
        <v>44150</v>
      </c>
      <c r="G11" s="11">
        <v>43442</v>
      </c>
      <c r="H11" s="7">
        <v>44703</v>
      </c>
      <c r="I11" s="7">
        <v>44703</v>
      </c>
      <c r="J11" s="20">
        <v>43393</v>
      </c>
      <c r="K11" s="4">
        <v>42477</v>
      </c>
      <c r="L11" s="4">
        <v>42477</v>
      </c>
      <c r="M11" s="2">
        <v>44731</v>
      </c>
      <c r="N11" s="15">
        <v>44367</v>
      </c>
      <c r="O11" s="5">
        <v>43793</v>
      </c>
      <c r="P11" s="16">
        <v>44576</v>
      </c>
      <c r="Q11" s="18">
        <v>43849</v>
      </c>
    </row>
    <row r="12" spans="1:17" x14ac:dyDescent="0.3">
      <c r="A12" s="5">
        <v>44227</v>
      </c>
      <c r="B12" s="5">
        <v>44262</v>
      </c>
      <c r="C12" s="2">
        <v>44683</v>
      </c>
      <c r="D12" s="7">
        <v>44291</v>
      </c>
      <c r="E12" s="8">
        <v>44156</v>
      </c>
      <c r="F12" s="9">
        <v>44156</v>
      </c>
      <c r="G12" s="11">
        <v>43443</v>
      </c>
      <c r="H12" s="7">
        <v>44709</v>
      </c>
      <c r="I12" s="7">
        <v>44709</v>
      </c>
      <c r="J12" s="20">
        <v>43394</v>
      </c>
      <c r="K12" s="4">
        <v>42483</v>
      </c>
      <c r="L12" s="4">
        <v>42483</v>
      </c>
      <c r="M12" s="2">
        <v>44737</v>
      </c>
      <c r="N12" s="15">
        <v>44372</v>
      </c>
      <c r="O12" s="5">
        <v>43799</v>
      </c>
      <c r="P12" s="16">
        <v>44577</v>
      </c>
      <c r="Q12" s="18">
        <v>43855</v>
      </c>
    </row>
    <row r="13" spans="1:17" x14ac:dyDescent="0.3">
      <c r="A13" s="5">
        <v>44233</v>
      </c>
      <c r="B13" s="5">
        <v>44269</v>
      </c>
      <c r="C13" s="2">
        <v>44689</v>
      </c>
      <c r="D13" s="7">
        <v>44297</v>
      </c>
      <c r="E13" s="8">
        <v>44157</v>
      </c>
      <c r="F13" s="9">
        <v>44157</v>
      </c>
      <c r="G13" s="11">
        <v>43449</v>
      </c>
      <c r="H13" s="7">
        <v>44710</v>
      </c>
      <c r="I13" s="7">
        <v>44710</v>
      </c>
      <c r="J13" s="20">
        <v>43401</v>
      </c>
      <c r="K13" s="4">
        <v>42484</v>
      </c>
      <c r="L13" s="4">
        <v>42484</v>
      </c>
      <c r="M13" s="2">
        <v>44738</v>
      </c>
      <c r="N13" s="15">
        <v>44373</v>
      </c>
      <c r="O13" s="5">
        <v>43800</v>
      </c>
      <c r="P13" s="16">
        <v>44583</v>
      </c>
      <c r="Q13" s="18">
        <v>43856</v>
      </c>
    </row>
    <row r="14" spans="1:17" x14ac:dyDescent="0.3">
      <c r="A14" s="5">
        <v>44234</v>
      </c>
      <c r="B14" s="5">
        <v>44276</v>
      </c>
      <c r="C14" s="2">
        <v>44696</v>
      </c>
      <c r="D14" s="7">
        <v>44304</v>
      </c>
      <c r="E14" s="8">
        <v>44163</v>
      </c>
      <c r="F14" s="9">
        <v>44163</v>
      </c>
      <c r="G14" s="11">
        <v>43450</v>
      </c>
      <c r="H14" s="7">
        <v>44714</v>
      </c>
      <c r="I14" s="7">
        <v>44714</v>
      </c>
      <c r="J14" s="20">
        <v>43408</v>
      </c>
      <c r="K14" s="4">
        <v>42490</v>
      </c>
      <c r="L14" s="4">
        <v>42490</v>
      </c>
      <c r="M14" s="2">
        <v>44745</v>
      </c>
      <c r="N14" s="15">
        <v>44374</v>
      </c>
      <c r="O14" s="5">
        <v>43806</v>
      </c>
      <c r="P14" s="16">
        <v>44584</v>
      </c>
      <c r="Q14" s="18">
        <v>43863</v>
      </c>
    </row>
    <row r="15" spans="1:17" x14ac:dyDescent="0.3">
      <c r="A15" s="5">
        <v>44240</v>
      </c>
      <c r="B15" s="5">
        <v>44283</v>
      </c>
      <c r="C15" s="2">
        <v>44710</v>
      </c>
      <c r="D15" s="7">
        <v>44311</v>
      </c>
      <c r="E15" s="8">
        <v>44164</v>
      </c>
      <c r="F15" s="9">
        <v>44164</v>
      </c>
      <c r="G15" s="11">
        <v>43456</v>
      </c>
      <c r="H15" s="7">
        <v>44715</v>
      </c>
      <c r="I15" s="7">
        <v>44715</v>
      </c>
      <c r="J15" s="20">
        <v>43415</v>
      </c>
      <c r="K15" s="4">
        <v>42491</v>
      </c>
      <c r="L15" s="4">
        <v>42491</v>
      </c>
      <c r="M15" s="2">
        <v>44751</v>
      </c>
      <c r="N15" s="15">
        <v>44408</v>
      </c>
      <c r="O15" s="5">
        <v>43807</v>
      </c>
      <c r="P15" s="16">
        <v>44590</v>
      </c>
      <c r="Q15" s="18">
        <v>43870</v>
      </c>
    </row>
    <row r="16" spans="1:17" x14ac:dyDescent="0.3">
      <c r="A16" s="5">
        <v>44241</v>
      </c>
      <c r="B16" s="5">
        <v>44288</v>
      </c>
      <c r="C16" s="2">
        <v>44714</v>
      </c>
      <c r="D16" s="7">
        <v>44317</v>
      </c>
      <c r="E16" s="8">
        <v>44171</v>
      </c>
      <c r="F16" s="9">
        <v>44171</v>
      </c>
      <c r="G16" s="11">
        <v>43457</v>
      </c>
      <c r="H16" s="7">
        <v>44716</v>
      </c>
      <c r="I16" s="7">
        <v>44716</v>
      </c>
      <c r="J16" s="20">
        <v>43422</v>
      </c>
      <c r="K16" s="4">
        <v>42492</v>
      </c>
      <c r="L16" s="4">
        <v>42492</v>
      </c>
      <c r="M16" s="2">
        <v>44752</v>
      </c>
      <c r="N16" s="15">
        <v>44409</v>
      </c>
      <c r="O16" s="5">
        <v>43813</v>
      </c>
      <c r="P16" s="16">
        <v>44591</v>
      </c>
      <c r="Q16" s="18">
        <v>43877</v>
      </c>
    </row>
    <row r="17" spans="1:17" x14ac:dyDescent="0.3">
      <c r="A17" s="5">
        <v>44247</v>
      </c>
      <c r="B17" s="5">
        <v>44289</v>
      </c>
      <c r="C17" s="2">
        <v>44715</v>
      </c>
      <c r="D17" s="7">
        <v>44318</v>
      </c>
      <c r="E17" s="8">
        <v>44178</v>
      </c>
      <c r="F17" s="9">
        <v>44178</v>
      </c>
      <c r="G17" s="11">
        <v>43458</v>
      </c>
      <c r="H17" s="7">
        <v>44717</v>
      </c>
      <c r="I17" s="7">
        <v>44717</v>
      </c>
      <c r="J17" s="20">
        <v>43429</v>
      </c>
      <c r="K17" s="4">
        <v>42497</v>
      </c>
      <c r="L17" s="4">
        <v>42497</v>
      </c>
      <c r="M17" s="2">
        <v>44758</v>
      </c>
      <c r="N17" s="15">
        <v>44415</v>
      </c>
      <c r="O17" s="5">
        <v>43814</v>
      </c>
      <c r="P17" s="16">
        <v>44597</v>
      </c>
      <c r="Q17" s="18">
        <v>43883</v>
      </c>
    </row>
    <row r="18" spans="1:17" x14ac:dyDescent="0.3">
      <c r="A18" s="5">
        <v>44248</v>
      </c>
      <c r="B18" s="5">
        <v>44290</v>
      </c>
      <c r="C18" s="2">
        <v>44716</v>
      </c>
      <c r="D18" s="7">
        <v>44319</v>
      </c>
      <c r="E18" s="8">
        <v>44184</v>
      </c>
      <c r="F18" s="9">
        <v>44184</v>
      </c>
      <c r="G18" s="11">
        <v>43459</v>
      </c>
      <c r="H18" s="7">
        <v>44723</v>
      </c>
      <c r="I18" s="7">
        <v>44723</v>
      </c>
      <c r="J18" s="20">
        <v>43436</v>
      </c>
      <c r="K18" s="4">
        <v>42498</v>
      </c>
      <c r="L18" s="4">
        <v>42498</v>
      </c>
      <c r="M18" s="2">
        <v>44759</v>
      </c>
      <c r="N18" s="15">
        <v>44416</v>
      </c>
      <c r="O18" s="5">
        <v>43820</v>
      </c>
      <c r="P18" s="16">
        <v>44598</v>
      </c>
      <c r="Q18" s="18">
        <v>43884</v>
      </c>
    </row>
    <row r="19" spans="1:17" x14ac:dyDescent="0.3">
      <c r="A19" s="5">
        <v>44254</v>
      </c>
      <c r="B19" s="5">
        <v>44291</v>
      </c>
      <c r="C19" s="2">
        <v>44717</v>
      </c>
      <c r="D19" s="7">
        <v>44325</v>
      </c>
      <c r="E19" s="8">
        <v>44185</v>
      </c>
      <c r="F19" s="9">
        <v>44185</v>
      </c>
      <c r="G19" s="11">
        <v>43460</v>
      </c>
      <c r="H19" s="7">
        <v>44724</v>
      </c>
      <c r="I19" s="7">
        <v>44724</v>
      </c>
      <c r="J19" s="20">
        <v>43443</v>
      </c>
      <c r="K19" s="4">
        <v>42504</v>
      </c>
      <c r="L19" s="4">
        <v>42504</v>
      </c>
      <c r="M19" s="2">
        <v>44765</v>
      </c>
      <c r="N19" s="15">
        <v>44423</v>
      </c>
      <c r="O19" s="5">
        <v>43821</v>
      </c>
      <c r="P19" s="16">
        <v>44604</v>
      </c>
      <c r="Q19" s="18">
        <v>43890</v>
      </c>
    </row>
    <row r="20" spans="1:17" x14ac:dyDescent="0.3">
      <c r="A20" s="5">
        <v>44255</v>
      </c>
      <c r="B20" s="5">
        <v>44297</v>
      </c>
      <c r="C20" s="2">
        <v>44724</v>
      </c>
      <c r="D20" s="7">
        <v>44332</v>
      </c>
      <c r="E20" s="8">
        <v>44186</v>
      </c>
      <c r="F20" s="9">
        <v>44186</v>
      </c>
      <c r="G20" s="11">
        <v>43461</v>
      </c>
      <c r="H20" s="7">
        <v>44731</v>
      </c>
      <c r="I20" s="7">
        <v>44731</v>
      </c>
      <c r="J20" s="20">
        <v>43449</v>
      </c>
      <c r="K20" s="4">
        <v>42505</v>
      </c>
      <c r="L20" s="4">
        <v>42505</v>
      </c>
      <c r="M20" s="2">
        <v>44766</v>
      </c>
      <c r="N20" s="15">
        <v>44429</v>
      </c>
      <c r="O20" s="5">
        <v>43822</v>
      </c>
      <c r="P20" s="16">
        <v>44605</v>
      </c>
      <c r="Q20" s="18">
        <v>43891</v>
      </c>
    </row>
    <row r="21" spans="1:17" x14ac:dyDescent="0.3">
      <c r="A21" s="5">
        <v>44261</v>
      </c>
      <c r="B21" s="5">
        <v>44304</v>
      </c>
      <c r="C21" s="2">
        <v>44731</v>
      </c>
      <c r="D21" s="7">
        <v>44339</v>
      </c>
      <c r="E21" s="8">
        <v>44187</v>
      </c>
      <c r="F21" s="9">
        <v>44187</v>
      </c>
      <c r="G21" s="11">
        <v>43462</v>
      </c>
      <c r="H21" s="7">
        <v>44738</v>
      </c>
      <c r="I21" s="7">
        <v>44738</v>
      </c>
      <c r="J21" s="20">
        <v>43450</v>
      </c>
      <c r="K21" s="4">
        <v>42511</v>
      </c>
      <c r="L21" s="4">
        <v>42511</v>
      </c>
      <c r="M21" s="2">
        <v>44772</v>
      </c>
      <c r="N21" s="15">
        <v>44430</v>
      </c>
      <c r="O21" s="5">
        <v>43823</v>
      </c>
      <c r="P21" s="16">
        <v>44611</v>
      </c>
      <c r="Q21" s="18">
        <v>43897</v>
      </c>
    </row>
    <row r="22" spans="1:17" x14ac:dyDescent="0.3">
      <c r="A22" s="5">
        <v>44262</v>
      </c>
      <c r="B22" s="5">
        <v>44311</v>
      </c>
      <c r="C22" s="2">
        <v>44738</v>
      </c>
      <c r="D22" s="7">
        <v>44346</v>
      </c>
      <c r="E22" s="8">
        <v>44188</v>
      </c>
      <c r="F22" s="9">
        <v>44188</v>
      </c>
      <c r="G22" s="11">
        <v>43463</v>
      </c>
      <c r="H22" s="7">
        <v>44745</v>
      </c>
      <c r="I22" s="7">
        <v>44745</v>
      </c>
      <c r="J22" s="20">
        <v>43456</v>
      </c>
      <c r="K22" s="4">
        <v>42512</v>
      </c>
      <c r="L22" s="4">
        <v>42512</v>
      </c>
      <c r="M22" s="2">
        <v>44773</v>
      </c>
      <c r="N22" s="15">
        <v>44434</v>
      </c>
      <c r="O22" s="5">
        <v>43824</v>
      </c>
      <c r="P22" s="16">
        <v>44612</v>
      </c>
      <c r="Q22" s="18">
        <v>43898</v>
      </c>
    </row>
    <row r="23" spans="1:17" x14ac:dyDescent="0.3">
      <c r="A23" s="5">
        <v>44268</v>
      </c>
      <c r="B23" s="5">
        <v>44318</v>
      </c>
      <c r="C23" s="2">
        <v>44745</v>
      </c>
      <c r="D23" s="7">
        <v>44347</v>
      </c>
      <c r="E23" s="8">
        <v>44189</v>
      </c>
      <c r="F23" s="9">
        <v>44189</v>
      </c>
      <c r="G23" s="11">
        <v>43464</v>
      </c>
      <c r="H23" s="7">
        <v>44752</v>
      </c>
      <c r="I23" s="7">
        <v>44752</v>
      </c>
      <c r="J23" s="20">
        <v>43457</v>
      </c>
      <c r="K23" s="4">
        <v>42518</v>
      </c>
      <c r="L23" s="4">
        <v>42518</v>
      </c>
      <c r="M23" s="2">
        <v>44779</v>
      </c>
      <c r="N23" s="15">
        <v>44436</v>
      </c>
      <c r="O23" s="5">
        <v>43825</v>
      </c>
      <c r="P23" s="16">
        <v>44619</v>
      </c>
      <c r="Q23" s="18">
        <v>43905</v>
      </c>
    </row>
    <row r="24" spans="1:17" x14ac:dyDescent="0.3">
      <c r="A24" s="5">
        <v>44269</v>
      </c>
      <c r="B24" s="5">
        <v>44319</v>
      </c>
      <c r="C24" s="2">
        <v>44752</v>
      </c>
      <c r="D24" s="7">
        <v>44353</v>
      </c>
      <c r="E24" s="8">
        <v>44190</v>
      </c>
      <c r="F24" s="9">
        <v>44190</v>
      </c>
      <c r="G24" s="11">
        <v>43465</v>
      </c>
      <c r="H24" s="7">
        <v>44759</v>
      </c>
      <c r="I24" s="7">
        <v>44759</v>
      </c>
      <c r="J24" s="20">
        <v>43458</v>
      </c>
      <c r="K24" s="4">
        <v>42519</v>
      </c>
      <c r="L24" s="4">
        <v>42519</v>
      </c>
      <c r="M24" s="2">
        <v>44780</v>
      </c>
      <c r="N24" s="15">
        <v>44437</v>
      </c>
      <c r="O24" s="5">
        <v>43826</v>
      </c>
      <c r="P24" s="16">
        <v>44625</v>
      </c>
      <c r="Q24" s="18">
        <v>43911</v>
      </c>
    </row>
    <row r="25" spans="1:17" x14ac:dyDescent="0.3">
      <c r="A25" s="5">
        <v>44275</v>
      </c>
      <c r="B25" s="5">
        <v>44325</v>
      </c>
      <c r="C25" s="2">
        <v>44759</v>
      </c>
      <c r="D25" s="7">
        <v>44360</v>
      </c>
      <c r="E25" s="8">
        <v>44191</v>
      </c>
      <c r="F25" s="9">
        <v>44191</v>
      </c>
      <c r="G25" s="11">
        <v>43466</v>
      </c>
      <c r="H25" s="7">
        <v>44766</v>
      </c>
      <c r="I25" s="7">
        <v>44766</v>
      </c>
      <c r="J25" s="20">
        <v>43459</v>
      </c>
      <c r="K25" s="4">
        <v>42520</v>
      </c>
      <c r="L25" s="4">
        <v>42520</v>
      </c>
      <c r="M25" s="2">
        <v>44786</v>
      </c>
      <c r="N25" s="15">
        <v>44438</v>
      </c>
      <c r="O25" s="5">
        <v>43827</v>
      </c>
      <c r="P25" s="16">
        <v>44626</v>
      </c>
      <c r="Q25" s="18">
        <v>43919</v>
      </c>
    </row>
    <row r="26" spans="1:17" x14ac:dyDescent="0.3">
      <c r="A26" s="5">
        <v>44276</v>
      </c>
      <c r="B26" s="5">
        <v>44332</v>
      </c>
      <c r="C26" s="2">
        <v>44766</v>
      </c>
      <c r="D26" s="7">
        <v>44367</v>
      </c>
      <c r="E26" s="8">
        <v>44192</v>
      </c>
      <c r="F26" s="9">
        <v>44192</v>
      </c>
      <c r="G26" s="11">
        <v>43470</v>
      </c>
      <c r="H26" s="7">
        <v>44773</v>
      </c>
      <c r="I26" s="7">
        <v>44773</v>
      </c>
      <c r="J26" s="20">
        <v>43460</v>
      </c>
      <c r="K26" s="4">
        <v>42525</v>
      </c>
      <c r="L26" s="4">
        <v>42525</v>
      </c>
      <c r="M26" s="2">
        <v>44787</v>
      </c>
      <c r="N26" s="15">
        <v>44450</v>
      </c>
      <c r="O26" s="5">
        <v>43828</v>
      </c>
      <c r="P26" s="16">
        <v>44633</v>
      </c>
      <c r="Q26" s="18">
        <v>43925</v>
      </c>
    </row>
    <row r="27" spans="1:17" x14ac:dyDescent="0.3">
      <c r="A27" s="5">
        <v>44282</v>
      </c>
      <c r="B27" s="5">
        <v>44339</v>
      </c>
      <c r="C27" s="2">
        <v>44773</v>
      </c>
      <c r="D27" s="7">
        <v>44374</v>
      </c>
      <c r="E27" s="8">
        <v>44193</v>
      </c>
      <c r="F27" s="9">
        <v>44193</v>
      </c>
      <c r="G27" s="11">
        <v>43477</v>
      </c>
      <c r="H27" s="7">
        <v>44780</v>
      </c>
      <c r="I27" s="7">
        <v>44780</v>
      </c>
      <c r="J27" s="20">
        <v>43461</v>
      </c>
      <c r="K27" s="4">
        <v>42526</v>
      </c>
      <c r="L27" s="4">
        <v>42526</v>
      </c>
      <c r="M27" s="2">
        <v>44793</v>
      </c>
      <c r="N27" s="15">
        <v>44451</v>
      </c>
      <c r="O27" s="5">
        <v>43829</v>
      </c>
      <c r="P27" s="16">
        <v>44639</v>
      </c>
      <c r="Q27" s="18">
        <v>43926</v>
      </c>
    </row>
    <row r="28" spans="1:17" x14ac:dyDescent="0.3">
      <c r="A28" s="5">
        <v>44283</v>
      </c>
      <c r="B28" s="5">
        <v>44346</v>
      </c>
      <c r="C28" s="2">
        <v>44801</v>
      </c>
      <c r="D28" s="7">
        <v>44381</v>
      </c>
      <c r="E28" s="8">
        <v>44194</v>
      </c>
      <c r="F28" s="9">
        <v>44194</v>
      </c>
      <c r="G28" s="11">
        <v>43478</v>
      </c>
      <c r="H28" s="7">
        <v>44787</v>
      </c>
      <c r="I28" s="7">
        <v>44787</v>
      </c>
      <c r="J28" s="20">
        <v>43462</v>
      </c>
      <c r="K28" s="4">
        <v>42533</v>
      </c>
      <c r="L28" s="4">
        <v>42533</v>
      </c>
      <c r="M28" s="2">
        <v>44794</v>
      </c>
      <c r="N28" s="15">
        <v>44457</v>
      </c>
      <c r="O28" s="5">
        <v>43830</v>
      </c>
      <c r="P28" s="16">
        <v>44640</v>
      </c>
      <c r="Q28" s="18">
        <v>43931</v>
      </c>
    </row>
    <row r="29" spans="1:17" x14ac:dyDescent="0.3">
      <c r="A29" s="5">
        <v>44288</v>
      </c>
      <c r="B29" s="5">
        <v>44347</v>
      </c>
      <c r="C29" s="2">
        <v>44802</v>
      </c>
      <c r="D29" s="7">
        <v>44388</v>
      </c>
      <c r="E29" s="8">
        <v>44195</v>
      </c>
      <c r="F29" s="9">
        <v>44195</v>
      </c>
      <c r="G29" s="11">
        <v>43484</v>
      </c>
      <c r="H29" s="7">
        <v>44794</v>
      </c>
      <c r="I29" s="7">
        <v>44794</v>
      </c>
      <c r="J29" s="20">
        <v>43463</v>
      </c>
      <c r="K29" s="4">
        <v>42539</v>
      </c>
      <c r="L29" s="4">
        <v>42539</v>
      </c>
      <c r="M29" s="2">
        <v>44800</v>
      </c>
      <c r="N29" s="15">
        <v>44458</v>
      </c>
      <c r="O29" s="5">
        <v>43831</v>
      </c>
      <c r="P29" s="16">
        <v>44646</v>
      </c>
      <c r="Q29" s="18">
        <v>43932</v>
      </c>
    </row>
    <row r="30" spans="1:17" x14ac:dyDescent="0.3">
      <c r="A30" s="5">
        <v>44289</v>
      </c>
      <c r="B30" s="5">
        <v>44359</v>
      </c>
      <c r="C30" s="2">
        <v>44808</v>
      </c>
      <c r="D30" s="7">
        <v>44395</v>
      </c>
      <c r="E30" s="8">
        <v>44196</v>
      </c>
      <c r="F30" s="9">
        <v>44196</v>
      </c>
      <c r="G30" s="11">
        <v>43485</v>
      </c>
      <c r="H30" s="7">
        <v>44801</v>
      </c>
      <c r="I30" s="7">
        <v>44801</v>
      </c>
      <c r="J30" s="20">
        <v>43464</v>
      </c>
      <c r="K30" s="4">
        <v>42540</v>
      </c>
      <c r="L30" s="4">
        <v>42540</v>
      </c>
      <c r="M30" s="2">
        <v>44801</v>
      </c>
      <c r="N30" s="15">
        <v>44464</v>
      </c>
      <c r="O30" s="5">
        <v>43832</v>
      </c>
      <c r="P30" s="16">
        <v>44647</v>
      </c>
      <c r="Q30" s="18">
        <v>43933</v>
      </c>
    </row>
    <row r="31" spans="1:17" x14ac:dyDescent="0.3">
      <c r="A31" s="5">
        <v>44290</v>
      </c>
      <c r="B31" s="5">
        <v>44367</v>
      </c>
      <c r="C31" s="2">
        <v>44815</v>
      </c>
      <c r="D31" s="7">
        <v>44402</v>
      </c>
      <c r="E31" s="8">
        <v>44197</v>
      </c>
      <c r="F31" s="9">
        <v>44197</v>
      </c>
      <c r="G31" s="11">
        <v>43491</v>
      </c>
      <c r="H31" s="7">
        <v>44802</v>
      </c>
      <c r="I31" s="7">
        <v>44802</v>
      </c>
      <c r="J31" s="20">
        <v>43465</v>
      </c>
      <c r="K31" s="4">
        <v>42546</v>
      </c>
      <c r="L31" s="4">
        <v>42546</v>
      </c>
      <c r="M31" s="2">
        <v>44802</v>
      </c>
      <c r="N31" s="15">
        <v>44465</v>
      </c>
      <c r="O31" s="5">
        <v>43833</v>
      </c>
      <c r="P31" s="16">
        <v>44653</v>
      </c>
      <c r="Q31" s="18">
        <v>43934</v>
      </c>
    </row>
    <row r="32" spans="1:17" x14ac:dyDescent="0.3">
      <c r="A32" s="5">
        <v>44291</v>
      </c>
      <c r="B32" s="5">
        <v>44374</v>
      </c>
      <c r="C32" s="2">
        <v>44822</v>
      </c>
      <c r="D32" s="7">
        <v>44409</v>
      </c>
      <c r="E32" s="8">
        <v>44198</v>
      </c>
      <c r="F32" s="9">
        <v>44198</v>
      </c>
      <c r="G32" s="11">
        <v>43492</v>
      </c>
      <c r="H32" s="7">
        <v>44808</v>
      </c>
      <c r="I32" s="7">
        <v>44808</v>
      </c>
      <c r="J32" s="20">
        <v>43466</v>
      </c>
      <c r="K32" s="4">
        <v>42547</v>
      </c>
      <c r="L32" s="4">
        <v>42547</v>
      </c>
      <c r="M32" s="2">
        <v>44807</v>
      </c>
      <c r="N32" s="15">
        <v>44471</v>
      </c>
      <c r="O32" s="5">
        <v>43834</v>
      </c>
      <c r="P32" s="16">
        <v>44654</v>
      </c>
      <c r="Q32" s="18">
        <v>43940</v>
      </c>
    </row>
    <row r="33" spans="1:17" x14ac:dyDescent="0.3">
      <c r="A33" s="5">
        <v>44296</v>
      </c>
      <c r="B33" s="5">
        <v>44381</v>
      </c>
      <c r="C33" s="2">
        <v>44823</v>
      </c>
      <c r="D33" s="7">
        <v>44416</v>
      </c>
      <c r="E33" s="8">
        <v>44199</v>
      </c>
      <c r="F33" s="9">
        <v>44199</v>
      </c>
      <c r="G33" s="11">
        <v>43498</v>
      </c>
      <c r="H33" s="7">
        <v>44815</v>
      </c>
      <c r="I33" s="7">
        <v>44815</v>
      </c>
      <c r="J33" s="20">
        <v>43470</v>
      </c>
      <c r="K33" s="4">
        <v>42554</v>
      </c>
      <c r="L33" s="4">
        <v>42554</v>
      </c>
      <c r="M33" s="2">
        <v>44808</v>
      </c>
      <c r="N33" s="15">
        <v>44472</v>
      </c>
      <c r="O33" s="5">
        <v>43835</v>
      </c>
      <c r="P33" s="16">
        <v>44661</v>
      </c>
      <c r="Q33" s="18">
        <v>43946</v>
      </c>
    </row>
    <row r="34" spans="1:17" x14ac:dyDescent="0.3">
      <c r="A34" s="5">
        <v>44297</v>
      </c>
      <c r="B34" s="5">
        <v>44388</v>
      </c>
      <c r="C34" s="2">
        <v>44829</v>
      </c>
      <c r="D34" s="7">
        <v>44423</v>
      </c>
      <c r="E34" s="8">
        <v>44206</v>
      </c>
      <c r="F34" s="9">
        <v>44206</v>
      </c>
      <c r="G34" s="11">
        <v>43499</v>
      </c>
      <c r="H34" s="7">
        <v>44823</v>
      </c>
      <c r="I34" s="7">
        <v>44823</v>
      </c>
      <c r="J34" s="20">
        <v>43471</v>
      </c>
      <c r="K34" s="4">
        <v>42560</v>
      </c>
      <c r="L34" s="4">
        <v>42560</v>
      </c>
      <c r="M34" s="2">
        <v>44814</v>
      </c>
      <c r="N34" s="15">
        <v>44478</v>
      </c>
      <c r="O34" s="5">
        <v>43841</v>
      </c>
      <c r="P34" s="16">
        <v>44666</v>
      </c>
      <c r="Q34" s="18">
        <v>43947</v>
      </c>
    </row>
    <row r="35" spans="1:17" x14ac:dyDescent="0.3">
      <c r="A35" s="5">
        <v>44304</v>
      </c>
      <c r="B35" s="5">
        <v>44395</v>
      </c>
      <c r="C35" s="2">
        <v>44836</v>
      </c>
      <c r="D35" s="7">
        <v>44430</v>
      </c>
      <c r="E35" s="8">
        <v>44213</v>
      </c>
      <c r="F35" s="9">
        <v>44213</v>
      </c>
      <c r="G35" s="11">
        <v>43513</v>
      </c>
      <c r="H35" s="7">
        <v>44828</v>
      </c>
      <c r="I35" s="7">
        <v>44828</v>
      </c>
      <c r="J35" s="20">
        <v>43478</v>
      </c>
      <c r="K35" s="4">
        <v>42561</v>
      </c>
      <c r="L35" s="4">
        <v>42561</v>
      </c>
      <c r="M35" s="2">
        <v>44815</v>
      </c>
      <c r="N35" s="15">
        <v>44479</v>
      </c>
      <c r="O35" s="5">
        <v>43842</v>
      </c>
      <c r="P35" s="16">
        <v>44667</v>
      </c>
      <c r="Q35" s="18">
        <v>43954</v>
      </c>
    </row>
    <row r="36" spans="1:17" x14ac:dyDescent="0.3">
      <c r="A36" s="5">
        <v>44311</v>
      </c>
      <c r="B36" s="5">
        <v>44402</v>
      </c>
      <c r="C36" s="2">
        <v>44864</v>
      </c>
      <c r="D36" s="7">
        <v>44438</v>
      </c>
      <c r="E36" s="8">
        <v>44220</v>
      </c>
      <c r="F36" s="9">
        <v>44220</v>
      </c>
      <c r="G36" s="11">
        <v>43519</v>
      </c>
      <c r="H36" s="7">
        <v>44829</v>
      </c>
      <c r="I36" s="7">
        <v>44829</v>
      </c>
      <c r="J36" s="20">
        <v>43485</v>
      </c>
      <c r="K36" s="4">
        <v>42568</v>
      </c>
      <c r="L36" s="4">
        <v>42568</v>
      </c>
      <c r="M36" s="2">
        <v>44821</v>
      </c>
      <c r="N36" s="15">
        <v>44485</v>
      </c>
      <c r="O36" s="5">
        <v>43869</v>
      </c>
      <c r="P36" s="16">
        <v>44668</v>
      </c>
      <c r="Q36" s="18">
        <v>43959</v>
      </c>
    </row>
    <row r="37" spans="1:17" x14ac:dyDescent="0.3">
      <c r="A37" s="5">
        <v>44317</v>
      </c>
      <c r="B37" s="13">
        <v>44409</v>
      </c>
      <c r="C37" s="2">
        <v>44871</v>
      </c>
      <c r="D37" s="7">
        <v>44444</v>
      </c>
      <c r="E37" s="8">
        <v>44227</v>
      </c>
      <c r="F37" s="9">
        <v>44227</v>
      </c>
      <c r="G37" s="11">
        <v>43520</v>
      </c>
      <c r="H37" s="7">
        <v>44836</v>
      </c>
      <c r="I37" s="7">
        <v>44836</v>
      </c>
      <c r="J37" s="20">
        <v>43492</v>
      </c>
      <c r="K37" s="4">
        <v>42575</v>
      </c>
      <c r="L37" s="4">
        <v>42575</v>
      </c>
      <c r="M37" s="2">
        <v>44822</v>
      </c>
      <c r="N37" s="15">
        <v>44486</v>
      </c>
      <c r="O37" s="5">
        <v>43870</v>
      </c>
      <c r="P37" s="16">
        <v>44669</v>
      </c>
      <c r="Q37" s="18">
        <v>43960</v>
      </c>
    </row>
    <row r="38" spans="1:17" x14ac:dyDescent="0.3">
      <c r="A38" s="5">
        <v>44318</v>
      </c>
      <c r="B38" s="13">
        <v>44416</v>
      </c>
      <c r="C38" s="2">
        <v>44878</v>
      </c>
      <c r="D38" s="7">
        <v>44458</v>
      </c>
      <c r="E38" s="8">
        <v>44234</v>
      </c>
      <c r="F38" s="9">
        <v>44234</v>
      </c>
      <c r="G38" s="11">
        <v>43526</v>
      </c>
      <c r="H38" s="7">
        <v>44843</v>
      </c>
      <c r="I38" s="7">
        <v>44843</v>
      </c>
      <c r="J38" s="20">
        <v>43498</v>
      </c>
      <c r="K38" s="4">
        <v>42581</v>
      </c>
      <c r="L38" s="4">
        <v>42581</v>
      </c>
      <c r="M38" s="2">
        <v>44823</v>
      </c>
      <c r="N38" s="15">
        <v>44492</v>
      </c>
      <c r="O38" s="5">
        <v>43877</v>
      </c>
      <c r="P38" s="16">
        <v>44675</v>
      </c>
      <c r="Q38" s="18">
        <v>43961</v>
      </c>
    </row>
    <row r="39" spans="1:17" x14ac:dyDescent="0.3">
      <c r="A39" s="5">
        <v>44319</v>
      </c>
      <c r="B39" s="13">
        <v>44423</v>
      </c>
      <c r="C39" s="2">
        <v>44885</v>
      </c>
      <c r="D39" s="7">
        <v>44465</v>
      </c>
      <c r="E39" s="8">
        <v>44241</v>
      </c>
      <c r="F39" s="9">
        <v>44241</v>
      </c>
      <c r="G39" s="11">
        <v>43527</v>
      </c>
      <c r="H39" s="7">
        <v>44850</v>
      </c>
      <c r="I39" s="7">
        <v>44850</v>
      </c>
      <c r="J39" s="20">
        <v>43499</v>
      </c>
      <c r="K39" s="4">
        <v>42582</v>
      </c>
      <c r="L39" s="4">
        <v>42582</v>
      </c>
      <c r="M39" s="2">
        <v>44828</v>
      </c>
      <c r="N39" s="15">
        <v>44493</v>
      </c>
      <c r="O39" s="5">
        <v>43884</v>
      </c>
      <c r="P39" s="16">
        <v>44682</v>
      </c>
      <c r="Q39" s="18">
        <v>43967</v>
      </c>
    </row>
    <row r="40" spans="1:17" x14ac:dyDescent="0.3">
      <c r="A40" s="5">
        <v>44325</v>
      </c>
      <c r="B40" s="13">
        <v>44430</v>
      </c>
      <c r="C40" s="2">
        <v>44892</v>
      </c>
      <c r="D40" s="7">
        <v>44472</v>
      </c>
      <c r="E40" s="8">
        <v>44248</v>
      </c>
      <c r="F40" s="9">
        <v>44248</v>
      </c>
      <c r="G40" s="11">
        <v>43533</v>
      </c>
      <c r="H40" s="7">
        <v>44857</v>
      </c>
      <c r="I40" s="7">
        <v>44857</v>
      </c>
      <c r="J40" s="20">
        <v>43506</v>
      </c>
      <c r="K40" s="4">
        <v>42588</v>
      </c>
      <c r="L40" s="4">
        <v>42588</v>
      </c>
      <c r="M40" s="2">
        <v>44829</v>
      </c>
      <c r="N40" s="15">
        <v>44499</v>
      </c>
      <c r="O40" s="5">
        <v>43891</v>
      </c>
      <c r="P40" s="16">
        <v>44683</v>
      </c>
      <c r="Q40" s="18">
        <v>43968</v>
      </c>
    </row>
    <row r="41" spans="1:17" x14ac:dyDescent="0.3">
      <c r="A41" s="5">
        <v>44332</v>
      </c>
      <c r="B41" s="13">
        <v>44437</v>
      </c>
      <c r="C41" s="2">
        <v>44899</v>
      </c>
      <c r="D41" s="7">
        <v>44479</v>
      </c>
      <c r="E41" s="8">
        <v>44255</v>
      </c>
      <c r="F41" s="9">
        <v>44255</v>
      </c>
      <c r="G41" s="11">
        <v>43534</v>
      </c>
      <c r="H41" s="7">
        <v>44864</v>
      </c>
      <c r="I41" s="7">
        <v>44864</v>
      </c>
      <c r="J41" s="20">
        <v>43513</v>
      </c>
      <c r="K41" s="4">
        <v>42589</v>
      </c>
      <c r="L41" s="4">
        <v>42589</v>
      </c>
      <c r="M41" s="2">
        <v>44835</v>
      </c>
      <c r="N41" s="15">
        <v>44500</v>
      </c>
      <c r="O41" s="5">
        <v>43898</v>
      </c>
      <c r="P41" s="16">
        <v>44696</v>
      </c>
      <c r="Q41" s="18">
        <v>43975</v>
      </c>
    </row>
    <row r="42" spans="1:17" x14ac:dyDescent="0.3">
      <c r="A42" s="5">
        <v>44339</v>
      </c>
      <c r="B42" s="13">
        <v>44438</v>
      </c>
      <c r="C42" s="2">
        <v>44906</v>
      </c>
      <c r="D42" s="7">
        <v>44486</v>
      </c>
      <c r="E42" s="8">
        <v>44262</v>
      </c>
      <c r="F42" s="9">
        <v>44262</v>
      </c>
      <c r="G42" s="11">
        <v>43540</v>
      </c>
      <c r="H42" s="7">
        <v>44878</v>
      </c>
      <c r="I42" s="7">
        <v>44878</v>
      </c>
      <c r="J42" s="20">
        <v>43520</v>
      </c>
      <c r="K42" s="4">
        <v>42595</v>
      </c>
      <c r="L42" s="4">
        <v>42595</v>
      </c>
      <c r="M42" s="2">
        <v>44836</v>
      </c>
      <c r="N42" s="15">
        <v>44506</v>
      </c>
      <c r="O42" s="5">
        <v>43905</v>
      </c>
      <c r="P42" s="16">
        <v>44703</v>
      </c>
      <c r="Q42" s="18">
        <v>43976</v>
      </c>
    </row>
    <row r="43" spans="1:17" x14ac:dyDescent="0.3">
      <c r="A43" s="5">
        <v>44346</v>
      </c>
      <c r="B43" s="13">
        <v>44444</v>
      </c>
      <c r="C43" s="2">
        <v>44913</v>
      </c>
      <c r="D43" s="7">
        <v>44507</v>
      </c>
      <c r="E43" s="8">
        <v>44276</v>
      </c>
      <c r="F43" s="9">
        <v>44276</v>
      </c>
      <c r="G43" s="11">
        <v>43541</v>
      </c>
      <c r="H43" s="7">
        <v>44885</v>
      </c>
      <c r="I43" s="7">
        <v>44885</v>
      </c>
      <c r="J43" s="20">
        <v>43534</v>
      </c>
      <c r="K43" s="4">
        <v>42596</v>
      </c>
      <c r="L43" s="4">
        <v>42596</v>
      </c>
      <c r="M43" s="2">
        <v>44843</v>
      </c>
      <c r="N43" s="15">
        <v>44507</v>
      </c>
      <c r="O43" s="5">
        <v>43912</v>
      </c>
      <c r="P43" s="16">
        <v>44710</v>
      </c>
      <c r="Q43" s="18">
        <v>43982</v>
      </c>
    </row>
    <row r="44" spans="1:17" x14ac:dyDescent="0.3">
      <c r="A44" s="5">
        <v>44347</v>
      </c>
      <c r="B44" s="13">
        <v>44451</v>
      </c>
      <c r="C44" s="2">
        <v>44919</v>
      </c>
      <c r="D44" s="7">
        <v>44514</v>
      </c>
      <c r="E44" s="8">
        <v>44283</v>
      </c>
      <c r="F44" s="9">
        <v>44283</v>
      </c>
      <c r="G44" s="11">
        <v>43547</v>
      </c>
      <c r="H44" s="7">
        <v>44892</v>
      </c>
      <c r="I44" s="7">
        <v>44892</v>
      </c>
      <c r="J44" s="20">
        <v>43541</v>
      </c>
      <c r="K44" s="4">
        <v>42603</v>
      </c>
      <c r="L44" s="4">
        <v>42603</v>
      </c>
      <c r="M44" s="2">
        <v>44849</v>
      </c>
      <c r="N44" s="15">
        <v>44513</v>
      </c>
      <c r="O44" s="5">
        <v>43918</v>
      </c>
      <c r="P44" s="16">
        <v>44714</v>
      </c>
      <c r="Q44" s="18">
        <v>43988</v>
      </c>
    </row>
    <row r="45" spans="1:17" x14ac:dyDescent="0.3">
      <c r="A45" s="5">
        <v>44353</v>
      </c>
      <c r="B45" s="13">
        <v>44458</v>
      </c>
      <c r="C45" s="2">
        <v>44920</v>
      </c>
      <c r="D45" s="7">
        <v>44528</v>
      </c>
      <c r="E45" s="8">
        <v>44288</v>
      </c>
      <c r="F45" s="9">
        <v>44288</v>
      </c>
      <c r="G45" s="11">
        <v>43548</v>
      </c>
      <c r="H45" s="7">
        <v>44899</v>
      </c>
      <c r="I45" s="7">
        <v>44899</v>
      </c>
      <c r="J45" s="20">
        <v>43548</v>
      </c>
      <c r="K45" s="4">
        <v>42609</v>
      </c>
      <c r="L45" s="4">
        <v>42609</v>
      </c>
      <c r="M45" s="2">
        <v>44850</v>
      </c>
      <c r="N45" s="15">
        <v>44514</v>
      </c>
      <c r="O45" s="5">
        <v>43919</v>
      </c>
      <c r="P45" s="16">
        <v>44715</v>
      </c>
      <c r="Q45" s="18">
        <v>43989</v>
      </c>
    </row>
    <row r="46" spans="1:17" x14ac:dyDescent="0.3">
      <c r="A46" s="5">
        <v>44360</v>
      </c>
      <c r="B46" s="13">
        <v>44465</v>
      </c>
      <c r="C46" s="2">
        <v>44921</v>
      </c>
      <c r="D46" s="7">
        <v>44535</v>
      </c>
      <c r="E46" s="8">
        <v>44289</v>
      </c>
      <c r="F46" s="9">
        <v>44289</v>
      </c>
      <c r="G46" s="11">
        <v>43554</v>
      </c>
      <c r="H46" s="7">
        <v>44906</v>
      </c>
      <c r="I46" s="7">
        <v>44906</v>
      </c>
      <c r="J46" s="20">
        <v>43555</v>
      </c>
      <c r="K46" s="4">
        <v>42610</v>
      </c>
      <c r="L46" s="4">
        <v>42610</v>
      </c>
      <c r="M46" s="2">
        <v>44857</v>
      </c>
      <c r="N46" s="15">
        <v>44520</v>
      </c>
      <c r="O46" s="5">
        <v>43926</v>
      </c>
      <c r="P46" s="16">
        <v>44716</v>
      </c>
      <c r="Q46" s="18">
        <v>43996</v>
      </c>
    </row>
    <row r="47" spans="1:17" x14ac:dyDescent="0.3">
      <c r="A47" s="5">
        <v>44367</v>
      </c>
      <c r="B47" s="13">
        <v>44472</v>
      </c>
      <c r="C47" s="2">
        <v>44922</v>
      </c>
      <c r="D47" s="7">
        <v>44542</v>
      </c>
      <c r="E47" s="8">
        <v>44290</v>
      </c>
      <c r="F47" s="9">
        <v>44290</v>
      </c>
      <c r="G47" s="11">
        <v>43555</v>
      </c>
      <c r="H47" s="7">
        <v>44912</v>
      </c>
      <c r="I47" s="7">
        <v>44912</v>
      </c>
      <c r="J47" s="20">
        <v>43562</v>
      </c>
      <c r="K47" s="4">
        <v>42611</v>
      </c>
      <c r="L47" s="4">
        <v>42611</v>
      </c>
      <c r="M47" s="2">
        <v>44864</v>
      </c>
      <c r="N47" s="15">
        <v>44521</v>
      </c>
      <c r="O47" s="5">
        <v>43931</v>
      </c>
      <c r="P47" s="16">
        <v>44717</v>
      </c>
      <c r="Q47" s="18">
        <v>44002</v>
      </c>
    </row>
    <row r="48" spans="1:17" x14ac:dyDescent="0.3">
      <c r="A48" s="5">
        <v>44374</v>
      </c>
      <c r="B48" s="13">
        <v>44479</v>
      </c>
      <c r="C48" s="2">
        <v>44923</v>
      </c>
      <c r="D48" s="7">
        <v>44549</v>
      </c>
      <c r="E48" s="8">
        <v>44291</v>
      </c>
      <c r="F48" s="9">
        <v>44291</v>
      </c>
      <c r="G48" s="11">
        <v>43561</v>
      </c>
      <c r="H48" s="7">
        <v>44913</v>
      </c>
      <c r="I48" s="7">
        <v>44913</v>
      </c>
      <c r="J48" s="20">
        <v>43569</v>
      </c>
      <c r="K48" s="4">
        <v>42617</v>
      </c>
      <c r="L48" s="4">
        <v>42617</v>
      </c>
      <c r="M48" s="2">
        <v>44870</v>
      </c>
      <c r="N48" s="15">
        <v>44527</v>
      </c>
      <c r="O48" s="5">
        <v>43932</v>
      </c>
      <c r="P48" s="16">
        <v>44724</v>
      </c>
      <c r="Q48" s="18">
        <v>44003</v>
      </c>
    </row>
    <row r="49" spans="1:17" x14ac:dyDescent="0.3">
      <c r="A49" s="5">
        <v>44381</v>
      </c>
      <c r="B49" s="13">
        <v>44486</v>
      </c>
      <c r="C49" s="2">
        <v>44924</v>
      </c>
      <c r="D49" s="7">
        <v>44553</v>
      </c>
      <c r="E49" s="8">
        <v>44297</v>
      </c>
      <c r="F49" s="9">
        <v>44297</v>
      </c>
      <c r="G49" s="11">
        <v>43562</v>
      </c>
      <c r="H49" s="7">
        <v>44914</v>
      </c>
      <c r="I49" s="7">
        <v>44914</v>
      </c>
      <c r="J49" s="20">
        <v>43574</v>
      </c>
      <c r="K49" s="4">
        <v>42623</v>
      </c>
      <c r="L49" s="4">
        <v>42623</v>
      </c>
      <c r="M49" s="2">
        <v>44871</v>
      </c>
      <c r="N49" s="15">
        <v>44528</v>
      </c>
      <c r="O49" s="5">
        <v>43933</v>
      </c>
      <c r="P49" s="16">
        <v>44731</v>
      </c>
      <c r="Q49" s="18">
        <v>44010</v>
      </c>
    </row>
    <row r="50" spans="1:17" x14ac:dyDescent="0.3">
      <c r="A50" s="5">
        <v>44388</v>
      </c>
      <c r="B50" s="13">
        <v>44493</v>
      </c>
      <c r="C50" s="2">
        <v>44925</v>
      </c>
      <c r="D50" s="7">
        <v>44554</v>
      </c>
      <c r="E50" s="8">
        <v>44311</v>
      </c>
      <c r="F50" s="9">
        <v>44311</v>
      </c>
      <c r="G50" s="11">
        <v>43569</v>
      </c>
      <c r="H50" s="7">
        <v>44915</v>
      </c>
      <c r="I50" s="7">
        <v>44915</v>
      </c>
      <c r="J50" s="20">
        <v>43575</v>
      </c>
      <c r="K50" s="4">
        <v>42624</v>
      </c>
      <c r="L50" s="4">
        <v>42624</v>
      </c>
      <c r="M50" s="2">
        <v>44877</v>
      </c>
      <c r="N50" s="15">
        <v>44534</v>
      </c>
      <c r="O50" s="5">
        <v>43934</v>
      </c>
      <c r="P50" s="16">
        <v>44738</v>
      </c>
      <c r="Q50" s="18">
        <v>44016</v>
      </c>
    </row>
    <row r="51" spans="1:17" x14ac:dyDescent="0.3">
      <c r="A51" s="5">
        <v>44395</v>
      </c>
      <c r="B51" s="13">
        <v>44500</v>
      </c>
      <c r="C51" s="2">
        <v>44926</v>
      </c>
      <c r="D51" s="7">
        <v>44555</v>
      </c>
      <c r="E51" s="8">
        <v>44318</v>
      </c>
      <c r="F51" s="9">
        <v>44318</v>
      </c>
      <c r="G51" s="11">
        <v>43574</v>
      </c>
      <c r="H51" s="7">
        <v>44916</v>
      </c>
      <c r="I51" s="7">
        <v>44916</v>
      </c>
      <c r="J51" s="20">
        <v>43576</v>
      </c>
      <c r="K51" s="4">
        <v>42631</v>
      </c>
      <c r="L51" s="4">
        <v>42631</v>
      </c>
      <c r="M51" s="2">
        <v>44878</v>
      </c>
      <c r="N51" s="15">
        <v>44535</v>
      </c>
      <c r="O51" s="5">
        <v>43940</v>
      </c>
      <c r="P51" s="16">
        <v>44745</v>
      </c>
      <c r="Q51" s="18">
        <v>44017</v>
      </c>
    </row>
    <row r="52" spans="1:17" x14ac:dyDescent="0.3">
      <c r="A52" s="5">
        <v>44402</v>
      </c>
      <c r="C52" s="2">
        <v>44927</v>
      </c>
      <c r="D52" s="7">
        <v>44556</v>
      </c>
      <c r="E52" s="8">
        <v>44319</v>
      </c>
      <c r="F52" s="9">
        <v>44319</v>
      </c>
      <c r="G52" s="11">
        <v>43575</v>
      </c>
      <c r="H52" s="7">
        <v>44917</v>
      </c>
      <c r="I52" s="7">
        <v>44917</v>
      </c>
      <c r="J52" s="20">
        <v>43577</v>
      </c>
      <c r="K52" s="4">
        <v>42638</v>
      </c>
      <c r="L52" s="4">
        <v>42638</v>
      </c>
      <c r="M52" s="2">
        <v>44884</v>
      </c>
      <c r="N52" s="15">
        <v>44541</v>
      </c>
      <c r="O52" s="5">
        <v>43953</v>
      </c>
      <c r="P52" s="16">
        <v>44752</v>
      </c>
      <c r="Q52" s="18">
        <v>44023</v>
      </c>
    </row>
    <row r="53" spans="1:17" x14ac:dyDescent="0.3">
      <c r="A53" s="5">
        <v>44409</v>
      </c>
      <c r="C53" s="2">
        <v>44928</v>
      </c>
      <c r="D53" s="7">
        <v>44557</v>
      </c>
      <c r="E53" s="8">
        <v>44324</v>
      </c>
      <c r="F53" s="9">
        <v>44324</v>
      </c>
      <c r="G53" s="11">
        <v>43576</v>
      </c>
      <c r="H53" s="7">
        <v>44918</v>
      </c>
      <c r="I53" s="7">
        <v>44918</v>
      </c>
      <c r="J53" s="20">
        <v>43582</v>
      </c>
      <c r="K53" s="4">
        <v>42645</v>
      </c>
      <c r="L53" s="4">
        <v>42645</v>
      </c>
      <c r="M53" s="2">
        <v>44885</v>
      </c>
      <c r="N53" s="15">
        <v>44542</v>
      </c>
      <c r="O53" s="5">
        <v>43954</v>
      </c>
      <c r="P53" s="16">
        <v>44759</v>
      </c>
      <c r="Q53" s="18">
        <v>44024</v>
      </c>
    </row>
    <row r="54" spans="1:17" x14ac:dyDescent="0.3">
      <c r="A54" s="5">
        <v>44416</v>
      </c>
      <c r="C54" s="2">
        <v>44941</v>
      </c>
      <c r="D54" s="7">
        <v>44558</v>
      </c>
      <c r="E54" s="8">
        <v>44325</v>
      </c>
      <c r="F54" s="9">
        <v>44325</v>
      </c>
      <c r="G54" s="11">
        <v>43577</v>
      </c>
      <c r="H54" s="7">
        <v>44919</v>
      </c>
      <c r="I54" s="7">
        <v>44919</v>
      </c>
      <c r="J54" s="20">
        <v>43583</v>
      </c>
      <c r="K54" s="4">
        <v>42652</v>
      </c>
      <c r="L54" s="4">
        <v>42652</v>
      </c>
      <c r="M54" s="2">
        <v>44891</v>
      </c>
      <c r="N54" s="15">
        <v>44548</v>
      </c>
      <c r="O54" s="5">
        <v>43959</v>
      </c>
      <c r="P54" s="16">
        <v>44766</v>
      </c>
      <c r="Q54" s="18">
        <v>44031</v>
      </c>
    </row>
    <row r="55" spans="1:17" x14ac:dyDescent="0.3">
      <c r="A55" s="5">
        <v>44423</v>
      </c>
      <c r="C55" s="2">
        <v>44948</v>
      </c>
      <c r="D55" s="7">
        <v>44560</v>
      </c>
      <c r="E55" s="8">
        <v>44332</v>
      </c>
      <c r="F55" s="9">
        <v>44332</v>
      </c>
      <c r="G55" s="11">
        <v>43582</v>
      </c>
      <c r="H55" s="7">
        <v>44920</v>
      </c>
      <c r="I55" s="7">
        <v>44920</v>
      </c>
      <c r="J55" s="20">
        <v>43590</v>
      </c>
      <c r="K55" s="4">
        <v>42659</v>
      </c>
      <c r="L55" s="4">
        <v>42659</v>
      </c>
      <c r="M55" s="2">
        <v>44892</v>
      </c>
      <c r="N55" s="15">
        <v>44549</v>
      </c>
      <c r="O55" s="5">
        <v>43960</v>
      </c>
      <c r="P55" s="16">
        <v>44773</v>
      </c>
      <c r="Q55" s="18">
        <v>44038</v>
      </c>
    </row>
    <row r="56" spans="1:17" x14ac:dyDescent="0.3">
      <c r="A56" s="5">
        <v>44430</v>
      </c>
      <c r="C56" s="2">
        <v>44955</v>
      </c>
      <c r="D56" s="7">
        <v>44561</v>
      </c>
      <c r="E56" s="8">
        <v>44339</v>
      </c>
      <c r="F56" s="9">
        <v>44339</v>
      </c>
      <c r="G56" s="11">
        <v>43583</v>
      </c>
      <c r="H56" s="7">
        <v>44921</v>
      </c>
      <c r="I56" s="7">
        <v>44921</v>
      </c>
      <c r="J56" s="20">
        <v>43591</v>
      </c>
      <c r="K56" s="4">
        <v>42666</v>
      </c>
      <c r="L56" s="4">
        <v>42666</v>
      </c>
      <c r="M56" s="2">
        <v>44898</v>
      </c>
      <c r="N56" s="15">
        <v>44550</v>
      </c>
      <c r="O56" s="5">
        <v>43961</v>
      </c>
      <c r="P56" s="16">
        <v>44780</v>
      </c>
      <c r="Q56" s="18">
        <v>44045</v>
      </c>
    </row>
    <row r="57" spans="1:17" x14ac:dyDescent="0.3">
      <c r="A57" s="5">
        <v>44436</v>
      </c>
      <c r="C57" s="2">
        <v>44962</v>
      </c>
      <c r="D57" s="7">
        <v>44562</v>
      </c>
      <c r="E57" s="8">
        <v>44346</v>
      </c>
      <c r="F57" s="9">
        <v>44346</v>
      </c>
      <c r="G57" s="11">
        <v>43589</v>
      </c>
      <c r="H57" s="7">
        <v>44922</v>
      </c>
      <c r="I57" s="7">
        <v>44922</v>
      </c>
      <c r="J57" s="20">
        <v>43597</v>
      </c>
      <c r="K57" s="4">
        <v>42673</v>
      </c>
      <c r="L57" s="4">
        <v>42673</v>
      </c>
      <c r="M57" s="2">
        <v>44899</v>
      </c>
      <c r="N57" s="15">
        <v>44551</v>
      </c>
      <c r="O57" s="5">
        <v>43967</v>
      </c>
      <c r="P57" s="16">
        <v>44787</v>
      </c>
      <c r="Q57" s="18">
        <v>44052</v>
      </c>
    </row>
    <row r="58" spans="1:17" x14ac:dyDescent="0.3">
      <c r="A58" s="5">
        <v>44437</v>
      </c>
      <c r="C58" s="2">
        <v>44969</v>
      </c>
      <c r="D58" s="7">
        <v>44563</v>
      </c>
      <c r="E58" s="8">
        <v>44347</v>
      </c>
      <c r="F58" s="9">
        <v>44347</v>
      </c>
      <c r="G58" s="11">
        <v>43590</v>
      </c>
      <c r="H58" s="7">
        <v>44923</v>
      </c>
      <c r="I58" s="7">
        <v>44923</v>
      </c>
      <c r="J58" s="20">
        <v>43604</v>
      </c>
      <c r="K58" s="4">
        <v>42680</v>
      </c>
      <c r="L58" s="4">
        <v>42680</v>
      </c>
      <c r="M58" s="2">
        <v>44905</v>
      </c>
      <c r="N58" s="15">
        <v>44552</v>
      </c>
      <c r="O58" s="5">
        <v>43968</v>
      </c>
      <c r="P58" s="16">
        <v>44794</v>
      </c>
      <c r="Q58" s="18">
        <v>44059</v>
      </c>
    </row>
    <row r="59" spans="1:17" x14ac:dyDescent="0.3">
      <c r="A59" s="5">
        <v>44438</v>
      </c>
      <c r="C59" s="2">
        <v>44976</v>
      </c>
      <c r="D59" s="7">
        <v>44570</v>
      </c>
      <c r="E59" s="8">
        <v>44353</v>
      </c>
      <c r="F59" s="9">
        <v>44353</v>
      </c>
      <c r="G59" s="11">
        <v>43591</v>
      </c>
      <c r="H59" s="7">
        <v>44924</v>
      </c>
      <c r="I59" s="7">
        <v>44924</v>
      </c>
      <c r="J59" s="20">
        <v>43611</v>
      </c>
      <c r="K59" s="4">
        <v>42687</v>
      </c>
      <c r="L59" s="4">
        <v>42687</v>
      </c>
      <c r="M59" s="2">
        <v>44906</v>
      </c>
      <c r="N59" s="15">
        <v>44553</v>
      </c>
      <c r="O59" s="5">
        <v>43974</v>
      </c>
      <c r="P59" s="16">
        <v>44801</v>
      </c>
      <c r="Q59" s="18">
        <v>44066</v>
      </c>
    </row>
    <row r="60" spans="1:17" x14ac:dyDescent="0.3">
      <c r="A60" s="5">
        <v>44444</v>
      </c>
      <c r="D60" s="7">
        <v>44577</v>
      </c>
      <c r="E60" s="7">
        <v>44367</v>
      </c>
      <c r="F60" s="11">
        <v>44367</v>
      </c>
      <c r="G60" s="11">
        <v>43597</v>
      </c>
      <c r="H60" s="7">
        <v>44925</v>
      </c>
      <c r="I60" s="7">
        <v>44925</v>
      </c>
      <c r="J60" s="20">
        <v>43612</v>
      </c>
      <c r="K60" s="4">
        <v>42694</v>
      </c>
      <c r="L60" s="4">
        <v>42694</v>
      </c>
      <c r="M60" s="2">
        <v>44912</v>
      </c>
      <c r="N60" s="15">
        <v>44554</v>
      </c>
      <c r="O60" s="5">
        <v>43975</v>
      </c>
      <c r="P60" s="16">
        <v>44802</v>
      </c>
      <c r="Q60" s="18">
        <v>44080</v>
      </c>
    </row>
    <row r="61" spans="1:17" x14ac:dyDescent="0.3">
      <c r="A61" s="5">
        <v>44451</v>
      </c>
      <c r="D61" s="7">
        <v>44584</v>
      </c>
      <c r="E61" s="7">
        <v>44374</v>
      </c>
      <c r="F61" s="11">
        <v>44374</v>
      </c>
      <c r="G61" s="11">
        <v>43611</v>
      </c>
      <c r="H61" s="7">
        <v>44926</v>
      </c>
      <c r="I61" s="7">
        <v>44926</v>
      </c>
      <c r="J61" s="20">
        <v>43618</v>
      </c>
      <c r="K61" s="4">
        <v>42701</v>
      </c>
      <c r="L61" s="4">
        <v>42701</v>
      </c>
      <c r="M61" s="2">
        <v>44913</v>
      </c>
      <c r="N61" s="15">
        <v>44555</v>
      </c>
      <c r="O61" s="5">
        <v>43976</v>
      </c>
      <c r="P61" s="16">
        <v>44808</v>
      </c>
      <c r="Q61" s="18">
        <v>44087</v>
      </c>
    </row>
    <row r="62" spans="1:17" x14ac:dyDescent="0.3">
      <c r="A62" s="5">
        <v>44458</v>
      </c>
      <c r="D62" s="7">
        <v>44591</v>
      </c>
      <c r="E62" s="7">
        <v>44381</v>
      </c>
      <c r="F62" s="11">
        <v>44381</v>
      </c>
      <c r="G62" s="11">
        <v>43612</v>
      </c>
      <c r="H62" s="7">
        <v>44927</v>
      </c>
      <c r="I62" s="7">
        <v>44927</v>
      </c>
      <c r="J62" s="20">
        <v>43625</v>
      </c>
      <c r="K62" s="4">
        <v>42708</v>
      </c>
      <c r="L62" s="4">
        <v>42708</v>
      </c>
      <c r="M62" s="2">
        <v>44914</v>
      </c>
      <c r="N62" s="15">
        <v>44556</v>
      </c>
      <c r="O62" s="5">
        <v>43982</v>
      </c>
      <c r="P62" s="16">
        <v>44815</v>
      </c>
      <c r="Q62" s="18">
        <v>44094</v>
      </c>
    </row>
    <row r="63" spans="1:17" x14ac:dyDescent="0.3">
      <c r="A63" s="5">
        <v>44465</v>
      </c>
      <c r="D63" s="7">
        <v>44598</v>
      </c>
      <c r="E63" s="7">
        <v>44395</v>
      </c>
      <c r="F63" s="11">
        <v>44395</v>
      </c>
      <c r="G63" s="11">
        <v>43625</v>
      </c>
      <c r="H63" s="7">
        <v>44934</v>
      </c>
      <c r="I63" s="7">
        <v>44934</v>
      </c>
      <c r="J63" s="20">
        <v>43632</v>
      </c>
      <c r="K63" s="4">
        <v>42715</v>
      </c>
      <c r="L63" s="4">
        <v>42715</v>
      </c>
      <c r="M63" s="2">
        <v>44915</v>
      </c>
      <c r="N63" s="15">
        <v>44557</v>
      </c>
      <c r="O63" s="5">
        <v>43989</v>
      </c>
      <c r="P63" s="16">
        <v>44822</v>
      </c>
      <c r="Q63" s="18">
        <v>44101</v>
      </c>
    </row>
    <row r="64" spans="1:17" x14ac:dyDescent="0.3">
      <c r="A64" s="5">
        <v>44472</v>
      </c>
      <c r="D64" s="7">
        <v>44605</v>
      </c>
      <c r="E64" s="7">
        <v>44402</v>
      </c>
      <c r="F64" s="11">
        <v>44402</v>
      </c>
      <c r="G64" s="11">
        <v>43631</v>
      </c>
      <c r="H64" s="7">
        <v>44941</v>
      </c>
      <c r="I64" s="7">
        <v>44941</v>
      </c>
      <c r="J64" s="20">
        <v>43639</v>
      </c>
      <c r="K64" s="4">
        <v>42721</v>
      </c>
      <c r="L64" s="4">
        <v>42721</v>
      </c>
      <c r="M64" s="2">
        <v>44916</v>
      </c>
      <c r="N64" s="15">
        <v>44558</v>
      </c>
      <c r="O64" s="5">
        <v>43996</v>
      </c>
      <c r="P64" s="16">
        <v>44823</v>
      </c>
      <c r="Q64" s="18">
        <v>44108</v>
      </c>
    </row>
    <row r="65" spans="1:17" x14ac:dyDescent="0.3">
      <c r="A65" s="5">
        <v>44479</v>
      </c>
      <c r="D65" s="7">
        <v>44626</v>
      </c>
      <c r="E65" s="10">
        <v>44408</v>
      </c>
      <c r="F65" s="11">
        <v>44430</v>
      </c>
      <c r="G65" s="11">
        <v>43632</v>
      </c>
      <c r="H65" s="7">
        <v>44948</v>
      </c>
      <c r="I65" s="7">
        <v>44948</v>
      </c>
      <c r="J65" s="20">
        <v>43646</v>
      </c>
      <c r="K65" s="4">
        <v>42722</v>
      </c>
      <c r="L65" s="4">
        <v>42722</v>
      </c>
      <c r="M65" s="2">
        <v>44917</v>
      </c>
      <c r="N65" s="15">
        <v>44559</v>
      </c>
      <c r="O65" s="5">
        <v>44003</v>
      </c>
      <c r="P65" s="16">
        <v>44829</v>
      </c>
      <c r="Q65" s="18">
        <v>44115</v>
      </c>
    </row>
    <row r="66" spans="1:17" x14ac:dyDescent="0.3">
      <c r="A66" s="5">
        <v>44486</v>
      </c>
      <c r="D66" s="7">
        <v>44633</v>
      </c>
      <c r="E66" s="10">
        <v>44409</v>
      </c>
      <c r="F66" s="11">
        <v>44437</v>
      </c>
      <c r="G66" s="11">
        <v>43639</v>
      </c>
      <c r="H66" s="7">
        <v>44955</v>
      </c>
      <c r="I66" s="7">
        <v>44955</v>
      </c>
      <c r="J66" s="20">
        <v>43653</v>
      </c>
      <c r="K66" s="4">
        <v>42725</v>
      </c>
      <c r="L66" s="4">
        <v>42725</v>
      </c>
      <c r="M66" s="2">
        <v>44918</v>
      </c>
      <c r="N66" s="15">
        <v>44560</v>
      </c>
      <c r="O66" s="5">
        <v>44010</v>
      </c>
      <c r="P66" s="16">
        <v>44836</v>
      </c>
      <c r="Q66" s="18">
        <v>44122</v>
      </c>
    </row>
    <row r="67" spans="1:17" x14ac:dyDescent="0.3">
      <c r="A67" s="5">
        <v>44493</v>
      </c>
      <c r="D67" s="7">
        <v>44640</v>
      </c>
      <c r="E67" s="10">
        <v>44410</v>
      </c>
      <c r="F67" s="11">
        <v>44438</v>
      </c>
      <c r="G67" s="11">
        <v>43646</v>
      </c>
      <c r="H67" s="7">
        <v>44962</v>
      </c>
      <c r="I67" s="7">
        <v>44962</v>
      </c>
      <c r="J67" s="20">
        <v>43660</v>
      </c>
      <c r="K67" s="4">
        <v>42726</v>
      </c>
      <c r="L67" s="4">
        <v>42726</v>
      </c>
      <c r="M67" s="2">
        <v>44919</v>
      </c>
      <c r="N67" s="15">
        <v>44561</v>
      </c>
      <c r="O67" s="5">
        <v>44017</v>
      </c>
      <c r="P67" s="16">
        <v>44843</v>
      </c>
      <c r="Q67" s="18">
        <v>44129</v>
      </c>
    </row>
    <row r="68" spans="1:17" x14ac:dyDescent="0.3">
      <c r="A68" s="5">
        <v>44500</v>
      </c>
      <c r="D68" s="7">
        <v>44647</v>
      </c>
      <c r="E68" s="10">
        <v>44411</v>
      </c>
      <c r="F68" s="11">
        <v>44444</v>
      </c>
      <c r="G68" s="11">
        <v>43660</v>
      </c>
      <c r="H68" s="7">
        <v>44969</v>
      </c>
      <c r="I68" s="7">
        <v>44969</v>
      </c>
      <c r="J68" s="20">
        <v>43667</v>
      </c>
      <c r="K68" s="4">
        <v>42727</v>
      </c>
      <c r="L68" s="4">
        <v>42727</v>
      </c>
      <c r="M68" s="2">
        <v>44920</v>
      </c>
      <c r="N68" s="15">
        <v>44562</v>
      </c>
      <c r="O68" s="5">
        <v>44024</v>
      </c>
      <c r="P68" s="16">
        <v>44850</v>
      </c>
      <c r="Q68" s="18">
        <v>44136</v>
      </c>
    </row>
    <row r="69" spans="1:17" x14ac:dyDescent="0.3">
      <c r="A69" s="5">
        <v>44507</v>
      </c>
      <c r="D69" s="7">
        <v>44654</v>
      </c>
      <c r="E69" s="10">
        <v>44412</v>
      </c>
      <c r="F69" s="11">
        <v>44458</v>
      </c>
      <c r="G69" s="11">
        <v>43667</v>
      </c>
      <c r="H69" s="7">
        <v>44976</v>
      </c>
      <c r="I69" s="7">
        <v>44976</v>
      </c>
      <c r="J69" s="20">
        <v>43674</v>
      </c>
      <c r="K69" s="4">
        <v>42728</v>
      </c>
      <c r="L69" s="4">
        <v>42728</v>
      </c>
      <c r="M69" s="2">
        <v>44921</v>
      </c>
      <c r="N69" s="15">
        <v>44563</v>
      </c>
      <c r="O69" s="5">
        <v>44038</v>
      </c>
      <c r="P69" s="16">
        <v>44857</v>
      </c>
      <c r="Q69" s="18">
        <v>44150</v>
      </c>
    </row>
    <row r="70" spans="1:17" x14ac:dyDescent="0.3">
      <c r="A70" s="5">
        <v>44514</v>
      </c>
      <c r="D70" s="7">
        <v>44666</v>
      </c>
      <c r="E70" s="10">
        <v>44413</v>
      </c>
      <c r="F70" s="11">
        <v>44465</v>
      </c>
      <c r="G70" s="11">
        <v>43674</v>
      </c>
      <c r="H70" s="7">
        <v>44983</v>
      </c>
      <c r="I70" s="7">
        <v>44983</v>
      </c>
      <c r="J70" s="20">
        <v>43681</v>
      </c>
      <c r="K70" s="4">
        <v>42729</v>
      </c>
      <c r="L70" s="4">
        <v>42729</v>
      </c>
      <c r="M70" s="2">
        <v>44922</v>
      </c>
      <c r="N70" s="15">
        <v>44564</v>
      </c>
      <c r="O70" s="5">
        <v>44052</v>
      </c>
      <c r="P70" s="16">
        <v>44864</v>
      </c>
      <c r="Q70" s="18">
        <v>44157</v>
      </c>
    </row>
    <row r="71" spans="1:17" x14ac:dyDescent="0.3">
      <c r="A71" s="5">
        <v>44521</v>
      </c>
      <c r="D71" s="7">
        <v>44667</v>
      </c>
      <c r="E71" s="10">
        <v>44414</v>
      </c>
      <c r="F71" s="11">
        <v>44472</v>
      </c>
      <c r="G71" s="11">
        <v>43681</v>
      </c>
      <c r="H71" s="7">
        <v>44990</v>
      </c>
      <c r="I71" s="7">
        <v>44990</v>
      </c>
      <c r="J71" s="20">
        <v>43688</v>
      </c>
      <c r="K71" s="4">
        <v>42730</v>
      </c>
      <c r="L71" s="4">
        <v>42730</v>
      </c>
      <c r="M71" s="2">
        <v>44923</v>
      </c>
      <c r="N71" s="15">
        <v>44569</v>
      </c>
      <c r="O71" s="5">
        <v>44066</v>
      </c>
      <c r="P71" s="16">
        <v>44871</v>
      </c>
      <c r="Q71" s="18">
        <v>44171</v>
      </c>
    </row>
    <row r="72" spans="1:17" x14ac:dyDescent="0.3">
      <c r="A72" s="5">
        <v>44528</v>
      </c>
      <c r="D72" s="7">
        <v>44668</v>
      </c>
      <c r="E72" s="10">
        <v>44415</v>
      </c>
      <c r="F72" s="11">
        <v>44479</v>
      </c>
      <c r="G72" s="11">
        <v>43688</v>
      </c>
      <c r="H72" s="7">
        <v>44997</v>
      </c>
      <c r="I72" s="7">
        <v>44997</v>
      </c>
      <c r="J72" s="20">
        <v>43695</v>
      </c>
      <c r="K72" s="4">
        <v>42731</v>
      </c>
      <c r="L72" s="4">
        <v>42731</v>
      </c>
      <c r="M72" s="2">
        <v>44924</v>
      </c>
      <c r="N72" s="15">
        <v>44570</v>
      </c>
      <c r="O72" s="5">
        <v>44073</v>
      </c>
      <c r="P72" s="16">
        <v>44878</v>
      </c>
      <c r="Q72" s="18">
        <v>44178</v>
      </c>
    </row>
    <row r="73" spans="1:17" x14ac:dyDescent="0.3">
      <c r="A73" s="5">
        <v>44535</v>
      </c>
      <c r="D73" s="7">
        <v>44669</v>
      </c>
      <c r="E73" s="10">
        <v>44416</v>
      </c>
      <c r="F73" s="11">
        <v>44486</v>
      </c>
      <c r="G73" s="11">
        <v>43695</v>
      </c>
      <c r="H73" s="7">
        <v>45004</v>
      </c>
      <c r="I73" s="7">
        <v>45004</v>
      </c>
      <c r="J73" s="20">
        <v>43702</v>
      </c>
      <c r="K73" s="4">
        <v>42732</v>
      </c>
      <c r="L73" s="4">
        <v>42732</v>
      </c>
      <c r="M73" s="2">
        <v>44925</v>
      </c>
      <c r="N73" s="15">
        <v>44576</v>
      </c>
      <c r="O73" s="5">
        <v>44074</v>
      </c>
      <c r="P73" s="16">
        <v>44885</v>
      </c>
      <c r="Q73" s="18">
        <v>44184</v>
      </c>
    </row>
    <row r="74" spans="1:17" x14ac:dyDescent="0.3">
      <c r="A74" s="5">
        <v>44542</v>
      </c>
      <c r="D74" s="7">
        <v>44682</v>
      </c>
      <c r="E74" s="10">
        <v>44417</v>
      </c>
      <c r="F74" s="11">
        <v>44493</v>
      </c>
      <c r="G74" s="11">
        <v>43701</v>
      </c>
      <c r="H74" s="7">
        <v>45011</v>
      </c>
      <c r="I74" s="7">
        <v>45011</v>
      </c>
      <c r="J74" s="20">
        <v>43703</v>
      </c>
      <c r="K74" s="4">
        <v>42733</v>
      </c>
      <c r="L74" s="4">
        <v>42733</v>
      </c>
      <c r="M74" s="2">
        <v>44926</v>
      </c>
      <c r="N74" s="15">
        <v>44577</v>
      </c>
      <c r="O74" s="5">
        <v>44080</v>
      </c>
      <c r="P74" s="16">
        <v>44892</v>
      </c>
      <c r="Q74" s="18">
        <v>44185</v>
      </c>
    </row>
    <row r="75" spans="1:17" x14ac:dyDescent="0.3">
      <c r="A75" s="5">
        <v>44549</v>
      </c>
      <c r="D75" s="7">
        <v>44683</v>
      </c>
      <c r="E75" s="10">
        <v>44418</v>
      </c>
      <c r="F75" s="11">
        <v>44500</v>
      </c>
      <c r="G75" s="11">
        <v>43702</v>
      </c>
      <c r="H75" s="7">
        <v>45018</v>
      </c>
      <c r="I75" s="7">
        <v>45018</v>
      </c>
      <c r="J75" s="20">
        <v>43709</v>
      </c>
      <c r="K75" s="4">
        <v>42734</v>
      </c>
      <c r="L75" s="4">
        <v>42734</v>
      </c>
      <c r="M75" s="2">
        <v>44927</v>
      </c>
      <c r="N75" s="15">
        <v>44583</v>
      </c>
      <c r="O75" s="5">
        <v>44087</v>
      </c>
      <c r="P75" s="16">
        <v>44912</v>
      </c>
      <c r="Q75" s="18">
        <v>44186</v>
      </c>
    </row>
    <row r="76" spans="1:17" x14ac:dyDescent="0.3">
      <c r="A76" s="5">
        <v>44554</v>
      </c>
      <c r="D76" s="7">
        <v>44689</v>
      </c>
      <c r="E76" s="10">
        <v>44419</v>
      </c>
      <c r="F76" s="11">
        <v>44514</v>
      </c>
      <c r="G76" s="11">
        <v>43703</v>
      </c>
      <c r="H76" s="7">
        <v>45023</v>
      </c>
      <c r="I76" s="7">
        <v>45023</v>
      </c>
      <c r="J76" s="20">
        <v>43716</v>
      </c>
      <c r="K76" s="4">
        <v>42735</v>
      </c>
      <c r="L76" s="4">
        <v>42735</v>
      </c>
      <c r="M76" s="2">
        <v>44933</v>
      </c>
      <c r="N76" s="15">
        <v>44584</v>
      </c>
      <c r="O76" s="5">
        <v>44094</v>
      </c>
      <c r="P76" s="16">
        <v>44913</v>
      </c>
      <c r="Q76" s="18">
        <v>44187</v>
      </c>
    </row>
    <row r="77" spans="1:17" x14ac:dyDescent="0.3">
      <c r="A77" s="5">
        <v>44555</v>
      </c>
      <c r="D77" s="7">
        <v>44696</v>
      </c>
      <c r="E77" s="10">
        <v>44420</v>
      </c>
      <c r="F77" s="11">
        <v>44521</v>
      </c>
      <c r="G77" s="11">
        <v>43709</v>
      </c>
      <c r="H77" s="7">
        <v>45024</v>
      </c>
      <c r="I77" s="7">
        <v>45024</v>
      </c>
      <c r="J77" s="20">
        <v>43723</v>
      </c>
      <c r="K77" s="4">
        <v>42736</v>
      </c>
      <c r="L77" s="4">
        <v>42736</v>
      </c>
      <c r="M77" s="2">
        <v>44934</v>
      </c>
      <c r="N77" s="15">
        <v>44591</v>
      </c>
      <c r="O77" s="5">
        <v>44115</v>
      </c>
      <c r="P77" s="16">
        <v>44918</v>
      </c>
      <c r="Q77" s="18">
        <v>44188</v>
      </c>
    </row>
    <row r="78" spans="1:17" x14ac:dyDescent="0.3">
      <c r="A78" s="5">
        <v>44556</v>
      </c>
      <c r="D78" s="7">
        <v>44703</v>
      </c>
      <c r="E78" s="10">
        <v>44421</v>
      </c>
      <c r="F78" s="11">
        <v>44528</v>
      </c>
      <c r="G78" s="11">
        <v>43737</v>
      </c>
      <c r="H78" s="7">
        <v>45025</v>
      </c>
      <c r="I78" s="7">
        <v>45025</v>
      </c>
      <c r="J78" s="20">
        <v>43730</v>
      </c>
      <c r="K78" s="4">
        <v>42737</v>
      </c>
      <c r="L78" s="4">
        <v>42737</v>
      </c>
      <c r="M78" s="2">
        <v>44940</v>
      </c>
      <c r="N78" s="15">
        <v>44598</v>
      </c>
      <c r="O78" s="5">
        <v>44136</v>
      </c>
      <c r="P78" s="16">
        <v>44919</v>
      </c>
      <c r="Q78" s="18">
        <v>44189</v>
      </c>
    </row>
    <row r="79" spans="1:17" x14ac:dyDescent="0.3">
      <c r="A79" s="5">
        <v>44557</v>
      </c>
      <c r="D79" s="7">
        <v>44710</v>
      </c>
      <c r="E79" s="10">
        <v>44422</v>
      </c>
      <c r="F79" s="11">
        <v>44535</v>
      </c>
      <c r="G79" s="11">
        <v>43751</v>
      </c>
      <c r="H79" s="7">
        <v>45026</v>
      </c>
      <c r="I79" s="7">
        <v>45026</v>
      </c>
      <c r="J79" s="20">
        <v>43737</v>
      </c>
      <c r="K79" s="4">
        <v>42743</v>
      </c>
      <c r="L79" s="4">
        <v>42743</v>
      </c>
      <c r="M79" s="2">
        <v>44941</v>
      </c>
      <c r="N79" s="15">
        <v>44604</v>
      </c>
      <c r="O79" s="5">
        <v>44164</v>
      </c>
      <c r="P79" s="16">
        <v>44920</v>
      </c>
      <c r="Q79" s="18">
        <v>44190</v>
      </c>
    </row>
    <row r="80" spans="1:17" x14ac:dyDescent="0.3">
      <c r="A80" s="5">
        <v>44558</v>
      </c>
      <c r="D80" s="7">
        <v>44714</v>
      </c>
      <c r="E80" s="10">
        <v>44423</v>
      </c>
      <c r="F80" s="11">
        <v>44542</v>
      </c>
      <c r="G80" s="11">
        <v>43758</v>
      </c>
      <c r="H80" s="7">
        <v>45032</v>
      </c>
      <c r="I80" s="7">
        <v>45032</v>
      </c>
      <c r="J80" s="20">
        <v>43744</v>
      </c>
      <c r="K80" s="4">
        <v>42750</v>
      </c>
      <c r="L80" s="4">
        <v>42750</v>
      </c>
      <c r="M80" s="2">
        <v>44947</v>
      </c>
      <c r="N80" s="15">
        <v>44605</v>
      </c>
      <c r="O80" s="5">
        <v>44171</v>
      </c>
      <c r="P80" s="16">
        <v>44921</v>
      </c>
      <c r="Q80" s="18">
        <v>44191</v>
      </c>
    </row>
    <row r="81" spans="1:17" x14ac:dyDescent="0.3">
      <c r="A81" s="5">
        <v>44559</v>
      </c>
      <c r="D81" s="7">
        <v>44715</v>
      </c>
      <c r="E81" s="10">
        <v>44424</v>
      </c>
      <c r="F81" s="11">
        <v>44549</v>
      </c>
      <c r="G81" s="11">
        <v>43765</v>
      </c>
      <c r="H81" s="7">
        <v>45039</v>
      </c>
      <c r="I81" s="7">
        <v>45039</v>
      </c>
      <c r="J81" s="20">
        <v>43751</v>
      </c>
      <c r="K81" s="4">
        <v>42764</v>
      </c>
      <c r="L81" s="4">
        <v>42764</v>
      </c>
      <c r="M81" s="2">
        <v>44948</v>
      </c>
      <c r="N81" s="15">
        <v>44612</v>
      </c>
      <c r="O81" s="5">
        <v>44184</v>
      </c>
      <c r="P81" s="16">
        <v>44922</v>
      </c>
      <c r="Q81" s="18">
        <v>44192</v>
      </c>
    </row>
    <row r="82" spans="1:17" x14ac:dyDescent="0.3">
      <c r="A82" s="5">
        <v>44560</v>
      </c>
      <c r="D82" s="7">
        <v>44716</v>
      </c>
      <c r="E82" s="10">
        <v>44425</v>
      </c>
      <c r="F82" s="11">
        <v>44552</v>
      </c>
      <c r="G82" s="11">
        <v>43772</v>
      </c>
      <c r="H82" s="7">
        <v>45046</v>
      </c>
      <c r="I82" s="7">
        <v>45046</v>
      </c>
      <c r="J82" s="20">
        <v>43758</v>
      </c>
      <c r="K82" s="4">
        <v>42771</v>
      </c>
      <c r="L82" s="4">
        <v>42771</v>
      </c>
      <c r="M82" s="2">
        <v>44954</v>
      </c>
      <c r="N82" s="15">
        <v>44618</v>
      </c>
      <c r="O82" s="5">
        <v>44185</v>
      </c>
      <c r="P82" s="16">
        <v>44923</v>
      </c>
      <c r="Q82" s="18">
        <v>44193</v>
      </c>
    </row>
    <row r="83" spans="1:17" x14ac:dyDescent="0.3">
      <c r="A83" s="5">
        <v>44561</v>
      </c>
      <c r="D83" s="7">
        <v>44717</v>
      </c>
      <c r="E83" s="7">
        <v>44430</v>
      </c>
      <c r="F83" s="11">
        <v>44553</v>
      </c>
      <c r="G83" s="11">
        <v>43779</v>
      </c>
      <c r="H83" s="7">
        <v>45047</v>
      </c>
      <c r="I83" s="7">
        <v>45047</v>
      </c>
      <c r="J83" s="20">
        <v>43765</v>
      </c>
      <c r="K83" s="4">
        <v>42778</v>
      </c>
      <c r="L83" s="4">
        <v>42778</v>
      </c>
      <c r="M83" s="2">
        <v>44955</v>
      </c>
      <c r="N83" s="15">
        <v>44619</v>
      </c>
      <c r="O83" s="5">
        <v>44186</v>
      </c>
      <c r="P83" s="16">
        <v>44924</v>
      </c>
      <c r="Q83" s="18">
        <v>44194</v>
      </c>
    </row>
    <row r="84" spans="1:17" x14ac:dyDescent="0.3">
      <c r="A84" s="5">
        <v>44562</v>
      </c>
      <c r="D84" s="7">
        <v>44731</v>
      </c>
      <c r="E84" s="7">
        <v>44437</v>
      </c>
      <c r="F84" s="11">
        <v>44554</v>
      </c>
      <c r="G84" s="11">
        <v>43785</v>
      </c>
      <c r="H84" s="7">
        <v>45053</v>
      </c>
      <c r="I84" s="7">
        <v>45053</v>
      </c>
      <c r="J84" s="20">
        <v>43772</v>
      </c>
      <c r="K84" s="4">
        <v>42785</v>
      </c>
      <c r="L84" s="4">
        <v>42785</v>
      </c>
      <c r="M84" s="2">
        <v>44961</v>
      </c>
      <c r="N84" s="15">
        <v>44632</v>
      </c>
      <c r="O84" s="5">
        <v>44187</v>
      </c>
      <c r="P84" s="16">
        <v>44925</v>
      </c>
      <c r="Q84" s="18">
        <v>44195</v>
      </c>
    </row>
    <row r="85" spans="1:17" x14ac:dyDescent="0.3">
      <c r="A85" s="5">
        <v>44563</v>
      </c>
      <c r="D85" s="7">
        <v>44738</v>
      </c>
      <c r="E85" s="7">
        <v>44438</v>
      </c>
      <c r="F85" s="11">
        <v>44555</v>
      </c>
      <c r="G85" s="11">
        <v>43786</v>
      </c>
      <c r="H85" s="7">
        <v>45054</v>
      </c>
      <c r="I85" s="7">
        <v>45054</v>
      </c>
      <c r="J85" s="20">
        <v>43779</v>
      </c>
      <c r="K85" s="4">
        <v>42792</v>
      </c>
      <c r="L85" s="4">
        <v>42792</v>
      </c>
      <c r="M85" s="2">
        <v>44962</v>
      </c>
      <c r="N85" s="15">
        <v>44633</v>
      </c>
      <c r="O85" s="5">
        <v>44188</v>
      </c>
      <c r="P85" s="16">
        <v>44926</v>
      </c>
      <c r="Q85" s="18">
        <v>44196</v>
      </c>
    </row>
    <row r="86" spans="1:17" x14ac:dyDescent="0.3">
      <c r="A86" s="5">
        <v>44564</v>
      </c>
      <c r="D86" s="7">
        <v>44745</v>
      </c>
      <c r="E86" s="7">
        <v>44444</v>
      </c>
      <c r="F86" s="11">
        <v>44556</v>
      </c>
      <c r="G86" s="11">
        <v>43792</v>
      </c>
      <c r="H86" s="7">
        <v>45060</v>
      </c>
      <c r="I86" s="7">
        <v>45060</v>
      </c>
      <c r="J86" s="20">
        <v>43786</v>
      </c>
      <c r="K86" s="4">
        <v>42806</v>
      </c>
      <c r="L86" s="4">
        <v>42806</v>
      </c>
      <c r="M86" s="2">
        <v>44969</v>
      </c>
      <c r="N86" s="15">
        <v>44639</v>
      </c>
      <c r="O86" s="5">
        <v>44189</v>
      </c>
      <c r="Q86" s="18">
        <v>44197</v>
      </c>
    </row>
    <row r="87" spans="1:17" x14ac:dyDescent="0.3">
      <c r="A87" s="5">
        <v>44569</v>
      </c>
      <c r="D87" s="7">
        <v>44752</v>
      </c>
      <c r="E87" s="7">
        <v>44458</v>
      </c>
      <c r="F87" s="11">
        <v>44557</v>
      </c>
      <c r="G87" s="11">
        <v>43793</v>
      </c>
      <c r="H87" s="7">
        <v>45067</v>
      </c>
      <c r="I87" s="7">
        <v>45067</v>
      </c>
      <c r="J87" s="20">
        <v>43793</v>
      </c>
      <c r="K87" s="4">
        <v>42813</v>
      </c>
      <c r="L87" s="4">
        <v>42813</v>
      </c>
      <c r="M87" s="2">
        <v>44976</v>
      </c>
      <c r="N87" s="15">
        <v>44640</v>
      </c>
      <c r="O87" s="5">
        <v>44190</v>
      </c>
      <c r="Q87" s="18">
        <v>44198</v>
      </c>
    </row>
    <row r="88" spans="1:17" x14ac:dyDescent="0.3">
      <c r="A88" s="5">
        <v>44570</v>
      </c>
      <c r="D88" s="7">
        <v>44759</v>
      </c>
      <c r="E88" s="7">
        <v>44465</v>
      </c>
      <c r="F88" s="11">
        <v>44558</v>
      </c>
      <c r="G88" s="11">
        <v>43800</v>
      </c>
      <c r="H88" s="7">
        <v>45074</v>
      </c>
      <c r="I88" s="7">
        <v>45074</v>
      </c>
      <c r="J88" s="20">
        <v>43800</v>
      </c>
      <c r="K88" s="4">
        <v>42819</v>
      </c>
      <c r="L88" s="4">
        <v>42819</v>
      </c>
      <c r="M88" s="2">
        <v>44983</v>
      </c>
      <c r="N88" s="15">
        <v>44646</v>
      </c>
      <c r="O88" s="5">
        <v>44191</v>
      </c>
      <c r="Q88" s="18">
        <v>44199</v>
      </c>
    </row>
    <row r="89" spans="1:17" x14ac:dyDescent="0.3">
      <c r="A89" s="5">
        <v>44576</v>
      </c>
      <c r="D89" s="7">
        <v>44773</v>
      </c>
      <c r="E89" s="7">
        <v>44472</v>
      </c>
      <c r="F89" s="11">
        <v>44559</v>
      </c>
      <c r="G89" s="11">
        <v>43807</v>
      </c>
      <c r="H89" s="7">
        <v>45075</v>
      </c>
      <c r="I89" s="7">
        <v>45075</v>
      </c>
      <c r="J89" s="20">
        <v>43806</v>
      </c>
      <c r="K89" s="4">
        <v>42820</v>
      </c>
      <c r="L89" s="4">
        <v>42820</v>
      </c>
      <c r="M89" s="2">
        <v>44990</v>
      </c>
      <c r="N89" s="15">
        <v>44647</v>
      </c>
      <c r="O89" s="5">
        <v>44192</v>
      </c>
      <c r="Q89" s="18">
        <v>44206</v>
      </c>
    </row>
    <row r="90" spans="1:17" x14ac:dyDescent="0.3">
      <c r="A90" s="5">
        <v>44577</v>
      </c>
      <c r="D90" s="7">
        <v>44780</v>
      </c>
      <c r="E90" s="7">
        <v>44479</v>
      </c>
      <c r="F90" s="11">
        <v>44560</v>
      </c>
      <c r="G90" s="11">
        <v>43814</v>
      </c>
      <c r="H90" s="7">
        <v>45081</v>
      </c>
      <c r="I90" s="7">
        <v>45081</v>
      </c>
      <c r="J90" s="20">
        <v>43807</v>
      </c>
      <c r="K90" s="4">
        <v>42834</v>
      </c>
      <c r="L90" s="4">
        <v>42834</v>
      </c>
      <c r="M90" s="2">
        <v>44997</v>
      </c>
      <c r="N90" s="15">
        <v>44653</v>
      </c>
      <c r="O90" s="5">
        <v>44193</v>
      </c>
      <c r="Q90" s="18">
        <v>44220</v>
      </c>
    </row>
    <row r="91" spans="1:17" x14ac:dyDescent="0.3">
      <c r="A91" s="5">
        <v>44584</v>
      </c>
      <c r="D91" s="7">
        <v>44787</v>
      </c>
      <c r="E91" s="7">
        <v>44486</v>
      </c>
      <c r="F91" s="11">
        <v>44561</v>
      </c>
      <c r="G91" s="11">
        <v>43820</v>
      </c>
      <c r="H91" s="7">
        <v>45088</v>
      </c>
      <c r="I91" s="7">
        <v>45088</v>
      </c>
      <c r="J91" s="20">
        <v>43820</v>
      </c>
      <c r="K91" s="4">
        <v>42839</v>
      </c>
      <c r="L91" s="4">
        <v>42839</v>
      </c>
      <c r="M91" s="2">
        <v>45010</v>
      </c>
      <c r="N91" s="15">
        <v>44654</v>
      </c>
      <c r="O91" s="5">
        <v>44194</v>
      </c>
      <c r="Q91" s="18">
        <v>44234</v>
      </c>
    </row>
    <row r="92" spans="1:17" x14ac:dyDescent="0.3">
      <c r="A92" s="5">
        <v>44591</v>
      </c>
      <c r="D92" s="7">
        <v>44794</v>
      </c>
      <c r="E92" s="7">
        <v>44493</v>
      </c>
      <c r="F92" s="11">
        <v>44562</v>
      </c>
      <c r="G92" s="11">
        <v>43821</v>
      </c>
      <c r="H92" s="7">
        <v>45095</v>
      </c>
      <c r="I92" s="7">
        <v>45095</v>
      </c>
      <c r="J92" s="20">
        <v>43822</v>
      </c>
      <c r="K92" s="4">
        <v>42840</v>
      </c>
      <c r="L92" s="4">
        <v>42840</v>
      </c>
      <c r="M92" s="2">
        <v>45011</v>
      </c>
      <c r="N92" s="15">
        <v>44666</v>
      </c>
      <c r="O92" s="5">
        <v>44195</v>
      </c>
      <c r="Q92" s="18">
        <v>44255</v>
      </c>
    </row>
    <row r="93" spans="1:17" x14ac:dyDescent="0.3">
      <c r="A93" s="5">
        <v>44598</v>
      </c>
      <c r="D93" s="7">
        <v>44801</v>
      </c>
      <c r="E93" s="7">
        <v>44500</v>
      </c>
      <c r="F93" s="11">
        <v>44563</v>
      </c>
      <c r="G93" s="11">
        <v>43822</v>
      </c>
      <c r="H93" s="7">
        <v>45102</v>
      </c>
      <c r="I93" s="7">
        <v>45102</v>
      </c>
      <c r="J93" s="20">
        <v>43823</v>
      </c>
      <c r="K93" s="4">
        <v>42841</v>
      </c>
      <c r="L93" s="4">
        <v>42841</v>
      </c>
      <c r="M93" s="2">
        <v>45018</v>
      </c>
      <c r="N93" s="15">
        <v>44667</v>
      </c>
      <c r="O93" s="5">
        <v>44196</v>
      </c>
      <c r="Q93" s="18">
        <v>44262</v>
      </c>
    </row>
    <row r="94" spans="1:17" x14ac:dyDescent="0.3">
      <c r="A94" s="5">
        <v>44605</v>
      </c>
      <c r="D94" s="7">
        <v>44802</v>
      </c>
      <c r="E94" s="7">
        <v>44514</v>
      </c>
      <c r="F94" s="11">
        <v>44564</v>
      </c>
      <c r="G94" s="11">
        <v>43823</v>
      </c>
      <c r="H94" s="7">
        <v>45109</v>
      </c>
      <c r="I94" s="7">
        <v>45109</v>
      </c>
      <c r="J94" s="20">
        <v>43824</v>
      </c>
      <c r="K94" s="4">
        <v>42842</v>
      </c>
      <c r="L94" s="4">
        <v>42842</v>
      </c>
      <c r="M94" s="2">
        <v>45023</v>
      </c>
      <c r="N94" s="15">
        <v>44668</v>
      </c>
      <c r="O94" s="5">
        <v>44197</v>
      </c>
      <c r="Q94" s="18">
        <v>44269</v>
      </c>
    </row>
    <row r="95" spans="1:17" x14ac:dyDescent="0.3">
      <c r="D95" s="7">
        <v>44815</v>
      </c>
      <c r="E95" s="7">
        <v>44521</v>
      </c>
      <c r="F95" s="11">
        <v>44584</v>
      </c>
      <c r="G95" s="11">
        <v>43824</v>
      </c>
      <c r="H95" s="7">
        <v>45116</v>
      </c>
      <c r="I95" s="7">
        <v>45116</v>
      </c>
      <c r="J95" s="20">
        <v>43825</v>
      </c>
      <c r="K95" s="4">
        <v>42848</v>
      </c>
      <c r="L95" s="4">
        <v>42848</v>
      </c>
      <c r="M95" s="2">
        <v>45024</v>
      </c>
      <c r="N95" s="15">
        <v>44669</v>
      </c>
      <c r="O95" s="5">
        <v>44198</v>
      </c>
      <c r="Q95" s="18">
        <v>44283</v>
      </c>
    </row>
    <row r="96" spans="1:17" x14ac:dyDescent="0.3">
      <c r="D96" s="7">
        <v>44822</v>
      </c>
      <c r="E96" s="7">
        <v>44528</v>
      </c>
      <c r="F96" s="11">
        <v>44591</v>
      </c>
      <c r="G96" s="11">
        <v>43825</v>
      </c>
      <c r="H96" s="7">
        <v>45123</v>
      </c>
      <c r="I96" s="7">
        <v>45123</v>
      </c>
      <c r="J96" s="20">
        <v>43826</v>
      </c>
      <c r="K96" s="4">
        <v>42854</v>
      </c>
      <c r="L96" s="4">
        <v>42854</v>
      </c>
      <c r="M96" s="2">
        <v>45025</v>
      </c>
      <c r="N96" s="15">
        <v>44675</v>
      </c>
      <c r="O96" s="5">
        <v>44199</v>
      </c>
      <c r="Q96" s="18">
        <v>44288</v>
      </c>
    </row>
    <row r="97" spans="4:17" x14ac:dyDescent="0.3">
      <c r="D97" s="7">
        <v>44823</v>
      </c>
      <c r="E97" s="7">
        <v>44535</v>
      </c>
      <c r="F97" s="11">
        <v>44598</v>
      </c>
      <c r="G97" s="11">
        <v>43826</v>
      </c>
      <c r="H97" s="7">
        <v>45130</v>
      </c>
      <c r="I97" s="7">
        <v>45130</v>
      </c>
      <c r="J97" s="20">
        <v>43827</v>
      </c>
      <c r="K97" s="4">
        <v>42855</v>
      </c>
      <c r="L97" s="4">
        <v>42855</v>
      </c>
      <c r="M97" s="2">
        <v>45026</v>
      </c>
      <c r="N97" s="15">
        <v>44681</v>
      </c>
      <c r="O97" s="5">
        <v>44241</v>
      </c>
      <c r="Q97" s="18">
        <v>44289</v>
      </c>
    </row>
    <row r="98" spans="4:17" x14ac:dyDescent="0.3">
      <c r="D98" s="7">
        <v>44850</v>
      </c>
      <c r="E98" s="7">
        <v>44542</v>
      </c>
      <c r="F98" s="11">
        <v>44605</v>
      </c>
      <c r="G98" s="11">
        <v>43827</v>
      </c>
      <c r="H98" s="7">
        <v>45137</v>
      </c>
      <c r="I98" s="7">
        <v>45137</v>
      </c>
      <c r="J98" s="20">
        <v>43828</v>
      </c>
      <c r="K98" s="4">
        <v>42856</v>
      </c>
      <c r="L98" s="4">
        <v>42856</v>
      </c>
      <c r="M98" s="2">
        <v>45032</v>
      </c>
      <c r="N98" s="15">
        <v>44682</v>
      </c>
      <c r="O98" s="5">
        <v>44255</v>
      </c>
      <c r="Q98" s="18">
        <v>44290</v>
      </c>
    </row>
    <row r="99" spans="4:17" x14ac:dyDescent="0.3">
      <c r="D99" s="7">
        <v>44864</v>
      </c>
      <c r="E99" s="7">
        <v>44549</v>
      </c>
      <c r="F99" s="11">
        <v>44612</v>
      </c>
      <c r="G99" s="11">
        <v>43828</v>
      </c>
      <c r="H99" s="7">
        <v>45144</v>
      </c>
      <c r="I99" s="7">
        <v>45144</v>
      </c>
      <c r="J99" s="20">
        <v>43829</v>
      </c>
      <c r="K99" s="4">
        <v>42861</v>
      </c>
      <c r="L99" s="4">
        <v>42861</v>
      </c>
      <c r="M99" s="2">
        <v>45039</v>
      </c>
      <c r="N99" s="15">
        <v>44683</v>
      </c>
      <c r="O99" s="5">
        <v>44381</v>
      </c>
      <c r="Q99" s="18">
        <v>44291</v>
      </c>
    </row>
    <row r="100" spans="4:17" x14ac:dyDescent="0.3">
      <c r="D100" s="7">
        <v>44871</v>
      </c>
      <c r="E100" s="7">
        <v>44552</v>
      </c>
      <c r="F100" s="11">
        <v>44619</v>
      </c>
      <c r="G100" s="11">
        <v>43829</v>
      </c>
      <c r="H100" s="7">
        <v>45151</v>
      </c>
      <c r="I100" s="7">
        <v>45151</v>
      </c>
      <c r="J100" s="20">
        <v>43830</v>
      </c>
      <c r="K100" s="4">
        <v>42862</v>
      </c>
      <c r="L100" s="4">
        <v>42862</v>
      </c>
      <c r="M100" s="2">
        <v>45046</v>
      </c>
      <c r="N100" s="15">
        <v>44689</v>
      </c>
      <c r="O100" s="5">
        <v>44416</v>
      </c>
      <c r="Q100" s="18">
        <v>44297</v>
      </c>
    </row>
    <row r="101" spans="4:17" x14ac:dyDescent="0.3">
      <c r="D101" s="7">
        <v>44885</v>
      </c>
      <c r="E101" s="7">
        <v>44553</v>
      </c>
      <c r="F101" s="11">
        <v>44640</v>
      </c>
      <c r="G101" s="11">
        <v>43830</v>
      </c>
      <c r="H101" s="7">
        <v>45158</v>
      </c>
      <c r="I101" s="7">
        <v>45158</v>
      </c>
      <c r="J101" s="20">
        <v>43831</v>
      </c>
      <c r="K101" s="4">
        <v>42868</v>
      </c>
      <c r="L101" s="4">
        <v>42868</v>
      </c>
      <c r="M101" s="2">
        <v>45047</v>
      </c>
      <c r="N101" s="15">
        <v>44703</v>
      </c>
      <c r="O101" s="5">
        <v>44430</v>
      </c>
      <c r="Q101" s="18">
        <v>44304</v>
      </c>
    </row>
    <row r="102" spans="4:17" x14ac:dyDescent="0.3">
      <c r="D102" s="7">
        <v>44892</v>
      </c>
      <c r="E102" s="7">
        <v>44554</v>
      </c>
      <c r="F102" s="11">
        <v>44647</v>
      </c>
      <c r="G102" s="11">
        <v>43831</v>
      </c>
      <c r="H102" s="7">
        <v>45165</v>
      </c>
      <c r="I102" s="7">
        <v>45165</v>
      </c>
      <c r="J102" s="20">
        <v>43832</v>
      </c>
      <c r="K102" s="4">
        <v>42869</v>
      </c>
      <c r="L102" s="4">
        <v>42869</v>
      </c>
      <c r="M102" s="2">
        <v>45053</v>
      </c>
      <c r="N102" s="15">
        <v>44715</v>
      </c>
      <c r="O102" s="5">
        <v>44438</v>
      </c>
      <c r="Q102" s="18">
        <v>44311</v>
      </c>
    </row>
    <row r="103" spans="4:17" x14ac:dyDescent="0.3">
      <c r="D103" s="7">
        <v>44913</v>
      </c>
      <c r="E103" s="7">
        <v>44555</v>
      </c>
      <c r="F103" s="11">
        <v>44666</v>
      </c>
      <c r="G103" s="11">
        <v>43832</v>
      </c>
      <c r="H103" s="7">
        <v>45166</v>
      </c>
      <c r="I103" s="7">
        <v>45166</v>
      </c>
      <c r="J103" s="20">
        <v>43833</v>
      </c>
      <c r="K103" s="4">
        <v>42882</v>
      </c>
      <c r="L103" s="4">
        <v>42882</v>
      </c>
      <c r="M103" s="2">
        <v>45054</v>
      </c>
      <c r="N103" s="15">
        <v>44716</v>
      </c>
      <c r="O103" s="5">
        <v>44465</v>
      </c>
      <c r="Q103" s="18">
        <v>44318</v>
      </c>
    </row>
    <row r="104" spans="4:17" x14ac:dyDescent="0.3">
      <c r="D104" s="7">
        <v>44919</v>
      </c>
      <c r="E104" s="7">
        <v>44556</v>
      </c>
      <c r="F104" s="11">
        <v>44667</v>
      </c>
      <c r="G104" s="11">
        <v>43833</v>
      </c>
      <c r="H104" s="7">
        <v>45172</v>
      </c>
      <c r="I104" s="7">
        <v>45172</v>
      </c>
      <c r="J104" s="20">
        <v>43834</v>
      </c>
      <c r="K104" s="4">
        <v>42883</v>
      </c>
      <c r="L104" s="4">
        <v>42883</v>
      </c>
      <c r="M104" s="2">
        <v>45060</v>
      </c>
      <c r="N104" s="15">
        <v>44717</v>
      </c>
      <c r="O104" s="5">
        <v>44554</v>
      </c>
      <c r="Q104" s="18">
        <v>44319</v>
      </c>
    </row>
    <row r="105" spans="4:17" x14ac:dyDescent="0.3">
      <c r="D105" s="7">
        <v>44920</v>
      </c>
      <c r="E105" s="7">
        <v>44557</v>
      </c>
      <c r="F105" s="11">
        <v>44668</v>
      </c>
      <c r="G105" s="11">
        <v>43834</v>
      </c>
      <c r="H105" s="7">
        <v>45179</v>
      </c>
      <c r="I105" s="7">
        <v>45179</v>
      </c>
      <c r="J105" s="20">
        <v>43835</v>
      </c>
      <c r="K105" s="4">
        <v>42884</v>
      </c>
      <c r="L105" s="4">
        <v>42884</v>
      </c>
      <c r="M105" s="2">
        <v>45067</v>
      </c>
      <c r="N105" s="15">
        <v>44724</v>
      </c>
      <c r="O105" s="5">
        <v>44555</v>
      </c>
      <c r="Q105" s="18">
        <v>44325</v>
      </c>
    </row>
    <row r="106" spans="4:17" x14ac:dyDescent="0.3">
      <c r="D106" s="7">
        <v>44921</v>
      </c>
      <c r="E106" s="7">
        <v>44558</v>
      </c>
      <c r="F106" s="11">
        <v>44669</v>
      </c>
      <c r="G106" s="11">
        <v>43835</v>
      </c>
      <c r="H106" s="7">
        <v>45186</v>
      </c>
      <c r="I106" s="7">
        <v>45186</v>
      </c>
      <c r="J106" s="20">
        <v>43842</v>
      </c>
      <c r="K106" s="4">
        <v>42889</v>
      </c>
      <c r="L106" s="4">
        <v>42889</v>
      </c>
      <c r="M106" s="2">
        <v>45073</v>
      </c>
      <c r="N106" s="15">
        <v>44730</v>
      </c>
      <c r="O106" s="5">
        <v>44556</v>
      </c>
      <c r="Q106" s="18">
        <v>44332</v>
      </c>
    </row>
    <row r="107" spans="4:17" x14ac:dyDescent="0.3">
      <c r="D107" s="7">
        <v>44922</v>
      </c>
      <c r="E107" s="7">
        <v>44559</v>
      </c>
      <c r="F107" s="11">
        <v>44675</v>
      </c>
      <c r="G107" s="11">
        <v>43842</v>
      </c>
      <c r="H107" s="7">
        <v>45193</v>
      </c>
      <c r="I107" s="7">
        <v>45193</v>
      </c>
      <c r="J107" s="20">
        <v>43849</v>
      </c>
      <c r="K107" s="4">
        <v>42890</v>
      </c>
      <c r="L107" s="4">
        <v>42890</v>
      </c>
      <c r="M107" s="2">
        <v>45074</v>
      </c>
      <c r="N107" s="15">
        <v>44731</v>
      </c>
      <c r="O107" s="5">
        <v>44558</v>
      </c>
      <c r="Q107" s="18">
        <v>44339</v>
      </c>
    </row>
    <row r="108" spans="4:17" x14ac:dyDescent="0.3">
      <c r="D108" s="7">
        <v>44923</v>
      </c>
      <c r="E108" s="7">
        <v>44560</v>
      </c>
      <c r="F108" s="11">
        <v>44683</v>
      </c>
      <c r="G108" s="11">
        <v>43849</v>
      </c>
      <c r="H108" s="7">
        <v>45200</v>
      </c>
      <c r="I108" s="7">
        <v>45200</v>
      </c>
      <c r="J108" s="20">
        <v>43863</v>
      </c>
      <c r="K108" s="4">
        <v>42896</v>
      </c>
      <c r="L108" s="4">
        <v>42896</v>
      </c>
      <c r="M108" s="2">
        <v>45075</v>
      </c>
      <c r="N108" s="15">
        <v>44737</v>
      </c>
      <c r="O108" s="5">
        <v>44559</v>
      </c>
      <c r="Q108" s="18">
        <v>44346</v>
      </c>
    </row>
    <row r="109" spans="4:17" x14ac:dyDescent="0.3">
      <c r="D109" s="7">
        <v>44924</v>
      </c>
      <c r="E109" s="7">
        <v>44561</v>
      </c>
      <c r="F109" s="11">
        <v>44689</v>
      </c>
      <c r="G109" s="11">
        <v>43856</v>
      </c>
      <c r="H109" s="7">
        <v>45207</v>
      </c>
      <c r="I109" s="7">
        <v>45207</v>
      </c>
      <c r="J109" s="20">
        <v>43870</v>
      </c>
      <c r="K109" s="4">
        <v>42897</v>
      </c>
      <c r="L109" s="4">
        <v>42897</v>
      </c>
      <c r="M109" s="2">
        <v>45081</v>
      </c>
      <c r="N109" s="15">
        <v>44738</v>
      </c>
      <c r="O109" s="5">
        <v>44561</v>
      </c>
      <c r="Q109" s="18">
        <v>44347</v>
      </c>
    </row>
    <row r="110" spans="4:17" x14ac:dyDescent="0.3">
      <c r="D110" s="7">
        <v>44925</v>
      </c>
      <c r="E110" s="7">
        <v>44562</v>
      </c>
      <c r="F110" s="11">
        <v>44696</v>
      </c>
      <c r="G110" s="11">
        <v>43870</v>
      </c>
      <c r="H110" s="7">
        <v>45214</v>
      </c>
      <c r="I110" s="7">
        <v>45214</v>
      </c>
      <c r="J110" s="20">
        <v>43876</v>
      </c>
      <c r="K110" s="4">
        <v>42903</v>
      </c>
      <c r="L110" s="4">
        <v>42903</v>
      </c>
      <c r="M110" s="2">
        <v>45088</v>
      </c>
      <c r="N110" s="15">
        <v>44744</v>
      </c>
      <c r="O110" s="5">
        <v>44562</v>
      </c>
      <c r="Q110" s="18">
        <v>44353</v>
      </c>
    </row>
    <row r="111" spans="4:17" x14ac:dyDescent="0.3">
      <c r="D111" s="7">
        <v>44926</v>
      </c>
      <c r="E111" s="7">
        <v>44563</v>
      </c>
      <c r="F111" s="11">
        <v>44703</v>
      </c>
      <c r="G111" s="11">
        <v>43877</v>
      </c>
      <c r="H111" s="7">
        <v>45221</v>
      </c>
      <c r="I111" s="7">
        <v>45221</v>
      </c>
      <c r="J111" s="20">
        <v>43877</v>
      </c>
      <c r="K111" s="4">
        <v>42904</v>
      </c>
      <c r="L111" s="4">
        <v>42904</v>
      </c>
      <c r="M111" s="2">
        <v>45095</v>
      </c>
      <c r="N111" s="15">
        <v>44745</v>
      </c>
      <c r="O111" s="5">
        <v>44563</v>
      </c>
      <c r="Q111" s="18">
        <v>44360</v>
      </c>
    </row>
    <row r="112" spans="4:17" x14ac:dyDescent="0.3">
      <c r="D112" s="7">
        <v>44927</v>
      </c>
      <c r="E112" s="7">
        <v>44564</v>
      </c>
      <c r="F112" s="11">
        <v>44710</v>
      </c>
      <c r="G112" s="11">
        <v>43884</v>
      </c>
      <c r="H112" s="7">
        <v>45235</v>
      </c>
      <c r="I112" s="7">
        <v>45235</v>
      </c>
      <c r="J112" s="20">
        <v>43884</v>
      </c>
      <c r="K112" s="4">
        <v>42910</v>
      </c>
      <c r="L112" s="4">
        <v>42910</v>
      </c>
      <c r="M112" s="2">
        <v>45102</v>
      </c>
      <c r="N112" s="15">
        <v>44751</v>
      </c>
      <c r="O112" s="5">
        <v>44564</v>
      </c>
      <c r="Q112" s="18">
        <v>44367</v>
      </c>
    </row>
    <row r="113" spans="4:17" x14ac:dyDescent="0.3">
      <c r="D113" s="7">
        <v>44983</v>
      </c>
      <c r="E113" s="7">
        <v>44584</v>
      </c>
      <c r="F113" s="11">
        <v>44714</v>
      </c>
      <c r="G113" s="11">
        <v>43891</v>
      </c>
      <c r="H113" s="7">
        <v>45242</v>
      </c>
      <c r="I113" s="7">
        <v>45242</v>
      </c>
      <c r="J113" s="20">
        <v>43898</v>
      </c>
      <c r="K113" s="4">
        <v>42911</v>
      </c>
      <c r="L113" s="4">
        <v>42911</v>
      </c>
      <c r="M113" s="2">
        <v>45109</v>
      </c>
      <c r="N113" s="15">
        <v>44752</v>
      </c>
      <c r="O113" s="5">
        <v>44570</v>
      </c>
      <c r="Q113" s="18">
        <v>44374</v>
      </c>
    </row>
    <row r="114" spans="4:17" x14ac:dyDescent="0.3">
      <c r="D114" s="7">
        <v>45023</v>
      </c>
      <c r="E114" s="7">
        <v>44591</v>
      </c>
      <c r="F114" s="11">
        <v>44715</v>
      </c>
      <c r="G114" s="11">
        <v>43898</v>
      </c>
      <c r="H114" s="7">
        <v>45249</v>
      </c>
      <c r="I114" s="7">
        <v>45249</v>
      </c>
      <c r="J114" s="20">
        <v>43905</v>
      </c>
      <c r="K114" s="4">
        <v>42917</v>
      </c>
      <c r="L114" s="4">
        <v>42917</v>
      </c>
      <c r="M114" s="2">
        <v>45116</v>
      </c>
      <c r="N114" s="15">
        <v>44758</v>
      </c>
      <c r="O114" s="5">
        <v>44612</v>
      </c>
      <c r="Q114" s="18">
        <v>44381</v>
      </c>
    </row>
    <row r="115" spans="4:17" x14ac:dyDescent="0.3">
      <c r="D115" s="7">
        <v>45024</v>
      </c>
      <c r="E115" s="7">
        <v>44598</v>
      </c>
      <c r="F115" s="11">
        <v>44717</v>
      </c>
      <c r="G115" s="11">
        <v>43905</v>
      </c>
      <c r="H115" s="7">
        <v>45256</v>
      </c>
      <c r="I115" s="7">
        <v>45256</v>
      </c>
      <c r="J115" s="20">
        <v>43918</v>
      </c>
      <c r="K115" s="4">
        <v>42918</v>
      </c>
      <c r="L115" s="4">
        <v>42918</v>
      </c>
      <c r="M115" s="2">
        <v>45123</v>
      </c>
      <c r="N115" s="15">
        <v>44759</v>
      </c>
      <c r="O115" s="5">
        <v>44661</v>
      </c>
      <c r="Q115" s="18">
        <v>44388</v>
      </c>
    </row>
    <row r="116" spans="4:17" x14ac:dyDescent="0.3">
      <c r="D116" s="7">
        <v>45025</v>
      </c>
      <c r="E116" s="7">
        <v>44605</v>
      </c>
      <c r="F116" s="11">
        <v>44724</v>
      </c>
      <c r="G116" s="11">
        <v>43918</v>
      </c>
      <c r="H116" s="7">
        <v>45263</v>
      </c>
      <c r="I116" s="7">
        <v>45263</v>
      </c>
      <c r="J116" s="20">
        <v>43919</v>
      </c>
      <c r="K116" s="4">
        <v>42924</v>
      </c>
      <c r="L116" s="4">
        <v>42924</v>
      </c>
      <c r="M116" s="2">
        <v>45130</v>
      </c>
      <c r="N116" s="15">
        <v>44765</v>
      </c>
      <c r="O116" s="5">
        <v>44669</v>
      </c>
      <c r="Q116" s="18">
        <v>44395</v>
      </c>
    </row>
    <row r="117" spans="4:17" x14ac:dyDescent="0.3">
      <c r="D117" s="7">
        <v>45026</v>
      </c>
      <c r="E117" s="7">
        <v>44612</v>
      </c>
      <c r="F117" s="11">
        <v>44731</v>
      </c>
      <c r="G117" s="11">
        <v>43919</v>
      </c>
      <c r="H117" s="7">
        <v>45270</v>
      </c>
      <c r="I117" s="7">
        <v>45270</v>
      </c>
      <c r="J117" s="20">
        <v>43926</v>
      </c>
      <c r="K117" s="4">
        <v>42925</v>
      </c>
      <c r="L117" s="4">
        <v>42925</v>
      </c>
      <c r="M117" s="2">
        <v>45144</v>
      </c>
      <c r="N117" s="15">
        <v>44766</v>
      </c>
      <c r="O117" s="5">
        <v>44675</v>
      </c>
      <c r="Q117" s="18">
        <v>44430</v>
      </c>
    </row>
    <row r="118" spans="4:17" x14ac:dyDescent="0.3">
      <c r="D118" s="7">
        <v>45031</v>
      </c>
      <c r="E118" s="7">
        <v>44619</v>
      </c>
      <c r="F118" s="11">
        <v>44738</v>
      </c>
      <c r="G118" s="19">
        <v>43920</v>
      </c>
      <c r="H118" s="7">
        <v>45277</v>
      </c>
      <c r="I118" s="7">
        <v>45277</v>
      </c>
      <c r="J118" s="20">
        <v>43932</v>
      </c>
      <c r="K118" s="4">
        <v>42931</v>
      </c>
      <c r="L118" s="4">
        <v>42931</v>
      </c>
      <c r="M118" s="2">
        <v>45151</v>
      </c>
      <c r="N118" s="15">
        <v>44773</v>
      </c>
      <c r="O118" s="5">
        <v>44696</v>
      </c>
      <c r="Q118" s="18">
        <v>44438</v>
      </c>
    </row>
    <row r="119" spans="4:17" x14ac:dyDescent="0.3">
      <c r="D119" s="7">
        <v>45032</v>
      </c>
      <c r="E119" s="7">
        <v>44640</v>
      </c>
      <c r="F119" s="11">
        <v>44745</v>
      </c>
      <c r="G119" s="19">
        <v>43921</v>
      </c>
      <c r="H119" s="7">
        <v>45282</v>
      </c>
      <c r="I119" s="7">
        <v>45282</v>
      </c>
      <c r="J119" s="20">
        <v>43933</v>
      </c>
      <c r="K119" s="4">
        <v>42932</v>
      </c>
      <c r="L119" s="4">
        <v>42932</v>
      </c>
      <c r="M119" s="2">
        <v>45158</v>
      </c>
      <c r="N119" s="15">
        <v>44779</v>
      </c>
      <c r="O119" s="5">
        <v>44703</v>
      </c>
      <c r="Q119" s="18">
        <v>44465</v>
      </c>
    </row>
    <row r="120" spans="4:17" x14ac:dyDescent="0.3">
      <c r="D120" s="7">
        <v>45038</v>
      </c>
      <c r="E120" s="7">
        <v>44647</v>
      </c>
      <c r="F120" s="11">
        <v>44752</v>
      </c>
      <c r="G120" s="19">
        <v>43922</v>
      </c>
      <c r="H120" s="7">
        <v>45283</v>
      </c>
      <c r="I120" s="7">
        <v>45283</v>
      </c>
      <c r="J120" s="20">
        <v>43940</v>
      </c>
      <c r="K120" s="4">
        <v>42938</v>
      </c>
      <c r="L120" s="4">
        <v>42938</v>
      </c>
      <c r="M120" s="2">
        <v>45164</v>
      </c>
      <c r="N120" s="15">
        <v>44780</v>
      </c>
      <c r="O120" s="5">
        <v>44710</v>
      </c>
      <c r="Q120" s="18">
        <v>44472</v>
      </c>
    </row>
    <row r="121" spans="4:17" x14ac:dyDescent="0.3">
      <c r="D121" s="7">
        <v>45039</v>
      </c>
      <c r="E121" s="7">
        <v>44666</v>
      </c>
      <c r="F121" s="11">
        <v>44759</v>
      </c>
      <c r="G121" s="19">
        <v>43923</v>
      </c>
      <c r="H121" s="7">
        <v>45284</v>
      </c>
      <c r="I121" s="7">
        <v>45284</v>
      </c>
      <c r="J121" s="20">
        <v>43947</v>
      </c>
      <c r="K121" s="4">
        <v>42939</v>
      </c>
      <c r="L121" s="4">
        <v>42939</v>
      </c>
      <c r="M121" s="2">
        <v>45165</v>
      </c>
      <c r="N121" s="15">
        <v>44786</v>
      </c>
      <c r="O121" s="5">
        <v>44715</v>
      </c>
      <c r="Q121" s="18">
        <v>44479</v>
      </c>
    </row>
    <row r="122" spans="4:17" x14ac:dyDescent="0.3">
      <c r="D122" s="7">
        <v>45045</v>
      </c>
      <c r="E122" s="7">
        <v>44667</v>
      </c>
      <c r="F122" s="11">
        <v>44766</v>
      </c>
      <c r="G122" s="19">
        <v>43924</v>
      </c>
      <c r="H122" s="7">
        <v>45285</v>
      </c>
      <c r="I122" s="7">
        <v>45285</v>
      </c>
      <c r="J122" s="20">
        <v>43960</v>
      </c>
      <c r="K122" s="4">
        <v>42946</v>
      </c>
      <c r="L122" s="4">
        <v>42946</v>
      </c>
      <c r="M122" s="2">
        <v>45166</v>
      </c>
      <c r="N122" s="15">
        <v>44787</v>
      </c>
      <c r="O122" s="5">
        <v>44717</v>
      </c>
      <c r="Q122" s="18">
        <v>44493</v>
      </c>
    </row>
    <row r="123" spans="4:17" x14ac:dyDescent="0.3">
      <c r="D123" s="7">
        <v>45046</v>
      </c>
      <c r="E123" s="7">
        <v>44668</v>
      </c>
      <c r="F123" s="11">
        <v>44773</v>
      </c>
      <c r="G123" s="19">
        <v>43925</v>
      </c>
      <c r="H123" s="7">
        <v>45286</v>
      </c>
      <c r="I123" s="7">
        <v>45286</v>
      </c>
      <c r="J123" s="20">
        <v>43961</v>
      </c>
      <c r="K123" s="4">
        <v>42953</v>
      </c>
      <c r="L123" s="4">
        <v>42953</v>
      </c>
      <c r="M123" s="2">
        <v>45172</v>
      </c>
      <c r="N123" s="15">
        <v>44794</v>
      </c>
      <c r="O123" s="5">
        <v>44731</v>
      </c>
      <c r="Q123" s="18">
        <v>44514</v>
      </c>
    </row>
    <row r="124" spans="4:17" x14ac:dyDescent="0.3">
      <c r="D124" s="7">
        <v>45047</v>
      </c>
      <c r="E124" s="7">
        <v>44669</v>
      </c>
      <c r="F124" s="11">
        <v>44780</v>
      </c>
      <c r="G124" s="19">
        <v>43926</v>
      </c>
      <c r="H124" s="7">
        <v>45287</v>
      </c>
      <c r="I124" s="7">
        <v>45287</v>
      </c>
      <c r="J124" s="20">
        <v>43967</v>
      </c>
      <c r="K124" s="4">
        <v>42960</v>
      </c>
      <c r="L124" s="4">
        <v>42960</v>
      </c>
      <c r="M124" s="2">
        <v>45179</v>
      </c>
      <c r="N124" s="15">
        <v>44800</v>
      </c>
      <c r="O124" s="5">
        <v>44802</v>
      </c>
      <c r="Q124" s="18">
        <v>44521</v>
      </c>
    </row>
    <row r="125" spans="4:17" x14ac:dyDescent="0.3">
      <c r="D125" s="7">
        <v>45052</v>
      </c>
      <c r="E125" s="7">
        <v>44675</v>
      </c>
      <c r="F125" s="11">
        <v>44787</v>
      </c>
      <c r="G125" s="19">
        <v>43927</v>
      </c>
      <c r="H125" s="7">
        <v>45288</v>
      </c>
      <c r="I125" s="7">
        <v>45288</v>
      </c>
      <c r="J125" s="20">
        <v>43968</v>
      </c>
      <c r="K125" s="4">
        <v>42967</v>
      </c>
      <c r="L125" s="4">
        <v>42967</v>
      </c>
      <c r="M125" s="2">
        <v>45186</v>
      </c>
      <c r="N125" s="15">
        <v>44801</v>
      </c>
      <c r="O125" s="5">
        <v>44823</v>
      </c>
      <c r="Q125" s="18">
        <v>44535</v>
      </c>
    </row>
    <row r="126" spans="4:17" x14ac:dyDescent="0.3">
      <c r="D126" s="7">
        <v>45053</v>
      </c>
      <c r="E126" s="7">
        <v>44683</v>
      </c>
      <c r="F126" s="11">
        <v>44801</v>
      </c>
      <c r="G126" s="19">
        <v>43928</v>
      </c>
      <c r="H126" s="7">
        <v>45289</v>
      </c>
      <c r="I126" s="7">
        <v>45289</v>
      </c>
      <c r="J126" s="20">
        <v>43974</v>
      </c>
      <c r="K126" s="4">
        <v>42973</v>
      </c>
      <c r="L126" s="4">
        <v>42973</v>
      </c>
      <c r="M126" s="2">
        <v>45193</v>
      </c>
      <c r="N126" s="15">
        <v>44802</v>
      </c>
      <c r="O126" s="5">
        <v>44912</v>
      </c>
      <c r="Q126" s="18">
        <v>44542</v>
      </c>
    </row>
    <row r="127" spans="4:17" x14ac:dyDescent="0.3">
      <c r="D127" s="7">
        <v>45054</v>
      </c>
      <c r="E127" s="7">
        <v>44689</v>
      </c>
      <c r="F127" s="11">
        <v>44802</v>
      </c>
      <c r="G127" s="19">
        <v>43929</v>
      </c>
      <c r="H127" s="7">
        <v>45290</v>
      </c>
      <c r="I127" s="7">
        <v>45290</v>
      </c>
      <c r="J127" s="20">
        <v>43975</v>
      </c>
      <c r="K127" s="4">
        <v>42974</v>
      </c>
      <c r="L127" s="4">
        <v>42974</v>
      </c>
      <c r="M127" s="2">
        <v>45200</v>
      </c>
      <c r="N127" s="15">
        <v>44807</v>
      </c>
      <c r="O127" s="5">
        <v>44913</v>
      </c>
      <c r="Q127" s="18">
        <v>44549</v>
      </c>
    </row>
    <row r="128" spans="4:17" x14ac:dyDescent="0.3">
      <c r="D128" s="7">
        <v>45059</v>
      </c>
      <c r="E128" s="7">
        <v>44696</v>
      </c>
      <c r="F128" s="11">
        <v>44808</v>
      </c>
      <c r="G128" s="19">
        <v>43930</v>
      </c>
      <c r="H128" s="7">
        <v>45291</v>
      </c>
      <c r="I128" s="7">
        <v>45291</v>
      </c>
      <c r="J128" s="20">
        <v>43982</v>
      </c>
      <c r="K128" s="4">
        <v>42975</v>
      </c>
      <c r="L128" s="4">
        <v>42975</v>
      </c>
      <c r="M128" s="2">
        <v>45207</v>
      </c>
      <c r="N128" s="15">
        <v>44808</v>
      </c>
      <c r="O128" s="5">
        <v>44919</v>
      </c>
      <c r="Q128" s="18">
        <v>44555</v>
      </c>
    </row>
    <row r="129" spans="4:17" x14ac:dyDescent="0.3">
      <c r="D129" s="7">
        <v>45060</v>
      </c>
      <c r="E129" s="7">
        <v>44703</v>
      </c>
      <c r="F129" s="11">
        <v>44815</v>
      </c>
      <c r="G129" s="10">
        <v>43931</v>
      </c>
      <c r="J129" s="7">
        <v>43988</v>
      </c>
      <c r="K129" s="4">
        <v>42981</v>
      </c>
      <c r="L129" s="4">
        <v>42981</v>
      </c>
      <c r="M129" s="2">
        <v>45214</v>
      </c>
      <c r="N129" s="15">
        <v>44814</v>
      </c>
      <c r="O129" s="5">
        <v>44920</v>
      </c>
      <c r="Q129" s="18">
        <v>44556</v>
      </c>
    </row>
    <row r="130" spans="4:17" x14ac:dyDescent="0.3">
      <c r="E130" s="7">
        <v>44710</v>
      </c>
      <c r="F130" s="11">
        <v>44822</v>
      </c>
      <c r="G130" s="10">
        <v>43932</v>
      </c>
      <c r="J130" s="7">
        <v>44010</v>
      </c>
      <c r="K130" s="4">
        <v>42988</v>
      </c>
      <c r="L130" s="4">
        <v>42988</v>
      </c>
      <c r="M130" s="2">
        <v>45221</v>
      </c>
      <c r="N130" s="15">
        <v>44815</v>
      </c>
      <c r="O130" s="5">
        <v>44921</v>
      </c>
      <c r="Q130" s="18">
        <v>44557</v>
      </c>
    </row>
    <row r="131" spans="4:17" x14ac:dyDescent="0.3">
      <c r="E131" s="7">
        <v>44714</v>
      </c>
      <c r="F131" s="11">
        <v>44823</v>
      </c>
      <c r="G131" s="10">
        <v>43933</v>
      </c>
      <c r="J131" s="7">
        <v>44016</v>
      </c>
      <c r="K131" s="4">
        <v>42995</v>
      </c>
      <c r="L131" s="4">
        <v>42995</v>
      </c>
      <c r="M131" s="2">
        <v>45228</v>
      </c>
      <c r="N131" s="15">
        <v>44821</v>
      </c>
      <c r="O131" s="5">
        <v>44922</v>
      </c>
      <c r="Q131" s="18">
        <v>44558</v>
      </c>
    </row>
    <row r="132" spans="4:17" x14ac:dyDescent="0.3">
      <c r="E132" s="7">
        <v>44715</v>
      </c>
      <c r="F132" s="11">
        <v>44836</v>
      </c>
      <c r="G132" s="10">
        <v>43934</v>
      </c>
      <c r="J132" s="7">
        <v>44017</v>
      </c>
      <c r="K132" s="4">
        <v>43002</v>
      </c>
      <c r="L132" s="4">
        <v>43002</v>
      </c>
      <c r="M132" s="2">
        <v>45235</v>
      </c>
      <c r="N132" s="15">
        <v>44822</v>
      </c>
      <c r="O132" s="5">
        <v>44924</v>
      </c>
      <c r="Q132" s="18">
        <v>44559</v>
      </c>
    </row>
    <row r="133" spans="4:17" x14ac:dyDescent="0.3">
      <c r="E133" s="7">
        <v>44717</v>
      </c>
      <c r="F133" s="11">
        <v>44843</v>
      </c>
      <c r="G133" s="10">
        <v>43935</v>
      </c>
      <c r="J133" s="7">
        <v>44031</v>
      </c>
      <c r="K133" s="4">
        <v>43009</v>
      </c>
      <c r="L133" s="4">
        <v>43009</v>
      </c>
      <c r="M133" s="2">
        <v>45242</v>
      </c>
      <c r="N133" s="15">
        <v>44823</v>
      </c>
      <c r="O133" s="5">
        <v>44926</v>
      </c>
      <c r="Q133" s="18">
        <v>44560</v>
      </c>
    </row>
    <row r="134" spans="4:17" x14ac:dyDescent="0.3">
      <c r="E134" s="7">
        <v>44724</v>
      </c>
      <c r="F134" s="11">
        <v>44850</v>
      </c>
      <c r="G134" s="10">
        <v>43936</v>
      </c>
      <c r="J134" s="7">
        <v>44045</v>
      </c>
      <c r="K134" s="4">
        <v>43016</v>
      </c>
      <c r="L134" s="4">
        <v>43016</v>
      </c>
      <c r="M134" s="2">
        <v>45249</v>
      </c>
      <c r="N134" s="15">
        <v>44828</v>
      </c>
      <c r="O134" s="5">
        <v>44927</v>
      </c>
      <c r="Q134" s="18">
        <v>44561</v>
      </c>
    </row>
    <row r="135" spans="4:17" x14ac:dyDescent="0.3">
      <c r="E135" s="7">
        <v>44731</v>
      </c>
      <c r="F135" s="11">
        <v>44864</v>
      </c>
      <c r="G135" s="10">
        <v>43937</v>
      </c>
      <c r="J135" s="7">
        <v>44052</v>
      </c>
      <c r="K135" s="4">
        <v>43023</v>
      </c>
      <c r="L135" s="4">
        <v>43023</v>
      </c>
      <c r="M135" s="2">
        <v>45256</v>
      </c>
      <c r="N135" s="15">
        <v>44829</v>
      </c>
      <c r="O135" s="5">
        <v>45026</v>
      </c>
      <c r="Q135" s="18">
        <v>44562</v>
      </c>
    </row>
    <row r="136" spans="4:17" x14ac:dyDescent="0.3">
      <c r="E136" s="7">
        <v>44738</v>
      </c>
      <c r="F136" s="11">
        <v>44885</v>
      </c>
      <c r="G136" s="10">
        <v>43938</v>
      </c>
      <c r="J136" s="7">
        <v>44059</v>
      </c>
      <c r="K136" s="4">
        <v>43030</v>
      </c>
      <c r="L136" s="4">
        <v>43030</v>
      </c>
      <c r="M136" s="2">
        <v>45263</v>
      </c>
      <c r="N136" s="15">
        <v>44835</v>
      </c>
      <c r="O136" s="5">
        <v>45046</v>
      </c>
      <c r="Q136" s="18">
        <v>44563</v>
      </c>
    </row>
    <row r="137" spans="4:17" x14ac:dyDescent="0.3">
      <c r="E137" s="7">
        <v>44745</v>
      </c>
      <c r="F137" s="11">
        <v>44892</v>
      </c>
      <c r="G137" s="10">
        <v>43939</v>
      </c>
      <c r="J137" s="7">
        <v>44066</v>
      </c>
      <c r="K137" s="4">
        <v>43037</v>
      </c>
      <c r="L137" s="4">
        <v>43037</v>
      </c>
      <c r="M137" s="2">
        <v>45270</v>
      </c>
      <c r="N137" s="15">
        <v>44836</v>
      </c>
      <c r="O137" s="5">
        <v>45047</v>
      </c>
      <c r="Q137" s="18">
        <v>44570</v>
      </c>
    </row>
    <row r="138" spans="4:17" x14ac:dyDescent="0.3">
      <c r="E138" s="7">
        <v>44752</v>
      </c>
      <c r="F138" s="11">
        <v>44913</v>
      </c>
      <c r="G138" s="10">
        <v>43940</v>
      </c>
      <c r="J138" s="7">
        <v>44074</v>
      </c>
      <c r="K138" s="4">
        <v>43044</v>
      </c>
      <c r="L138" s="4">
        <v>43044</v>
      </c>
      <c r="M138" s="2">
        <v>45277</v>
      </c>
      <c r="N138" s="15">
        <v>44842</v>
      </c>
      <c r="O138" s="5">
        <v>45054</v>
      </c>
      <c r="Q138" s="18">
        <v>44577</v>
      </c>
    </row>
    <row r="139" spans="4:17" x14ac:dyDescent="0.3">
      <c r="E139" s="7">
        <v>44759</v>
      </c>
      <c r="F139" s="11">
        <v>44919</v>
      </c>
      <c r="G139" s="10">
        <v>43941</v>
      </c>
      <c r="J139" s="7">
        <v>44080</v>
      </c>
      <c r="K139" s="4">
        <v>43051</v>
      </c>
      <c r="L139" s="4">
        <v>43051</v>
      </c>
      <c r="M139" s="2">
        <v>45283</v>
      </c>
      <c r="N139" s="15">
        <v>44843</v>
      </c>
      <c r="O139" s="5">
        <v>45060</v>
      </c>
      <c r="Q139" s="18">
        <v>44584</v>
      </c>
    </row>
    <row r="140" spans="4:17" x14ac:dyDescent="0.3">
      <c r="E140" s="7">
        <v>44766</v>
      </c>
      <c r="F140" s="11">
        <v>44920</v>
      </c>
      <c r="G140" s="10">
        <v>43942</v>
      </c>
      <c r="J140" s="7">
        <v>44086</v>
      </c>
      <c r="K140" s="4">
        <v>43058</v>
      </c>
      <c r="L140" s="4">
        <v>43058</v>
      </c>
      <c r="M140" s="2">
        <v>45284</v>
      </c>
      <c r="N140" s="15">
        <v>44850</v>
      </c>
      <c r="O140" s="5">
        <v>45075</v>
      </c>
      <c r="Q140" s="18">
        <v>44591</v>
      </c>
    </row>
    <row r="141" spans="4:17" x14ac:dyDescent="0.3">
      <c r="E141" s="7">
        <v>44773</v>
      </c>
      <c r="F141" s="11">
        <v>44921</v>
      </c>
      <c r="G141" s="10">
        <v>43943</v>
      </c>
      <c r="J141" s="7">
        <v>44087</v>
      </c>
      <c r="K141" s="4">
        <v>43065</v>
      </c>
      <c r="L141" s="4">
        <v>43065</v>
      </c>
      <c r="M141" s="2">
        <v>45285</v>
      </c>
      <c r="N141" s="15">
        <v>44856</v>
      </c>
      <c r="O141" s="5">
        <v>45137</v>
      </c>
      <c r="Q141" s="18">
        <v>44598</v>
      </c>
    </row>
    <row r="142" spans="4:17" x14ac:dyDescent="0.3">
      <c r="E142" s="7">
        <v>44780</v>
      </c>
      <c r="F142" s="11">
        <v>44922</v>
      </c>
      <c r="G142" s="10">
        <v>43944</v>
      </c>
      <c r="J142" s="7">
        <v>44093</v>
      </c>
      <c r="K142" s="4">
        <v>43072</v>
      </c>
      <c r="L142" s="4">
        <v>43072</v>
      </c>
      <c r="M142" s="2">
        <v>45286</v>
      </c>
      <c r="N142" s="15">
        <v>44857</v>
      </c>
      <c r="O142" s="5">
        <v>45158</v>
      </c>
      <c r="Q142" s="18">
        <v>44605</v>
      </c>
    </row>
    <row r="143" spans="4:17" x14ac:dyDescent="0.3">
      <c r="E143" s="7">
        <v>44787</v>
      </c>
      <c r="F143" s="11">
        <v>44923</v>
      </c>
      <c r="G143" s="10">
        <v>43945</v>
      </c>
      <c r="J143" s="7">
        <v>44094</v>
      </c>
      <c r="K143" s="4">
        <v>43079</v>
      </c>
      <c r="L143" s="4">
        <v>43079</v>
      </c>
      <c r="M143" s="2">
        <v>45288</v>
      </c>
      <c r="N143" s="15">
        <v>44863</v>
      </c>
      <c r="O143" s="5">
        <v>45172</v>
      </c>
      <c r="Q143" s="18">
        <v>44612</v>
      </c>
    </row>
    <row r="144" spans="4:17" x14ac:dyDescent="0.3">
      <c r="E144" s="7">
        <v>44801</v>
      </c>
      <c r="F144" s="11">
        <v>44924</v>
      </c>
      <c r="G144" s="10">
        <v>43946</v>
      </c>
      <c r="J144" s="7">
        <v>44100</v>
      </c>
      <c r="K144" s="4">
        <v>43086</v>
      </c>
      <c r="L144" s="4">
        <v>43086</v>
      </c>
      <c r="M144" s="2">
        <v>45289</v>
      </c>
      <c r="N144" s="15">
        <v>44864</v>
      </c>
      <c r="O144" s="5">
        <v>45186</v>
      </c>
      <c r="Q144" s="18">
        <v>44619</v>
      </c>
    </row>
    <row r="145" spans="5:17" x14ac:dyDescent="0.3">
      <c r="E145" s="7">
        <v>44802</v>
      </c>
      <c r="F145" s="11">
        <v>44925</v>
      </c>
      <c r="G145" s="10">
        <v>43947</v>
      </c>
      <c r="J145" s="7">
        <v>44101</v>
      </c>
      <c r="K145" s="4">
        <v>43092</v>
      </c>
      <c r="L145" s="4">
        <v>43092</v>
      </c>
      <c r="M145" s="2">
        <v>45290</v>
      </c>
      <c r="N145" s="15">
        <v>44870</v>
      </c>
      <c r="O145" s="5">
        <v>45193</v>
      </c>
      <c r="Q145" s="18">
        <v>44626</v>
      </c>
    </row>
    <row r="146" spans="5:17" x14ac:dyDescent="0.3">
      <c r="E146" s="7">
        <v>44808</v>
      </c>
      <c r="F146" s="11">
        <v>44926</v>
      </c>
      <c r="G146" s="10">
        <v>43948</v>
      </c>
      <c r="J146" s="7">
        <v>44108</v>
      </c>
      <c r="K146" s="4">
        <v>43093</v>
      </c>
      <c r="L146" s="4">
        <v>43093</v>
      </c>
      <c r="M146" s="2">
        <v>45291</v>
      </c>
      <c r="N146" s="15">
        <v>44871</v>
      </c>
      <c r="O146" s="5">
        <v>45207</v>
      </c>
      <c r="Q146" s="18">
        <v>44633</v>
      </c>
    </row>
    <row r="147" spans="5:17" x14ac:dyDescent="0.3">
      <c r="E147" s="7">
        <v>44815</v>
      </c>
      <c r="G147" s="10">
        <v>43949</v>
      </c>
      <c r="J147" s="7">
        <v>44114</v>
      </c>
      <c r="K147" s="4">
        <v>43094</v>
      </c>
      <c r="L147" s="4">
        <v>43094</v>
      </c>
      <c r="M147" s="2">
        <v>45292</v>
      </c>
      <c r="N147" s="15">
        <v>44877</v>
      </c>
      <c r="O147" s="5">
        <v>45277</v>
      </c>
      <c r="Q147" s="18">
        <v>44640</v>
      </c>
    </row>
    <row r="148" spans="5:17" x14ac:dyDescent="0.3">
      <c r="E148" s="7">
        <v>44822</v>
      </c>
      <c r="G148" s="10">
        <v>43950</v>
      </c>
      <c r="J148" s="7">
        <v>44115</v>
      </c>
      <c r="K148" s="4">
        <v>43095</v>
      </c>
      <c r="L148" s="4">
        <v>43095</v>
      </c>
      <c r="M148" s="2">
        <v>45298</v>
      </c>
      <c r="N148" s="15">
        <v>44884</v>
      </c>
      <c r="O148" s="5">
        <v>45283</v>
      </c>
      <c r="Q148" s="18">
        <v>44647</v>
      </c>
    </row>
    <row r="149" spans="5:17" x14ac:dyDescent="0.3">
      <c r="E149" s="7">
        <v>44823</v>
      </c>
      <c r="G149" s="10">
        <v>43951</v>
      </c>
      <c r="J149" s="7">
        <v>44122</v>
      </c>
      <c r="K149" s="4">
        <v>43096</v>
      </c>
      <c r="L149" s="4">
        <v>43096</v>
      </c>
      <c r="M149" s="2">
        <v>45305</v>
      </c>
      <c r="N149" s="15">
        <v>44885</v>
      </c>
      <c r="O149" s="5">
        <v>45284</v>
      </c>
      <c r="Q149" s="18">
        <v>44654</v>
      </c>
    </row>
    <row r="150" spans="5:17" x14ac:dyDescent="0.3">
      <c r="E150" s="7">
        <v>44836</v>
      </c>
      <c r="G150" s="10">
        <v>43952</v>
      </c>
      <c r="J150" s="7">
        <v>44184</v>
      </c>
      <c r="K150" s="4">
        <v>43097</v>
      </c>
      <c r="L150" s="4">
        <v>43097</v>
      </c>
      <c r="M150" s="2">
        <v>45312</v>
      </c>
      <c r="N150" s="15">
        <v>44891</v>
      </c>
      <c r="O150" s="5">
        <v>45285</v>
      </c>
      <c r="Q150" s="18">
        <v>44661</v>
      </c>
    </row>
    <row r="151" spans="5:17" x14ac:dyDescent="0.3">
      <c r="E151" s="7">
        <v>44843</v>
      </c>
      <c r="G151" s="10">
        <v>43953</v>
      </c>
      <c r="J151" s="7">
        <v>44185</v>
      </c>
      <c r="K151" s="4">
        <v>43098</v>
      </c>
      <c r="L151" s="4">
        <v>43098</v>
      </c>
      <c r="M151" s="2">
        <v>45319</v>
      </c>
      <c r="N151" s="15">
        <v>44898</v>
      </c>
      <c r="O151" s="5">
        <v>45286</v>
      </c>
      <c r="Q151" s="18">
        <v>44666</v>
      </c>
    </row>
    <row r="152" spans="5:17" x14ac:dyDescent="0.3">
      <c r="E152" s="7">
        <v>44850</v>
      </c>
      <c r="G152" s="10">
        <v>43954</v>
      </c>
      <c r="J152" s="7">
        <v>44186</v>
      </c>
      <c r="K152" s="4">
        <v>43099</v>
      </c>
      <c r="L152" s="4">
        <v>43099</v>
      </c>
      <c r="M152" s="2">
        <v>45326</v>
      </c>
      <c r="N152" s="15">
        <v>44899</v>
      </c>
      <c r="O152" s="5">
        <v>45288</v>
      </c>
      <c r="Q152" s="18">
        <v>44667</v>
      </c>
    </row>
    <row r="153" spans="5:17" x14ac:dyDescent="0.3">
      <c r="E153" s="7">
        <v>44864</v>
      </c>
      <c r="G153" s="7">
        <v>43959</v>
      </c>
      <c r="J153" s="7">
        <v>44187</v>
      </c>
      <c r="K153" s="4">
        <v>43100</v>
      </c>
      <c r="L153" s="4">
        <v>43100</v>
      </c>
      <c r="M153" s="2">
        <v>45333</v>
      </c>
      <c r="N153" s="15">
        <v>44905</v>
      </c>
      <c r="O153" s="5">
        <v>45289</v>
      </c>
      <c r="Q153" s="18">
        <v>44668</v>
      </c>
    </row>
    <row r="154" spans="5:17" x14ac:dyDescent="0.3">
      <c r="E154" s="7">
        <v>44885</v>
      </c>
      <c r="G154" s="7">
        <v>43961</v>
      </c>
      <c r="J154" s="7">
        <v>44188</v>
      </c>
      <c r="K154" s="4">
        <v>43101</v>
      </c>
      <c r="L154" s="4">
        <v>43101</v>
      </c>
      <c r="M154" s="2">
        <v>45340</v>
      </c>
      <c r="N154" s="15">
        <v>44906</v>
      </c>
      <c r="O154" s="5">
        <v>45290</v>
      </c>
      <c r="Q154" s="18">
        <v>44669</v>
      </c>
    </row>
    <row r="155" spans="5:17" x14ac:dyDescent="0.3">
      <c r="E155" s="7">
        <v>44892</v>
      </c>
      <c r="G155" s="7">
        <v>43968</v>
      </c>
      <c r="J155" s="7">
        <v>44189</v>
      </c>
      <c r="K155" s="4">
        <v>43102</v>
      </c>
      <c r="L155" s="4">
        <v>43102</v>
      </c>
      <c r="M155" s="2">
        <v>45347</v>
      </c>
      <c r="N155" s="15">
        <v>44912</v>
      </c>
      <c r="O155" s="5">
        <v>45291</v>
      </c>
      <c r="Q155" s="18">
        <v>44683</v>
      </c>
    </row>
    <row r="156" spans="5:17" x14ac:dyDescent="0.3">
      <c r="E156" s="7">
        <v>44913</v>
      </c>
      <c r="G156" s="7">
        <v>43975</v>
      </c>
      <c r="J156" s="7">
        <v>44190</v>
      </c>
      <c r="K156" s="4">
        <v>43107</v>
      </c>
      <c r="L156" s="4">
        <v>43107</v>
      </c>
      <c r="M156" s="2">
        <v>45354</v>
      </c>
      <c r="N156" s="15">
        <v>44913</v>
      </c>
      <c r="O156" s="5">
        <v>45326</v>
      </c>
      <c r="Q156" s="18">
        <v>44689</v>
      </c>
    </row>
    <row r="157" spans="5:17" x14ac:dyDescent="0.3">
      <c r="E157" s="7">
        <v>44919</v>
      </c>
      <c r="G157" s="7">
        <v>43976</v>
      </c>
      <c r="J157" s="7">
        <v>44191</v>
      </c>
      <c r="K157" s="4">
        <v>43114</v>
      </c>
      <c r="L157" s="4">
        <v>43114</v>
      </c>
      <c r="M157" s="2">
        <v>45361</v>
      </c>
      <c r="N157" s="15">
        <v>44914</v>
      </c>
      <c r="O157" s="5">
        <v>45333</v>
      </c>
      <c r="Q157" s="18">
        <v>44696</v>
      </c>
    </row>
    <row r="158" spans="5:17" x14ac:dyDescent="0.3">
      <c r="E158" s="7">
        <v>44920</v>
      </c>
      <c r="G158" s="7">
        <v>43982</v>
      </c>
      <c r="J158" s="7">
        <v>44192</v>
      </c>
      <c r="K158" s="4">
        <v>43121</v>
      </c>
      <c r="L158" s="4">
        <v>43121</v>
      </c>
      <c r="M158" s="2">
        <v>45368</v>
      </c>
      <c r="N158" s="15">
        <v>44915</v>
      </c>
      <c r="O158" s="5">
        <v>45340</v>
      </c>
      <c r="Q158" s="18">
        <v>44703</v>
      </c>
    </row>
    <row r="159" spans="5:17" x14ac:dyDescent="0.3">
      <c r="E159" s="7">
        <v>44921</v>
      </c>
      <c r="G159" s="7">
        <v>43989</v>
      </c>
      <c r="J159" s="7">
        <v>44193</v>
      </c>
      <c r="K159" s="4">
        <v>43128</v>
      </c>
      <c r="L159" s="4">
        <v>43128</v>
      </c>
      <c r="M159" s="2">
        <v>45375</v>
      </c>
      <c r="N159" s="15">
        <v>44916</v>
      </c>
      <c r="O159" s="5">
        <v>45368</v>
      </c>
      <c r="Q159" s="18">
        <v>44710</v>
      </c>
    </row>
    <row r="160" spans="5:17" x14ac:dyDescent="0.3">
      <c r="E160" s="7">
        <v>44922</v>
      </c>
      <c r="G160" s="7">
        <v>43996</v>
      </c>
      <c r="J160" s="7">
        <v>44195</v>
      </c>
      <c r="K160" s="4">
        <v>43135</v>
      </c>
      <c r="L160" s="4">
        <v>43135</v>
      </c>
      <c r="M160" s="2">
        <v>45380</v>
      </c>
      <c r="N160" s="15">
        <v>44917</v>
      </c>
      <c r="O160" s="5">
        <v>45375</v>
      </c>
      <c r="Q160" s="18">
        <v>44714</v>
      </c>
    </row>
    <row r="161" spans="5:17" x14ac:dyDescent="0.3">
      <c r="E161" s="7">
        <v>44923</v>
      </c>
      <c r="G161" s="7">
        <v>44003</v>
      </c>
      <c r="J161" s="7">
        <v>44196</v>
      </c>
      <c r="K161" s="4">
        <v>43142</v>
      </c>
      <c r="L161" s="4">
        <v>43142</v>
      </c>
      <c r="M161" s="2">
        <v>45381</v>
      </c>
      <c r="N161" s="15">
        <v>44918</v>
      </c>
      <c r="O161" s="5">
        <v>45380</v>
      </c>
      <c r="Q161" s="18">
        <v>44715</v>
      </c>
    </row>
    <row r="162" spans="5:17" x14ac:dyDescent="0.3">
      <c r="E162" s="7">
        <v>44924</v>
      </c>
      <c r="G162" s="7">
        <v>44010</v>
      </c>
      <c r="J162" s="7">
        <v>44197</v>
      </c>
      <c r="K162" s="4">
        <v>43149</v>
      </c>
      <c r="L162" s="4">
        <v>43149</v>
      </c>
      <c r="M162" s="2">
        <v>45382</v>
      </c>
      <c r="N162" s="15">
        <v>44919</v>
      </c>
      <c r="O162" s="5">
        <v>45382</v>
      </c>
      <c r="Q162" s="18">
        <v>44716</v>
      </c>
    </row>
    <row r="163" spans="5:17" x14ac:dyDescent="0.3">
      <c r="E163" s="7">
        <v>44925</v>
      </c>
      <c r="G163" s="7">
        <v>44017</v>
      </c>
      <c r="J163" s="7">
        <v>44199</v>
      </c>
      <c r="K163" s="4">
        <v>43156</v>
      </c>
      <c r="L163" s="4">
        <v>43156</v>
      </c>
      <c r="M163" s="2">
        <v>45383</v>
      </c>
      <c r="N163" s="15">
        <v>44920</v>
      </c>
      <c r="O163" s="5">
        <v>45383</v>
      </c>
      <c r="Q163" s="18">
        <v>44717</v>
      </c>
    </row>
    <row r="164" spans="5:17" x14ac:dyDescent="0.3">
      <c r="E164" s="7">
        <v>44926</v>
      </c>
      <c r="G164" s="7">
        <v>44024</v>
      </c>
      <c r="J164" s="7">
        <v>44206</v>
      </c>
      <c r="K164" s="4">
        <v>43163</v>
      </c>
      <c r="L164" s="4">
        <v>43163</v>
      </c>
      <c r="M164" s="2">
        <v>45389</v>
      </c>
      <c r="N164" s="15">
        <v>44921</v>
      </c>
      <c r="O164" s="5">
        <v>45389</v>
      </c>
      <c r="Q164" s="18">
        <v>44724</v>
      </c>
    </row>
    <row r="165" spans="5:17" x14ac:dyDescent="0.3">
      <c r="G165" s="7">
        <v>44031</v>
      </c>
      <c r="J165" s="7">
        <v>44212</v>
      </c>
      <c r="K165" s="4">
        <v>43170</v>
      </c>
      <c r="L165" s="4">
        <v>43170</v>
      </c>
      <c r="M165" s="2">
        <v>45396</v>
      </c>
      <c r="N165" s="15">
        <v>44922</v>
      </c>
      <c r="O165" s="5">
        <v>45410</v>
      </c>
      <c r="Q165" s="18">
        <v>44731</v>
      </c>
    </row>
    <row r="166" spans="5:17" x14ac:dyDescent="0.3">
      <c r="G166" s="7">
        <v>44038</v>
      </c>
      <c r="J166" s="7">
        <v>44213</v>
      </c>
      <c r="K166" s="4">
        <v>43177</v>
      </c>
      <c r="L166" s="4">
        <v>43177</v>
      </c>
      <c r="M166" s="2">
        <v>45403</v>
      </c>
      <c r="N166" s="15">
        <v>44923</v>
      </c>
      <c r="O166" s="5">
        <v>45431</v>
      </c>
      <c r="Q166" s="18">
        <v>44745</v>
      </c>
    </row>
    <row r="167" spans="5:17" x14ac:dyDescent="0.3">
      <c r="G167" s="7">
        <v>44052</v>
      </c>
      <c r="J167" s="7">
        <v>44219</v>
      </c>
      <c r="K167" s="4">
        <v>43184</v>
      </c>
      <c r="L167" s="4">
        <v>43184</v>
      </c>
      <c r="M167" s="2">
        <v>45410</v>
      </c>
      <c r="N167" s="5">
        <v>44924</v>
      </c>
      <c r="Q167" s="18">
        <v>44752</v>
      </c>
    </row>
    <row r="168" spans="5:17" x14ac:dyDescent="0.3">
      <c r="G168" s="7">
        <v>44059</v>
      </c>
      <c r="J168" s="7">
        <v>44220</v>
      </c>
      <c r="K168" s="4">
        <v>43189</v>
      </c>
      <c r="L168" s="4">
        <v>43189</v>
      </c>
      <c r="M168" s="2">
        <v>45416</v>
      </c>
      <c r="N168" s="5">
        <v>44925</v>
      </c>
      <c r="Q168" s="18">
        <v>44759</v>
      </c>
    </row>
    <row r="169" spans="5:17" x14ac:dyDescent="0.3">
      <c r="G169" s="7">
        <v>44066</v>
      </c>
      <c r="J169" s="7">
        <v>44226</v>
      </c>
      <c r="K169" s="4">
        <v>43190</v>
      </c>
      <c r="L169" s="4">
        <v>43190</v>
      </c>
      <c r="M169" s="2">
        <v>45417</v>
      </c>
      <c r="N169" s="5">
        <v>44926</v>
      </c>
      <c r="Q169" s="18">
        <v>44766</v>
      </c>
    </row>
    <row r="170" spans="5:17" x14ac:dyDescent="0.3">
      <c r="G170" s="7">
        <v>44072</v>
      </c>
      <c r="J170" s="7">
        <v>44227</v>
      </c>
      <c r="K170" s="4">
        <v>43191</v>
      </c>
      <c r="L170" s="4">
        <v>43191</v>
      </c>
      <c r="M170" s="2">
        <v>45418</v>
      </c>
      <c r="N170" s="5">
        <v>44927</v>
      </c>
      <c r="Q170" s="18">
        <v>44773</v>
      </c>
    </row>
    <row r="171" spans="5:17" x14ac:dyDescent="0.3">
      <c r="G171" s="7">
        <v>44073</v>
      </c>
      <c r="J171" s="7">
        <v>44233</v>
      </c>
      <c r="K171" s="4">
        <v>43192</v>
      </c>
      <c r="L171" s="4">
        <v>43192</v>
      </c>
      <c r="M171" s="2">
        <v>45424</v>
      </c>
      <c r="N171" s="5">
        <v>44928</v>
      </c>
      <c r="Q171" s="18">
        <v>44780</v>
      </c>
    </row>
    <row r="172" spans="5:17" x14ac:dyDescent="0.3">
      <c r="G172" s="7">
        <v>44074</v>
      </c>
      <c r="J172" s="7">
        <v>44234</v>
      </c>
      <c r="K172" s="4">
        <v>43198</v>
      </c>
      <c r="L172" s="4">
        <v>43198</v>
      </c>
      <c r="M172" s="14"/>
      <c r="N172" s="5">
        <v>44933</v>
      </c>
      <c r="Q172" s="18">
        <v>44801</v>
      </c>
    </row>
    <row r="173" spans="5:17" x14ac:dyDescent="0.3">
      <c r="G173" s="7">
        <v>44080</v>
      </c>
      <c r="J173" s="7">
        <v>44240</v>
      </c>
      <c r="K173" s="4">
        <v>43212</v>
      </c>
      <c r="L173" s="4">
        <v>43212</v>
      </c>
      <c r="M173" s="14"/>
      <c r="N173" s="5">
        <v>44934</v>
      </c>
      <c r="Q173" s="18">
        <v>44802</v>
      </c>
    </row>
    <row r="174" spans="5:17" x14ac:dyDescent="0.3">
      <c r="G174" s="7">
        <v>44087</v>
      </c>
      <c r="J174" s="7">
        <v>44241</v>
      </c>
      <c r="K174" s="4">
        <v>43219</v>
      </c>
      <c r="L174" s="4">
        <v>43219</v>
      </c>
      <c r="M174" s="14"/>
      <c r="N174" s="5">
        <v>44941</v>
      </c>
      <c r="Q174" s="18">
        <v>44808</v>
      </c>
    </row>
    <row r="175" spans="5:17" x14ac:dyDescent="0.3">
      <c r="G175" s="7">
        <v>44094</v>
      </c>
      <c r="J175" s="7">
        <v>44247</v>
      </c>
      <c r="K175" s="4">
        <v>43227</v>
      </c>
      <c r="L175" s="4">
        <v>43227</v>
      </c>
      <c r="M175" s="14"/>
      <c r="N175" s="5">
        <v>44948</v>
      </c>
      <c r="Q175" s="18">
        <v>44815</v>
      </c>
    </row>
    <row r="176" spans="5:17" x14ac:dyDescent="0.3">
      <c r="G176" s="7">
        <v>44101</v>
      </c>
      <c r="J176" s="7">
        <v>44248</v>
      </c>
      <c r="K176" s="4">
        <v>43233</v>
      </c>
      <c r="L176" s="4">
        <v>43233</v>
      </c>
      <c r="M176" s="14"/>
      <c r="N176" s="5">
        <v>44955</v>
      </c>
      <c r="Q176" s="18">
        <v>44822</v>
      </c>
    </row>
    <row r="177" spans="7:17" x14ac:dyDescent="0.3">
      <c r="G177" s="7">
        <v>44115</v>
      </c>
      <c r="J177" s="7">
        <v>44254</v>
      </c>
      <c r="K177" s="4">
        <v>43240</v>
      </c>
      <c r="L177" s="4">
        <v>43240</v>
      </c>
      <c r="M177" s="14"/>
      <c r="N177" s="5">
        <v>44962</v>
      </c>
      <c r="Q177" s="18">
        <v>44823</v>
      </c>
    </row>
    <row r="178" spans="7:17" x14ac:dyDescent="0.3">
      <c r="G178" s="7">
        <v>44129</v>
      </c>
      <c r="J178" s="7">
        <v>44255</v>
      </c>
      <c r="K178" s="4">
        <v>43247</v>
      </c>
      <c r="L178" s="4">
        <v>43247</v>
      </c>
      <c r="M178" s="14"/>
      <c r="N178" s="5">
        <v>44969</v>
      </c>
      <c r="Q178" s="18">
        <v>44829</v>
      </c>
    </row>
    <row r="179" spans="7:17" x14ac:dyDescent="0.3">
      <c r="G179" s="7">
        <v>44136</v>
      </c>
      <c r="J179" s="7">
        <v>44261</v>
      </c>
      <c r="K179" s="4">
        <v>43248</v>
      </c>
      <c r="L179" s="4">
        <v>43248</v>
      </c>
      <c r="M179" s="14"/>
      <c r="N179" s="5">
        <v>44990</v>
      </c>
      <c r="Q179" s="18">
        <v>44836</v>
      </c>
    </row>
    <row r="180" spans="7:17" x14ac:dyDescent="0.3">
      <c r="G180" s="7">
        <v>44143</v>
      </c>
      <c r="J180" s="7">
        <v>44262</v>
      </c>
      <c r="K180" s="4">
        <v>43254</v>
      </c>
      <c r="L180" s="4">
        <v>43254</v>
      </c>
      <c r="M180" s="14"/>
      <c r="N180" s="5">
        <v>44997</v>
      </c>
      <c r="Q180" s="18">
        <v>44843</v>
      </c>
    </row>
    <row r="181" spans="7:17" x14ac:dyDescent="0.3">
      <c r="G181" s="7">
        <v>44150</v>
      </c>
      <c r="J181" s="7">
        <v>44268</v>
      </c>
      <c r="K181" s="4">
        <v>43261</v>
      </c>
      <c r="L181" s="4">
        <v>43261</v>
      </c>
      <c r="M181" s="14"/>
      <c r="N181" s="5">
        <v>45004</v>
      </c>
      <c r="Q181" s="18">
        <v>44850</v>
      </c>
    </row>
    <row r="182" spans="7:17" x14ac:dyDescent="0.3">
      <c r="G182" s="7">
        <v>44164</v>
      </c>
      <c r="J182" s="7">
        <v>44269</v>
      </c>
      <c r="K182" s="4">
        <v>43268</v>
      </c>
      <c r="L182" s="4">
        <v>43268</v>
      </c>
      <c r="M182" s="14"/>
      <c r="N182" s="5">
        <v>45011</v>
      </c>
      <c r="Q182" s="18">
        <v>44857</v>
      </c>
    </row>
    <row r="183" spans="7:17" x14ac:dyDescent="0.3">
      <c r="G183" s="7">
        <v>44178</v>
      </c>
      <c r="J183" s="7">
        <v>44275</v>
      </c>
      <c r="K183" s="4">
        <v>43282</v>
      </c>
      <c r="L183" s="4">
        <v>43282</v>
      </c>
      <c r="M183" s="14"/>
      <c r="N183" s="5">
        <v>45023</v>
      </c>
      <c r="Q183" s="18">
        <v>44864</v>
      </c>
    </row>
    <row r="184" spans="7:17" x14ac:dyDescent="0.3">
      <c r="G184" s="7">
        <v>44184</v>
      </c>
      <c r="J184" s="7">
        <v>44276</v>
      </c>
      <c r="K184" s="4">
        <v>43289</v>
      </c>
      <c r="L184" s="4">
        <v>43289</v>
      </c>
      <c r="M184" s="14"/>
      <c r="N184" s="5">
        <v>45024</v>
      </c>
      <c r="Q184" s="18">
        <v>44878</v>
      </c>
    </row>
    <row r="185" spans="7:17" x14ac:dyDescent="0.3">
      <c r="G185" s="7">
        <v>44185</v>
      </c>
      <c r="J185" s="7">
        <v>44282</v>
      </c>
      <c r="K185" s="4">
        <v>43303</v>
      </c>
      <c r="L185" s="4">
        <v>43303</v>
      </c>
      <c r="M185" s="14"/>
      <c r="N185" s="5">
        <v>45025</v>
      </c>
      <c r="Q185" s="18">
        <v>44913</v>
      </c>
    </row>
    <row r="186" spans="7:17" x14ac:dyDescent="0.3">
      <c r="G186" s="7">
        <v>44186</v>
      </c>
      <c r="J186" s="7">
        <v>44283</v>
      </c>
      <c r="K186" s="4">
        <v>43310</v>
      </c>
      <c r="L186" s="4">
        <v>43310</v>
      </c>
      <c r="M186" s="14"/>
      <c r="N186" s="5">
        <v>45026</v>
      </c>
      <c r="Q186" s="18">
        <v>44918</v>
      </c>
    </row>
    <row r="187" spans="7:17" x14ac:dyDescent="0.3">
      <c r="G187" s="7">
        <v>44187</v>
      </c>
      <c r="J187" s="7">
        <v>44288</v>
      </c>
      <c r="K187" s="4">
        <v>43317</v>
      </c>
      <c r="L187" s="4">
        <v>43317</v>
      </c>
      <c r="M187" s="14"/>
      <c r="N187" s="5">
        <v>45045</v>
      </c>
      <c r="Q187" s="18">
        <v>44919</v>
      </c>
    </row>
    <row r="188" spans="7:17" x14ac:dyDescent="0.3">
      <c r="G188" s="7">
        <v>44188</v>
      </c>
      <c r="J188" s="7">
        <v>44289</v>
      </c>
      <c r="K188" s="4">
        <v>43324</v>
      </c>
      <c r="L188" s="4">
        <v>43324</v>
      </c>
      <c r="M188" s="14"/>
      <c r="N188" s="5">
        <v>45046</v>
      </c>
      <c r="Q188" s="18">
        <v>44920</v>
      </c>
    </row>
    <row r="189" spans="7:17" x14ac:dyDescent="0.3">
      <c r="G189" s="7">
        <v>44189</v>
      </c>
      <c r="J189" s="7">
        <v>44290</v>
      </c>
      <c r="K189" s="4">
        <v>43331</v>
      </c>
      <c r="L189" s="4">
        <v>43331</v>
      </c>
      <c r="M189" s="14"/>
      <c r="N189" s="5">
        <v>45047</v>
      </c>
      <c r="Q189" s="18">
        <v>44921</v>
      </c>
    </row>
    <row r="190" spans="7:17" x14ac:dyDescent="0.3">
      <c r="G190" s="7">
        <v>44190</v>
      </c>
      <c r="J190" s="7">
        <v>44291</v>
      </c>
      <c r="K190" s="4">
        <v>43338</v>
      </c>
      <c r="L190" s="4">
        <v>43338</v>
      </c>
      <c r="M190" s="14"/>
      <c r="N190" s="5">
        <v>45053</v>
      </c>
      <c r="Q190" s="18">
        <v>44922</v>
      </c>
    </row>
    <row r="191" spans="7:17" x14ac:dyDescent="0.3">
      <c r="G191" s="7">
        <v>44191</v>
      </c>
      <c r="J191" s="7">
        <v>44296</v>
      </c>
      <c r="K191" s="4">
        <v>43339</v>
      </c>
      <c r="L191" s="4">
        <v>43339</v>
      </c>
      <c r="M191" s="14"/>
      <c r="Q191" s="18">
        <v>44923</v>
      </c>
    </row>
    <row r="192" spans="7:17" x14ac:dyDescent="0.3">
      <c r="G192" s="7">
        <v>44192</v>
      </c>
      <c r="J192" s="7">
        <v>44297</v>
      </c>
      <c r="K192" s="4">
        <v>43352</v>
      </c>
      <c r="L192" s="4">
        <v>43352</v>
      </c>
      <c r="M192" s="14"/>
      <c r="Q192" s="18">
        <v>44924</v>
      </c>
    </row>
    <row r="193" spans="7:17" x14ac:dyDescent="0.3">
      <c r="G193" s="7">
        <v>44193</v>
      </c>
      <c r="J193" s="7">
        <v>44303</v>
      </c>
      <c r="K193" s="4">
        <v>43359</v>
      </c>
      <c r="L193" s="4">
        <v>43359</v>
      </c>
      <c r="M193" s="14"/>
      <c r="Q193" s="18">
        <v>44925</v>
      </c>
    </row>
    <row r="194" spans="7:17" x14ac:dyDescent="0.3">
      <c r="G194" s="7">
        <v>44194</v>
      </c>
      <c r="J194" s="7">
        <v>44304</v>
      </c>
      <c r="K194" s="4">
        <v>43366</v>
      </c>
      <c r="L194" s="4">
        <v>43366</v>
      </c>
      <c r="M194" s="14"/>
      <c r="Q194" s="18">
        <v>44926</v>
      </c>
    </row>
    <row r="195" spans="7:17" x14ac:dyDescent="0.3">
      <c r="G195" s="7">
        <v>44195</v>
      </c>
      <c r="J195" s="7">
        <v>44310</v>
      </c>
      <c r="K195" s="4">
        <v>43380</v>
      </c>
      <c r="L195" s="4">
        <v>43380</v>
      </c>
      <c r="M195" s="14"/>
      <c r="Q195" s="18">
        <v>44927</v>
      </c>
    </row>
    <row r="196" spans="7:17" x14ac:dyDescent="0.3">
      <c r="G196" s="7">
        <v>44196</v>
      </c>
      <c r="J196" s="7">
        <v>44311</v>
      </c>
      <c r="K196" s="4">
        <v>43387</v>
      </c>
      <c r="L196" s="4">
        <v>43387</v>
      </c>
      <c r="M196" s="14"/>
      <c r="Q196" s="18">
        <v>44948</v>
      </c>
    </row>
    <row r="197" spans="7:17" x14ac:dyDescent="0.3">
      <c r="G197" s="7">
        <v>44197</v>
      </c>
      <c r="J197" s="7">
        <v>44312</v>
      </c>
      <c r="K197" s="4">
        <v>43394</v>
      </c>
      <c r="L197" s="4">
        <v>43394</v>
      </c>
      <c r="M197" s="14"/>
      <c r="Q197" s="18">
        <v>44955</v>
      </c>
    </row>
    <row r="198" spans="7:17" x14ac:dyDescent="0.3">
      <c r="G198" s="7">
        <v>44198</v>
      </c>
      <c r="J198" s="7">
        <v>44314</v>
      </c>
      <c r="K198" s="4">
        <v>43401</v>
      </c>
      <c r="L198" s="4">
        <v>43401</v>
      </c>
      <c r="M198" s="14"/>
      <c r="Q198" s="18">
        <v>44990</v>
      </c>
    </row>
    <row r="199" spans="7:17" x14ac:dyDescent="0.3">
      <c r="G199" s="7">
        <v>44199</v>
      </c>
      <c r="J199" s="7">
        <v>44315</v>
      </c>
      <c r="K199" s="4">
        <v>43415</v>
      </c>
      <c r="L199" s="4">
        <v>43415</v>
      </c>
      <c r="M199" s="14"/>
      <c r="Q199" s="18">
        <v>45011</v>
      </c>
    </row>
    <row r="200" spans="7:17" x14ac:dyDescent="0.3">
      <c r="G200" s="7">
        <v>44206</v>
      </c>
      <c r="J200" s="7">
        <v>44316</v>
      </c>
      <c r="K200" s="4">
        <v>43429</v>
      </c>
      <c r="L200" s="4">
        <v>43429</v>
      </c>
      <c r="M200" s="14"/>
      <c r="Q200" s="18">
        <v>45023</v>
      </c>
    </row>
    <row r="201" spans="7:17" x14ac:dyDescent="0.3">
      <c r="G201" s="7">
        <v>44220</v>
      </c>
      <c r="J201" s="7">
        <v>44317</v>
      </c>
      <c r="K201" s="4">
        <v>43436</v>
      </c>
      <c r="L201" s="4">
        <v>43436</v>
      </c>
      <c r="M201" s="14"/>
      <c r="Q201" s="18">
        <v>45024</v>
      </c>
    </row>
    <row r="202" spans="7:17" x14ac:dyDescent="0.3">
      <c r="G202" s="7">
        <v>44234</v>
      </c>
      <c r="J202" s="7">
        <v>44318</v>
      </c>
      <c r="K202" s="4">
        <v>43443</v>
      </c>
      <c r="L202" s="4">
        <v>43443</v>
      </c>
      <c r="M202" s="14"/>
      <c r="Q202" s="18">
        <v>45025</v>
      </c>
    </row>
    <row r="203" spans="7:17" x14ac:dyDescent="0.3">
      <c r="G203" s="7">
        <v>44241</v>
      </c>
      <c r="K203" s="4">
        <v>43456</v>
      </c>
      <c r="L203" s="4">
        <v>43456</v>
      </c>
      <c r="M203" s="14"/>
      <c r="Q203" s="18">
        <v>45026</v>
      </c>
    </row>
    <row r="204" spans="7:17" x14ac:dyDescent="0.3">
      <c r="G204" s="7">
        <v>44288</v>
      </c>
      <c r="K204" s="4">
        <v>43457</v>
      </c>
      <c r="L204" s="4">
        <v>43457</v>
      </c>
      <c r="M204" s="14"/>
      <c r="Q204" s="18">
        <v>45032</v>
      </c>
    </row>
    <row r="205" spans="7:17" x14ac:dyDescent="0.3">
      <c r="G205" s="7">
        <v>44289</v>
      </c>
      <c r="K205" s="4">
        <v>43458</v>
      </c>
      <c r="L205" s="4">
        <v>43458</v>
      </c>
      <c r="M205" s="14"/>
      <c r="Q205" s="18">
        <v>45039</v>
      </c>
    </row>
    <row r="206" spans="7:17" x14ac:dyDescent="0.3">
      <c r="G206" s="7">
        <v>44290</v>
      </c>
      <c r="K206" s="4">
        <v>43459</v>
      </c>
      <c r="L206" s="4">
        <v>43459</v>
      </c>
      <c r="M206" s="14"/>
      <c r="Q206" s="18">
        <v>45047</v>
      </c>
    </row>
    <row r="207" spans="7:17" x14ac:dyDescent="0.3">
      <c r="G207" s="7">
        <v>44291</v>
      </c>
      <c r="K207" s="4">
        <v>43460</v>
      </c>
      <c r="L207" s="4">
        <v>43460</v>
      </c>
      <c r="M207" s="14"/>
      <c r="Q207" s="18">
        <v>45053</v>
      </c>
    </row>
    <row r="208" spans="7:17" x14ac:dyDescent="0.3">
      <c r="G208" s="7">
        <v>44297</v>
      </c>
      <c r="K208" s="4">
        <v>43461</v>
      </c>
      <c r="L208" s="4">
        <v>43461</v>
      </c>
      <c r="M208" s="14"/>
      <c r="Q208" s="18">
        <v>45054</v>
      </c>
    </row>
    <row r="209" spans="7:17" x14ac:dyDescent="0.3">
      <c r="G209" s="7">
        <v>44304</v>
      </c>
      <c r="K209" s="4">
        <v>43462</v>
      </c>
      <c r="L209" s="4">
        <v>43462</v>
      </c>
      <c r="M209" s="14"/>
      <c r="Q209" s="18">
        <v>45075</v>
      </c>
    </row>
    <row r="210" spans="7:17" x14ac:dyDescent="0.3">
      <c r="G210" s="7">
        <v>44318</v>
      </c>
      <c r="K210" s="4">
        <v>43463</v>
      </c>
      <c r="L210" s="4">
        <v>43463</v>
      </c>
      <c r="M210" s="14"/>
      <c r="Q210" s="18">
        <v>45102</v>
      </c>
    </row>
    <row r="211" spans="7:17" x14ac:dyDescent="0.3">
      <c r="G211" s="7">
        <v>44325</v>
      </c>
      <c r="K211" s="4">
        <v>43464</v>
      </c>
      <c r="L211" s="4">
        <v>43464</v>
      </c>
      <c r="M211" s="14"/>
      <c r="Q211" s="18">
        <v>45165</v>
      </c>
    </row>
    <row r="212" spans="7:17" x14ac:dyDescent="0.3">
      <c r="G212" s="7">
        <v>44346</v>
      </c>
      <c r="K212" s="4">
        <v>43465</v>
      </c>
      <c r="L212" s="4">
        <v>43465</v>
      </c>
      <c r="M212" s="14"/>
      <c r="Q212" s="18">
        <v>45166</v>
      </c>
    </row>
    <row r="213" spans="7:17" x14ac:dyDescent="0.3">
      <c r="G213" s="7">
        <v>44347</v>
      </c>
      <c r="K213" s="4">
        <v>43466</v>
      </c>
      <c r="L213" s="4">
        <v>43466</v>
      </c>
      <c r="M213" s="14"/>
      <c r="Q213" s="18">
        <v>45172</v>
      </c>
    </row>
    <row r="214" spans="7:17" x14ac:dyDescent="0.3">
      <c r="G214" s="7">
        <v>44438</v>
      </c>
      <c r="K214" s="4">
        <v>43470</v>
      </c>
      <c r="L214" s="4">
        <v>43470</v>
      </c>
      <c r="M214" s="14"/>
      <c r="Q214" s="18">
        <v>45207</v>
      </c>
    </row>
    <row r="215" spans="7:17" x14ac:dyDescent="0.3">
      <c r="G215" s="7">
        <v>44549</v>
      </c>
      <c r="K215" s="4">
        <v>43471</v>
      </c>
      <c r="L215" s="4">
        <v>43471</v>
      </c>
      <c r="M215" s="14"/>
      <c r="Q215" s="18">
        <v>45214</v>
      </c>
    </row>
    <row r="216" spans="7:17" x14ac:dyDescent="0.3">
      <c r="G216" s="7">
        <v>44554</v>
      </c>
      <c r="K216" s="4">
        <v>43478</v>
      </c>
      <c r="L216" s="4">
        <v>43478</v>
      </c>
      <c r="M216" s="14"/>
      <c r="Q216" s="18">
        <v>45228</v>
      </c>
    </row>
    <row r="217" spans="7:17" x14ac:dyDescent="0.3">
      <c r="G217" s="7">
        <v>44555</v>
      </c>
      <c r="K217" s="4">
        <v>43485</v>
      </c>
      <c r="L217" s="4">
        <v>43485</v>
      </c>
      <c r="M217" s="14"/>
      <c r="Q217" s="18">
        <v>45256</v>
      </c>
    </row>
    <row r="218" spans="7:17" x14ac:dyDescent="0.3">
      <c r="G218" s="7">
        <v>44556</v>
      </c>
      <c r="K218" s="4">
        <v>43492</v>
      </c>
      <c r="L218" s="4">
        <v>43492</v>
      </c>
      <c r="M218" s="14"/>
      <c r="Q218" s="18">
        <v>45270</v>
      </c>
    </row>
    <row r="219" spans="7:17" x14ac:dyDescent="0.3">
      <c r="G219" s="7">
        <v>44559</v>
      </c>
      <c r="K219" s="4">
        <v>43506</v>
      </c>
      <c r="L219" s="4">
        <v>43506</v>
      </c>
      <c r="M219" s="14"/>
      <c r="Q219" s="18">
        <v>45277</v>
      </c>
    </row>
    <row r="220" spans="7:17" x14ac:dyDescent="0.3">
      <c r="G220" s="7">
        <v>44560</v>
      </c>
      <c r="K220" s="4">
        <v>43513</v>
      </c>
      <c r="L220" s="4">
        <v>43513</v>
      </c>
      <c r="M220" s="14"/>
      <c r="Q220" s="18">
        <v>45283</v>
      </c>
    </row>
    <row r="221" spans="7:17" x14ac:dyDescent="0.3">
      <c r="G221" s="7">
        <v>44561</v>
      </c>
      <c r="K221" s="4">
        <v>43527</v>
      </c>
      <c r="L221" s="4">
        <v>43527</v>
      </c>
      <c r="M221" s="14"/>
      <c r="Q221" s="18">
        <v>45284</v>
      </c>
    </row>
    <row r="222" spans="7:17" x14ac:dyDescent="0.3">
      <c r="G222" s="7">
        <v>44562</v>
      </c>
      <c r="K222" s="4">
        <v>43534</v>
      </c>
      <c r="L222" s="4">
        <v>43534</v>
      </c>
      <c r="M222" s="14"/>
      <c r="Q222" s="18">
        <v>45285</v>
      </c>
    </row>
    <row r="223" spans="7:17" x14ac:dyDescent="0.3">
      <c r="G223" s="7">
        <v>44563</v>
      </c>
      <c r="K223" s="4">
        <v>43540</v>
      </c>
      <c r="L223" s="4">
        <v>43540</v>
      </c>
      <c r="M223" s="14"/>
      <c r="Q223" s="18">
        <v>45286</v>
      </c>
    </row>
    <row r="224" spans="7:17" x14ac:dyDescent="0.3">
      <c r="G224" s="7">
        <v>44612</v>
      </c>
      <c r="K224" s="4">
        <v>43541</v>
      </c>
      <c r="L224" s="4">
        <v>43541</v>
      </c>
      <c r="M224" s="14"/>
      <c r="Q224" s="18">
        <v>45287</v>
      </c>
    </row>
    <row r="225" spans="7:17" x14ac:dyDescent="0.3">
      <c r="G225" s="7">
        <v>44640</v>
      </c>
      <c r="K225" s="4">
        <v>43569</v>
      </c>
      <c r="L225" s="4">
        <v>43569</v>
      </c>
      <c r="M225" s="14"/>
      <c r="Q225" s="18">
        <v>45288</v>
      </c>
    </row>
    <row r="226" spans="7:17" x14ac:dyDescent="0.3">
      <c r="G226" s="7">
        <v>44667</v>
      </c>
      <c r="K226" s="4">
        <v>43574</v>
      </c>
      <c r="L226" s="4">
        <v>43574</v>
      </c>
      <c r="M226" s="14"/>
      <c r="Q226" s="18">
        <v>45289</v>
      </c>
    </row>
    <row r="227" spans="7:17" x14ac:dyDescent="0.3">
      <c r="G227" s="7">
        <v>44668</v>
      </c>
      <c r="K227" s="4">
        <v>43575</v>
      </c>
      <c r="L227" s="4">
        <v>43575</v>
      </c>
      <c r="M227" s="14"/>
      <c r="Q227" s="18">
        <v>45290</v>
      </c>
    </row>
    <row r="228" spans="7:17" x14ac:dyDescent="0.3">
      <c r="G228" s="7">
        <v>44669</v>
      </c>
      <c r="K228" s="4">
        <v>43576</v>
      </c>
      <c r="L228" s="4">
        <v>43576</v>
      </c>
      <c r="M228" s="14"/>
      <c r="Q228" s="18">
        <v>45291</v>
      </c>
    </row>
    <row r="229" spans="7:17" x14ac:dyDescent="0.3">
      <c r="G229" s="7">
        <v>44683</v>
      </c>
      <c r="K229" s="4">
        <v>43577</v>
      </c>
      <c r="L229" s="4">
        <v>43577</v>
      </c>
      <c r="M229" s="14"/>
      <c r="Q229" s="18">
        <v>45292</v>
      </c>
    </row>
    <row r="230" spans="7:17" x14ac:dyDescent="0.3">
      <c r="G230" s="7">
        <v>44714</v>
      </c>
      <c r="K230" s="4">
        <v>43582</v>
      </c>
      <c r="L230" s="4">
        <v>43582</v>
      </c>
      <c r="M230" s="14"/>
      <c r="Q230" s="18">
        <v>45298</v>
      </c>
    </row>
    <row r="231" spans="7:17" x14ac:dyDescent="0.3">
      <c r="G231" s="7">
        <v>44715</v>
      </c>
      <c r="K231" s="4">
        <v>43583</v>
      </c>
      <c r="L231" s="4">
        <v>43583</v>
      </c>
      <c r="M231" s="14"/>
      <c r="Q231" s="18">
        <v>45312</v>
      </c>
    </row>
    <row r="232" spans="7:17" x14ac:dyDescent="0.3">
      <c r="G232" s="7">
        <v>44716</v>
      </c>
      <c r="K232" s="4">
        <v>43590</v>
      </c>
      <c r="L232" s="4">
        <v>43590</v>
      </c>
      <c r="M232" s="14"/>
      <c r="Q232" s="18">
        <v>45319</v>
      </c>
    </row>
    <row r="233" spans="7:17" x14ac:dyDescent="0.3">
      <c r="G233" s="7">
        <v>44717</v>
      </c>
      <c r="K233" s="4">
        <v>43591</v>
      </c>
      <c r="L233" s="4">
        <v>43591</v>
      </c>
      <c r="M233" s="14"/>
      <c r="Q233" s="18">
        <v>45333</v>
      </c>
    </row>
    <row r="234" spans="7:17" x14ac:dyDescent="0.3">
      <c r="G234" s="7">
        <v>44723</v>
      </c>
      <c r="K234" s="4">
        <v>43618</v>
      </c>
      <c r="L234" s="4">
        <v>43618</v>
      </c>
      <c r="M234" s="14"/>
      <c r="Q234" s="18">
        <v>45340</v>
      </c>
    </row>
    <row r="235" spans="7:17" x14ac:dyDescent="0.3">
      <c r="G235" s="7">
        <v>44724</v>
      </c>
      <c r="K235" s="4">
        <v>43625</v>
      </c>
      <c r="L235" s="4">
        <v>43625</v>
      </c>
      <c r="M235" s="14"/>
      <c r="Q235" s="18">
        <v>45347</v>
      </c>
    </row>
    <row r="236" spans="7:17" x14ac:dyDescent="0.3">
      <c r="G236" s="7">
        <v>44731</v>
      </c>
      <c r="K236" s="4">
        <v>43631</v>
      </c>
      <c r="L236" s="4">
        <v>43631</v>
      </c>
      <c r="M236" s="14"/>
      <c r="Q236" s="18">
        <v>45354</v>
      </c>
    </row>
    <row r="237" spans="7:17" x14ac:dyDescent="0.3">
      <c r="G237" s="7">
        <v>44737</v>
      </c>
      <c r="K237" s="4">
        <v>43632</v>
      </c>
      <c r="L237" s="4">
        <v>43632</v>
      </c>
      <c r="M237" s="14"/>
      <c r="Q237" s="18">
        <v>45361</v>
      </c>
    </row>
    <row r="238" spans="7:17" x14ac:dyDescent="0.3">
      <c r="G238" s="7">
        <v>44738</v>
      </c>
      <c r="K238" s="4">
        <v>43639</v>
      </c>
      <c r="L238" s="4">
        <v>43639</v>
      </c>
      <c r="M238" s="14"/>
      <c r="Q238" s="18">
        <v>45368</v>
      </c>
    </row>
    <row r="239" spans="7:17" x14ac:dyDescent="0.3">
      <c r="G239" s="7">
        <v>44745</v>
      </c>
      <c r="K239" s="4">
        <v>43646</v>
      </c>
      <c r="L239" s="4">
        <v>43646</v>
      </c>
      <c r="M239" s="14"/>
      <c r="Q239" s="18">
        <v>45375</v>
      </c>
    </row>
    <row r="240" spans="7:17" x14ac:dyDescent="0.3">
      <c r="G240" s="7">
        <v>44752</v>
      </c>
      <c r="K240" s="4">
        <v>43653</v>
      </c>
      <c r="L240" s="4">
        <v>43653</v>
      </c>
      <c r="M240" s="14"/>
      <c r="Q240" s="18">
        <v>45380</v>
      </c>
    </row>
    <row r="241" spans="7:17" x14ac:dyDescent="0.3">
      <c r="G241" s="7">
        <v>44759</v>
      </c>
      <c r="K241" s="4">
        <v>43660</v>
      </c>
      <c r="L241" s="4">
        <v>43660</v>
      </c>
      <c r="M241" s="14"/>
      <c r="Q241" s="18">
        <v>45381</v>
      </c>
    </row>
    <row r="242" spans="7:17" x14ac:dyDescent="0.3">
      <c r="G242" s="7">
        <v>44765</v>
      </c>
      <c r="K242" s="4">
        <v>43667</v>
      </c>
      <c r="L242" s="4">
        <v>43667</v>
      </c>
      <c r="M242" s="14"/>
      <c r="Q242" s="18">
        <v>45382</v>
      </c>
    </row>
    <row r="243" spans="7:17" x14ac:dyDescent="0.3">
      <c r="G243" s="7">
        <v>44766</v>
      </c>
      <c r="K243" s="4">
        <v>43674</v>
      </c>
      <c r="L243" s="4">
        <v>43674</v>
      </c>
      <c r="M243" s="14"/>
      <c r="Q243" s="18">
        <v>45383</v>
      </c>
    </row>
    <row r="244" spans="7:17" x14ac:dyDescent="0.3">
      <c r="G244" s="7">
        <v>44773</v>
      </c>
      <c r="K244" s="4">
        <v>43681</v>
      </c>
      <c r="L244" s="4">
        <v>43681</v>
      </c>
      <c r="M244" s="14"/>
      <c r="Q244" s="18">
        <v>45389</v>
      </c>
    </row>
    <row r="245" spans="7:17" x14ac:dyDescent="0.3">
      <c r="G245" s="7">
        <v>44780</v>
      </c>
      <c r="K245" s="4">
        <v>43687</v>
      </c>
      <c r="L245" s="4">
        <v>43687</v>
      </c>
      <c r="M245" s="14"/>
      <c r="Q245" s="18">
        <v>45396</v>
      </c>
    </row>
    <row r="246" spans="7:17" x14ac:dyDescent="0.3">
      <c r="G246" s="7">
        <v>44794</v>
      </c>
      <c r="K246" s="4">
        <v>43688</v>
      </c>
      <c r="L246" s="4">
        <v>43688</v>
      </c>
      <c r="M246" s="14"/>
      <c r="Q246" s="18">
        <v>45403</v>
      </c>
    </row>
    <row r="247" spans="7:17" x14ac:dyDescent="0.3">
      <c r="G247" s="7">
        <v>44801</v>
      </c>
      <c r="K247" s="4">
        <v>43695</v>
      </c>
      <c r="L247" s="4">
        <v>43695</v>
      </c>
      <c r="M247" s="14"/>
      <c r="Q247" s="18">
        <v>45417</v>
      </c>
    </row>
    <row r="248" spans="7:17" x14ac:dyDescent="0.3">
      <c r="G248" s="7">
        <v>44802</v>
      </c>
      <c r="K248" s="4">
        <v>43702</v>
      </c>
      <c r="L248" s="4">
        <v>43702</v>
      </c>
      <c r="M248" s="14"/>
    </row>
    <row r="249" spans="7:17" x14ac:dyDescent="0.3">
      <c r="G249" s="7">
        <v>44808</v>
      </c>
      <c r="K249" s="4">
        <v>43703</v>
      </c>
      <c r="L249" s="4">
        <v>43703</v>
      </c>
      <c r="M249" s="14"/>
    </row>
    <row r="250" spans="7:17" x14ac:dyDescent="0.3">
      <c r="G250" s="7">
        <v>44815</v>
      </c>
      <c r="K250" s="4">
        <v>43709</v>
      </c>
      <c r="L250" s="4">
        <v>43709</v>
      </c>
      <c r="M250" s="14"/>
    </row>
    <row r="251" spans="7:17" x14ac:dyDescent="0.3">
      <c r="G251" s="7">
        <v>44822</v>
      </c>
      <c r="K251" s="4">
        <v>43723</v>
      </c>
      <c r="L251" s="4">
        <v>43723</v>
      </c>
      <c r="M251" s="14"/>
    </row>
    <row r="252" spans="7:17" x14ac:dyDescent="0.3">
      <c r="G252" s="7">
        <v>44823</v>
      </c>
      <c r="K252" s="4">
        <v>43729</v>
      </c>
      <c r="L252" s="4">
        <v>43729</v>
      </c>
      <c r="M252" s="14"/>
    </row>
    <row r="253" spans="7:17" x14ac:dyDescent="0.3">
      <c r="G253" s="7">
        <v>44836</v>
      </c>
      <c r="K253" s="4">
        <v>43730</v>
      </c>
      <c r="L253" s="4">
        <v>43730</v>
      </c>
      <c r="M253" s="14"/>
    </row>
    <row r="254" spans="7:17" x14ac:dyDescent="0.3">
      <c r="G254" s="7">
        <v>44843</v>
      </c>
      <c r="K254" s="4">
        <v>43736</v>
      </c>
      <c r="L254" s="4">
        <v>43736</v>
      </c>
      <c r="M254" s="14"/>
    </row>
    <row r="255" spans="7:17" x14ac:dyDescent="0.3">
      <c r="G255" s="7">
        <v>44850</v>
      </c>
      <c r="K255" s="4">
        <v>43737</v>
      </c>
      <c r="L255" s="4">
        <v>43737</v>
      </c>
      <c r="M255" s="14"/>
    </row>
    <row r="256" spans="7:17" x14ac:dyDescent="0.3">
      <c r="G256" s="7">
        <v>44863</v>
      </c>
      <c r="K256" s="4">
        <v>43743</v>
      </c>
      <c r="L256" s="4">
        <v>43743</v>
      </c>
      <c r="M256" s="14"/>
    </row>
    <row r="257" spans="7:13" x14ac:dyDescent="0.3">
      <c r="G257" s="7">
        <v>44864</v>
      </c>
      <c r="K257" s="4">
        <v>43744</v>
      </c>
      <c r="L257" s="4">
        <v>43744</v>
      </c>
      <c r="M257" s="14"/>
    </row>
    <row r="258" spans="7:13" x14ac:dyDescent="0.3">
      <c r="G258" s="7">
        <v>44865</v>
      </c>
      <c r="K258" s="4">
        <v>43757</v>
      </c>
      <c r="L258" s="4">
        <v>43757</v>
      </c>
      <c r="M258" s="14"/>
    </row>
    <row r="259" spans="7:13" x14ac:dyDescent="0.3">
      <c r="G259" s="7">
        <v>44870</v>
      </c>
      <c r="K259" s="4">
        <v>43758</v>
      </c>
      <c r="L259" s="4">
        <v>43758</v>
      </c>
      <c r="M259" s="14"/>
    </row>
    <row r="260" spans="7:13" x14ac:dyDescent="0.3">
      <c r="G260" s="7">
        <v>44871</v>
      </c>
      <c r="K260" s="4">
        <v>43779</v>
      </c>
      <c r="L260" s="4">
        <v>43779</v>
      </c>
      <c r="M260" s="14"/>
    </row>
    <row r="261" spans="7:13" x14ac:dyDescent="0.3">
      <c r="G261" s="7">
        <v>44877</v>
      </c>
      <c r="K261" s="4">
        <v>43785</v>
      </c>
      <c r="L261" s="4">
        <v>43785</v>
      </c>
      <c r="M261" s="14"/>
    </row>
    <row r="262" spans="7:13" x14ac:dyDescent="0.3">
      <c r="G262" s="7">
        <v>44878</v>
      </c>
      <c r="K262" s="4">
        <v>43786</v>
      </c>
      <c r="L262" s="4">
        <v>43786</v>
      </c>
      <c r="M262" s="14"/>
    </row>
    <row r="263" spans="7:13" x14ac:dyDescent="0.3">
      <c r="G263" s="7">
        <v>44891</v>
      </c>
      <c r="K263" s="4">
        <v>43792</v>
      </c>
      <c r="L263" s="4">
        <v>43792</v>
      </c>
      <c r="M263" s="14"/>
    </row>
    <row r="264" spans="7:13" x14ac:dyDescent="0.3">
      <c r="G264" s="7">
        <v>44892</v>
      </c>
      <c r="K264" s="4">
        <v>43793</v>
      </c>
      <c r="L264" s="4">
        <v>43793</v>
      </c>
      <c r="M264" s="14"/>
    </row>
    <row r="265" spans="7:13" x14ac:dyDescent="0.3">
      <c r="G265" s="7">
        <v>44894</v>
      </c>
      <c r="K265" s="4">
        <v>43799</v>
      </c>
      <c r="L265" s="4">
        <v>43799</v>
      </c>
      <c r="M265" s="14"/>
    </row>
    <row r="266" spans="7:13" x14ac:dyDescent="0.3">
      <c r="G266" s="7">
        <v>44896</v>
      </c>
      <c r="K266" s="4">
        <v>43800</v>
      </c>
      <c r="L266" s="4">
        <v>43800</v>
      </c>
      <c r="M266" s="14"/>
    </row>
    <row r="267" spans="7:13" x14ac:dyDescent="0.3">
      <c r="G267" s="7">
        <v>44897</v>
      </c>
      <c r="K267" s="4">
        <v>43807</v>
      </c>
      <c r="L267" s="4">
        <v>43807</v>
      </c>
      <c r="M267" s="14"/>
    </row>
    <row r="268" spans="7:13" x14ac:dyDescent="0.3">
      <c r="G268" s="7">
        <v>44898</v>
      </c>
      <c r="K268" s="4">
        <v>43813</v>
      </c>
      <c r="L268" s="4">
        <v>43813</v>
      </c>
      <c r="M268" s="14"/>
    </row>
    <row r="269" spans="7:13" x14ac:dyDescent="0.3">
      <c r="G269" s="7">
        <v>44899</v>
      </c>
      <c r="K269" s="4">
        <v>43814</v>
      </c>
      <c r="L269" s="4">
        <v>43814</v>
      </c>
      <c r="M269" s="14"/>
    </row>
    <row r="270" spans="7:13" x14ac:dyDescent="0.3">
      <c r="K270" s="4">
        <v>43820</v>
      </c>
      <c r="L270" s="4">
        <v>43820</v>
      </c>
      <c r="M270" s="14"/>
    </row>
    <row r="271" spans="7:13" x14ac:dyDescent="0.3">
      <c r="K271" s="4">
        <v>43821</v>
      </c>
      <c r="L271" s="4">
        <v>43821</v>
      </c>
      <c r="M271" s="14"/>
    </row>
    <row r="272" spans="7:13" x14ac:dyDescent="0.3">
      <c r="K272" s="4">
        <v>43822</v>
      </c>
      <c r="L272" s="4">
        <v>43822</v>
      </c>
      <c r="M272" s="14"/>
    </row>
    <row r="273" spans="11:13" x14ac:dyDescent="0.3">
      <c r="K273" s="4">
        <v>43823</v>
      </c>
      <c r="L273" s="4">
        <v>43823</v>
      </c>
      <c r="M273" s="14"/>
    </row>
    <row r="274" spans="11:13" x14ac:dyDescent="0.3">
      <c r="K274" s="4">
        <v>43824</v>
      </c>
      <c r="L274" s="4">
        <v>43824</v>
      </c>
      <c r="M274" s="14"/>
    </row>
    <row r="275" spans="11:13" x14ac:dyDescent="0.3">
      <c r="K275" s="4">
        <v>43825</v>
      </c>
      <c r="L275" s="4">
        <v>43825</v>
      </c>
      <c r="M275" s="14"/>
    </row>
    <row r="276" spans="11:13" x14ac:dyDescent="0.3">
      <c r="K276" s="4">
        <v>43826</v>
      </c>
      <c r="L276" s="4">
        <v>43826</v>
      </c>
      <c r="M276" s="14"/>
    </row>
    <row r="277" spans="11:13" x14ac:dyDescent="0.3">
      <c r="K277" s="4">
        <v>43827</v>
      </c>
      <c r="L277" s="4">
        <v>43827</v>
      </c>
      <c r="M277" s="14"/>
    </row>
    <row r="278" spans="11:13" x14ac:dyDescent="0.3">
      <c r="K278" s="4">
        <v>43828</v>
      </c>
      <c r="L278" s="4">
        <v>43828</v>
      </c>
      <c r="M278" s="14"/>
    </row>
    <row r="279" spans="11:13" x14ac:dyDescent="0.3">
      <c r="K279" s="4">
        <v>43829</v>
      </c>
      <c r="L279" s="4">
        <v>43829</v>
      </c>
      <c r="M279" s="14"/>
    </row>
    <row r="280" spans="11:13" x14ac:dyDescent="0.3">
      <c r="K280" s="4">
        <v>43830</v>
      </c>
      <c r="L280" s="4">
        <v>43830</v>
      </c>
      <c r="M280" s="14"/>
    </row>
    <row r="281" spans="11:13" x14ac:dyDescent="0.3">
      <c r="K281" s="4">
        <v>43831</v>
      </c>
      <c r="L281" s="4">
        <v>43831</v>
      </c>
      <c r="M281" s="14"/>
    </row>
    <row r="282" spans="11:13" x14ac:dyDescent="0.3">
      <c r="K282" s="4">
        <v>43832</v>
      </c>
      <c r="L282" s="4">
        <v>43832</v>
      </c>
      <c r="M282" s="14"/>
    </row>
    <row r="283" spans="11:13" x14ac:dyDescent="0.3">
      <c r="K283" s="4">
        <v>43833</v>
      </c>
      <c r="L283" s="4">
        <v>43833</v>
      </c>
      <c r="M283" s="14"/>
    </row>
    <row r="284" spans="11:13" x14ac:dyDescent="0.3">
      <c r="K284" s="4">
        <v>43834</v>
      </c>
      <c r="L284" s="4">
        <v>43834</v>
      </c>
      <c r="M284" s="14"/>
    </row>
    <row r="285" spans="11:13" x14ac:dyDescent="0.3">
      <c r="K285" s="4">
        <v>43835</v>
      </c>
      <c r="L285" s="4">
        <v>43835</v>
      </c>
      <c r="M285" s="14"/>
    </row>
    <row r="286" spans="11:13" x14ac:dyDescent="0.3">
      <c r="K286" s="4">
        <v>43841</v>
      </c>
      <c r="L286" s="4">
        <v>43841</v>
      </c>
      <c r="M286" s="14"/>
    </row>
    <row r="287" spans="11:13" x14ac:dyDescent="0.3">
      <c r="K287" s="4">
        <v>43842</v>
      </c>
      <c r="L287" s="4">
        <v>43842</v>
      </c>
      <c r="M287" s="14"/>
    </row>
    <row r="288" spans="11:13" x14ac:dyDescent="0.3">
      <c r="K288" s="4">
        <v>43848</v>
      </c>
      <c r="L288" s="4">
        <v>43848</v>
      </c>
      <c r="M288" s="14"/>
    </row>
    <row r="289" spans="11:13" x14ac:dyDescent="0.3">
      <c r="K289" s="4">
        <v>43849</v>
      </c>
      <c r="L289" s="4">
        <v>43849</v>
      </c>
      <c r="M289" s="14"/>
    </row>
    <row r="290" spans="11:13" x14ac:dyDescent="0.3">
      <c r="K290" s="4">
        <v>43856</v>
      </c>
      <c r="L290" s="4">
        <v>43856</v>
      </c>
      <c r="M290" s="14"/>
    </row>
    <row r="291" spans="11:13" x14ac:dyDescent="0.3">
      <c r="K291" s="4">
        <v>43863</v>
      </c>
      <c r="L291" s="4">
        <v>43863</v>
      </c>
      <c r="M291" s="14"/>
    </row>
    <row r="292" spans="11:13" x14ac:dyDescent="0.3">
      <c r="K292" s="4">
        <v>43870</v>
      </c>
      <c r="L292" s="4">
        <v>43870</v>
      </c>
      <c r="M292" s="14"/>
    </row>
    <row r="293" spans="11:13" x14ac:dyDescent="0.3">
      <c r="K293" s="4">
        <v>43876</v>
      </c>
      <c r="L293" s="4">
        <v>43876</v>
      </c>
      <c r="M293" s="14"/>
    </row>
    <row r="294" spans="11:13" x14ac:dyDescent="0.3">
      <c r="K294" s="4">
        <v>43877</v>
      </c>
      <c r="L294" s="4">
        <v>43877</v>
      </c>
      <c r="M294" s="14"/>
    </row>
    <row r="295" spans="11:13" x14ac:dyDescent="0.3">
      <c r="K295" s="4">
        <v>43883</v>
      </c>
      <c r="L295" s="4">
        <v>43883</v>
      </c>
      <c r="M295" s="14"/>
    </row>
    <row r="296" spans="11:13" x14ac:dyDescent="0.3">
      <c r="K296" s="4">
        <v>43884</v>
      </c>
      <c r="L296" s="4">
        <v>43884</v>
      </c>
      <c r="M296" s="14"/>
    </row>
    <row r="297" spans="11:13" x14ac:dyDescent="0.3">
      <c r="K297" s="4">
        <v>43891</v>
      </c>
      <c r="L297" s="4">
        <v>43891</v>
      </c>
      <c r="M297" s="14"/>
    </row>
    <row r="298" spans="11:13" x14ac:dyDescent="0.3">
      <c r="K298" s="4">
        <v>43898</v>
      </c>
      <c r="L298" s="4">
        <v>43898</v>
      </c>
      <c r="M298" s="14"/>
    </row>
    <row r="299" spans="11:13" x14ac:dyDescent="0.3">
      <c r="K299" s="4">
        <v>43905</v>
      </c>
      <c r="L299" s="4">
        <v>43905</v>
      </c>
      <c r="M299" s="14"/>
    </row>
    <row r="300" spans="11:13" x14ac:dyDescent="0.3">
      <c r="K300" s="4">
        <v>43919</v>
      </c>
      <c r="L300" s="4">
        <v>43919</v>
      </c>
      <c r="M300" s="14"/>
    </row>
    <row r="301" spans="11:13" x14ac:dyDescent="0.3">
      <c r="K301" s="4">
        <v>43926</v>
      </c>
      <c r="L301" s="4">
        <v>43926</v>
      </c>
      <c r="M301" s="14"/>
    </row>
    <row r="302" spans="11:13" x14ac:dyDescent="0.3">
      <c r="K302" s="4">
        <v>43931</v>
      </c>
      <c r="L302" s="4">
        <v>43931</v>
      </c>
      <c r="M302" s="14"/>
    </row>
    <row r="303" spans="11:13" x14ac:dyDescent="0.3">
      <c r="K303" s="4">
        <v>43932</v>
      </c>
      <c r="L303" s="4">
        <v>43932</v>
      </c>
      <c r="M303" s="14"/>
    </row>
    <row r="304" spans="11:13" x14ac:dyDescent="0.3">
      <c r="K304" s="4">
        <v>43933</v>
      </c>
      <c r="L304" s="4">
        <v>43933</v>
      </c>
      <c r="M304" s="14"/>
    </row>
    <row r="305" spans="11:13" x14ac:dyDescent="0.3">
      <c r="K305" s="4">
        <v>43934</v>
      </c>
      <c r="L305" s="4">
        <v>43934</v>
      </c>
      <c r="M305" s="14"/>
    </row>
    <row r="306" spans="11:13" x14ac:dyDescent="0.3">
      <c r="K306" s="4">
        <v>43940</v>
      </c>
      <c r="L306" s="4">
        <v>43940</v>
      </c>
      <c r="M306" s="14"/>
    </row>
    <row r="307" spans="11:13" x14ac:dyDescent="0.3">
      <c r="K307" s="4">
        <v>43947</v>
      </c>
      <c r="L307" s="4">
        <v>43947</v>
      </c>
      <c r="M307" s="14"/>
    </row>
    <row r="308" spans="11:13" x14ac:dyDescent="0.3">
      <c r="K308" s="4">
        <v>43954</v>
      </c>
      <c r="L308" s="4">
        <v>43954</v>
      </c>
      <c r="M308" s="14"/>
    </row>
    <row r="309" spans="11:13" x14ac:dyDescent="0.3">
      <c r="K309" s="4">
        <v>43959</v>
      </c>
      <c r="L309" s="4">
        <v>43959</v>
      </c>
      <c r="M309" s="14"/>
    </row>
    <row r="310" spans="11:13" x14ac:dyDescent="0.3">
      <c r="K310" s="4">
        <v>43961</v>
      </c>
      <c r="L310" s="4">
        <v>43961</v>
      </c>
      <c r="M310" s="14"/>
    </row>
    <row r="311" spans="11:13" x14ac:dyDescent="0.3">
      <c r="K311" s="4">
        <v>43968</v>
      </c>
      <c r="L311" s="4">
        <v>43968</v>
      </c>
      <c r="M311" s="14"/>
    </row>
    <row r="312" spans="11:13" x14ac:dyDescent="0.3">
      <c r="K312" s="4">
        <v>43975</v>
      </c>
      <c r="L312" s="4">
        <v>43975</v>
      </c>
      <c r="M312" s="14"/>
    </row>
    <row r="313" spans="11:13" x14ac:dyDescent="0.3">
      <c r="K313" s="4">
        <v>43976</v>
      </c>
      <c r="L313" s="4">
        <v>43976</v>
      </c>
      <c r="M313" s="14"/>
    </row>
    <row r="314" spans="11:13" x14ac:dyDescent="0.3">
      <c r="K314" s="4">
        <v>43982</v>
      </c>
      <c r="L314" s="4">
        <v>43982</v>
      </c>
      <c r="M314" s="14"/>
    </row>
    <row r="315" spans="11:13" x14ac:dyDescent="0.3">
      <c r="K315" s="4">
        <v>43989</v>
      </c>
      <c r="L315" s="4">
        <v>43989</v>
      </c>
      <c r="M315" s="14"/>
    </row>
    <row r="316" spans="11:13" x14ac:dyDescent="0.3">
      <c r="K316" s="4">
        <v>44003</v>
      </c>
      <c r="L316" s="4">
        <v>44003</v>
      </c>
      <c r="M316" s="14"/>
    </row>
    <row r="317" spans="11:13" x14ac:dyDescent="0.3">
      <c r="K317" s="4">
        <v>44010</v>
      </c>
      <c r="L317" s="4">
        <v>44010</v>
      </c>
      <c r="M317" s="14"/>
    </row>
    <row r="318" spans="11:13" x14ac:dyDescent="0.3">
      <c r="K318" s="4">
        <v>44017</v>
      </c>
      <c r="L318" s="4">
        <v>44017</v>
      </c>
      <c r="M318" s="14"/>
    </row>
    <row r="319" spans="11:13" x14ac:dyDescent="0.3">
      <c r="K319" s="4">
        <v>44031</v>
      </c>
      <c r="L319" s="4">
        <v>44031</v>
      </c>
      <c r="M319" s="14"/>
    </row>
    <row r="320" spans="11:13" x14ac:dyDescent="0.3">
      <c r="K320" s="4">
        <v>44038</v>
      </c>
      <c r="L320" s="4">
        <v>44038</v>
      </c>
      <c r="M320" s="14"/>
    </row>
    <row r="321" spans="11:13" x14ac:dyDescent="0.3">
      <c r="K321" s="4">
        <v>44045</v>
      </c>
      <c r="L321" s="4">
        <v>44045</v>
      </c>
      <c r="M321" s="14"/>
    </row>
    <row r="322" spans="11:13" x14ac:dyDescent="0.3">
      <c r="K322" s="4">
        <v>44052</v>
      </c>
      <c r="L322" s="4">
        <v>44052</v>
      </c>
      <c r="M322" s="14"/>
    </row>
    <row r="323" spans="11:13" x14ac:dyDescent="0.3">
      <c r="K323" s="4">
        <v>44059</v>
      </c>
      <c r="L323" s="4">
        <v>44059</v>
      </c>
      <c r="M323" s="14"/>
    </row>
    <row r="324" spans="11:13" x14ac:dyDescent="0.3">
      <c r="K324" s="4">
        <v>44066</v>
      </c>
      <c r="L324" s="4">
        <v>44066</v>
      </c>
      <c r="M324" s="14"/>
    </row>
    <row r="325" spans="11:13" x14ac:dyDescent="0.3">
      <c r="K325" s="4">
        <v>44072</v>
      </c>
      <c r="L325" s="4">
        <v>44072</v>
      </c>
      <c r="M325" s="14"/>
    </row>
    <row r="326" spans="11:13" x14ac:dyDescent="0.3">
      <c r="K326" s="4">
        <v>44073</v>
      </c>
      <c r="L326" s="4">
        <v>44073</v>
      </c>
      <c r="M326" s="14"/>
    </row>
    <row r="327" spans="11:13" x14ac:dyDescent="0.3">
      <c r="K327" s="4">
        <v>44094</v>
      </c>
      <c r="L327" s="4">
        <v>44094</v>
      </c>
      <c r="M327" s="14"/>
    </row>
    <row r="328" spans="11:13" x14ac:dyDescent="0.3">
      <c r="K328" s="4">
        <v>44101</v>
      </c>
      <c r="L328" s="4">
        <v>44101</v>
      </c>
      <c r="M328" s="14"/>
    </row>
    <row r="329" spans="11:13" x14ac:dyDescent="0.3">
      <c r="K329" s="4">
        <v>44108</v>
      </c>
      <c r="L329" s="4">
        <v>44108</v>
      </c>
      <c r="M329" s="14"/>
    </row>
    <row r="330" spans="11:13" x14ac:dyDescent="0.3">
      <c r="K330" s="4">
        <v>44122</v>
      </c>
      <c r="L330" s="4">
        <v>44122</v>
      </c>
      <c r="M330" s="14"/>
    </row>
    <row r="331" spans="11:13" x14ac:dyDescent="0.3">
      <c r="K331" s="4">
        <v>44129</v>
      </c>
      <c r="L331" s="4">
        <v>44129</v>
      </c>
      <c r="M331" s="14"/>
    </row>
    <row r="332" spans="11:13" x14ac:dyDescent="0.3">
      <c r="K332" s="4">
        <v>44136</v>
      </c>
      <c r="L332" s="4">
        <v>44136</v>
      </c>
      <c r="M332" s="14"/>
    </row>
    <row r="333" spans="11:13" x14ac:dyDescent="0.3">
      <c r="K333" s="4">
        <v>44143</v>
      </c>
      <c r="L333" s="4">
        <v>44143</v>
      </c>
      <c r="M333" s="14"/>
    </row>
    <row r="334" spans="11:13" x14ac:dyDescent="0.3">
      <c r="K334" s="4">
        <v>44150</v>
      </c>
      <c r="L334" s="4">
        <v>44150</v>
      </c>
      <c r="M334" s="14"/>
    </row>
    <row r="335" spans="11:13" x14ac:dyDescent="0.3">
      <c r="K335" s="4">
        <v>44157</v>
      </c>
      <c r="L335" s="4">
        <v>44157</v>
      </c>
      <c r="M335" s="14"/>
    </row>
    <row r="336" spans="11:13" x14ac:dyDescent="0.3">
      <c r="K336" s="4">
        <v>44164</v>
      </c>
      <c r="L336" s="4">
        <v>44164</v>
      </c>
      <c r="M336" s="14"/>
    </row>
    <row r="337" spans="11:13" x14ac:dyDescent="0.3">
      <c r="K337" s="4">
        <v>44171</v>
      </c>
      <c r="L337" s="4">
        <v>44171</v>
      </c>
      <c r="M337" s="14"/>
    </row>
    <row r="338" spans="11:13" x14ac:dyDescent="0.3">
      <c r="K338" s="4">
        <v>44178</v>
      </c>
      <c r="L338" s="4">
        <v>44178</v>
      </c>
      <c r="M338" s="14"/>
    </row>
    <row r="339" spans="11:13" x14ac:dyDescent="0.3">
      <c r="K339" s="4">
        <v>44184</v>
      </c>
      <c r="L339" s="4">
        <v>44184</v>
      </c>
      <c r="M339" s="14"/>
    </row>
    <row r="340" spans="11:13" x14ac:dyDescent="0.3">
      <c r="K340" s="4">
        <v>44185</v>
      </c>
      <c r="L340" s="4">
        <v>44185</v>
      </c>
      <c r="M340" s="14"/>
    </row>
    <row r="341" spans="11:13" x14ac:dyDescent="0.3">
      <c r="K341" s="4">
        <v>44186</v>
      </c>
      <c r="L341" s="4">
        <v>44186</v>
      </c>
      <c r="M341" s="14"/>
    </row>
    <row r="342" spans="11:13" x14ac:dyDescent="0.3">
      <c r="K342" s="4">
        <v>44187</v>
      </c>
      <c r="L342" s="4">
        <v>44187</v>
      </c>
      <c r="M342" s="14"/>
    </row>
    <row r="343" spans="11:13" x14ac:dyDescent="0.3">
      <c r="K343" s="4">
        <v>44188</v>
      </c>
      <c r="L343" s="4">
        <v>44188</v>
      </c>
      <c r="M343" s="14"/>
    </row>
    <row r="344" spans="11:13" x14ac:dyDescent="0.3">
      <c r="K344" s="4">
        <v>44189</v>
      </c>
      <c r="L344" s="4">
        <v>44189</v>
      </c>
      <c r="M344" s="14"/>
    </row>
    <row r="345" spans="11:13" x14ac:dyDescent="0.3">
      <c r="K345" s="4">
        <v>44190</v>
      </c>
      <c r="L345" s="4">
        <v>44190</v>
      </c>
      <c r="M345" s="14"/>
    </row>
    <row r="346" spans="11:13" x14ac:dyDescent="0.3">
      <c r="K346" s="4">
        <v>44191</v>
      </c>
      <c r="L346" s="4">
        <v>44191</v>
      </c>
      <c r="M346" s="14"/>
    </row>
    <row r="347" spans="11:13" x14ac:dyDescent="0.3">
      <c r="K347" s="4">
        <v>44192</v>
      </c>
      <c r="L347" s="4">
        <v>44192</v>
      </c>
      <c r="M347" s="14"/>
    </row>
    <row r="348" spans="11:13" x14ac:dyDescent="0.3">
      <c r="K348" s="4">
        <v>44193</v>
      </c>
      <c r="L348" s="4">
        <v>44193</v>
      </c>
      <c r="M348" s="14"/>
    </row>
    <row r="349" spans="11:13" x14ac:dyDescent="0.3">
      <c r="K349" s="4">
        <v>44194</v>
      </c>
      <c r="L349" s="4">
        <v>44194</v>
      </c>
      <c r="M349" s="14"/>
    </row>
    <row r="350" spans="11:13" x14ac:dyDescent="0.3">
      <c r="K350" s="4">
        <v>44195</v>
      </c>
      <c r="L350" s="4">
        <v>44195</v>
      </c>
      <c r="M350" s="14"/>
    </row>
    <row r="351" spans="11:13" x14ac:dyDescent="0.3">
      <c r="K351" s="4">
        <v>44196</v>
      </c>
      <c r="L351" s="4">
        <v>44196</v>
      </c>
      <c r="M351" s="14"/>
    </row>
    <row r="352" spans="11:13" x14ac:dyDescent="0.3">
      <c r="K352" s="4">
        <v>44197</v>
      </c>
      <c r="L352" s="4">
        <v>44197</v>
      </c>
      <c r="M352" s="14"/>
    </row>
    <row r="353" spans="11:13" x14ac:dyDescent="0.3">
      <c r="K353" s="4">
        <v>44198</v>
      </c>
      <c r="L353" s="4">
        <v>44198</v>
      </c>
      <c r="M353" s="14"/>
    </row>
    <row r="354" spans="11:13" x14ac:dyDescent="0.3">
      <c r="K354" s="4">
        <v>44199</v>
      </c>
      <c r="L354" s="4">
        <v>44199</v>
      </c>
      <c r="M354" s="14"/>
    </row>
    <row r="355" spans="11:13" x14ac:dyDescent="0.3">
      <c r="K355" s="4">
        <v>44206</v>
      </c>
      <c r="L355" s="4">
        <v>44206</v>
      </c>
      <c r="M355" s="14"/>
    </row>
    <row r="356" spans="11:13" x14ac:dyDescent="0.3">
      <c r="K356" s="4">
        <v>44213</v>
      </c>
      <c r="L356" s="4">
        <v>44213</v>
      </c>
      <c r="M356" s="14"/>
    </row>
    <row r="357" spans="11:13" x14ac:dyDescent="0.3">
      <c r="K357" s="4">
        <v>44220</v>
      </c>
      <c r="L357" s="4">
        <v>44220</v>
      </c>
      <c r="M357" s="14"/>
    </row>
    <row r="358" spans="11:13" x14ac:dyDescent="0.3">
      <c r="K358" s="4">
        <v>44227</v>
      </c>
      <c r="L358" s="4">
        <v>44227</v>
      </c>
      <c r="M358" s="14"/>
    </row>
    <row r="359" spans="11:13" x14ac:dyDescent="0.3">
      <c r="K359" s="4">
        <v>44234</v>
      </c>
      <c r="L359" s="4">
        <v>44234</v>
      </c>
      <c r="M359" s="14"/>
    </row>
    <row r="360" spans="11:13" x14ac:dyDescent="0.3">
      <c r="K360" s="4">
        <v>44241</v>
      </c>
      <c r="L360" s="4">
        <v>44241</v>
      </c>
      <c r="M360" s="14"/>
    </row>
    <row r="361" spans="11:13" x14ac:dyDescent="0.3">
      <c r="K361" s="4">
        <v>44248</v>
      </c>
      <c r="L361" s="4">
        <v>44248</v>
      </c>
      <c r="M361" s="14"/>
    </row>
    <row r="362" spans="11:13" x14ac:dyDescent="0.3">
      <c r="K362" s="4">
        <v>44255</v>
      </c>
      <c r="L362" s="4">
        <v>44255</v>
      </c>
      <c r="M362" s="14"/>
    </row>
    <row r="363" spans="11:13" x14ac:dyDescent="0.3">
      <c r="K363" s="4">
        <v>44269</v>
      </c>
      <c r="L363" s="4">
        <v>44269</v>
      </c>
      <c r="M363" s="14"/>
    </row>
    <row r="364" spans="11:13" x14ac:dyDescent="0.3">
      <c r="K364" s="4">
        <v>44283</v>
      </c>
      <c r="L364" s="4">
        <v>44283</v>
      </c>
      <c r="M364" s="14"/>
    </row>
    <row r="365" spans="11:13" x14ac:dyDescent="0.3">
      <c r="K365" s="4">
        <v>44288</v>
      </c>
      <c r="L365" s="4">
        <v>44288</v>
      </c>
      <c r="M365" s="14"/>
    </row>
    <row r="366" spans="11:13" x14ac:dyDescent="0.3">
      <c r="K366" s="4">
        <v>44289</v>
      </c>
      <c r="L366" s="4">
        <v>44289</v>
      </c>
      <c r="M366" s="14"/>
    </row>
    <row r="367" spans="11:13" x14ac:dyDescent="0.3">
      <c r="K367" s="4">
        <v>44290</v>
      </c>
      <c r="L367" s="4">
        <v>44290</v>
      </c>
      <c r="M367" s="14"/>
    </row>
    <row r="368" spans="11:13" x14ac:dyDescent="0.3">
      <c r="K368" s="4">
        <v>44291</v>
      </c>
      <c r="L368" s="4">
        <v>44291</v>
      </c>
      <c r="M368" s="14"/>
    </row>
    <row r="369" spans="11:13" x14ac:dyDescent="0.3">
      <c r="K369" s="4">
        <v>44297</v>
      </c>
      <c r="L369" s="4">
        <v>44297</v>
      </c>
      <c r="M369" s="14"/>
    </row>
    <row r="370" spans="11:13" x14ac:dyDescent="0.3">
      <c r="K370" s="4">
        <v>44304</v>
      </c>
      <c r="L370" s="4">
        <v>44304</v>
      </c>
      <c r="M370" s="14"/>
    </row>
    <row r="371" spans="11:13" x14ac:dyDescent="0.3">
      <c r="K371" s="4">
        <v>44311</v>
      </c>
      <c r="L371" s="4">
        <v>44311</v>
      </c>
      <c r="M371" s="14"/>
    </row>
    <row r="372" spans="11:13" x14ac:dyDescent="0.3">
      <c r="K372" s="4">
        <v>44318</v>
      </c>
      <c r="L372" s="4">
        <v>44318</v>
      </c>
      <c r="M372" s="14"/>
    </row>
    <row r="373" spans="11:13" x14ac:dyDescent="0.3">
      <c r="K373" s="4">
        <v>44319</v>
      </c>
      <c r="L373" s="4">
        <v>44319</v>
      </c>
      <c r="M373" s="14"/>
    </row>
    <row r="374" spans="11:13" x14ac:dyDescent="0.3">
      <c r="K374" s="4">
        <v>44325</v>
      </c>
      <c r="L374" s="4">
        <v>44325</v>
      </c>
      <c r="M374" s="14"/>
    </row>
    <row r="375" spans="11:13" x14ac:dyDescent="0.3">
      <c r="K375" s="4">
        <v>44339</v>
      </c>
      <c r="L375" s="4">
        <v>44339</v>
      </c>
      <c r="M375" s="14"/>
    </row>
    <row r="376" spans="11:13" x14ac:dyDescent="0.3">
      <c r="K376" s="4">
        <v>44346</v>
      </c>
      <c r="L376" s="4">
        <v>44346</v>
      </c>
      <c r="M376" s="14"/>
    </row>
    <row r="377" spans="11:13" x14ac:dyDescent="0.3">
      <c r="K377" s="4">
        <v>44347</v>
      </c>
      <c r="L377" s="4">
        <v>44347</v>
      </c>
      <c r="M377" s="14"/>
    </row>
    <row r="378" spans="11:13" x14ac:dyDescent="0.3">
      <c r="K378" s="4">
        <v>44353</v>
      </c>
      <c r="L378" s="4">
        <v>44353</v>
      </c>
      <c r="M378" s="14"/>
    </row>
    <row r="379" spans="11:13" x14ac:dyDescent="0.3">
      <c r="K379" s="4">
        <v>44360</v>
      </c>
      <c r="L379" s="4">
        <v>44360</v>
      </c>
      <c r="M379" s="14"/>
    </row>
    <row r="380" spans="11:13" x14ac:dyDescent="0.3">
      <c r="K380" s="4">
        <v>44367</v>
      </c>
      <c r="L380" s="4">
        <v>44367</v>
      </c>
      <c r="M380" s="14"/>
    </row>
    <row r="381" spans="11:13" x14ac:dyDescent="0.3">
      <c r="K381" s="4">
        <v>44374</v>
      </c>
      <c r="L381" s="4">
        <v>44374</v>
      </c>
      <c r="M381" s="14"/>
    </row>
    <row r="382" spans="11:13" x14ac:dyDescent="0.3">
      <c r="K382" s="4">
        <v>44381</v>
      </c>
      <c r="L382" s="4">
        <v>44381</v>
      </c>
      <c r="M382" s="14"/>
    </row>
    <row r="383" spans="11:13" x14ac:dyDescent="0.3">
      <c r="K383" s="4">
        <v>44388</v>
      </c>
      <c r="L383" s="4">
        <v>44388</v>
      </c>
      <c r="M383" s="14"/>
    </row>
    <row r="384" spans="11:13" x14ac:dyDescent="0.3">
      <c r="K384" s="4">
        <v>44402</v>
      </c>
      <c r="L384" s="4">
        <v>44402</v>
      </c>
      <c r="M384" s="14"/>
    </row>
    <row r="385" spans="11:13" x14ac:dyDescent="0.3">
      <c r="K385" s="4">
        <v>44409</v>
      </c>
      <c r="L385" s="4">
        <v>44409</v>
      </c>
      <c r="M385" s="14"/>
    </row>
    <row r="386" spans="11:13" x14ac:dyDescent="0.3">
      <c r="K386" s="4">
        <v>44416</v>
      </c>
      <c r="L386" s="4">
        <v>44416</v>
      </c>
      <c r="M386" s="14"/>
    </row>
    <row r="387" spans="11:13" x14ac:dyDescent="0.3">
      <c r="K387" s="4">
        <v>44423</v>
      </c>
      <c r="L387" s="4">
        <v>44423</v>
      </c>
      <c r="M387" s="14"/>
    </row>
    <row r="388" spans="11:13" x14ac:dyDescent="0.3">
      <c r="K388" s="4">
        <v>44430</v>
      </c>
      <c r="L388" s="4">
        <v>44430</v>
      </c>
      <c r="M388" s="14"/>
    </row>
    <row r="389" spans="11:13" x14ac:dyDescent="0.3">
      <c r="K389" s="4">
        <v>44436</v>
      </c>
      <c r="L389" s="4">
        <v>44436</v>
      </c>
      <c r="M389" s="14"/>
    </row>
    <row r="390" spans="11:13" x14ac:dyDescent="0.3">
      <c r="K390" s="4">
        <v>44437</v>
      </c>
      <c r="L390" s="4">
        <v>44437</v>
      </c>
      <c r="M390" s="14"/>
    </row>
    <row r="391" spans="11:13" x14ac:dyDescent="0.3">
      <c r="K391" s="4">
        <v>44438</v>
      </c>
      <c r="L391" s="4">
        <v>44438</v>
      </c>
      <c r="M391" s="14"/>
    </row>
    <row r="392" spans="11:13" x14ac:dyDescent="0.3">
      <c r="K392" s="4">
        <v>44444</v>
      </c>
      <c r="L392" s="4">
        <v>44444</v>
      </c>
      <c r="M392" s="14"/>
    </row>
    <row r="393" spans="11:13" x14ac:dyDescent="0.3">
      <c r="K393" s="4">
        <v>44451</v>
      </c>
      <c r="L393" s="4">
        <v>44451</v>
      </c>
      <c r="M393" s="14"/>
    </row>
    <row r="394" spans="11:13" x14ac:dyDescent="0.3">
      <c r="K394" s="4">
        <v>44458</v>
      </c>
      <c r="L394" s="4">
        <v>44458</v>
      </c>
      <c r="M394" s="14"/>
    </row>
    <row r="395" spans="11:13" x14ac:dyDescent="0.3">
      <c r="K395" s="4">
        <v>44465</v>
      </c>
      <c r="L395" s="4">
        <v>44465</v>
      </c>
      <c r="M395" s="14"/>
    </row>
    <row r="396" spans="11:13" x14ac:dyDescent="0.3">
      <c r="K396" s="4">
        <v>44472</v>
      </c>
      <c r="L396" s="4">
        <v>44472</v>
      </c>
      <c r="M396" s="14"/>
    </row>
    <row r="397" spans="11:13" x14ac:dyDescent="0.3">
      <c r="K397" s="4">
        <v>44479</v>
      </c>
      <c r="L397" s="4">
        <v>44479</v>
      </c>
      <c r="M397" s="14"/>
    </row>
    <row r="398" spans="11:13" x14ac:dyDescent="0.3">
      <c r="K398" s="4">
        <v>44493</v>
      </c>
      <c r="L398" s="4">
        <v>44493</v>
      </c>
      <c r="M398" s="14"/>
    </row>
    <row r="399" spans="11:13" x14ac:dyDescent="0.3">
      <c r="K399" s="4">
        <v>44500</v>
      </c>
      <c r="L399" s="4">
        <v>44500</v>
      </c>
      <c r="M399" s="14"/>
    </row>
    <row r="400" spans="11:13" x14ac:dyDescent="0.3">
      <c r="K400" s="4">
        <v>44507</v>
      </c>
      <c r="L400" s="4">
        <v>44507</v>
      </c>
      <c r="M400" s="14"/>
    </row>
    <row r="401" spans="11:13" x14ac:dyDescent="0.3">
      <c r="K401" s="4">
        <v>44514</v>
      </c>
      <c r="L401" s="4">
        <v>44514</v>
      </c>
      <c r="M401" s="14"/>
    </row>
    <row r="402" spans="11:13" x14ac:dyDescent="0.3">
      <c r="K402" s="4">
        <v>44521</v>
      </c>
      <c r="L402" s="4">
        <v>44521</v>
      </c>
      <c r="M402" s="14"/>
    </row>
    <row r="403" spans="11:13" x14ac:dyDescent="0.3">
      <c r="K403" s="4">
        <v>44528</v>
      </c>
      <c r="L403" s="4">
        <v>44528</v>
      </c>
      <c r="M403" s="14"/>
    </row>
    <row r="404" spans="11:13" x14ac:dyDescent="0.3">
      <c r="K404" s="4">
        <v>44535</v>
      </c>
      <c r="L404" s="4">
        <v>44535</v>
      </c>
      <c r="M404" s="14"/>
    </row>
    <row r="405" spans="11:13" x14ac:dyDescent="0.3">
      <c r="K405" s="4">
        <v>44542</v>
      </c>
      <c r="L405" s="4">
        <v>44542</v>
      </c>
      <c r="M405" s="14"/>
    </row>
    <row r="406" spans="11:13" x14ac:dyDescent="0.3">
      <c r="K406" s="4">
        <v>44549</v>
      </c>
      <c r="L406" s="4">
        <v>44549</v>
      </c>
      <c r="M406" s="14"/>
    </row>
    <row r="407" spans="11:13" x14ac:dyDescent="0.3">
      <c r="K407" s="4">
        <v>44553</v>
      </c>
      <c r="L407" s="4">
        <v>44553</v>
      </c>
      <c r="M407" s="14"/>
    </row>
    <row r="408" spans="11:13" x14ac:dyDescent="0.3">
      <c r="K408" s="4">
        <v>44554</v>
      </c>
      <c r="L408" s="4">
        <v>44554</v>
      </c>
      <c r="M408" s="14"/>
    </row>
    <row r="409" spans="11:13" x14ac:dyDescent="0.3">
      <c r="K409" s="4">
        <v>44555</v>
      </c>
      <c r="L409" s="4">
        <v>44555</v>
      </c>
      <c r="M409" s="14"/>
    </row>
    <row r="410" spans="11:13" x14ac:dyDescent="0.3">
      <c r="K410" s="4">
        <v>44556</v>
      </c>
      <c r="L410" s="4">
        <v>44556</v>
      </c>
      <c r="M410" s="14"/>
    </row>
    <row r="411" spans="11:13" x14ac:dyDescent="0.3">
      <c r="K411" s="4">
        <v>44557</v>
      </c>
      <c r="L411" s="4">
        <v>44557</v>
      </c>
      <c r="M411" s="14"/>
    </row>
    <row r="412" spans="11:13" x14ac:dyDescent="0.3">
      <c r="K412" s="4">
        <v>44558</v>
      </c>
      <c r="L412" s="4">
        <v>44558</v>
      </c>
      <c r="M412" s="14"/>
    </row>
    <row r="413" spans="11:13" x14ac:dyDescent="0.3">
      <c r="K413" s="4">
        <v>44559</v>
      </c>
      <c r="L413" s="4">
        <v>44559</v>
      </c>
      <c r="M413" s="14"/>
    </row>
    <row r="414" spans="11:13" x14ac:dyDescent="0.3">
      <c r="K414" s="4">
        <v>44560</v>
      </c>
      <c r="L414" s="4">
        <v>44560</v>
      </c>
      <c r="M414" s="14"/>
    </row>
    <row r="415" spans="11:13" x14ac:dyDescent="0.3">
      <c r="K415" s="4">
        <v>44561</v>
      </c>
      <c r="L415" s="4">
        <v>44561</v>
      </c>
      <c r="M415" s="14"/>
    </row>
    <row r="416" spans="11:13" x14ac:dyDescent="0.3">
      <c r="K416" s="4">
        <v>44562</v>
      </c>
      <c r="L416" s="4">
        <v>44562</v>
      </c>
      <c r="M416" s="14"/>
    </row>
    <row r="417" spans="11:13" x14ac:dyDescent="0.3">
      <c r="K417" s="4">
        <v>44563</v>
      </c>
      <c r="L417" s="4">
        <v>44563</v>
      </c>
      <c r="M417" s="14"/>
    </row>
    <row r="418" spans="11:13" x14ac:dyDescent="0.3">
      <c r="K418" s="4">
        <v>44564</v>
      </c>
      <c r="L418" s="4">
        <v>44564</v>
      </c>
      <c r="M418" s="14"/>
    </row>
    <row r="419" spans="11:13" x14ac:dyDescent="0.3">
      <c r="K419" s="4">
        <v>44570</v>
      </c>
      <c r="L419" s="4">
        <v>44570</v>
      </c>
      <c r="M419" s="14"/>
    </row>
    <row r="420" spans="11:13" x14ac:dyDescent="0.3">
      <c r="K420" s="4">
        <v>44584</v>
      </c>
      <c r="L420" s="4">
        <v>44584</v>
      </c>
      <c r="M420" s="14"/>
    </row>
    <row r="421" spans="11:13" x14ac:dyDescent="0.3">
      <c r="K421" s="4">
        <v>44591</v>
      </c>
      <c r="L421" s="4">
        <v>44591</v>
      </c>
      <c r="M421" s="14"/>
    </row>
    <row r="422" spans="11:13" x14ac:dyDescent="0.3">
      <c r="K422" s="4">
        <v>44598</v>
      </c>
      <c r="L422" s="4">
        <v>44598</v>
      </c>
      <c r="M422" s="14"/>
    </row>
    <row r="423" spans="11:13" x14ac:dyDescent="0.3">
      <c r="K423" s="4">
        <v>44605</v>
      </c>
      <c r="L423" s="4">
        <v>44605</v>
      </c>
      <c r="M423" s="14"/>
    </row>
    <row r="424" spans="11:13" x14ac:dyDescent="0.3">
      <c r="K424" s="4">
        <v>44611</v>
      </c>
      <c r="L424" s="4">
        <v>44611</v>
      </c>
      <c r="M424" s="14"/>
    </row>
    <row r="425" spans="11:13" x14ac:dyDescent="0.3">
      <c r="K425" s="4">
        <v>44612</v>
      </c>
      <c r="L425" s="4">
        <v>44612</v>
      </c>
      <c r="M425" s="14"/>
    </row>
    <row r="426" spans="11:13" x14ac:dyDescent="0.3">
      <c r="K426" s="4">
        <v>44619</v>
      </c>
      <c r="L426" s="4">
        <v>44619</v>
      </c>
      <c r="M426" s="14"/>
    </row>
    <row r="427" spans="11:13" x14ac:dyDescent="0.3">
      <c r="K427" s="4">
        <v>44626</v>
      </c>
      <c r="L427" s="4">
        <v>44626</v>
      </c>
      <c r="M427" s="14"/>
    </row>
    <row r="428" spans="11:13" x14ac:dyDescent="0.3">
      <c r="K428" s="4">
        <v>44633</v>
      </c>
      <c r="L428" s="4">
        <v>44633</v>
      </c>
      <c r="M428" s="14"/>
    </row>
    <row r="429" spans="11:13" x14ac:dyDescent="0.3">
      <c r="K429" s="4">
        <v>44640</v>
      </c>
      <c r="L429" s="4">
        <v>44640</v>
      </c>
      <c r="M429" s="14"/>
    </row>
    <row r="430" spans="11:13" x14ac:dyDescent="0.3">
      <c r="K430" s="4">
        <v>44654</v>
      </c>
      <c r="L430" s="4">
        <v>44654</v>
      </c>
      <c r="M430" s="14"/>
    </row>
    <row r="431" spans="11:13" x14ac:dyDescent="0.3">
      <c r="K431" s="4">
        <v>44661</v>
      </c>
      <c r="L431" s="4">
        <v>44661</v>
      </c>
      <c r="M431" s="14"/>
    </row>
    <row r="432" spans="11:13" x14ac:dyDescent="0.3">
      <c r="K432" s="4">
        <v>44666</v>
      </c>
      <c r="L432" s="4">
        <v>44666</v>
      </c>
      <c r="M432" s="14"/>
    </row>
    <row r="433" spans="11:13" x14ac:dyDescent="0.3">
      <c r="K433" s="4">
        <v>44667</v>
      </c>
      <c r="L433" s="4">
        <v>44667</v>
      </c>
      <c r="M433" s="14"/>
    </row>
    <row r="434" spans="11:13" x14ac:dyDescent="0.3">
      <c r="K434" s="4">
        <v>44668</v>
      </c>
      <c r="L434" s="4">
        <v>44668</v>
      </c>
      <c r="M434" s="14"/>
    </row>
    <row r="435" spans="11:13" x14ac:dyDescent="0.3">
      <c r="K435" s="4">
        <v>44669</v>
      </c>
      <c r="L435" s="4">
        <v>44669</v>
      </c>
      <c r="M435" s="14"/>
    </row>
    <row r="436" spans="11:13" x14ac:dyDescent="0.3">
      <c r="K436" s="4">
        <v>44675</v>
      </c>
      <c r="L436" s="4">
        <v>44675</v>
      </c>
      <c r="M436" s="14"/>
    </row>
    <row r="437" spans="11:13" x14ac:dyDescent="0.3">
      <c r="K437" s="4">
        <v>44682</v>
      </c>
      <c r="L437" s="4">
        <v>44682</v>
      </c>
      <c r="M437" s="14"/>
    </row>
    <row r="438" spans="11:13" x14ac:dyDescent="0.3">
      <c r="K438" s="4">
        <v>44683</v>
      </c>
      <c r="L438" s="4">
        <v>44683</v>
      </c>
      <c r="M438" s="14"/>
    </row>
    <row r="439" spans="11:13" x14ac:dyDescent="0.3">
      <c r="K439" s="4">
        <v>44689</v>
      </c>
      <c r="L439" s="4">
        <v>44689</v>
      </c>
      <c r="M439" s="14"/>
    </row>
    <row r="440" spans="11:13" x14ac:dyDescent="0.3">
      <c r="K440" s="4">
        <v>44696</v>
      </c>
      <c r="L440" s="4">
        <v>44696</v>
      </c>
      <c r="M440" s="14"/>
    </row>
    <row r="441" spans="11:13" x14ac:dyDescent="0.3">
      <c r="K441" s="4">
        <v>44703</v>
      </c>
      <c r="L441" s="4">
        <v>44703</v>
      </c>
      <c r="M441" s="14"/>
    </row>
    <row r="442" spans="11:13" x14ac:dyDescent="0.3">
      <c r="K442" s="4">
        <v>44710</v>
      </c>
      <c r="L442" s="4">
        <v>44710</v>
      </c>
      <c r="M442" s="14"/>
    </row>
    <row r="443" spans="11:13" x14ac:dyDescent="0.3">
      <c r="K443" s="4">
        <v>44714</v>
      </c>
      <c r="L443" s="4">
        <v>44714</v>
      </c>
      <c r="M443" s="14"/>
    </row>
    <row r="444" spans="11:13" x14ac:dyDescent="0.3">
      <c r="K444" s="4">
        <v>44715</v>
      </c>
      <c r="L444" s="4">
        <v>44715</v>
      </c>
      <c r="M444" s="14"/>
    </row>
    <row r="445" spans="11:13" x14ac:dyDescent="0.3">
      <c r="K445" s="4">
        <v>44716</v>
      </c>
      <c r="L445" s="4">
        <v>44716</v>
      </c>
      <c r="M445" s="14"/>
    </row>
    <row r="446" spans="11:13" x14ac:dyDescent="0.3">
      <c r="K446" s="4">
        <v>44717</v>
      </c>
      <c r="L446" s="4">
        <v>44717</v>
      </c>
      <c r="M446" s="14"/>
    </row>
    <row r="447" spans="11:13" x14ac:dyDescent="0.3">
      <c r="K447" s="4">
        <v>44724</v>
      </c>
      <c r="L447" s="4">
        <v>44724</v>
      </c>
      <c r="M447" s="14"/>
    </row>
    <row r="448" spans="11:13" x14ac:dyDescent="0.3">
      <c r="K448" s="4">
        <v>44738</v>
      </c>
      <c r="L448" s="4">
        <v>44738</v>
      </c>
      <c r="M448" s="14"/>
    </row>
    <row r="449" spans="11:13" x14ac:dyDescent="0.3">
      <c r="K449" s="4">
        <v>44745</v>
      </c>
      <c r="L449" s="4">
        <v>44745</v>
      </c>
      <c r="M449" s="14"/>
    </row>
    <row r="450" spans="11:13" x14ac:dyDescent="0.3">
      <c r="K450" s="4">
        <v>44759</v>
      </c>
      <c r="L450" s="4">
        <v>44759</v>
      </c>
      <c r="M450" s="14"/>
    </row>
    <row r="451" spans="11:13" x14ac:dyDescent="0.3">
      <c r="K451" s="4">
        <v>44765</v>
      </c>
      <c r="L451" s="4">
        <v>44765</v>
      </c>
      <c r="M451" s="14"/>
    </row>
    <row r="452" spans="11:13" x14ac:dyDescent="0.3">
      <c r="K452" s="4">
        <v>44766</v>
      </c>
      <c r="L452" s="4">
        <v>44766</v>
      </c>
      <c r="M452" s="14"/>
    </row>
    <row r="453" spans="11:13" x14ac:dyDescent="0.3">
      <c r="K453" s="4">
        <v>44780</v>
      </c>
      <c r="L453" s="4">
        <v>44780</v>
      </c>
      <c r="M453" s="14"/>
    </row>
    <row r="454" spans="11:13" x14ac:dyDescent="0.3">
      <c r="K454" s="4">
        <v>44787</v>
      </c>
      <c r="L454" s="4">
        <v>44787</v>
      </c>
      <c r="M454" s="14"/>
    </row>
    <row r="455" spans="11:13" x14ac:dyDescent="0.3">
      <c r="K455" s="4">
        <v>44794</v>
      </c>
      <c r="L455" s="4">
        <v>44794</v>
      </c>
      <c r="M455" s="14"/>
    </row>
    <row r="456" spans="11:13" x14ac:dyDescent="0.3">
      <c r="K456" s="4">
        <v>44801</v>
      </c>
      <c r="L456" s="4">
        <v>44801</v>
      </c>
      <c r="M456" s="14"/>
    </row>
    <row r="457" spans="11:13" x14ac:dyDescent="0.3">
      <c r="K457" s="4">
        <v>44802</v>
      </c>
      <c r="L457" s="4">
        <v>44802</v>
      </c>
      <c r="M457" s="14"/>
    </row>
    <row r="458" spans="11:13" x14ac:dyDescent="0.3">
      <c r="K458" s="4">
        <v>44808</v>
      </c>
      <c r="L458" s="4">
        <v>44808</v>
      </c>
      <c r="M458" s="14"/>
    </row>
    <row r="459" spans="11:13" x14ac:dyDescent="0.3">
      <c r="K459" s="4">
        <v>44822</v>
      </c>
      <c r="L459" s="4">
        <v>44822</v>
      </c>
      <c r="M459" s="14"/>
    </row>
    <row r="460" spans="11:13" x14ac:dyDescent="0.3">
      <c r="K460" s="4">
        <v>44823</v>
      </c>
      <c r="L460" s="4">
        <v>44823</v>
      </c>
      <c r="M460" s="14"/>
    </row>
    <row r="461" spans="11:13" x14ac:dyDescent="0.3">
      <c r="K461" s="4">
        <v>44829</v>
      </c>
      <c r="L461" s="4">
        <v>44829</v>
      </c>
      <c r="M461" s="14"/>
    </row>
    <row r="462" spans="11:13" x14ac:dyDescent="0.3">
      <c r="K462" s="4">
        <v>44836</v>
      </c>
      <c r="L462" s="4">
        <v>44836</v>
      </c>
      <c r="M462" s="14"/>
    </row>
    <row r="463" spans="11:13" x14ac:dyDescent="0.3">
      <c r="K463" s="4">
        <v>44850</v>
      </c>
      <c r="L463" s="4">
        <v>44850</v>
      </c>
      <c r="M463" s="14"/>
    </row>
    <row r="464" spans="11:13" x14ac:dyDescent="0.3">
      <c r="K464" s="4">
        <v>44857</v>
      </c>
      <c r="L464" s="4">
        <v>44857</v>
      </c>
      <c r="M464" s="14"/>
    </row>
    <row r="465" spans="11:13" x14ac:dyDescent="0.3">
      <c r="K465" s="4">
        <v>44864</v>
      </c>
      <c r="L465" s="4">
        <v>44864</v>
      </c>
      <c r="M465" s="14"/>
    </row>
    <row r="466" spans="11:13" x14ac:dyDescent="0.3">
      <c r="K466" s="4">
        <v>44871</v>
      </c>
      <c r="L466" s="4">
        <v>44871</v>
      </c>
      <c r="M466" s="14"/>
    </row>
    <row r="467" spans="11:13" x14ac:dyDescent="0.3">
      <c r="K467" s="4">
        <v>44878</v>
      </c>
      <c r="L467" s="4">
        <v>44878</v>
      </c>
      <c r="M467" s="14"/>
    </row>
    <row r="468" spans="11:13" x14ac:dyDescent="0.3">
      <c r="K468" s="4">
        <v>44884</v>
      </c>
      <c r="L468" s="4">
        <v>44884</v>
      </c>
      <c r="M468" s="14"/>
    </row>
    <row r="469" spans="11:13" x14ac:dyDescent="0.3">
      <c r="K469" s="4">
        <v>44885</v>
      </c>
      <c r="L469" s="4">
        <v>44885</v>
      </c>
      <c r="M469" s="14"/>
    </row>
    <row r="470" spans="11:13" x14ac:dyDescent="0.3">
      <c r="K470" s="4">
        <v>44892</v>
      </c>
      <c r="L470" s="4">
        <v>44892</v>
      </c>
      <c r="M470" s="14"/>
    </row>
    <row r="471" spans="11:13" x14ac:dyDescent="0.3">
      <c r="K471" s="4">
        <v>44898</v>
      </c>
      <c r="L471" s="4">
        <v>44898</v>
      </c>
      <c r="M471" s="14"/>
    </row>
    <row r="472" spans="11:13" x14ac:dyDescent="0.3">
      <c r="K472" s="4">
        <v>44899</v>
      </c>
      <c r="L472" s="4">
        <v>44899</v>
      </c>
      <c r="M472" s="14"/>
    </row>
    <row r="473" spans="11:13" x14ac:dyDescent="0.3">
      <c r="K473" s="4">
        <v>44906</v>
      </c>
      <c r="L473" s="4">
        <v>44906</v>
      </c>
      <c r="M473" s="14"/>
    </row>
    <row r="474" spans="11:13" x14ac:dyDescent="0.3">
      <c r="K474" s="4">
        <v>44912</v>
      </c>
      <c r="L474" s="4">
        <v>44912</v>
      </c>
      <c r="M474" s="14"/>
    </row>
    <row r="475" spans="11:13" x14ac:dyDescent="0.3">
      <c r="K475" s="4">
        <v>44913</v>
      </c>
      <c r="L475" s="4">
        <v>44913</v>
      </c>
      <c r="M475" s="14"/>
    </row>
    <row r="476" spans="11:13" x14ac:dyDescent="0.3">
      <c r="K476" s="4">
        <v>44914</v>
      </c>
      <c r="L476" s="4">
        <v>44914</v>
      </c>
      <c r="M476" s="14"/>
    </row>
    <row r="477" spans="11:13" x14ac:dyDescent="0.3">
      <c r="K477" s="4">
        <v>44915</v>
      </c>
      <c r="L477" s="4">
        <v>44915</v>
      </c>
      <c r="M477" s="14"/>
    </row>
    <row r="478" spans="11:13" x14ac:dyDescent="0.3">
      <c r="K478" s="4">
        <v>44916</v>
      </c>
      <c r="L478" s="4">
        <v>44916</v>
      </c>
      <c r="M478" s="14"/>
    </row>
    <row r="479" spans="11:13" x14ac:dyDescent="0.3">
      <c r="K479" s="4">
        <v>44917</v>
      </c>
      <c r="L479" s="4">
        <v>44917</v>
      </c>
      <c r="M479" s="14"/>
    </row>
    <row r="480" spans="11:13" x14ac:dyDescent="0.3">
      <c r="K480" s="4">
        <v>44918</v>
      </c>
      <c r="L480" s="4">
        <v>44918</v>
      </c>
      <c r="M480" s="14"/>
    </row>
    <row r="481" spans="11:13" x14ac:dyDescent="0.3">
      <c r="K481" s="4">
        <v>44919</v>
      </c>
      <c r="L481" s="4">
        <v>44919</v>
      </c>
      <c r="M481" s="14"/>
    </row>
    <row r="482" spans="11:13" x14ac:dyDescent="0.3">
      <c r="K482" s="4">
        <v>44920</v>
      </c>
      <c r="L482" s="4">
        <v>44920</v>
      </c>
      <c r="M482" s="14"/>
    </row>
    <row r="483" spans="11:13" x14ac:dyDescent="0.3">
      <c r="K483" s="4">
        <v>44921</v>
      </c>
      <c r="L483" s="4">
        <v>44921</v>
      </c>
      <c r="M483" s="14"/>
    </row>
    <row r="484" spans="11:13" x14ac:dyDescent="0.3">
      <c r="K484" s="4">
        <v>44922</v>
      </c>
      <c r="L484" s="4">
        <v>44922</v>
      </c>
      <c r="M484" s="14"/>
    </row>
    <row r="485" spans="11:13" x14ac:dyDescent="0.3">
      <c r="K485" s="4">
        <v>44923</v>
      </c>
      <c r="L485" s="4">
        <v>44923</v>
      </c>
      <c r="M485" s="14"/>
    </row>
    <row r="486" spans="11:13" x14ac:dyDescent="0.3">
      <c r="K486" s="4">
        <v>44924</v>
      </c>
      <c r="L486" s="4">
        <v>44924</v>
      </c>
      <c r="M486" s="14"/>
    </row>
    <row r="487" spans="11:13" x14ac:dyDescent="0.3">
      <c r="K487" s="4">
        <v>44925</v>
      </c>
      <c r="L487" s="4">
        <v>44925</v>
      </c>
      <c r="M487" s="14"/>
    </row>
    <row r="488" spans="11:13" x14ac:dyDescent="0.3">
      <c r="K488" s="4">
        <v>44926</v>
      </c>
      <c r="L488" s="4">
        <v>44926</v>
      </c>
      <c r="M488" s="14"/>
    </row>
    <row r="489" spans="11:13" x14ac:dyDescent="0.3">
      <c r="K489" s="4">
        <v>44927</v>
      </c>
      <c r="L489" s="4">
        <v>44927</v>
      </c>
      <c r="M489" s="14"/>
    </row>
    <row r="490" spans="11:13" x14ac:dyDescent="0.3">
      <c r="K490" s="4">
        <v>44928</v>
      </c>
      <c r="L490" s="4">
        <v>44928</v>
      </c>
      <c r="M490" s="14"/>
    </row>
    <row r="491" spans="11:13" x14ac:dyDescent="0.3">
      <c r="K491" s="4">
        <v>44933</v>
      </c>
      <c r="L491" s="4">
        <v>44933</v>
      </c>
      <c r="M491" s="14"/>
    </row>
    <row r="492" spans="11:13" x14ac:dyDescent="0.3">
      <c r="K492" s="4">
        <v>44934</v>
      </c>
      <c r="L492" s="4">
        <v>44934</v>
      </c>
      <c r="M492" s="14"/>
    </row>
    <row r="493" spans="11:13" x14ac:dyDescent="0.3">
      <c r="K493" s="4">
        <v>44940</v>
      </c>
      <c r="L493" s="4">
        <v>44940</v>
      </c>
      <c r="M493" s="14"/>
    </row>
    <row r="494" spans="11:13" x14ac:dyDescent="0.3">
      <c r="K494" s="4">
        <v>44941</v>
      </c>
      <c r="L494" s="4">
        <v>44941</v>
      </c>
      <c r="M494" s="14"/>
    </row>
    <row r="495" spans="11:13" x14ac:dyDescent="0.3">
      <c r="K495" s="4">
        <v>44948</v>
      </c>
      <c r="L495" s="4">
        <v>44948</v>
      </c>
      <c r="M495" s="14"/>
    </row>
    <row r="496" spans="11:13" x14ac:dyDescent="0.3">
      <c r="K496" s="4">
        <v>44955</v>
      </c>
      <c r="L496" s="4">
        <v>44955</v>
      </c>
      <c r="M496" s="14"/>
    </row>
    <row r="497" spans="11:13" x14ac:dyDescent="0.3">
      <c r="K497" s="4">
        <v>44962</v>
      </c>
      <c r="L497" s="4">
        <v>44962</v>
      </c>
      <c r="M497" s="14"/>
    </row>
    <row r="498" spans="11:13" x14ac:dyDescent="0.3">
      <c r="K498" s="4">
        <v>44975</v>
      </c>
      <c r="L498" s="4">
        <v>44975</v>
      </c>
      <c r="M498" s="14"/>
    </row>
    <row r="499" spans="11:13" x14ac:dyDescent="0.3">
      <c r="K499" s="4">
        <v>44976</v>
      </c>
      <c r="L499" s="4">
        <v>44976</v>
      </c>
      <c r="M499" s="14"/>
    </row>
    <row r="500" spans="11:13" x14ac:dyDescent="0.3">
      <c r="K500" s="4">
        <v>44983</v>
      </c>
      <c r="L500" s="4">
        <v>44983</v>
      </c>
      <c r="M500" s="14"/>
    </row>
    <row r="501" spans="11:13" x14ac:dyDescent="0.3">
      <c r="K501" s="4">
        <v>44990</v>
      </c>
      <c r="L501" s="4">
        <v>44990</v>
      </c>
      <c r="M501" s="14"/>
    </row>
    <row r="502" spans="11:13" x14ac:dyDescent="0.3">
      <c r="K502" s="4">
        <v>44997</v>
      </c>
      <c r="L502" s="4">
        <v>44997</v>
      </c>
      <c r="M502" s="14"/>
    </row>
    <row r="503" spans="11:13" x14ac:dyDescent="0.3">
      <c r="K503" s="4">
        <v>45004</v>
      </c>
      <c r="L503" s="4">
        <v>45004</v>
      </c>
      <c r="M503" s="14"/>
    </row>
    <row r="504" spans="11:13" x14ac:dyDescent="0.3">
      <c r="K504" s="4">
        <v>45010</v>
      </c>
      <c r="L504" s="4">
        <v>45010</v>
      </c>
      <c r="M504" s="14"/>
    </row>
    <row r="505" spans="11:13" x14ac:dyDescent="0.3">
      <c r="K505" s="4">
        <v>45011</v>
      </c>
      <c r="L505" s="4">
        <v>45011</v>
      </c>
      <c r="M505" s="14"/>
    </row>
    <row r="506" spans="11:13" x14ac:dyDescent="0.3">
      <c r="K506" s="4">
        <v>45018</v>
      </c>
      <c r="L506" s="4">
        <v>45018</v>
      </c>
      <c r="M506" s="14"/>
    </row>
    <row r="507" spans="11:13" x14ac:dyDescent="0.3">
      <c r="K507" s="4">
        <v>45023</v>
      </c>
      <c r="L507" s="4">
        <v>45023</v>
      </c>
      <c r="M507" s="14"/>
    </row>
    <row r="508" spans="11:13" x14ac:dyDescent="0.3">
      <c r="K508" s="4">
        <v>45024</v>
      </c>
      <c r="L508" s="4">
        <v>45024</v>
      </c>
      <c r="M508" s="14"/>
    </row>
    <row r="509" spans="11:13" x14ac:dyDescent="0.3">
      <c r="K509" s="4">
        <v>45025</v>
      </c>
      <c r="L509" s="4">
        <v>45025</v>
      </c>
      <c r="M509" s="14"/>
    </row>
    <row r="510" spans="11:13" x14ac:dyDescent="0.3">
      <c r="K510" s="4">
        <v>45026</v>
      </c>
      <c r="L510" s="4">
        <v>45026</v>
      </c>
      <c r="M510" s="14"/>
    </row>
    <row r="511" spans="11:13" x14ac:dyDescent="0.3">
      <c r="K511" s="4">
        <v>45031</v>
      </c>
      <c r="L511" s="4">
        <v>45031</v>
      </c>
      <c r="M511" s="14"/>
    </row>
    <row r="512" spans="11:13" x14ac:dyDescent="0.3">
      <c r="K512" s="4">
        <v>45032</v>
      </c>
      <c r="L512" s="4">
        <v>45032</v>
      </c>
      <c r="M512" s="14"/>
    </row>
    <row r="513" spans="11:13" x14ac:dyDescent="0.3">
      <c r="K513" s="4">
        <v>45039</v>
      </c>
      <c r="L513" s="4">
        <v>45039</v>
      </c>
      <c r="M513" s="14"/>
    </row>
    <row r="514" spans="11:13" x14ac:dyDescent="0.3">
      <c r="K514" s="4">
        <v>45046</v>
      </c>
      <c r="L514" s="4">
        <v>45046</v>
      </c>
      <c r="M514" s="14"/>
    </row>
    <row r="515" spans="11:13" x14ac:dyDescent="0.3">
      <c r="K515" s="4">
        <v>45047</v>
      </c>
      <c r="L515" s="4">
        <v>45047</v>
      </c>
      <c r="M515" s="14"/>
    </row>
    <row r="516" spans="11:13" x14ac:dyDescent="0.3">
      <c r="K516" s="4">
        <v>45052</v>
      </c>
      <c r="L516" s="4">
        <v>45052</v>
      </c>
      <c r="M516" s="14"/>
    </row>
    <row r="517" spans="11:13" x14ac:dyDescent="0.3">
      <c r="K517" s="4">
        <v>45053</v>
      </c>
      <c r="L517" s="4">
        <v>45053</v>
      </c>
      <c r="M517" s="14"/>
    </row>
    <row r="518" spans="11:13" x14ac:dyDescent="0.3">
      <c r="K518" s="4">
        <v>45054</v>
      </c>
      <c r="L518" s="4">
        <v>45054</v>
      </c>
      <c r="M518" s="14"/>
    </row>
    <row r="519" spans="11:13" x14ac:dyDescent="0.3">
      <c r="K519" s="4">
        <v>45060</v>
      </c>
      <c r="L519" s="4">
        <v>45060</v>
      </c>
      <c r="M519" s="1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DBB2-3A02-415D-B03B-390CE68766F3}">
  <dimension ref="A1:L166"/>
  <sheetViews>
    <sheetView workbookViewId="0">
      <selection activeCell="D15" sqref="D15"/>
    </sheetView>
  </sheetViews>
  <sheetFormatPr defaultRowHeight="14.4" x14ac:dyDescent="0.3"/>
  <cols>
    <col min="1" max="1" width="17.33203125" bestFit="1" customWidth="1"/>
    <col min="2" max="2" width="16.109375" bestFit="1" customWidth="1"/>
    <col min="3" max="3" width="16.33203125" bestFit="1" customWidth="1"/>
    <col min="4" max="5" width="16" bestFit="1" customWidth="1"/>
    <col min="6" max="7" width="16.33203125" bestFit="1" customWidth="1"/>
    <col min="8" max="8" width="15.5546875" bestFit="1" customWidth="1"/>
    <col min="9" max="9" width="16.109375" bestFit="1" customWidth="1"/>
    <col min="10" max="10" width="16.21875" bestFit="1" customWidth="1"/>
    <col min="11" max="12" width="16.6640625" bestFit="1" customWidth="1"/>
  </cols>
  <sheetData>
    <row r="1" spans="1:12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s="6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</row>
    <row r="2" spans="1:12" x14ac:dyDescent="0.3">
      <c r="A2" s="21">
        <v>43831</v>
      </c>
      <c r="B2" s="3">
        <v>43101</v>
      </c>
      <c r="C2" s="5">
        <v>43101</v>
      </c>
      <c r="D2" s="3">
        <v>43101</v>
      </c>
      <c r="E2" s="5">
        <v>43101</v>
      </c>
      <c r="F2" s="5">
        <v>43101</v>
      </c>
      <c r="G2" s="3">
        <v>43101</v>
      </c>
      <c r="H2" s="5">
        <v>43101</v>
      </c>
      <c r="I2" s="5">
        <v>43101</v>
      </c>
      <c r="J2" s="5">
        <v>43101</v>
      </c>
      <c r="L2" s="5">
        <v>43101</v>
      </c>
    </row>
    <row r="3" spans="1:12" x14ac:dyDescent="0.3">
      <c r="A3" s="21">
        <v>43931</v>
      </c>
      <c r="B3" s="3">
        <v>43189</v>
      </c>
      <c r="C3" s="5">
        <v>43189</v>
      </c>
      <c r="D3" s="3">
        <v>43189</v>
      </c>
      <c r="E3" s="5">
        <v>43189</v>
      </c>
      <c r="F3" s="5">
        <v>43189</v>
      </c>
      <c r="G3" s="3">
        <v>43189</v>
      </c>
      <c r="H3" s="5">
        <v>43189</v>
      </c>
      <c r="I3" s="5">
        <v>43189</v>
      </c>
      <c r="J3" s="5">
        <v>43189</v>
      </c>
      <c r="L3" s="5">
        <v>43189</v>
      </c>
    </row>
    <row r="4" spans="1:12" x14ac:dyDescent="0.3">
      <c r="A4" s="21">
        <v>43934</v>
      </c>
      <c r="B4" s="3">
        <v>43192</v>
      </c>
      <c r="C4" s="5">
        <v>43192</v>
      </c>
      <c r="D4" s="3">
        <v>43192</v>
      </c>
      <c r="E4" s="5">
        <v>43192</v>
      </c>
      <c r="F4" s="5">
        <v>43192</v>
      </c>
      <c r="G4" s="3">
        <v>43192</v>
      </c>
      <c r="H4" s="5">
        <v>43192</v>
      </c>
      <c r="I4" s="5">
        <v>43192</v>
      </c>
      <c r="J4" s="5">
        <v>43192</v>
      </c>
      <c r="L4" s="5">
        <v>43192</v>
      </c>
    </row>
    <row r="5" spans="1:12" x14ac:dyDescent="0.3">
      <c r="A5" s="21">
        <v>43959</v>
      </c>
      <c r="B5" s="3">
        <v>43227</v>
      </c>
      <c r="C5" s="5">
        <v>43227</v>
      </c>
      <c r="D5" s="3">
        <v>43227</v>
      </c>
      <c r="E5" s="5">
        <v>43227</v>
      </c>
      <c r="F5" s="5">
        <v>43227</v>
      </c>
      <c r="G5" s="3">
        <v>43227</v>
      </c>
      <c r="H5" s="5">
        <v>43227</v>
      </c>
      <c r="I5" s="5">
        <v>43227</v>
      </c>
      <c r="J5" s="5">
        <v>43227</v>
      </c>
      <c r="L5" s="5">
        <v>43227</v>
      </c>
    </row>
    <row r="6" spans="1:12" x14ac:dyDescent="0.3">
      <c r="A6" s="21">
        <v>43976</v>
      </c>
      <c r="B6" s="3">
        <v>43248</v>
      </c>
      <c r="C6" s="5">
        <v>43248</v>
      </c>
      <c r="D6" s="3">
        <v>43248</v>
      </c>
      <c r="E6" s="5">
        <v>43248</v>
      </c>
      <c r="F6" s="5">
        <v>43248</v>
      </c>
      <c r="G6" s="3">
        <v>43248</v>
      </c>
      <c r="H6" s="5">
        <v>43248</v>
      </c>
      <c r="I6" s="5">
        <v>43248</v>
      </c>
      <c r="J6" s="5">
        <v>43248</v>
      </c>
      <c r="L6" s="5">
        <v>43248</v>
      </c>
    </row>
    <row r="7" spans="1:12" x14ac:dyDescent="0.3">
      <c r="A7" s="21">
        <v>44074</v>
      </c>
      <c r="B7" s="3">
        <v>43339</v>
      </c>
      <c r="C7" s="5">
        <v>43339</v>
      </c>
      <c r="D7" s="3">
        <v>43339</v>
      </c>
      <c r="E7" s="5">
        <v>43339</v>
      </c>
      <c r="F7" s="5">
        <v>43339</v>
      </c>
      <c r="G7" s="3">
        <v>43339</v>
      </c>
      <c r="H7" s="5">
        <v>43339</v>
      </c>
      <c r="I7" s="5">
        <v>43339</v>
      </c>
      <c r="J7" s="5">
        <v>43339</v>
      </c>
      <c r="L7" s="5">
        <v>43339</v>
      </c>
    </row>
    <row r="8" spans="1:12" x14ac:dyDescent="0.3">
      <c r="A8" s="21">
        <v>44186</v>
      </c>
      <c r="B8" s="22">
        <v>43456</v>
      </c>
      <c r="C8" s="13">
        <v>43456</v>
      </c>
      <c r="D8" s="22">
        <v>43456</v>
      </c>
      <c r="E8" s="13">
        <v>43456</v>
      </c>
      <c r="F8" s="13">
        <v>43456</v>
      </c>
      <c r="G8" s="22">
        <v>43456</v>
      </c>
      <c r="H8" s="13">
        <v>43456</v>
      </c>
      <c r="I8" s="13">
        <v>43456</v>
      </c>
      <c r="J8" s="13">
        <v>43456</v>
      </c>
      <c r="L8" s="13">
        <v>43456</v>
      </c>
    </row>
    <row r="9" spans="1:12" x14ac:dyDescent="0.3">
      <c r="A9" s="21">
        <v>44187</v>
      </c>
      <c r="B9" s="22">
        <v>43457</v>
      </c>
      <c r="C9" s="13">
        <v>43457</v>
      </c>
      <c r="D9" s="22">
        <v>43457</v>
      </c>
      <c r="E9" s="13">
        <v>43457</v>
      </c>
      <c r="F9" s="13">
        <v>43457</v>
      </c>
      <c r="G9" s="22">
        <v>43457</v>
      </c>
      <c r="H9" s="13">
        <v>43457</v>
      </c>
      <c r="I9" s="13">
        <v>43457</v>
      </c>
      <c r="J9" s="13">
        <v>43457</v>
      </c>
      <c r="L9" s="13">
        <v>43457</v>
      </c>
    </row>
    <row r="10" spans="1:12" x14ac:dyDescent="0.3">
      <c r="A10" s="21">
        <v>44188</v>
      </c>
      <c r="B10" s="22">
        <v>43458</v>
      </c>
      <c r="C10" s="13">
        <v>43458</v>
      </c>
      <c r="D10" s="22">
        <v>43458</v>
      </c>
      <c r="E10" s="13">
        <v>43458</v>
      </c>
      <c r="F10" s="13">
        <v>43458</v>
      </c>
      <c r="G10" s="22">
        <v>43458</v>
      </c>
      <c r="H10" s="13">
        <v>43458</v>
      </c>
      <c r="I10" s="13">
        <v>43458</v>
      </c>
      <c r="J10" s="13">
        <v>43458</v>
      </c>
      <c r="L10" s="13">
        <v>43458</v>
      </c>
    </row>
    <row r="11" spans="1:12" x14ac:dyDescent="0.3">
      <c r="A11" s="21">
        <v>44189</v>
      </c>
      <c r="B11" s="22">
        <v>43459</v>
      </c>
      <c r="C11" s="13">
        <v>43459</v>
      </c>
      <c r="D11" s="22">
        <v>43459</v>
      </c>
      <c r="E11" s="13">
        <v>43459</v>
      </c>
      <c r="F11" s="13">
        <v>43459</v>
      </c>
      <c r="G11" s="22">
        <v>43459</v>
      </c>
      <c r="H11" s="13">
        <v>43459</v>
      </c>
      <c r="I11" s="13">
        <v>43459</v>
      </c>
      <c r="J11" s="13">
        <v>43459</v>
      </c>
      <c r="L11" s="13">
        <v>43459</v>
      </c>
    </row>
    <row r="12" spans="1:12" x14ac:dyDescent="0.3">
      <c r="A12" s="21">
        <v>44190</v>
      </c>
      <c r="B12" s="22">
        <v>43460</v>
      </c>
      <c r="C12" s="13">
        <v>43460</v>
      </c>
      <c r="D12" s="22">
        <v>43460</v>
      </c>
      <c r="E12" s="13">
        <v>43460</v>
      </c>
      <c r="F12" s="13">
        <v>43460</v>
      </c>
      <c r="G12" s="22">
        <v>43460</v>
      </c>
      <c r="H12" s="13">
        <v>43460</v>
      </c>
      <c r="I12" s="13">
        <v>43460</v>
      </c>
      <c r="J12" s="13">
        <v>43460</v>
      </c>
      <c r="L12" s="13">
        <v>43460</v>
      </c>
    </row>
    <row r="13" spans="1:12" x14ac:dyDescent="0.3">
      <c r="A13" s="21">
        <v>44191</v>
      </c>
      <c r="B13" s="22">
        <v>43461</v>
      </c>
      <c r="C13" s="13">
        <v>43461</v>
      </c>
      <c r="D13" s="22">
        <v>43461</v>
      </c>
      <c r="E13" s="13">
        <v>43461</v>
      </c>
      <c r="F13" s="13">
        <v>43461</v>
      </c>
      <c r="G13" s="22">
        <v>43461</v>
      </c>
      <c r="H13" s="13">
        <v>43461</v>
      </c>
      <c r="I13" s="13">
        <v>43461</v>
      </c>
      <c r="J13" s="13">
        <v>43461</v>
      </c>
      <c r="L13" s="13">
        <v>43461</v>
      </c>
    </row>
    <row r="14" spans="1:12" x14ac:dyDescent="0.3">
      <c r="A14" s="21">
        <v>44192</v>
      </c>
      <c r="B14" s="22">
        <v>43462</v>
      </c>
      <c r="C14" s="13">
        <v>43462</v>
      </c>
      <c r="D14" s="22">
        <v>43462</v>
      </c>
      <c r="E14" s="13">
        <v>43462</v>
      </c>
      <c r="F14" s="13">
        <v>43462</v>
      </c>
      <c r="G14" s="22">
        <v>43462</v>
      </c>
      <c r="H14" s="13">
        <v>43462</v>
      </c>
      <c r="I14" s="13">
        <v>43462</v>
      </c>
      <c r="J14" s="13">
        <v>43462</v>
      </c>
      <c r="L14" s="13">
        <v>43462</v>
      </c>
    </row>
    <row r="15" spans="1:12" x14ac:dyDescent="0.3">
      <c r="A15" s="21">
        <v>44193</v>
      </c>
      <c r="B15" s="22">
        <v>43463</v>
      </c>
      <c r="C15" s="13">
        <v>43463</v>
      </c>
      <c r="D15" s="22">
        <v>43463</v>
      </c>
      <c r="E15" s="13">
        <v>43463</v>
      </c>
      <c r="F15" s="13">
        <v>43463</v>
      </c>
      <c r="G15" s="22">
        <v>43463</v>
      </c>
      <c r="H15" s="13">
        <v>43463</v>
      </c>
      <c r="I15" s="13">
        <v>43463</v>
      </c>
      <c r="J15" s="13">
        <v>43463</v>
      </c>
      <c r="L15" s="13">
        <v>43463</v>
      </c>
    </row>
    <row r="16" spans="1:12" x14ac:dyDescent="0.3">
      <c r="A16" s="21">
        <v>44194</v>
      </c>
      <c r="B16" s="22">
        <v>43464</v>
      </c>
      <c r="C16" s="13">
        <v>43464</v>
      </c>
      <c r="D16" s="22">
        <v>43464</v>
      </c>
      <c r="E16" s="13">
        <v>43464</v>
      </c>
      <c r="F16" s="13">
        <v>43464</v>
      </c>
      <c r="G16" s="22">
        <v>43464</v>
      </c>
      <c r="H16" s="13">
        <v>43464</v>
      </c>
      <c r="I16" s="13">
        <v>43464</v>
      </c>
      <c r="J16" s="13">
        <v>43464</v>
      </c>
      <c r="L16" s="13">
        <v>43464</v>
      </c>
    </row>
    <row r="17" spans="1:12" x14ac:dyDescent="0.3">
      <c r="A17" s="21">
        <v>44195</v>
      </c>
      <c r="B17" s="22">
        <v>43465</v>
      </c>
      <c r="C17" s="13">
        <v>43465</v>
      </c>
      <c r="D17" s="22">
        <v>43465</v>
      </c>
      <c r="E17" s="13">
        <v>43465</v>
      </c>
      <c r="F17" s="13">
        <v>43465</v>
      </c>
      <c r="G17" s="22">
        <v>43465</v>
      </c>
      <c r="H17" s="13">
        <v>43465</v>
      </c>
      <c r="I17" s="13">
        <v>43465</v>
      </c>
      <c r="J17" s="13">
        <v>43465</v>
      </c>
      <c r="L17" s="13">
        <v>43465</v>
      </c>
    </row>
    <row r="18" spans="1:12" x14ac:dyDescent="0.3">
      <c r="A18" s="21">
        <v>44196</v>
      </c>
      <c r="B18" s="22">
        <v>43466</v>
      </c>
      <c r="C18" s="13">
        <v>43466</v>
      </c>
      <c r="D18" s="22">
        <v>43466</v>
      </c>
      <c r="E18" s="13">
        <v>43466</v>
      </c>
      <c r="F18" s="13">
        <v>43466</v>
      </c>
      <c r="G18" s="22">
        <v>43466</v>
      </c>
      <c r="H18" s="13">
        <v>43466</v>
      </c>
      <c r="I18" s="13">
        <v>43466</v>
      </c>
      <c r="J18" s="13">
        <v>43466</v>
      </c>
      <c r="L18" s="13">
        <v>43466</v>
      </c>
    </row>
    <row r="19" spans="1:12" x14ac:dyDescent="0.3">
      <c r="A19" s="21">
        <v>44197</v>
      </c>
      <c r="B19" s="22">
        <v>43467</v>
      </c>
      <c r="C19" s="13">
        <v>43467</v>
      </c>
      <c r="D19" s="22">
        <v>43467</v>
      </c>
      <c r="E19" s="13">
        <v>43467</v>
      </c>
      <c r="F19" s="13">
        <v>43467</v>
      </c>
      <c r="G19" s="22">
        <v>43467</v>
      </c>
      <c r="H19" s="13">
        <v>43467</v>
      </c>
      <c r="I19" s="13">
        <v>43467</v>
      </c>
      <c r="J19" s="13">
        <v>43467</v>
      </c>
      <c r="L19" s="13">
        <v>43467</v>
      </c>
    </row>
    <row r="20" spans="1:12" x14ac:dyDescent="0.3">
      <c r="A20" s="21">
        <v>44198</v>
      </c>
      <c r="B20" s="22">
        <v>43468</v>
      </c>
      <c r="C20" s="13">
        <v>43468</v>
      </c>
      <c r="D20" s="22">
        <v>43468</v>
      </c>
      <c r="E20" s="13">
        <v>43468</v>
      </c>
      <c r="F20" s="13">
        <v>43468</v>
      </c>
      <c r="G20" s="22">
        <v>43468</v>
      </c>
      <c r="H20" s="13">
        <v>43468</v>
      </c>
      <c r="I20" s="13">
        <v>43468</v>
      </c>
      <c r="J20" s="13">
        <v>43468</v>
      </c>
      <c r="L20" s="13">
        <v>43468</v>
      </c>
    </row>
    <row r="21" spans="1:12" x14ac:dyDescent="0.3">
      <c r="A21" s="21">
        <v>44199</v>
      </c>
      <c r="B21" s="22">
        <v>43469</v>
      </c>
      <c r="C21" s="13">
        <v>43469</v>
      </c>
      <c r="D21" s="22">
        <v>43469</v>
      </c>
      <c r="E21" s="13">
        <v>43469</v>
      </c>
      <c r="F21" s="13">
        <v>43469</v>
      </c>
      <c r="G21" s="22">
        <v>43469</v>
      </c>
      <c r="H21" s="13">
        <v>43469</v>
      </c>
      <c r="I21" s="13">
        <v>43469</v>
      </c>
      <c r="J21" s="13">
        <v>43469</v>
      </c>
      <c r="L21" s="13">
        <v>43469</v>
      </c>
    </row>
    <row r="22" spans="1:12" x14ac:dyDescent="0.3">
      <c r="A22" s="21">
        <v>44288</v>
      </c>
      <c r="B22" s="22">
        <v>43470</v>
      </c>
      <c r="C22" s="13">
        <v>43470</v>
      </c>
      <c r="D22" s="22">
        <v>43470</v>
      </c>
      <c r="E22" s="13">
        <v>43470</v>
      </c>
      <c r="F22" s="13">
        <v>43470</v>
      </c>
      <c r="G22" s="22">
        <v>43470</v>
      </c>
      <c r="H22" s="13">
        <v>43470</v>
      </c>
      <c r="I22" s="13">
        <v>43470</v>
      </c>
      <c r="J22" s="13">
        <v>43470</v>
      </c>
      <c r="L22" s="13">
        <v>43470</v>
      </c>
    </row>
    <row r="23" spans="1:12" x14ac:dyDescent="0.3">
      <c r="A23" s="21">
        <v>44291</v>
      </c>
      <c r="B23" s="22">
        <v>43471</v>
      </c>
      <c r="C23" s="13">
        <v>43471</v>
      </c>
      <c r="D23" s="22">
        <v>43471</v>
      </c>
      <c r="E23" s="13">
        <v>43471</v>
      </c>
      <c r="F23" s="13">
        <v>43471</v>
      </c>
      <c r="G23" s="22">
        <v>43471</v>
      </c>
      <c r="H23" s="13">
        <v>43471</v>
      </c>
      <c r="I23" s="13">
        <v>43471</v>
      </c>
      <c r="J23" s="13">
        <v>43471</v>
      </c>
      <c r="L23" s="13">
        <v>43471</v>
      </c>
    </row>
    <row r="24" spans="1:12" x14ac:dyDescent="0.3">
      <c r="A24" s="21">
        <v>44319</v>
      </c>
      <c r="B24" s="3">
        <v>43574</v>
      </c>
      <c r="C24" s="5">
        <v>43574</v>
      </c>
      <c r="D24" s="3">
        <v>43574</v>
      </c>
      <c r="E24" s="5">
        <v>43574</v>
      </c>
      <c r="F24" s="5">
        <v>43574</v>
      </c>
      <c r="G24" s="3">
        <v>43574</v>
      </c>
      <c r="H24" s="5">
        <v>43574</v>
      </c>
      <c r="I24" s="5">
        <v>43574</v>
      </c>
      <c r="J24" s="5">
        <v>43574</v>
      </c>
      <c r="L24" s="5">
        <v>43574</v>
      </c>
    </row>
    <row r="25" spans="1:12" x14ac:dyDescent="0.3">
      <c r="A25" s="21">
        <v>44347</v>
      </c>
      <c r="B25" s="3">
        <v>43577</v>
      </c>
      <c r="C25" s="5">
        <v>43577</v>
      </c>
      <c r="D25" s="3">
        <v>43577</v>
      </c>
      <c r="E25" s="5">
        <v>43577</v>
      </c>
      <c r="F25" s="5">
        <v>43577</v>
      </c>
      <c r="G25" s="3">
        <v>43577</v>
      </c>
      <c r="H25" s="5">
        <v>43577</v>
      </c>
      <c r="I25" s="5">
        <v>43577</v>
      </c>
      <c r="J25" s="5">
        <v>43577</v>
      </c>
      <c r="L25" s="5">
        <v>43577</v>
      </c>
    </row>
    <row r="26" spans="1:12" x14ac:dyDescent="0.3">
      <c r="A26" s="21">
        <v>44438</v>
      </c>
      <c r="B26" s="3">
        <v>43591</v>
      </c>
      <c r="C26" s="5">
        <v>43591</v>
      </c>
      <c r="D26" s="3">
        <v>43591</v>
      </c>
      <c r="E26" s="5">
        <v>43591</v>
      </c>
      <c r="F26" s="5">
        <v>43591</v>
      </c>
      <c r="G26" s="3">
        <v>43591</v>
      </c>
      <c r="H26" s="5">
        <v>43591</v>
      </c>
      <c r="I26" s="5">
        <v>43591</v>
      </c>
      <c r="J26" s="5">
        <v>43591</v>
      </c>
      <c r="L26" s="5">
        <v>43591</v>
      </c>
    </row>
    <row r="27" spans="1:12" x14ac:dyDescent="0.3">
      <c r="A27" s="21">
        <v>44557</v>
      </c>
      <c r="B27" s="3">
        <v>43612</v>
      </c>
      <c r="C27" s="5">
        <v>43612</v>
      </c>
      <c r="D27" s="3">
        <v>43612</v>
      </c>
      <c r="E27" s="5">
        <v>43612</v>
      </c>
      <c r="F27" s="5">
        <v>43612</v>
      </c>
      <c r="G27" s="3">
        <v>43612</v>
      </c>
      <c r="H27" s="5">
        <v>43612</v>
      </c>
      <c r="I27" s="5">
        <v>43612</v>
      </c>
      <c r="J27" s="5">
        <v>43612</v>
      </c>
      <c r="L27" s="5">
        <v>43612</v>
      </c>
    </row>
    <row r="28" spans="1:12" x14ac:dyDescent="0.3">
      <c r="A28" s="21">
        <v>44558</v>
      </c>
      <c r="B28" s="3">
        <v>43703</v>
      </c>
      <c r="C28" s="5">
        <v>43703</v>
      </c>
      <c r="D28" s="3">
        <v>43703</v>
      </c>
      <c r="E28" s="5">
        <v>43703</v>
      </c>
      <c r="F28" s="5">
        <v>43703</v>
      </c>
      <c r="G28" s="3">
        <v>43703</v>
      </c>
      <c r="H28" s="5">
        <v>43703</v>
      </c>
      <c r="I28" s="5">
        <v>43703</v>
      </c>
      <c r="J28" s="5">
        <v>43703</v>
      </c>
      <c r="L28" s="5">
        <v>43703</v>
      </c>
    </row>
    <row r="29" spans="1:12" x14ac:dyDescent="0.3">
      <c r="B29" s="22">
        <v>43820</v>
      </c>
      <c r="C29" s="13">
        <v>43820</v>
      </c>
      <c r="D29" s="22">
        <v>43820</v>
      </c>
      <c r="E29" s="13">
        <v>43820</v>
      </c>
      <c r="F29" s="13">
        <v>43820</v>
      </c>
      <c r="G29" s="22">
        <v>43820</v>
      </c>
      <c r="H29" s="13">
        <v>43820</v>
      </c>
      <c r="I29" s="13">
        <v>43820</v>
      </c>
      <c r="J29" s="13">
        <v>43820</v>
      </c>
      <c r="L29" s="13">
        <v>43820</v>
      </c>
    </row>
    <row r="30" spans="1:12" x14ac:dyDescent="0.3">
      <c r="B30" s="22">
        <v>43821</v>
      </c>
      <c r="C30" s="13">
        <v>43821</v>
      </c>
      <c r="D30" s="22">
        <v>43821</v>
      </c>
      <c r="E30" s="13">
        <v>43821</v>
      </c>
      <c r="F30" s="13">
        <v>43821</v>
      </c>
      <c r="G30" s="22">
        <v>43821</v>
      </c>
      <c r="H30" s="13">
        <v>43821</v>
      </c>
      <c r="I30" s="13">
        <v>43821</v>
      </c>
      <c r="J30" s="13">
        <v>43821</v>
      </c>
      <c r="L30" s="13">
        <v>43821</v>
      </c>
    </row>
    <row r="31" spans="1:12" x14ac:dyDescent="0.3">
      <c r="B31" s="22">
        <v>43822</v>
      </c>
      <c r="C31" s="13">
        <v>43822</v>
      </c>
      <c r="D31" s="22">
        <v>43822</v>
      </c>
      <c r="E31" s="13">
        <v>43822</v>
      </c>
      <c r="F31" s="13">
        <v>43822</v>
      </c>
      <c r="G31" s="22">
        <v>43822</v>
      </c>
      <c r="H31" s="13">
        <v>43822</v>
      </c>
      <c r="I31" s="13">
        <v>43822</v>
      </c>
      <c r="J31" s="13">
        <v>43822</v>
      </c>
      <c r="L31" s="13">
        <v>43822</v>
      </c>
    </row>
    <row r="32" spans="1:12" x14ac:dyDescent="0.3">
      <c r="B32" s="22">
        <v>43823</v>
      </c>
      <c r="C32" s="13">
        <v>43823</v>
      </c>
      <c r="D32" s="22">
        <v>43823</v>
      </c>
      <c r="E32" s="13">
        <v>43823</v>
      </c>
      <c r="F32" s="13">
        <v>43823</v>
      </c>
      <c r="G32" s="22">
        <v>43823</v>
      </c>
      <c r="H32" s="13">
        <v>43823</v>
      </c>
      <c r="I32" s="13">
        <v>43823</v>
      </c>
      <c r="J32" s="13">
        <v>43823</v>
      </c>
      <c r="L32" s="13">
        <v>43823</v>
      </c>
    </row>
    <row r="33" spans="2:12" x14ac:dyDescent="0.3">
      <c r="B33" s="22">
        <v>43824</v>
      </c>
      <c r="C33" s="13">
        <v>43824</v>
      </c>
      <c r="D33" s="22">
        <v>43824</v>
      </c>
      <c r="E33" s="13">
        <v>43824</v>
      </c>
      <c r="F33" s="13">
        <v>43824</v>
      </c>
      <c r="G33" s="22">
        <v>43824</v>
      </c>
      <c r="H33" s="13">
        <v>43824</v>
      </c>
      <c r="I33" s="13">
        <v>43824</v>
      </c>
      <c r="J33" s="13">
        <v>43824</v>
      </c>
      <c r="L33" s="13">
        <v>43824</v>
      </c>
    </row>
    <row r="34" spans="2:12" x14ac:dyDescent="0.3">
      <c r="B34" s="22">
        <v>43825</v>
      </c>
      <c r="C34" s="13">
        <v>43825</v>
      </c>
      <c r="D34" s="22">
        <v>43825</v>
      </c>
      <c r="E34" s="13">
        <v>43825</v>
      </c>
      <c r="F34" s="13">
        <v>43825</v>
      </c>
      <c r="G34" s="22">
        <v>43825</v>
      </c>
      <c r="H34" s="13">
        <v>43825</v>
      </c>
      <c r="I34" s="13">
        <v>43825</v>
      </c>
      <c r="J34" s="13">
        <v>43825</v>
      </c>
      <c r="L34" s="13">
        <v>43825</v>
      </c>
    </row>
    <row r="35" spans="2:12" x14ac:dyDescent="0.3">
      <c r="B35" s="22">
        <v>43826</v>
      </c>
      <c r="C35" s="13">
        <v>43826</v>
      </c>
      <c r="D35" s="22">
        <v>43826</v>
      </c>
      <c r="E35" s="13">
        <v>43826</v>
      </c>
      <c r="F35" s="13">
        <v>43826</v>
      </c>
      <c r="G35" s="22">
        <v>43826</v>
      </c>
      <c r="H35" s="13">
        <v>43826</v>
      </c>
      <c r="I35" s="13">
        <v>43826</v>
      </c>
      <c r="J35" s="13">
        <v>43826</v>
      </c>
      <c r="L35" s="13">
        <v>43826</v>
      </c>
    </row>
    <row r="36" spans="2:12" x14ac:dyDescent="0.3">
      <c r="B36" s="22">
        <v>43827</v>
      </c>
      <c r="C36" s="13">
        <v>43827</v>
      </c>
      <c r="D36" s="22">
        <v>43827</v>
      </c>
      <c r="E36" s="13">
        <v>43827</v>
      </c>
      <c r="F36" s="13">
        <v>43827</v>
      </c>
      <c r="G36" s="22">
        <v>43827</v>
      </c>
      <c r="H36" s="13">
        <v>43827</v>
      </c>
      <c r="I36" s="13">
        <v>43827</v>
      </c>
      <c r="J36" s="13">
        <v>43827</v>
      </c>
      <c r="L36" s="13">
        <v>43827</v>
      </c>
    </row>
    <row r="37" spans="2:12" x14ac:dyDescent="0.3">
      <c r="B37" s="22">
        <v>43828</v>
      </c>
      <c r="C37" s="13">
        <v>43828</v>
      </c>
      <c r="D37" s="22">
        <v>43828</v>
      </c>
      <c r="E37" s="13">
        <v>43828</v>
      </c>
      <c r="F37" s="13">
        <v>43828</v>
      </c>
      <c r="G37" s="22">
        <v>43828</v>
      </c>
      <c r="H37" s="13">
        <v>43828</v>
      </c>
      <c r="I37" s="13">
        <v>43828</v>
      </c>
      <c r="J37" s="13">
        <v>43828</v>
      </c>
      <c r="L37" s="13">
        <v>43828</v>
      </c>
    </row>
    <row r="38" spans="2:12" x14ac:dyDescent="0.3">
      <c r="B38" s="22">
        <v>43829</v>
      </c>
      <c r="C38" s="13">
        <v>43829</v>
      </c>
      <c r="D38" s="22">
        <v>43829</v>
      </c>
      <c r="E38" s="13">
        <v>43829</v>
      </c>
      <c r="F38" s="13">
        <v>43829</v>
      </c>
      <c r="G38" s="22">
        <v>43829</v>
      </c>
      <c r="H38" s="13">
        <v>43829</v>
      </c>
      <c r="I38" s="13">
        <v>43829</v>
      </c>
      <c r="J38" s="13">
        <v>43829</v>
      </c>
      <c r="L38" s="13">
        <v>43829</v>
      </c>
    </row>
    <row r="39" spans="2:12" x14ac:dyDescent="0.3">
      <c r="B39" s="22">
        <v>43830</v>
      </c>
      <c r="C39" s="13">
        <v>43830</v>
      </c>
      <c r="D39" s="22">
        <v>43830</v>
      </c>
      <c r="E39" s="13">
        <v>43830</v>
      </c>
      <c r="F39" s="13">
        <v>43830</v>
      </c>
      <c r="G39" s="22">
        <v>43830</v>
      </c>
      <c r="H39" s="13">
        <v>43830</v>
      </c>
      <c r="I39" s="13">
        <v>43830</v>
      </c>
      <c r="J39" s="13">
        <v>43830</v>
      </c>
      <c r="L39" s="13">
        <v>43830</v>
      </c>
    </row>
    <row r="40" spans="2:12" x14ac:dyDescent="0.3">
      <c r="B40" s="22">
        <v>43831</v>
      </c>
      <c r="C40" s="13">
        <v>43831</v>
      </c>
      <c r="D40" s="22">
        <v>43831</v>
      </c>
      <c r="E40" s="13">
        <v>43831</v>
      </c>
      <c r="F40" s="13">
        <v>43831</v>
      </c>
      <c r="G40" s="22">
        <v>43831</v>
      </c>
      <c r="H40" s="13">
        <v>43831</v>
      </c>
      <c r="I40" s="13">
        <v>43831</v>
      </c>
      <c r="J40" s="13">
        <v>43831</v>
      </c>
      <c r="L40" s="13">
        <v>43831</v>
      </c>
    </row>
    <row r="41" spans="2:12" x14ac:dyDescent="0.3">
      <c r="B41" s="22">
        <v>43832</v>
      </c>
      <c r="C41" s="13">
        <v>43832</v>
      </c>
      <c r="D41" s="22">
        <v>43832</v>
      </c>
      <c r="E41" s="13">
        <v>43832</v>
      </c>
      <c r="F41" s="13">
        <v>43832</v>
      </c>
      <c r="G41" s="22">
        <v>43832</v>
      </c>
      <c r="H41" s="13">
        <v>43832</v>
      </c>
      <c r="I41" s="13">
        <v>43832</v>
      </c>
      <c r="J41" s="13">
        <v>43832</v>
      </c>
      <c r="L41" s="13">
        <v>43832</v>
      </c>
    </row>
    <row r="42" spans="2:12" x14ac:dyDescent="0.3">
      <c r="B42" s="22">
        <v>43833</v>
      </c>
      <c r="C42" s="13">
        <v>43833</v>
      </c>
      <c r="D42" s="22">
        <v>43833</v>
      </c>
      <c r="E42" s="13">
        <v>43833</v>
      </c>
      <c r="F42" s="13">
        <v>43833</v>
      </c>
      <c r="G42" s="22">
        <v>43833</v>
      </c>
      <c r="H42" s="13">
        <v>43833</v>
      </c>
      <c r="I42" s="13">
        <v>43833</v>
      </c>
      <c r="J42" s="13">
        <v>43833</v>
      </c>
      <c r="L42" s="13">
        <v>43833</v>
      </c>
    </row>
    <row r="43" spans="2:12" x14ac:dyDescent="0.3">
      <c r="B43" s="22">
        <v>43834</v>
      </c>
      <c r="C43" s="13">
        <v>43834</v>
      </c>
      <c r="D43" s="22">
        <v>43834</v>
      </c>
      <c r="E43" s="13">
        <v>43834</v>
      </c>
      <c r="F43" s="13">
        <v>43834</v>
      </c>
      <c r="G43" s="22">
        <v>43834</v>
      </c>
      <c r="H43" s="13">
        <v>43834</v>
      </c>
      <c r="I43" s="13">
        <v>43834</v>
      </c>
      <c r="J43" s="13">
        <v>43834</v>
      </c>
      <c r="L43" s="13">
        <v>43834</v>
      </c>
    </row>
    <row r="44" spans="2:12" x14ac:dyDescent="0.3">
      <c r="B44" s="22">
        <v>43835</v>
      </c>
      <c r="C44" s="13">
        <v>43835</v>
      </c>
      <c r="D44" s="22">
        <v>43835</v>
      </c>
      <c r="E44" s="13">
        <v>43835</v>
      </c>
      <c r="F44" s="13">
        <v>43835</v>
      </c>
      <c r="G44" s="22">
        <v>43835</v>
      </c>
      <c r="H44" s="13">
        <v>43835</v>
      </c>
      <c r="I44" s="13">
        <v>43835</v>
      </c>
      <c r="J44" s="13">
        <v>43835</v>
      </c>
      <c r="L44" s="13">
        <v>43835</v>
      </c>
    </row>
    <row r="45" spans="2:12" x14ac:dyDescent="0.3">
      <c r="B45" s="3">
        <v>43931</v>
      </c>
      <c r="C45" s="5">
        <v>43931</v>
      </c>
      <c r="D45" s="3">
        <v>43931</v>
      </c>
      <c r="E45" s="5">
        <v>43931</v>
      </c>
      <c r="F45" s="5">
        <v>43931</v>
      </c>
      <c r="G45" s="3">
        <v>43931</v>
      </c>
      <c r="H45" s="5">
        <v>43931</v>
      </c>
      <c r="I45" s="5">
        <v>43931</v>
      </c>
      <c r="J45" s="5">
        <v>43931</v>
      </c>
      <c r="L45" s="5">
        <v>43931</v>
      </c>
    </row>
    <row r="46" spans="2:12" x14ac:dyDescent="0.3">
      <c r="B46" s="3">
        <v>43934</v>
      </c>
      <c r="C46" s="5">
        <v>43934</v>
      </c>
      <c r="D46" s="3">
        <v>43934</v>
      </c>
      <c r="E46" s="5">
        <v>43934</v>
      </c>
      <c r="F46" s="5">
        <v>43934</v>
      </c>
      <c r="G46" s="3">
        <v>43934</v>
      </c>
      <c r="H46" s="5">
        <v>43934</v>
      </c>
      <c r="I46" s="5">
        <v>43934</v>
      </c>
      <c r="J46" s="5">
        <v>43934</v>
      </c>
      <c r="L46" s="5">
        <v>43934</v>
      </c>
    </row>
    <row r="47" spans="2:12" x14ac:dyDescent="0.3">
      <c r="B47" s="3">
        <v>43959</v>
      </c>
      <c r="C47" s="5">
        <v>43959</v>
      </c>
      <c r="D47" s="3">
        <v>43959</v>
      </c>
      <c r="E47" s="5">
        <v>43959</v>
      </c>
      <c r="F47" s="5">
        <v>43959</v>
      </c>
      <c r="G47" s="3">
        <v>43959</v>
      </c>
      <c r="H47" s="5">
        <v>43959</v>
      </c>
      <c r="I47" s="5">
        <v>43959</v>
      </c>
      <c r="J47" s="5">
        <v>43959</v>
      </c>
      <c r="L47" s="5">
        <v>43959</v>
      </c>
    </row>
    <row r="48" spans="2:12" x14ac:dyDescent="0.3">
      <c r="B48" s="3">
        <v>43976</v>
      </c>
      <c r="C48" s="5">
        <v>43976</v>
      </c>
      <c r="D48" s="3">
        <v>43976</v>
      </c>
      <c r="E48" s="5">
        <v>43976</v>
      </c>
      <c r="F48" s="5">
        <v>43976</v>
      </c>
      <c r="G48" s="3">
        <v>43976</v>
      </c>
      <c r="H48" s="5">
        <v>43976</v>
      </c>
      <c r="I48" s="5">
        <v>43976</v>
      </c>
      <c r="J48" s="5">
        <v>43976</v>
      </c>
      <c r="L48" s="5">
        <v>43976</v>
      </c>
    </row>
    <row r="49" spans="2:12" x14ac:dyDescent="0.3">
      <c r="B49" s="3">
        <v>44074</v>
      </c>
      <c r="C49" s="5">
        <v>44074</v>
      </c>
      <c r="D49" s="3">
        <v>44074</v>
      </c>
      <c r="E49" s="5">
        <v>44074</v>
      </c>
      <c r="F49" s="5">
        <v>44074</v>
      </c>
      <c r="G49" s="3">
        <v>44074</v>
      </c>
      <c r="H49" s="5">
        <v>44074</v>
      </c>
      <c r="I49" s="5">
        <v>44074</v>
      </c>
      <c r="J49" s="5">
        <v>44074</v>
      </c>
      <c r="L49" s="5">
        <v>44074</v>
      </c>
    </row>
    <row r="50" spans="2:12" x14ac:dyDescent="0.3">
      <c r="B50" s="22">
        <v>44184</v>
      </c>
      <c r="C50" s="13">
        <v>44184</v>
      </c>
      <c r="D50" s="22">
        <v>44184</v>
      </c>
      <c r="E50" s="13">
        <v>44184</v>
      </c>
      <c r="F50" s="13">
        <v>44184</v>
      </c>
      <c r="G50" s="22">
        <v>44184</v>
      </c>
      <c r="H50" s="13">
        <v>44184</v>
      </c>
      <c r="I50" s="13">
        <v>44184</v>
      </c>
      <c r="J50" s="13">
        <v>44184</v>
      </c>
      <c r="L50" s="13">
        <v>44184</v>
      </c>
    </row>
    <row r="51" spans="2:12" x14ac:dyDescent="0.3">
      <c r="B51" s="22">
        <v>44185</v>
      </c>
      <c r="C51" s="13">
        <v>44185</v>
      </c>
      <c r="D51" s="22">
        <v>44185</v>
      </c>
      <c r="E51" s="13">
        <v>44185</v>
      </c>
      <c r="F51" s="13">
        <v>44185</v>
      </c>
      <c r="G51" s="22">
        <v>44185</v>
      </c>
      <c r="H51" s="13">
        <v>44185</v>
      </c>
      <c r="I51" s="13">
        <v>44185</v>
      </c>
      <c r="J51" s="13">
        <v>44185</v>
      </c>
      <c r="L51" s="13">
        <v>44185</v>
      </c>
    </row>
    <row r="52" spans="2:12" x14ac:dyDescent="0.3">
      <c r="B52" s="22">
        <v>44186</v>
      </c>
      <c r="C52" s="13">
        <v>44186</v>
      </c>
      <c r="D52" s="22">
        <v>44186</v>
      </c>
      <c r="E52" s="13">
        <v>44186</v>
      </c>
      <c r="F52" s="13">
        <v>44186</v>
      </c>
      <c r="G52" s="22">
        <v>44186</v>
      </c>
      <c r="H52" s="13">
        <v>44186</v>
      </c>
      <c r="I52" s="13">
        <v>44186</v>
      </c>
      <c r="J52" s="13">
        <v>44186</v>
      </c>
      <c r="L52" s="13">
        <v>44186</v>
      </c>
    </row>
    <row r="53" spans="2:12" x14ac:dyDescent="0.3">
      <c r="B53" s="22">
        <v>44187</v>
      </c>
      <c r="C53" s="13">
        <v>44187</v>
      </c>
      <c r="D53" s="22">
        <v>44187</v>
      </c>
      <c r="E53" s="13">
        <v>44187</v>
      </c>
      <c r="F53" s="13">
        <v>44187</v>
      </c>
      <c r="G53" s="22">
        <v>44187</v>
      </c>
      <c r="H53" s="13">
        <v>44187</v>
      </c>
      <c r="I53" s="13">
        <v>44187</v>
      </c>
      <c r="J53" s="13">
        <v>44187</v>
      </c>
      <c r="L53" s="13">
        <v>44187</v>
      </c>
    </row>
    <row r="54" spans="2:12" x14ac:dyDescent="0.3">
      <c r="B54" s="22">
        <v>44188</v>
      </c>
      <c r="C54" s="13">
        <v>44188</v>
      </c>
      <c r="D54" s="22">
        <v>44188</v>
      </c>
      <c r="E54" s="13">
        <v>44188</v>
      </c>
      <c r="F54" s="13">
        <v>44188</v>
      </c>
      <c r="G54" s="22">
        <v>44188</v>
      </c>
      <c r="H54" s="13">
        <v>44188</v>
      </c>
      <c r="I54" s="13">
        <v>44188</v>
      </c>
      <c r="J54" s="13">
        <v>44188</v>
      </c>
      <c r="L54" s="13">
        <v>44188</v>
      </c>
    </row>
    <row r="55" spans="2:12" x14ac:dyDescent="0.3">
      <c r="B55" s="22">
        <v>44189</v>
      </c>
      <c r="C55" s="13">
        <v>44189</v>
      </c>
      <c r="D55" s="22">
        <v>44189</v>
      </c>
      <c r="E55" s="13">
        <v>44189</v>
      </c>
      <c r="F55" s="13">
        <v>44189</v>
      </c>
      <c r="G55" s="22">
        <v>44189</v>
      </c>
      <c r="H55" s="13">
        <v>44189</v>
      </c>
      <c r="I55" s="13">
        <v>44189</v>
      </c>
      <c r="J55" s="13">
        <v>44189</v>
      </c>
      <c r="L55" s="13">
        <v>44189</v>
      </c>
    </row>
    <row r="56" spans="2:12" x14ac:dyDescent="0.3">
      <c r="B56" s="22">
        <v>44190</v>
      </c>
      <c r="C56" s="13">
        <v>44190</v>
      </c>
      <c r="D56" s="22">
        <v>44190</v>
      </c>
      <c r="E56" s="13">
        <v>44190</v>
      </c>
      <c r="F56" s="13">
        <v>44190</v>
      </c>
      <c r="G56" s="22">
        <v>44190</v>
      </c>
      <c r="H56" s="13">
        <v>44190</v>
      </c>
      <c r="I56" s="13">
        <v>44190</v>
      </c>
      <c r="J56" s="13">
        <v>44190</v>
      </c>
      <c r="L56" s="13">
        <v>44190</v>
      </c>
    </row>
    <row r="57" spans="2:12" x14ac:dyDescent="0.3">
      <c r="B57" s="22">
        <v>44191</v>
      </c>
      <c r="C57" s="13">
        <v>44191</v>
      </c>
      <c r="D57" s="22">
        <v>44191</v>
      </c>
      <c r="E57" s="13">
        <v>44191</v>
      </c>
      <c r="F57" s="13">
        <v>44191</v>
      </c>
      <c r="G57" s="22">
        <v>44191</v>
      </c>
      <c r="H57" s="13">
        <v>44191</v>
      </c>
      <c r="I57" s="13">
        <v>44191</v>
      </c>
      <c r="J57" s="13">
        <v>44191</v>
      </c>
      <c r="L57" s="13">
        <v>44191</v>
      </c>
    </row>
    <row r="58" spans="2:12" x14ac:dyDescent="0.3">
      <c r="B58" s="22">
        <v>44192</v>
      </c>
      <c r="C58" s="13">
        <v>44192</v>
      </c>
      <c r="D58" s="22">
        <v>44192</v>
      </c>
      <c r="E58" s="13">
        <v>44192</v>
      </c>
      <c r="F58" s="13">
        <v>44192</v>
      </c>
      <c r="G58" s="22">
        <v>44192</v>
      </c>
      <c r="H58" s="13">
        <v>44192</v>
      </c>
      <c r="I58" s="13">
        <v>44192</v>
      </c>
      <c r="J58" s="13">
        <v>44192</v>
      </c>
      <c r="L58" s="13">
        <v>44192</v>
      </c>
    </row>
    <row r="59" spans="2:12" x14ac:dyDescent="0.3">
      <c r="B59" s="22">
        <v>44193</v>
      </c>
      <c r="C59" s="13">
        <v>44193</v>
      </c>
      <c r="D59" s="22">
        <v>44193</v>
      </c>
      <c r="E59" s="13">
        <v>44193</v>
      </c>
      <c r="F59" s="13">
        <v>44193</v>
      </c>
      <c r="G59" s="22">
        <v>44193</v>
      </c>
      <c r="H59" s="13">
        <v>44193</v>
      </c>
      <c r="I59" s="13">
        <v>44193</v>
      </c>
      <c r="J59" s="13">
        <v>44193</v>
      </c>
      <c r="L59" s="13">
        <v>44193</v>
      </c>
    </row>
    <row r="60" spans="2:12" x14ac:dyDescent="0.3">
      <c r="B60" s="22">
        <v>44194</v>
      </c>
      <c r="C60" s="13">
        <v>44194</v>
      </c>
      <c r="D60" s="22">
        <v>44194</v>
      </c>
      <c r="E60" s="13">
        <v>44194</v>
      </c>
      <c r="F60" s="13">
        <v>44194</v>
      </c>
      <c r="G60" s="22">
        <v>44194</v>
      </c>
      <c r="H60" s="13">
        <v>44194</v>
      </c>
      <c r="I60" s="13">
        <v>44194</v>
      </c>
      <c r="J60" s="13">
        <v>44194</v>
      </c>
      <c r="L60" s="13">
        <v>44194</v>
      </c>
    </row>
    <row r="61" spans="2:12" x14ac:dyDescent="0.3">
      <c r="B61" s="22">
        <v>44195</v>
      </c>
      <c r="C61" s="13">
        <v>44195</v>
      </c>
      <c r="D61" s="22">
        <v>44195</v>
      </c>
      <c r="E61" s="13">
        <v>44195</v>
      </c>
      <c r="F61" s="13">
        <v>44195</v>
      </c>
      <c r="G61" s="22">
        <v>44195</v>
      </c>
      <c r="H61" s="13">
        <v>44195</v>
      </c>
      <c r="I61" s="13">
        <v>44195</v>
      </c>
      <c r="J61" s="13">
        <v>44195</v>
      </c>
      <c r="L61" s="13">
        <v>44195</v>
      </c>
    </row>
    <row r="62" spans="2:12" x14ac:dyDescent="0.3">
      <c r="B62" s="22">
        <v>44196</v>
      </c>
      <c r="C62" s="13">
        <v>44196</v>
      </c>
      <c r="D62" s="22">
        <v>44196</v>
      </c>
      <c r="E62" s="13">
        <v>44196</v>
      </c>
      <c r="F62" s="13">
        <v>44196</v>
      </c>
      <c r="G62" s="22">
        <v>44196</v>
      </c>
      <c r="H62" s="13">
        <v>44196</v>
      </c>
      <c r="I62" s="13">
        <v>44196</v>
      </c>
      <c r="J62" s="13">
        <v>44196</v>
      </c>
      <c r="L62" s="13">
        <v>44196</v>
      </c>
    </row>
    <row r="63" spans="2:12" x14ac:dyDescent="0.3">
      <c r="B63" s="22">
        <v>44197</v>
      </c>
      <c r="C63" s="13">
        <v>44197</v>
      </c>
      <c r="D63" s="22">
        <v>44197</v>
      </c>
      <c r="E63" s="13">
        <v>44197</v>
      </c>
      <c r="F63" s="13">
        <v>44197</v>
      </c>
      <c r="G63" s="22">
        <v>44197</v>
      </c>
      <c r="H63" s="13">
        <v>44197</v>
      </c>
      <c r="I63" s="13">
        <v>44197</v>
      </c>
      <c r="J63" s="13">
        <v>44197</v>
      </c>
      <c r="L63" s="13">
        <v>44197</v>
      </c>
    </row>
    <row r="64" spans="2:12" x14ac:dyDescent="0.3">
      <c r="B64" s="22">
        <v>44198</v>
      </c>
      <c r="C64" s="13">
        <v>44198</v>
      </c>
      <c r="D64" s="22">
        <v>44198</v>
      </c>
      <c r="E64" s="13">
        <v>44198</v>
      </c>
      <c r="F64" s="13">
        <v>44198</v>
      </c>
      <c r="G64" s="22">
        <v>44198</v>
      </c>
      <c r="H64" s="13">
        <v>44198</v>
      </c>
      <c r="I64" s="13">
        <v>44198</v>
      </c>
      <c r="J64" s="13">
        <v>44198</v>
      </c>
      <c r="L64" s="13">
        <v>44198</v>
      </c>
    </row>
    <row r="65" spans="2:12" x14ac:dyDescent="0.3">
      <c r="B65" s="22">
        <v>44199</v>
      </c>
      <c r="C65" s="13">
        <v>44199</v>
      </c>
      <c r="D65" s="22">
        <v>44199</v>
      </c>
      <c r="E65" s="13">
        <v>44199</v>
      </c>
      <c r="F65" s="13">
        <v>44199</v>
      </c>
      <c r="G65" s="22">
        <v>44199</v>
      </c>
      <c r="H65" s="13">
        <v>44199</v>
      </c>
      <c r="I65" s="13">
        <v>44199</v>
      </c>
      <c r="J65" s="13">
        <v>44199</v>
      </c>
      <c r="L65" s="13">
        <v>44199</v>
      </c>
    </row>
    <row r="66" spans="2:12" x14ac:dyDescent="0.3">
      <c r="B66" s="3">
        <v>44190</v>
      </c>
      <c r="C66" s="5">
        <v>44190</v>
      </c>
      <c r="D66" s="3">
        <v>44190</v>
      </c>
      <c r="E66" s="5">
        <v>44190</v>
      </c>
      <c r="F66" s="5">
        <v>44190</v>
      </c>
      <c r="G66" s="3">
        <v>44190</v>
      </c>
      <c r="H66" s="5">
        <v>44190</v>
      </c>
      <c r="I66" s="5">
        <v>44190</v>
      </c>
      <c r="J66" s="5">
        <v>44190</v>
      </c>
      <c r="L66" s="5">
        <v>44190</v>
      </c>
    </row>
    <row r="67" spans="2:12" x14ac:dyDescent="0.3">
      <c r="B67" s="3">
        <v>44193</v>
      </c>
      <c r="C67" s="5">
        <v>44193</v>
      </c>
      <c r="D67" s="3">
        <v>44193</v>
      </c>
      <c r="E67" s="5">
        <v>44193</v>
      </c>
      <c r="F67" s="5">
        <v>44193</v>
      </c>
      <c r="G67" s="3">
        <v>44193</v>
      </c>
      <c r="H67" s="5">
        <v>44193</v>
      </c>
      <c r="I67" s="5">
        <v>44193</v>
      </c>
      <c r="J67" s="5">
        <v>44193</v>
      </c>
      <c r="L67" s="5">
        <v>44193</v>
      </c>
    </row>
    <row r="68" spans="2:12" x14ac:dyDescent="0.3">
      <c r="B68" s="3">
        <v>44197</v>
      </c>
      <c r="C68" s="5">
        <v>44197</v>
      </c>
      <c r="D68" s="3">
        <v>44197</v>
      </c>
      <c r="E68" s="5">
        <v>44197</v>
      </c>
      <c r="F68" s="5">
        <v>44197</v>
      </c>
      <c r="G68" s="3">
        <v>44197</v>
      </c>
      <c r="H68" s="5">
        <v>44197</v>
      </c>
      <c r="I68" s="5">
        <v>44197</v>
      </c>
      <c r="J68" s="5">
        <v>44197</v>
      </c>
      <c r="L68" s="5">
        <v>44197</v>
      </c>
    </row>
    <row r="69" spans="2:12" x14ac:dyDescent="0.3">
      <c r="B69" s="3">
        <v>44288</v>
      </c>
      <c r="C69" s="5">
        <v>44288</v>
      </c>
      <c r="D69" s="3">
        <v>44288</v>
      </c>
      <c r="E69" s="5">
        <v>44288</v>
      </c>
      <c r="F69" s="5">
        <v>44288</v>
      </c>
      <c r="G69" s="3">
        <v>44288</v>
      </c>
      <c r="H69" s="5">
        <v>44288</v>
      </c>
      <c r="I69" s="5">
        <v>44288</v>
      </c>
      <c r="J69" s="5">
        <v>44288</v>
      </c>
      <c r="L69" s="5">
        <v>44288</v>
      </c>
    </row>
    <row r="70" spans="2:12" x14ac:dyDescent="0.3">
      <c r="B70" s="3">
        <v>44291</v>
      </c>
      <c r="C70" s="5">
        <v>44291</v>
      </c>
      <c r="D70" s="3">
        <v>44291</v>
      </c>
      <c r="E70" s="5">
        <v>44291</v>
      </c>
      <c r="F70" s="5">
        <v>44291</v>
      </c>
      <c r="G70" s="3">
        <v>44291</v>
      </c>
      <c r="H70" s="5">
        <v>44291</v>
      </c>
      <c r="I70" s="5">
        <v>44291</v>
      </c>
      <c r="J70" s="5">
        <v>44291</v>
      </c>
      <c r="L70" s="5">
        <v>44291</v>
      </c>
    </row>
    <row r="71" spans="2:12" x14ac:dyDescent="0.3">
      <c r="B71" s="3">
        <v>44319</v>
      </c>
      <c r="C71" s="5">
        <v>44319</v>
      </c>
      <c r="D71" s="3">
        <v>44319</v>
      </c>
      <c r="E71" s="5">
        <v>44319</v>
      </c>
      <c r="F71" s="5">
        <v>44319</v>
      </c>
      <c r="G71" s="3">
        <v>44319</v>
      </c>
      <c r="H71" s="5">
        <v>44319</v>
      </c>
      <c r="I71" s="5">
        <v>44319</v>
      </c>
      <c r="J71" s="5">
        <v>44319</v>
      </c>
      <c r="L71" s="5">
        <v>44319</v>
      </c>
    </row>
    <row r="72" spans="2:12" x14ac:dyDescent="0.3">
      <c r="B72" s="3">
        <v>44347</v>
      </c>
      <c r="C72" s="5">
        <v>44347</v>
      </c>
      <c r="D72" s="3">
        <v>44347</v>
      </c>
      <c r="E72" s="5">
        <v>44347</v>
      </c>
      <c r="F72" s="5">
        <v>44347</v>
      </c>
      <c r="G72" s="3">
        <v>44347</v>
      </c>
      <c r="H72" s="5">
        <v>44347</v>
      </c>
      <c r="I72" s="5">
        <v>44347</v>
      </c>
      <c r="J72" s="5">
        <v>44347</v>
      </c>
      <c r="L72" s="5">
        <v>44347</v>
      </c>
    </row>
    <row r="73" spans="2:12" x14ac:dyDescent="0.3">
      <c r="B73" s="3">
        <v>44438</v>
      </c>
      <c r="C73" s="5">
        <v>44438</v>
      </c>
      <c r="D73" s="3">
        <v>44438</v>
      </c>
      <c r="E73" s="23">
        <v>44370</v>
      </c>
      <c r="F73" s="5">
        <v>44438</v>
      </c>
      <c r="G73" s="3">
        <v>44438</v>
      </c>
      <c r="H73" s="5">
        <v>44438</v>
      </c>
      <c r="I73" s="5">
        <v>44438</v>
      </c>
      <c r="J73" s="5">
        <v>44438</v>
      </c>
      <c r="L73" s="5">
        <v>44438</v>
      </c>
    </row>
    <row r="74" spans="2:12" x14ac:dyDescent="0.3">
      <c r="B74" s="22">
        <v>44548</v>
      </c>
      <c r="C74" s="13">
        <v>44548</v>
      </c>
      <c r="D74" s="22">
        <v>44548</v>
      </c>
      <c r="E74" s="23">
        <v>44371</v>
      </c>
      <c r="F74" s="13">
        <v>44548</v>
      </c>
      <c r="G74" s="22">
        <v>44548</v>
      </c>
      <c r="H74" s="13">
        <v>44548</v>
      </c>
      <c r="I74" s="13">
        <v>44548</v>
      </c>
      <c r="J74" s="13">
        <v>44548</v>
      </c>
      <c r="L74" s="13">
        <v>44548</v>
      </c>
    </row>
    <row r="75" spans="2:12" x14ac:dyDescent="0.3">
      <c r="B75" s="22">
        <v>44549</v>
      </c>
      <c r="C75" s="13">
        <v>44549</v>
      </c>
      <c r="D75" s="22">
        <v>44549</v>
      </c>
      <c r="E75" s="23">
        <v>44372</v>
      </c>
      <c r="F75" s="13">
        <v>44549</v>
      </c>
      <c r="G75" s="22">
        <v>44549</v>
      </c>
      <c r="H75" s="13">
        <v>44549</v>
      </c>
      <c r="I75" s="13">
        <v>44549</v>
      </c>
      <c r="J75" s="13">
        <v>44549</v>
      </c>
      <c r="L75" s="13">
        <v>44549</v>
      </c>
    </row>
    <row r="76" spans="2:12" x14ac:dyDescent="0.3">
      <c r="B76" s="22">
        <v>44550</v>
      </c>
      <c r="C76" s="13">
        <v>44550</v>
      </c>
      <c r="D76" s="22">
        <v>44550</v>
      </c>
      <c r="E76" s="23">
        <v>44373</v>
      </c>
      <c r="F76" s="13">
        <v>44550</v>
      </c>
      <c r="G76" s="22">
        <v>44550</v>
      </c>
      <c r="H76" s="13">
        <v>44550</v>
      </c>
      <c r="I76" s="13">
        <v>44550</v>
      </c>
      <c r="J76" s="13">
        <v>44550</v>
      </c>
      <c r="L76" s="13">
        <v>44550</v>
      </c>
    </row>
    <row r="77" spans="2:12" x14ac:dyDescent="0.3">
      <c r="B77" s="22">
        <v>44551</v>
      </c>
      <c r="C77" s="13">
        <v>44551</v>
      </c>
      <c r="D77" s="22">
        <v>44551</v>
      </c>
      <c r="E77" s="23">
        <v>44374</v>
      </c>
      <c r="F77" s="13">
        <v>44551</v>
      </c>
      <c r="G77" s="22">
        <v>44551</v>
      </c>
      <c r="H77" s="13">
        <v>44551</v>
      </c>
      <c r="I77" s="13">
        <v>44551</v>
      </c>
      <c r="J77" s="13">
        <v>44551</v>
      </c>
      <c r="L77" s="13">
        <v>44551</v>
      </c>
    </row>
    <row r="78" spans="2:12" x14ac:dyDescent="0.3">
      <c r="B78" s="22">
        <v>44552</v>
      </c>
      <c r="C78" s="13">
        <v>44552</v>
      </c>
      <c r="D78" s="22">
        <v>44552</v>
      </c>
      <c r="E78" s="23">
        <v>44375</v>
      </c>
      <c r="F78" s="13">
        <v>44552</v>
      </c>
      <c r="G78" s="22">
        <v>44552</v>
      </c>
      <c r="H78" s="13">
        <v>44552</v>
      </c>
      <c r="I78" s="13">
        <v>44552</v>
      </c>
      <c r="J78" s="13">
        <v>44552</v>
      </c>
      <c r="L78" s="13">
        <v>44552</v>
      </c>
    </row>
    <row r="79" spans="2:12" x14ac:dyDescent="0.3">
      <c r="B79" s="22">
        <v>44553</v>
      </c>
      <c r="C79" s="13">
        <v>44553</v>
      </c>
      <c r="D79" s="22">
        <v>44553</v>
      </c>
      <c r="E79" s="23">
        <v>44376</v>
      </c>
      <c r="F79" s="13">
        <v>44553</v>
      </c>
      <c r="G79" s="22">
        <v>44553</v>
      </c>
      <c r="H79" s="13">
        <v>44553</v>
      </c>
      <c r="I79" s="13">
        <v>44553</v>
      </c>
      <c r="J79" s="13">
        <v>44553</v>
      </c>
      <c r="L79" s="13">
        <v>44553</v>
      </c>
    </row>
    <row r="80" spans="2:12" x14ac:dyDescent="0.3">
      <c r="B80" s="22">
        <v>44554</v>
      </c>
      <c r="C80" s="13">
        <v>44554</v>
      </c>
      <c r="D80" s="22">
        <v>44554</v>
      </c>
      <c r="E80" s="23">
        <v>44377</v>
      </c>
      <c r="F80" s="13">
        <v>44554</v>
      </c>
      <c r="G80" s="22">
        <v>44554</v>
      </c>
      <c r="H80" s="13">
        <v>44554</v>
      </c>
      <c r="I80" s="13">
        <v>44554</v>
      </c>
      <c r="J80" s="13">
        <v>44554</v>
      </c>
      <c r="L80" s="13">
        <v>44554</v>
      </c>
    </row>
    <row r="81" spans="2:12" x14ac:dyDescent="0.3">
      <c r="B81" s="22">
        <v>44555</v>
      </c>
      <c r="C81" s="13">
        <v>44555</v>
      </c>
      <c r="D81" s="22">
        <v>44555</v>
      </c>
      <c r="E81" s="23">
        <v>44378</v>
      </c>
      <c r="F81" s="13">
        <v>44555</v>
      </c>
      <c r="G81" s="22">
        <v>44555</v>
      </c>
      <c r="H81" s="13">
        <v>44555</v>
      </c>
      <c r="I81" s="13">
        <v>44555</v>
      </c>
      <c r="J81" s="13">
        <v>44555</v>
      </c>
      <c r="L81" s="13">
        <v>44555</v>
      </c>
    </row>
    <row r="82" spans="2:12" x14ac:dyDescent="0.3">
      <c r="B82" s="22">
        <v>44556</v>
      </c>
      <c r="C82" s="13">
        <v>44556</v>
      </c>
      <c r="D82" s="22">
        <v>44556</v>
      </c>
      <c r="E82" s="23">
        <v>44379</v>
      </c>
      <c r="F82" s="13">
        <v>44556</v>
      </c>
      <c r="G82" s="22">
        <v>44556</v>
      </c>
      <c r="H82" s="13">
        <v>44556</v>
      </c>
      <c r="I82" s="13">
        <v>44556</v>
      </c>
      <c r="J82" s="13">
        <v>44556</v>
      </c>
      <c r="L82" s="13">
        <v>44556</v>
      </c>
    </row>
    <row r="83" spans="2:12" x14ac:dyDescent="0.3">
      <c r="B83" s="22">
        <v>44557</v>
      </c>
      <c r="C83" s="13">
        <v>44557</v>
      </c>
      <c r="D83" s="22">
        <v>44557</v>
      </c>
      <c r="E83" s="23">
        <v>44380</v>
      </c>
      <c r="F83" s="13">
        <v>44557</v>
      </c>
      <c r="G83" s="22">
        <v>44557</v>
      </c>
      <c r="H83" s="13">
        <v>44557</v>
      </c>
      <c r="I83" s="13">
        <v>44557</v>
      </c>
      <c r="J83" s="13">
        <v>44557</v>
      </c>
      <c r="L83" s="13">
        <v>44557</v>
      </c>
    </row>
    <row r="84" spans="2:12" x14ac:dyDescent="0.3">
      <c r="B84" s="22">
        <v>44558</v>
      </c>
      <c r="C84" s="13">
        <v>44558</v>
      </c>
      <c r="D84" s="22">
        <v>44558</v>
      </c>
      <c r="E84" s="23">
        <v>44381</v>
      </c>
      <c r="F84" s="13">
        <v>44558</v>
      </c>
      <c r="G84" s="22">
        <v>44558</v>
      </c>
      <c r="H84" s="13">
        <v>44558</v>
      </c>
      <c r="I84" s="13">
        <v>44558</v>
      </c>
      <c r="J84" s="13">
        <v>44558</v>
      </c>
      <c r="L84" s="13">
        <v>44558</v>
      </c>
    </row>
    <row r="85" spans="2:12" x14ac:dyDescent="0.3">
      <c r="B85" s="22">
        <v>44559</v>
      </c>
      <c r="C85" s="13">
        <v>44559</v>
      </c>
      <c r="D85" s="22">
        <v>44559</v>
      </c>
      <c r="E85" s="23">
        <v>44382</v>
      </c>
      <c r="F85" s="13">
        <v>44559</v>
      </c>
      <c r="G85" s="22">
        <v>44559</v>
      </c>
      <c r="H85" s="13">
        <v>44559</v>
      </c>
      <c r="I85" s="13">
        <v>44559</v>
      </c>
      <c r="J85" s="13">
        <v>44559</v>
      </c>
      <c r="L85" s="13">
        <v>44559</v>
      </c>
    </row>
    <row r="86" spans="2:12" x14ac:dyDescent="0.3">
      <c r="B86" s="22">
        <v>44560</v>
      </c>
      <c r="C86" s="13">
        <v>44560</v>
      </c>
      <c r="D86" s="22">
        <v>44560</v>
      </c>
      <c r="E86" s="23">
        <v>44383</v>
      </c>
      <c r="F86" s="13">
        <v>44560</v>
      </c>
      <c r="G86" s="22">
        <v>44560</v>
      </c>
      <c r="H86" s="13">
        <v>44560</v>
      </c>
      <c r="I86" s="13">
        <v>44560</v>
      </c>
      <c r="J86" s="13">
        <v>44560</v>
      </c>
      <c r="L86" s="13">
        <v>44560</v>
      </c>
    </row>
    <row r="87" spans="2:12" x14ac:dyDescent="0.3">
      <c r="B87" s="22">
        <v>44561</v>
      </c>
      <c r="C87" s="13">
        <v>44561</v>
      </c>
      <c r="D87" s="22">
        <v>44561</v>
      </c>
      <c r="E87" s="23">
        <v>44384</v>
      </c>
      <c r="F87" s="13">
        <v>44561</v>
      </c>
      <c r="G87" s="22">
        <v>44561</v>
      </c>
      <c r="H87" s="13">
        <v>44561</v>
      </c>
      <c r="I87" s="13">
        <v>44561</v>
      </c>
      <c r="J87" s="13">
        <v>44561</v>
      </c>
      <c r="L87" s="13">
        <v>44561</v>
      </c>
    </row>
    <row r="88" spans="2:12" x14ac:dyDescent="0.3">
      <c r="B88" s="22">
        <v>44562</v>
      </c>
      <c r="C88" s="13">
        <v>44562</v>
      </c>
      <c r="D88" s="22">
        <v>44562</v>
      </c>
      <c r="E88" s="23">
        <v>44385</v>
      </c>
      <c r="F88" s="13">
        <v>44562</v>
      </c>
      <c r="G88" s="22">
        <v>44562</v>
      </c>
      <c r="H88" s="13">
        <v>44562</v>
      </c>
      <c r="I88" s="13">
        <v>44562</v>
      </c>
      <c r="J88" s="13">
        <v>44562</v>
      </c>
      <c r="L88" s="13">
        <v>44562</v>
      </c>
    </row>
    <row r="89" spans="2:12" x14ac:dyDescent="0.3">
      <c r="B89" s="22">
        <v>44563</v>
      </c>
      <c r="C89" s="13">
        <v>44563</v>
      </c>
      <c r="D89" s="22">
        <v>44563</v>
      </c>
      <c r="E89" s="23">
        <v>44386</v>
      </c>
      <c r="F89" s="13">
        <v>44563</v>
      </c>
      <c r="G89" s="22">
        <v>44563</v>
      </c>
      <c r="H89" s="13">
        <v>44563</v>
      </c>
      <c r="I89" s="13">
        <v>44563</v>
      </c>
      <c r="J89" s="13">
        <v>44563</v>
      </c>
      <c r="L89" s="13">
        <v>44563</v>
      </c>
    </row>
    <row r="90" spans="2:12" x14ac:dyDescent="0.3">
      <c r="B90" s="22">
        <v>44564</v>
      </c>
      <c r="C90" s="13">
        <v>44564</v>
      </c>
      <c r="D90" s="22">
        <v>44564</v>
      </c>
      <c r="E90" s="23">
        <v>44387</v>
      </c>
      <c r="F90" s="13">
        <v>44564</v>
      </c>
      <c r="G90" s="22">
        <v>44564</v>
      </c>
      <c r="H90" s="13">
        <v>44564</v>
      </c>
      <c r="I90" s="13">
        <v>44564</v>
      </c>
      <c r="J90" s="13">
        <v>44564</v>
      </c>
      <c r="L90" s="13">
        <v>44564</v>
      </c>
    </row>
    <row r="91" spans="2:12" x14ac:dyDescent="0.3">
      <c r="B91" s="3">
        <v>44666</v>
      </c>
      <c r="C91" s="5">
        <v>44666</v>
      </c>
      <c r="D91" s="3">
        <v>44666</v>
      </c>
      <c r="E91" s="23">
        <v>44388</v>
      </c>
      <c r="F91" s="5">
        <v>44666</v>
      </c>
      <c r="G91" s="3">
        <v>44666</v>
      </c>
      <c r="H91" s="5">
        <v>44666</v>
      </c>
      <c r="I91" s="5">
        <v>44666</v>
      </c>
      <c r="J91" s="5">
        <v>44666</v>
      </c>
      <c r="L91" s="5">
        <v>44666</v>
      </c>
    </row>
    <row r="92" spans="2:12" x14ac:dyDescent="0.3">
      <c r="B92" s="3">
        <v>44669</v>
      </c>
      <c r="C92" s="5">
        <v>44669</v>
      </c>
      <c r="D92" s="3">
        <v>44669</v>
      </c>
      <c r="E92" s="23">
        <v>44389</v>
      </c>
      <c r="F92" s="5">
        <v>44669</v>
      </c>
      <c r="G92" s="3">
        <v>44669</v>
      </c>
      <c r="H92" s="5">
        <v>44669</v>
      </c>
      <c r="I92" s="5">
        <v>44669</v>
      </c>
      <c r="J92" s="5">
        <v>44669</v>
      </c>
      <c r="L92" s="5">
        <v>44669</v>
      </c>
    </row>
    <row r="93" spans="2:12" x14ac:dyDescent="0.3">
      <c r="B93" s="3">
        <v>44683</v>
      </c>
      <c r="C93" s="5">
        <v>44683</v>
      </c>
      <c r="D93" s="3">
        <v>44683</v>
      </c>
      <c r="E93" s="23">
        <v>44390</v>
      </c>
      <c r="F93" s="5">
        <v>44683</v>
      </c>
      <c r="G93" s="3">
        <v>44683</v>
      </c>
      <c r="H93" s="5">
        <v>44683</v>
      </c>
      <c r="I93" s="5">
        <v>44683</v>
      </c>
      <c r="J93" s="5">
        <v>44683</v>
      </c>
      <c r="L93" s="5">
        <v>44683</v>
      </c>
    </row>
    <row r="94" spans="2:12" x14ac:dyDescent="0.3">
      <c r="B94" s="3">
        <v>44714</v>
      </c>
      <c r="C94" s="5">
        <v>44714</v>
      </c>
      <c r="D94" s="3">
        <v>44714</v>
      </c>
      <c r="E94" s="23">
        <v>44391</v>
      </c>
      <c r="F94" s="5">
        <v>44714</v>
      </c>
      <c r="G94" s="3">
        <v>44714</v>
      </c>
      <c r="H94" s="5">
        <v>44714</v>
      </c>
      <c r="I94" s="5">
        <v>44714</v>
      </c>
      <c r="J94" s="5">
        <v>44714</v>
      </c>
      <c r="L94" s="5">
        <v>44714</v>
      </c>
    </row>
    <row r="95" spans="2:12" x14ac:dyDescent="0.3">
      <c r="B95" s="3">
        <v>44715</v>
      </c>
      <c r="C95" s="5">
        <v>44715</v>
      </c>
      <c r="D95" s="3">
        <v>44715</v>
      </c>
      <c r="E95" s="23">
        <v>44392</v>
      </c>
      <c r="F95" s="5">
        <v>44715</v>
      </c>
      <c r="G95" s="3">
        <v>44715</v>
      </c>
      <c r="H95" s="5">
        <v>44715</v>
      </c>
      <c r="I95" s="5">
        <v>44715</v>
      </c>
      <c r="J95" s="5">
        <v>44715</v>
      </c>
      <c r="L95" s="5">
        <v>44715</v>
      </c>
    </row>
    <row r="96" spans="2:12" x14ac:dyDescent="0.3">
      <c r="B96" s="3">
        <v>44802</v>
      </c>
      <c r="C96" s="5">
        <v>44802</v>
      </c>
      <c r="D96" s="3">
        <v>44802</v>
      </c>
      <c r="E96" s="23">
        <v>44393</v>
      </c>
      <c r="F96" s="5">
        <v>44802</v>
      </c>
      <c r="G96" s="3">
        <v>44802</v>
      </c>
      <c r="H96" s="5">
        <v>44802</v>
      </c>
      <c r="I96" s="5">
        <v>44802</v>
      </c>
      <c r="J96" s="5">
        <v>44802</v>
      </c>
      <c r="L96" s="5">
        <v>44802</v>
      </c>
    </row>
    <row r="97" spans="2:12" x14ac:dyDescent="0.3">
      <c r="B97" s="3">
        <v>44823</v>
      </c>
      <c r="C97" s="5">
        <v>44823</v>
      </c>
      <c r="D97" s="3">
        <v>44823</v>
      </c>
      <c r="E97" s="23">
        <v>44394</v>
      </c>
      <c r="F97" s="5">
        <v>44823</v>
      </c>
      <c r="G97" s="3">
        <v>44823</v>
      </c>
      <c r="H97" s="5">
        <v>44823</v>
      </c>
      <c r="I97" s="5">
        <v>44823</v>
      </c>
      <c r="J97" s="5">
        <v>44823</v>
      </c>
      <c r="L97" s="5">
        <v>44823</v>
      </c>
    </row>
    <row r="98" spans="2:12" x14ac:dyDescent="0.3">
      <c r="B98" s="22">
        <v>44912</v>
      </c>
      <c r="C98" s="13">
        <v>44912</v>
      </c>
      <c r="D98" s="22">
        <v>44912</v>
      </c>
      <c r="E98" s="23">
        <v>44395</v>
      </c>
      <c r="F98" s="13">
        <v>44912</v>
      </c>
      <c r="G98" s="22">
        <v>44912</v>
      </c>
      <c r="H98" s="13">
        <v>44912</v>
      </c>
      <c r="I98" s="13">
        <v>44912</v>
      </c>
      <c r="J98" s="13">
        <v>44912</v>
      </c>
      <c r="L98" s="13">
        <v>44912</v>
      </c>
    </row>
    <row r="99" spans="2:12" x14ac:dyDescent="0.3">
      <c r="B99" s="22">
        <v>44913</v>
      </c>
      <c r="C99" s="13">
        <v>44913</v>
      </c>
      <c r="D99" s="22">
        <v>44913</v>
      </c>
      <c r="E99" s="23">
        <v>44396</v>
      </c>
      <c r="F99" s="13">
        <v>44913</v>
      </c>
      <c r="G99" s="22">
        <v>44913</v>
      </c>
      <c r="H99" s="13">
        <v>44913</v>
      </c>
      <c r="I99" s="13">
        <v>44913</v>
      </c>
      <c r="J99" s="13">
        <v>44913</v>
      </c>
      <c r="L99" s="13">
        <v>44913</v>
      </c>
    </row>
    <row r="100" spans="2:12" x14ac:dyDescent="0.3">
      <c r="B100" s="22">
        <v>44914</v>
      </c>
      <c r="C100" s="13">
        <v>44914</v>
      </c>
      <c r="D100" s="22">
        <v>44914</v>
      </c>
      <c r="E100" s="23">
        <v>44397</v>
      </c>
      <c r="F100" s="13">
        <v>44914</v>
      </c>
      <c r="G100" s="22">
        <v>44914</v>
      </c>
      <c r="H100" s="13">
        <v>44914</v>
      </c>
      <c r="I100" s="13">
        <v>44914</v>
      </c>
      <c r="J100" s="13">
        <v>44914</v>
      </c>
      <c r="L100" s="13">
        <v>44914</v>
      </c>
    </row>
    <row r="101" spans="2:12" x14ac:dyDescent="0.3">
      <c r="B101" s="22">
        <v>44915</v>
      </c>
      <c r="C101" s="13">
        <v>44915</v>
      </c>
      <c r="D101" s="22">
        <v>44915</v>
      </c>
      <c r="E101" s="23">
        <v>44398</v>
      </c>
      <c r="F101" s="13">
        <v>44915</v>
      </c>
      <c r="G101" s="22">
        <v>44915</v>
      </c>
      <c r="H101" s="13">
        <v>44915</v>
      </c>
      <c r="I101" s="13">
        <v>44915</v>
      </c>
      <c r="J101" s="13">
        <v>44915</v>
      </c>
      <c r="L101" s="13">
        <v>44915</v>
      </c>
    </row>
    <row r="102" spans="2:12" x14ac:dyDescent="0.3">
      <c r="B102" s="22">
        <v>44916</v>
      </c>
      <c r="C102" s="13">
        <v>44916</v>
      </c>
      <c r="D102" s="22">
        <v>44916</v>
      </c>
      <c r="E102" s="23">
        <v>44399</v>
      </c>
      <c r="F102" s="13">
        <v>44916</v>
      </c>
      <c r="G102" s="22">
        <v>44916</v>
      </c>
      <c r="H102" s="13">
        <v>44916</v>
      </c>
      <c r="I102" s="13">
        <v>44916</v>
      </c>
      <c r="J102" s="13">
        <v>44916</v>
      </c>
      <c r="L102" s="13">
        <v>44916</v>
      </c>
    </row>
    <row r="103" spans="2:12" x14ac:dyDescent="0.3">
      <c r="B103" s="22">
        <v>44917</v>
      </c>
      <c r="C103" s="13">
        <v>44917</v>
      </c>
      <c r="D103" s="22">
        <v>44917</v>
      </c>
      <c r="E103" s="23">
        <v>44400</v>
      </c>
      <c r="F103" s="13">
        <v>44917</v>
      </c>
      <c r="G103" s="22">
        <v>44917</v>
      </c>
      <c r="H103" s="13">
        <v>44917</v>
      </c>
      <c r="I103" s="13">
        <v>44917</v>
      </c>
      <c r="J103" s="13">
        <v>44917</v>
      </c>
      <c r="L103" s="13">
        <v>44917</v>
      </c>
    </row>
    <row r="104" spans="2:12" x14ac:dyDescent="0.3">
      <c r="B104" s="22">
        <v>44918</v>
      </c>
      <c r="C104" s="13">
        <v>44918</v>
      </c>
      <c r="D104" s="22">
        <v>44918</v>
      </c>
      <c r="E104" s="23">
        <v>44401</v>
      </c>
      <c r="F104" s="13">
        <v>44918</v>
      </c>
      <c r="G104" s="22">
        <v>44918</v>
      </c>
      <c r="H104" s="13">
        <v>44918</v>
      </c>
      <c r="I104" s="13">
        <v>44918</v>
      </c>
      <c r="J104" s="13">
        <v>44918</v>
      </c>
      <c r="L104" s="13">
        <v>44918</v>
      </c>
    </row>
    <row r="105" spans="2:12" x14ac:dyDescent="0.3">
      <c r="B105" s="22">
        <v>44919</v>
      </c>
      <c r="C105" s="13">
        <v>44919</v>
      </c>
      <c r="D105" s="22">
        <v>44919</v>
      </c>
      <c r="E105" s="23">
        <v>44402</v>
      </c>
      <c r="F105" s="13">
        <v>44919</v>
      </c>
      <c r="G105" s="22">
        <v>44919</v>
      </c>
      <c r="H105" s="13">
        <v>44919</v>
      </c>
      <c r="I105" s="13">
        <v>44919</v>
      </c>
      <c r="J105" s="13">
        <v>44919</v>
      </c>
      <c r="L105" s="13">
        <v>44919</v>
      </c>
    </row>
    <row r="106" spans="2:12" x14ac:dyDescent="0.3">
      <c r="B106" s="22">
        <v>44920</v>
      </c>
      <c r="C106" s="13">
        <v>44920</v>
      </c>
      <c r="D106" s="22">
        <v>44920</v>
      </c>
      <c r="E106" s="23">
        <v>44403</v>
      </c>
      <c r="F106" s="13">
        <v>44920</v>
      </c>
      <c r="G106" s="22">
        <v>44920</v>
      </c>
      <c r="H106" s="13">
        <v>44920</v>
      </c>
      <c r="I106" s="13">
        <v>44920</v>
      </c>
      <c r="J106" s="13">
        <v>44920</v>
      </c>
      <c r="L106" s="13">
        <v>44920</v>
      </c>
    </row>
    <row r="107" spans="2:12" x14ac:dyDescent="0.3">
      <c r="B107" s="22">
        <v>44921</v>
      </c>
      <c r="C107" s="13">
        <v>44921</v>
      </c>
      <c r="D107" s="22">
        <v>44921</v>
      </c>
      <c r="E107" s="23">
        <v>44404</v>
      </c>
      <c r="F107" s="13">
        <v>44921</v>
      </c>
      <c r="G107" s="22">
        <v>44921</v>
      </c>
      <c r="H107" s="13">
        <v>44921</v>
      </c>
      <c r="I107" s="13">
        <v>44921</v>
      </c>
      <c r="J107" s="13">
        <v>44921</v>
      </c>
      <c r="L107" s="13">
        <v>44921</v>
      </c>
    </row>
    <row r="108" spans="2:12" x14ac:dyDescent="0.3">
      <c r="B108" s="22">
        <v>44922</v>
      </c>
      <c r="C108" s="13">
        <v>44922</v>
      </c>
      <c r="D108" s="22">
        <v>44922</v>
      </c>
      <c r="E108" s="23">
        <v>44405</v>
      </c>
      <c r="F108" s="13">
        <v>44922</v>
      </c>
      <c r="G108" s="22">
        <v>44922</v>
      </c>
      <c r="H108" s="13">
        <v>44922</v>
      </c>
      <c r="I108" s="13">
        <v>44922</v>
      </c>
      <c r="J108" s="13">
        <v>44922</v>
      </c>
      <c r="L108" s="13">
        <v>44922</v>
      </c>
    </row>
    <row r="109" spans="2:12" x14ac:dyDescent="0.3">
      <c r="B109" s="22">
        <v>44923</v>
      </c>
      <c r="C109" s="13">
        <v>44923</v>
      </c>
      <c r="D109" s="22">
        <v>44923</v>
      </c>
      <c r="E109" s="23">
        <v>44406</v>
      </c>
      <c r="F109" s="13">
        <v>44923</v>
      </c>
      <c r="G109" s="22">
        <v>44923</v>
      </c>
      <c r="H109" s="13">
        <v>44923</v>
      </c>
      <c r="I109" s="13">
        <v>44923</v>
      </c>
      <c r="J109" s="13">
        <v>44923</v>
      </c>
      <c r="L109" s="13">
        <v>44923</v>
      </c>
    </row>
    <row r="110" spans="2:12" x14ac:dyDescent="0.3">
      <c r="B110" s="22">
        <v>44924</v>
      </c>
      <c r="C110" s="13">
        <v>44924</v>
      </c>
      <c r="D110" s="22">
        <v>44924</v>
      </c>
      <c r="E110" s="23">
        <v>44407</v>
      </c>
      <c r="F110" s="13">
        <v>44924</v>
      </c>
      <c r="G110" s="22">
        <v>44924</v>
      </c>
      <c r="H110" s="13">
        <v>44924</v>
      </c>
      <c r="I110" s="13">
        <v>44924</v>
      </c>
      <c r="J110" s="13">
        <v>44924</v>
      </c>
      <c r="L110" s="13">
        <v>44924</v>
      </c>
    </row>
    <row r="111" spans="2:12" x14ac:dyDescent="0.3">
      <c r="B111" s="22">
        <v>44925</v>
      </c>
      <c r="C111" s="13">
        <v>44925</v>
      </c>
      <c r="D111" s="22">
        <v>44925</v>
      </c>
      <c r="E111" s="23">
        <v>44408</v>
      </c>
      <c r="F111" s="13">
        <v>44925</v>
      </c>
      <c r="G111" s="22">
        <v>44925</v>
      </c>
      <c r="H111" s="13">
        <v>44925</v>
      </c>
      <c r="I111" s="13">
        <v>44925</v>
      </c>
      <c r="J111" s="13">
        <v>44925</v>
      </c>
      <c r="L111" s="13">
        <v>44925</v>
      </c>
    </row>
    <row r="112" spans="2:12" x14ac:dyDescent="0.3">
      <c r="B112" s="22">
        <v>44926</v>
      </c>
      <c r="C112" s="13">
        <v>44926</v>
      </c>
      <c r="D112" s="22">
        <v>44926</v>
      </c>
      <c r="E112" s="23">
        <v>44409</v>
      </c>
      <c r="F112" s="13">
        <v>44926</v>
      </c>
      <c r="G112" s="22">
        <v>44926</v>
      </c>
      <c r="H112" s="13">
        <v>44926</v>
      </c>
      <c r="I112" s="13">
        <v>44926</v>
      </c>
      <c r="J112" s="13">
        <v>44926</v>
      </c>
      <c r="L112" s="13">
        <v>44926</v>
      </c>
    </row>
    <row r="113" spans="2:12" x14ac:dyDescent="0.3">
      <c r="B113" s="22">
        <v>44927</v>
      </c>
      <c r="C113" s="13">
        <v>44927</v>
      </c>
      <c r="D113" s="22">
        <v>44927</v>
      </c>
      <c r="E113" s="23">
        <v>44410</v>
      </c>
      <c r="F113" s="13">
        <v>44927</v>
      </c>
      <c r="G113" s="22">
        <v>44927</v>
      </c>
      <c r="H113" s="13">
        <v>44927</v>
      </c>
      <c r="I113" s="13">
        <v>44927</v>
      </c>
      <c r="J113" s="13">
        <v>44927</v>
      </c>
      <c r="L113" s="13">
        <v>44927</v>
      </c>
    </row>
    <row r="114" spans="2:12" x14ac:dyDescent="0.3">
      <c r="B114" s="22">
        <v>44928</v>
      </c>
      <c r="C114" s="13">
        <v>44928</v>
      </c>
      <c r="D114" s="22">
        <v>44928</v>
      </c>
      <c r="E114" s="23">
        <v>44411</v>
      </c>
      <c r="F114" s="13">
        <v>44928</v>
      </c>
      <c r="G114" s="22">
        <v>44928</v>
      </c>
      <c r="H114" s="13">
        <v>44928</v>
      </c>
      <c r="I114" s="13">
        <v>44928</v>
      </c>
      <c r="J114" s="13">
        <v>44928</v>
      </c>
      <c r="L114" s="13">
        <v>44928</v>
      </c>
    </row>
    <row r="115" spans="2:12" x14ac:dyDescent="0.3">
      <c r="B115" s="3">
        <v>45023</v>
      </c>
      <c r="C115" s="5">
        <v>45023</v>
      </c>
      <c r="D115" s="3">
        <v>45023</v>
      </c>
      <c r="E115" s="23">
        <v>44412</v>
      </c>
      <c r="F115" s="5">
        <v>45023</v>
      </c>
      <c r="G115" s="3">
        <v>45023</v>
      </c>
      <c r="H115" s="5">
        <v>45023</v>
      </c>
      <c r="I115" s="5">
        <v>45023</v>
      </c>
      <c r="J115" s="5">
        <v>45023</v>
      </c>
      <c r="L115" s="5">
        <v>45023</v>
      </c>
    </row>
    <row r="116" spans="2:12" x14ac:dyDescent="0.3">
      <c r="B116" s="3">
        <v>45026</v>
      </c>
      <c r="C116" s="5">
        <v>45026</v>
      </c>
      <c r="D116" s="3">
        <v>45026</v>
      </c>
      <c r="E116" s="5">
        <v>44438</v>
      </c>
      <c r="F116" s="5">
        <v>45026</v>
      </c>
      <c r="G116" s="3">
        <v>45026</v>
      </c>
      <c r="H116" s="5">
        <v>45026</v>
      </c>
      <c r="I116" s="5">
        <v>45026</v>
      </c>
      <c r="J116" s="5">
        <v>45026</v>
      </c>
      <c r="L116" s="5">
        <v>45026</v>
      </c>
    </row>
    <row r="117" spans="2:12" x14ac:dyDescent="0.3">
      <c r="B117" s="3">
        <v>45047</v>
      </c>
      <c r="C117" s="5">
        <v>45047</v>
      </c>
      <c r="D117" s="3">
        <v>45047</v>
      </c>
      <c r="E117" s="13">
        <v>44548</v>
      </c>
      <c r="F117" s="5">
        <v>45047</v>
      </c>
      <c r="G117" s="3">
        <v>45047</v>
      </c>
      <c r="H117" s="5">
        <v>45047</v>
      </c>
      <c r="I117" s="5">
        <v>45047</v>
      </c>
      <c r="J117" s="5">
        <v>45047</v>
      </c>
      <c r="L117" s="5">
        <v>45047</v>
      </c>
    </row>
    <row r="118" spans="2:12" x14ac:dyDescent="0.3">
      <c r="B118" s="3">
        <v>45054</v>
      </c>
      <c r="C118" s="5">
        <v>45054</v>
      </c>
      <c r="D118" s="3">
        <v>45054</v>
      </c>
      <c r="E118" s="13">
        <v>44549</v>
      </c>
      <c r="F118" s="5">
        <v>45054</v>
      </c>
      <c r="G118" s="3">
        <v>45054</v>
      </c>
      <c r="H118" s="5">
        <v>45054</v>
      </c>
      <c r="I118" s="5">
        <v>45054</v>
      </c>
      <c r="J118" s="5">
        <v>45054</v>
      </c>
      <c r="L118" s="5">
        <v>45054</v>
      </c>
    </row>
    <row r="119" spans="2:12" x14ac:dyDescent="0.3">
      <c r="B119" s="3">
        <v>45075</v>
      </c>
      <c r="C119" s="5">
        <v>45075</v>
      </c>
      <c r="D119" s="3">
        <v>45075</v>
      </c>
      <c r="E119" s="13">
        <v>44550</v>
      </c>
      <c r="F119" s="5">
        <v>45075</v>
      </c>
      <c r="G119" s="3">
        <v>45075</v>
      </c>
      <c r="H119" s="5">
        <v>45075</v>
      </c>
      <c r="I119" s="5">
        <v>45075</v>
      </c>
      <c r="J119" s="5">
        <v>45075</v>
      </c>
      <c r="L119" s="5">
        <v>45075</v>
      </c>
    </row>
    <row r="120" spans="2:12" x14ac:dyDescent="0.3">
      <c r="B120" s="3">
        <v>45166</v>
      </c>
      <c r="C120" s="5">
        <v>45166</v>
      </c>
      <c r="D120" s="3">
        <v>45166</v>
      </c>
      <c r="E120" s="13">
        <v>44551</v>
      </c>
      <c r="F120" s="5">
        <v>45166</v>
      </c>
      <c r="G120" s="3">
        <v>45166</v>
      </c>
      <c r="H120" s="5">
        <v>45166</v>
      </c>
      <c r="I120" s="5">
        <v>45166</v>
      </c>
      <c r="J120" s="5">
        <v>45166</v>
      </c>
      <c r="L120" s="5">
        <v>45166</v>
      </c>
    </row>
    <row r="121" spans="2:12" x14ac:dyDescent="0.3">
      <c r="B121" s="22">
        <v>45283</v>
      </c>
      <c r="C121" s="22">
        <v>45283</v>
      </c>
      <c r="D121" s="22">
        <v>45283</v>
      </c>
      <c r="E121" s="13">
        <v>44552</v>
      </c>
      <c r="F121" s="22">
        <v>45283</v>
      </c>
      <c r="G121" s="22">
        <v>45283</v>
      </c>
      <c r="H121" s="13">
        <v>45283</v>
      </c>
      <c r="I121" s="13">
        <v>45283</v>
      </c>
      <c r="J121" s="13">
        <v>45283</v>
      </c>
      <c r="L121" s="13">
        <v>45283</v>
      </c>
    </row>
    <row r="122" spans="2:12" x14ac:dyDescent="0.3">
      <c r="B122" s="22">
        <v>45284</v>
      </c>
      <c r="C122" s="22">
        <v>45284</v>
      </c>
      <c r="D122" s="22">
        <v>45284</v>
      </c>
      <c r="E122" s="13">
        <v>44553</v>
      </c>
      <c r="F122" s="22">
        <v>45284</v>
      </c>
      <c r="G122" s="22">
        <v>45284</v>
      </c>
      <c r="H122" s="13">
        <v>45284</v>
      </c>
      <c r="I122" s="13">
        <v>45284</v>
      </c>
      <c r="J122" s="13">
        <v>45284</v>
      </c>
      <c r="L122" s="13">
        <v>45284</v>
      </c>
    </row>
    <row r="123" spans="2:12" x14ac:dyDescent="0.3">
      <c r="B123" s="22">
        <v>45285</v>
      </c>
      <c r="C123" s="22">
        <v>45285</v>
      </c>
      <c r="D123" s="22">
        <v>45285</v>
      </c>
      <c r="E123" s="13">
        <v>44554</v>
      </c>
      <c r="F123" s="22">
        <v>45285</v>
      </c>
      <c r="G123" s="22">
        <v>45285</v>
      </c>
      <c r="H123" s="13">
        <v>45285</v>
      </c>
      <c r="I123" s="13">
        <v>45285</v>
      </c>
      <c r="J123" s="13">
        <v>45285</v>
      </c>
      <c r="L123" s="13">
        <v>45285</v>
      </c>
    </row>
    <row r="124" spans="2:12" x14ac:dyDescent="0.3">
      <c r="B124" s="24">
        <v>45286</v>
      </c>
      <c r="C124" s="24">
        <v>45286</v>
      </c>
      <c r="D124" s="24">
        <v>45286</v>
      </c>
      <c r="E124" s="13">
        <v>44555</v>
      </c>
      <c r="F124" s="24">
        <v>45286</v>
      </c>
      <c r="G124" s="24">
        <v>45286</v>
      </c>
      <c r="H124" s="24">
        <v>45286</v>
      </c>
      <c r="I124" s="24">
        <v>45286</v>
      </c>
      <c r="J124" s="24">
        <v>45286</v>
      </c>
      <c r="L124" s="24">
        <v>45286</v>
      </c>
    </row>
    <row r="125" spans="2:12" x14ac:dyDescent="0.3">
      <c r="B125" s="24">
        <v>45287</v>
      </c>
      <c r="C125" s="24">
        <v>45287</v>
      </c>
      <c r="D125" s="24">
        <v>45287</v>
      </c>
      <c r="E125" s="13">
        <v>44556</v>
      </c>
      <c r="F125" s="24">
        <v>45287</v>
      </c>
      <c r="G125" s="24">
        <v>45287</v>
      </c>
      <c r="H125" s="24">
        <v>45287</v>
      </c>
      <c r="I125" s="24">
        <v>45287</v>
      </c>
      <c r="J125" s="24">
        <v>45287</v>
      </c>
      <c r="L125" s="24">
        <v>45287</v>
      </c>
    </row>
    <row r="126" spans="2:12" x14ac:dyDescent="0.3">
      <c r="B126" s="24">
        <v>45288</v>
      </c>
      <c r="C126" s="24">
        <v>45288</v>
      </c>
      <c r="D126" s="24">
        <v>45288</v>
      </c>
      <c r="E126" s="13">
        <v>44557</v>
      </c>
      <c r="F126" s="24">
        <v>45288</v>
      </c>
      <c r="G126" s="24">
        <v>45288</v>
      </c>
      <c r="H126" s="24">
        <v>45288</v>
      </c>
      <c r="I126" s="24">
        <v>45288</v>
      </c>
      <c r="J126" s="24">
        <v>45288</v>
      </c>
      <c r="L126" s="24">
        <v>45288</v>
      </c>
    </row>
    <row r="127" spans="2:12" x14ac:dyDescent="0.3">
      <c r="B127" s="24">
        <v>45289</v>
      </c>
      <c r="C127" s="24">
        <v>45289</v>
      </c>
      <c r="D127" s="24">
        <v>45289</v>
      </c>
      <c r="E127" s="13">
        <v>44558</v>
      </c>
      <c r="F127" s="24">
        <v>45289</v>
      </c>
      <c r="G127" s="24">
        <v>45289</v>
      </c>
      <c r="H127" s="24">
        <v>45289</v>
      </c>
      <c r="I127" s="24">
        <v>45289</v>
      </c>
      <c r="J127" s="24">
        <v>45289</v>
      </c>
      <c r="L127" s="24">
        <v>45289</v>
      </c>
    </row>
    <row r="128" spans="2:12" x14ac:dyDescent="0.3">
      <c r="B128" s="24">
        <v>45290</v>
      </c>
      <c r="C128" s="24">
        <v>45290</v>
      </c>
      <c r="D128" s="24">
        <v>45290</v>
      </c>
      <c r="E128" s="13">
        <v>44559</v>
      </c>
      <c r="F128" s="24">
        <v>45290</v>
      </c>
      <c r="G128" s="24">
        <v>45290</v>
      </c>
      <c r="H128" s="24">
        <v>45290</v>
      </c>
      <c r="I128" s="24">
        <v>45290</v>
      </c>
      <c r="J128" s="24">
        <v>45290</v>
      </c>
      <c r="L128" s="24">
        <v>45290</v>
      </c>
    </row>
    <row r="129" spans="2:12" x14ac:dyDescent="0.3">
      <c r="B129" s="24">
        <v>45291</v>
      </c>
      <c r="C129" s="24">
        <v>45291</v>
      </c>
      <c r="D129" s="24">
        <v>45291</v>
      </c>
      <c r="E129" s="13">
        <v>44560</v>
      </c>
      <c r="F129" s="24">
        <v>45291</v>
      </c>
      <c r="G129" s="24">
        <v>45291</v>
      </c>
      <c r="H129" s="24">
        <v>45291</v>
      </c>
      <c r="I129" s="24">
        <v>45291</v>
      </c>
      <c r="J129" s="24">
        <v>45291</v>
      </c>
      <c r="L129" s="24">
        <v>45291</v>
      </c>
    </row>
    <row r="130" spans="2:12" x14ac:dyDescent="0.3">
      <c r="B130" s="24">
        <v>45292</v>
      </c>
      <c r="C130" s="24">
        <v>45292</v>
      </c>
      <c r="D130" s="24">
        <v>45292</v>
      </c>
      <c r="E130" s="13">
        <v>44561</v>
      </c>
      <c r="F130" s="24">
        <v>45292</v>
      </c>
      <c r="G130" s="24">
        <v>45292</v>
      </c>
      <c r="H130" s="24">
        <v>45292</v>
      </c>
      <c r="I130" s="24">
        <v>45292</v>
      </c>
      <c r="J130" s="24">
        <v>45292</v>
      </c>
      <c r="L130" s="24">
        <v>45292</v>
      </c>
    </row>
    <row r="131" spans="2:12" x14ac:dyDescent="0.3">
      <c r="B131" s="24">
        <v>45293</v>
      </c>
      <c r="C131" s="24">
        <v>45293</v>
      </c>
      <c r="D131" s="24">
        <v>45293</v>
      </c>
      <c r="E131" s="13">
        <v>44562</v>
      </c>
      <c r="F131" s="24">
        <v>45293</v>
      </c>
      <c r="G131" s="24">
        <v>45293</v>
      </c>
      <c r="H131" s="24">
        <v>45293</v>
      </c>
      <c r="I131" s="24">
        <v>45293</v>
      </c>
      <c r="J131" s="24">
        <v>45293</v>
      </c>
      <c r="L131" s="24">
        <v>45293</v>
      </c>
    </row>
    <row r="132" spans="2:12" x14ac:dyDescent="0.3">
      <c r="B132" s="24">
        <v>45294</v>
      </c>
      <c r="C132" s="24">
        <v>45294</v>
      </c>
      <c r="D132" s="24">
        <v>45294</v>
      </c>
      <c r="E132" s="13">
        <v>44563</v>
      </c>
      <c r="F132" s="24">
        <v>45294</v>
      </c>
      <c r="G132" s="24">
        <v>45294</v>
      </c>
      <c r="H132" s="24">
        <v>45294</v>
      </c>
      <c r="I132" s="24">
        <v>45294</v>
      </c>
      <c r="J132" s="24">
        <v>45294</v>
      </c>
      <c r="L132" s="24">
        <v>45294</v>
      </c>
    </row>
    <row r="133" spans="2:12" x14ac:dyDescent="0.3">
      <c r="B133" s="24">
        <v>45295</v>
      </c>
      <c r="C133" s="24">
        <v>45295</v>
      </c>
      <c r="D133" s="24">
        <v>45295</v>
      </c>
      <c r="E133" s="13">
        <v>44564</v>
      </c>
      <c r="F133" s="24">
        <v>45295</v>
      </c>
      <c r="G133" s="24">
        <v>45295</v>
      </c>
      <c r="H133" s="24">
        <v>45295</v>
      </c>
      <c r="I133" s="24">
        <v>45295</v>
      </c>
      <c r="J133" s="24">
        <v>45295</v>
      </c>
      <c r="L133" s="24">
        <v>45295</v>
      </c>
    </row>
    <row r="134" spans="2:12" x14ac:dyDescent="0.3">
      <c r="B134" s="24">
        <v>45296</v>
      </c>
      <c r="C134" s="24">
        <v>45296</v>
      </c>
      <c r="D134" s="24">
        <v>45296</v>
      </c>
      <c r="E134" s="5">
        <v>44666</v>
      </c>
      <c r="F134" s="24">
        <v>45296</v>
      </c>
      <c r="G134" s="24">
        <v>45296</v>
      </c>
      <c r="H134" s="24">
        <v>45296</v>
      </c>
      <c r="I134" s="24">
        <v>45296</v>
      </c>
      <c r="J134" s="24">
        <v>45296</v>
      </c>
      <c r="L134" s="24">
        <v>45296</v>
      </c>
    </row>
    <row r="135" spans="2:12" x14ac:dyDescent="0.3">
      <c r="B135" s="24">
        <v>45297</v>
      </c>
      <c r="C135" s="24">
        <v>45297</v>
      </c>
      <c r="D135" s="24">
        <v>45297</v>
      </c>
      <c r="E135" s="5">
        <v>44669</v>
      </c>
      <c r="F135" s="24">
        <v>45297</v>
      </c>
      <c r="G135" s="24">
        <v>45297</v>
      </c>
      <c r="H135" s="24">
        <v>45297</v>
      </c>
      <c r="I135" s="24">
        <v>45297</v>
      </c>
      <c r="J135" s="24">
        <v>45297</v>
      </c>
      <c r="L135" s="24">
        <v>45297</v>
      </c>
    </row>
    <row r="136" spans="2:12" x14ac:dyDescent="0.3">
      <c r="B136" s="24">
        <v>45298</v>
      </c>
      <c r="C136" s="24">
        <v>45298</v>
      </c>
      <c r="D136" s="24">
        <v>45298</v>
      </c>
      <c r="E136" s="5">
        <v>44683</v>
      </c>
      <c r="F136" s="24">
        <v>45298</v>
      </c>
      <c r="G136" s="24">
        <v>45298</v>
      </c>
      <c r="H136" s="24">
        <v>45298</v>
      </c>
      <c r="I136" s="24">
        <v>45298</v>
      </c>
      <c r="J136" s="24">
        <v>45298</v>
      </c>
      <c r="L136" s="24">
        <v>45298</v>
      </c>
    </row>
    <row r="137" spans="2:12" x14ac:dyDescent="0.3">
      <c r="E137" s="5">
        <v>44714</v>
      </c>
    </row>
    <row r="138" spans="2:12" x14ac:dyDescent="0.3">
      <c r="E138" s="5">
        <v>44715</v>
      </c>
    </row>
    <row r="139" spans="2:12" x14ac:dyDescent="0.3">
      <c r="E139" s="5">
        <v>44802</v>
      </c>
    </row>
    <row r="140" spans="2:12" x14ac:dyDescent="0.3">
      <c r="E140" s="5">
        <v>44823</v>
      </c>
    </row>
    <row r="141" spans="2:12" x14ac:dyDescent="0.3">
      <c r="E141" s="13">
        <v>44912</v>
      </c>
    </row>
    <row r="142" spans="2:12" x14ac:dyDescent="0.3">
      <c r="E142" s="13">
        <v>44913</v>
      </c>
    </row>
    <row r="143" spans="2:12" x14ac:dyDescent="0.3">
      <c r="E143" s="13">
        <v>44914</v>
      </c>
    </row>
    <row r="144" spans="2:12" x14ac:dyDescent="0.3">
      <c r="E144" s="13">
        <v>44915</v>
      </c>
    </row>
    <row r="145" spans="5:5" x14ac:dyDescent="0.3">
      <c r="E145" s="13">
        <v>44916</v>
      </c>
    </row>
    <row r="146" spans="5:5" x14ac:dyDescent="0.3">
      <c r="E146" s="13">
        <v>44917</v>
      </c>
    </row>
    <row r="147" spans="5:5" x14ac:dyDescent="0.3">
      <c r="E147" s="13">
        <v>44918</v>
      </c>
    </row>
    <row r="148" spans="5:5" x14ac:dyDescent="0.3">
      <c r="E148" s="13">
        <v>44919</v>
      </c>
    </row>
    <row r="149" spans="5:5" x14ac:dyDescent="0.3">
      <c r="E149" s="13">
        <v>44920</v>
      </c>
    </row>
    <row r="150" spans="5:5" x14ac:dyDescent="0.3">
      <c r="E150" s="13">
        <v>44921</v>
      </c>
    </row>
    <row r="151" spans="5:5" x14ac:dyDescent="0.3">
      <c r="E151" s="13">
        <v>44922</v>
      </c>
    </row>
    <row r="152" spans="5:5" x14ac:dyDescent="0.3">
      <c r="E152" s="13">
        <v>44923</v>
      </c>
    </row>
    <row r="153" spans="5:5" x14ac:dyDescent="0.3">
      <c r="E153" s="13">
        <v>44924</v>
      </c>
    </row>
    <row r="154" spans="5:5" x14ac:dyDescent="0.3">
      <c r="E154" s="13">
        <v>44925</v>
      </c>
    </row>
    <row r="155" spans="5:5" x14ac:dyDescent="0.3">
      <c r="E155" s="13">
        <v>44926</v>
      </c>
    </row>
    <row r="156" spans="5:5" x14ac:dyDescent="0.3">
      <c r="E156" s="13">
        <v>44927</v>
      </c>
    </row>
    <row r="157" spans="5:5" x14ac:dyDescent="0.3">
      <c r="E157" s="13">
        <v>44928</v>
      </c>
    </row>
    <row r="158" spans="5:5" x14ac:dyDescent="0.3">
      <c r="E158" s="5">
        <v>45023</v>
      </c>
    </row>
    <row r="159" spans="5:5" x14ac:dyDescent="0.3">
      <c r="E159" s="5">
        <v>45026</v>
      </c>
    </row>
    <row r="160" spans="5:5" x14ac:dyDescent="0.3">
      <c r="E160" s="5">
        <v>45047</v>
      </c>
    </row>
    <row r="161" spans="5:5" x14ac:dyDescent="0.3">
      <c r="E161" s="5">
        <v>45054</v>
      </c>
    </row>
    <row r="162" spans="5:5" x14ac:dyDescent="0.3">
      <c r="E162" s="5">
        <v>45075</v>
      </c>
    </row>
    <row r="163" spans="5:5" x14ac:dyDescent="0.3">
      <c r="E163" s="5">
        <v>45166</v>
      </c>
    </row>
    <row r="164" spans="5:5" x14ac:dyDescent="0.3">
      <c r="E164" s="13">
        <v>45283</v>
      </c>
    </row>
    <row r="165" spans="5:5" x14ac:dyDescent="0.3">
      <c r="E165" s="13">
        <v>45284</v>
      </c>
    </row>
    <row r="166" spans="5:5" x14ac:dyDescent="0.3">
      <c r="E166" s="13">
        <v>45285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9B10-E093-46D9-9D50-1E6B28E7364F}">
  <dimension ref="A1:AK247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K24" sqref="AK24"/>
    </sheetView>
  </sheetViews>
  <sheetFormatPr defaultRowHeight="14.4" x14ac:dyDescent="0.3"/>
  <cols>
    <col min="1" max="1" width="6.77734375" style="31" customWidth="1"/>
    <col min="2" max="2" width="21.109375" style="31" customWidth="1"/>
    <col min="3" max="3" width="6.5546875" style="31" customWidth="1"/>
    <col min="4" max="4" width="7.5546875" style="31" customWidth="1"/>
    <col min="5" max="5" width="7.21875" style="31" customWidth="1"/>
    <col min="6" max="6" width="32.44140625" style="31" customWidth="1"/>
    <col min="7" max="7" width="11.21875" style="31" bestFit="1" customWidth="1"/>
    <col min="8" max="8" width="12.6640625" style="31" customWidth="1"/>
    <col min="9" max="9" width="9.21875" style="31" bestFit="1" customWidth="1"/>
    <col min="10" max="10" width="11.88671875" style="31" bestFit="1" customWidth="1"/>
    <col min="11" max="13" width="8.88671875" style="31"/>
    <col min="14" max="14" width="24" style="31" customWidth="1"/>
    <col min="15" max="16" width="8.88671875" style="31"/>
    <col min="17" max="17" width="12.33203125" style="31" customWidth="1"/>
    <col min="18" max="18" width="12.44140625" style="31" customWidth="1"/>
    <col min="19" max="19" width="10" style="31" customWidth="1"/>
    <col min="20" max="21" width="8.88671875" style="31"/>
    <col min="22" max="22" width="11" style="31" customWidth="1"/>
    <col min="23" max="23" width="10.77734375" style="31" customWidth="1"/>
    <col min="24" max="25" width="11.77734375" style="31" customWidth="1"/>
    <col min="26" max="31" width="18.33203125" style="31" customWidth="1"/>
    <col min="32" max="34" width="15.77734375" style="31" customWidth="1"/>
    <col min="35" max="36" width="23.6640625" style="31" customWidth="1"/>
    <col min="37" max="37" width="32.21875" style="31" customWidth="1"/>
    <col min="38" max="16384" width="8.88671875" style="31"/>
  </cols>
  <sheetData>
    <row r="1" spans="1:37" x14ac:dyDescent="0.3">
      <c r="A1" s="63" t="s">
        <v>118</v>
      </c>
      <c r="B1" s="63" t="s">
        <v>0</v>
      </c>
      <c r="C1" s="63" t="s">
        <v>119</v>
      </c>
      <c r="D1" s="63" t="s">
        <v>1</v>
      </c>
      <c r="E1" s="63" t="s">
        <v>142</v>
      </c>
      <c r="F1" s="63" t="s">
        <v>146</v>
      </c>
      <c r="G1" s="63" t="s">
        <v>128</v>
      </c>
      <c r="H1" s="63" t="s">
        <v>129</v>
      </c>
      <c r="I1" s="63" t="s">
        <v>130</v>
      </c>
      <c r="J1" s="63" t="s">
        <v>131</v>
      </c>
      <c r="K1" s="63" t="s">
        <v>132</v>
      </c>
      <c r="L1" s="63" t="s">
        <v>143</v>
      </c>
      <c r="M1" s="63" t="s">
        <v>141</v>
      </c>
      <c r="N1" s="63" t="s">
        <v>154</v>
      </c>
      <c r="O1" s="63" t="s">
        <v>133</v>
      </c>
      <c r="P1" s="63" t="s">
        <v>107</v>
      </c>
      <c r="Q1" s="63" t="s">
        <v>134</v>
      </c>
      <c r="R1" s="63" t="s">
        <v>135</v>
      </c>
      <c r="S1" s="63" t="s">
        <v>136</v>
      </c>
      <c r="T1" s="63" t="s">
        <v>137</v>
      </c>
      <c r="U1" s="63" t="s">
        <v>138</v>
      </c>
      <c r="V1" s="63" t="s">
        <v>123</v>
      </c>
      <c r="W1" s="63" t="s">
        <v>139</v>
      </c>
      <c r="X1" s="63" t="s">
        <v>145</v>
      </c>
      <c r="Y1" s="63" t="s">
        <v>140</v>
      </c>
      <c r="Z1" s="63" t="s">
        <v>67</v>
      </c>
      <c r="AA1" s="63" t="s">
        <v>83</v>
      </c>
      <c r="AB1" s="63" t="s">
        <v>65</v>
      </c>
      <c r="AC1" s="63" t="s">
        <v>66</v>
      </c>
      <c r="AD1" s="63" t="s">
        <v>84</v>
      </c>
      <c r="AE1" s="63" t="s">
        <v>91</v>
      </c>
      <c r="AF1" s="63" t="s">
        <v>120</v>
      </c>
      <c r="AG1" s="63" t="s">
        <v>108</v>
      </c>
      <c r="AH1" s="63" t="s">
        <v>109</v>
      </c>
      <c r="AI1" s="63" t="s">
        <v>144</v>
      </c>
      <c r="AJ1" s="63" t="s">
        <v>110</v>
      </c>
      <c r="AK1" s="63" t="s">
        <v>124</v>
      </c>
    </row>
    <row r="2" spans="1:37" ht="15" customHeight="1" x14ac:dyDescent="0.3">
      <c r="A2" s="32">
        <v>1</v>
      </c>
      <c r="B2" s="32" t="s">
        <v>14</v>
      </c>
      <c r="C2" s="32" t="s">
        <v>15</v>
      </c>
      <c r="D2" s="32">
        <v>1</v>
      </c>
      <c r="E2" s="33">
        <v>1575</v>
      </c>
      <c r="F2" s="33" t="s">
        <v>150</v>
      </c>
      <c r="G2" s="35">
        <v>44207</v>
      </c>
      <c r="H2" s="35">
        <v>44263</v>
      </c>
      <c r="I2" s="33">
        <f>NETWORKDAYS.INTL(G2,H2,1,ABHolidays)+NETWORKDAYS.INTL(G2,H2,"1111100",ABHolidays)*(ABWeekendHours/ABWeekdayHours)</f>
        <v>41.555555555555557</v>
      </c>
      <c r="J2" s="33">
        <v>1875.25</v>
      </c>
      <c r="K2" s="33">
        <f t="shared" ref="K2:K29" si="0">E2/I2</f>
        <v>37.901069518716575</v>
      </c>
      <c r="L2" s="34">
        <f t="shared" ref="L2:L29" si="1">E2/J2</f>
        <v>0.83988801493134246</v>
      </c>
      <c r="M2" s="33">
        <f t="shared" ref="M2:M30" si="2">ROUND(J2/10/I2,0)</f>
        <v>5</v>
      </c>
      <c r="N2" s="33" t="s">
        <v>155</v>
      </c>
      <c r="O2" s="33">
        <f>E2/M2</f>
        <v>315</v>
      </c>
      <c r="P2" s="33">
        <f t="shared" ref="P2:P9" si="3">NETWORKDAYS.INTL(G2,G3-1,1,ABHolidays)+NETWORKDAYS.INTL(G2,G3-1,"1111100",ABHolidays)*(ABWeekendHours/ABWeekdayHours)</f>
        <v>33.555555555555557</v>
      </c>
      <c r="Q2" s="35">
        <v>44090</v>
      </c>
      <c r="R2" s="35">
        <v>44139</v>
      </c>
      <c r="S2" s="33">
        <f t="shared" ref="S2:S19" si="4">NETWORKDAYS.INTL(Q2,R2,1,ABPlannedHolidays)</f>
        <v>36</v>
      </c>
      <c r="T2" s="33">
        <f>E2/S2</f>
        <v>43.75</v>
      </c>
      <c r="U2" s="33">
        <f t="shared" ref="U2:U9" si="5">NETWORKDAYS.INTL(Q2,Q3-1,1,ABPlannedHolidays)</f>
        <v>21</v>
      </c>
      <c r="V2" s="36">
        <v>1</v>
      </c>
      <c r="W2" s="36">
        <v>1</v>
      </c>
      <c r="X2" s="37">
        <v>2</v>
      </c>
      <c r="Y2" s="41">
        <f>+E2/X2</f>
        <v>787.5</v>
      </c>
      <c r="Z2" s="38">
        <v>2</v>
      </c>
      <c r="AA2" s="37">
        <v>2</v>
      </c>
      <c r="AB2" s="37"/>
      <c r="AC2" s="38">
        <v>2</v>
      </c>
      <c r="AD2" s="39">
        <v>2</v>
      </c>
      <c r="AE2" s="37">
        <v>2</v>
      </c>
      <c r="AF2" s="37" t="s">
        <v>111</v>
      </c>
      <c r="AG2" s="37" t="s">
        <v>112</v>
      </c>
      <c r="AH2" s="37" t="s">
        <v>113</v>
      </c>
      <c r="AI2" s="37" t="s">
        <v>125</v>
      </c>
      <c r="AJ2" s="37" t="s">
        <v>125</v>
      </c>
      <c r="AK2" s="37" t="s">
        <v>165</v>
      </c>
    </row>
    <row r="3" spans="1:37" ht="15" customHeight="1" x14ac:dyDescent="0.3">
      <c r="A3" s="37">
        <v>1</v>
      </c>
      <c r="B3" s="37" t="s">
        <v>14</v>
      </c>
      <c r="C3" s="37" t="s">
        <v>15</v>
      </c>
      <c r="D3" s="37">
        <v>2</v>
      </c>
      <c r="E3" s="41">
        <v>1575</v>
      </c>
      <c r="F3" s="41" t="s">
        <v>150</v>
      </c>
      <c r="G3" s="43">
        <v>44252</v>
      </c>
      <c r="H3" s="43">
        <v>44315</v>
      </c>
      <c r="I3" s="41">
        <f t="shared" ref="I3:I19" si="6">NETWORKDAYS.INTL(G3,H3,1,ABHolidays)+NETWORKDAYS.INTL(G3,H3,"1111100",ABHolidays)*(ABWeekendHours/ABWeekdayHours)</f>
        <v>45.111111111111114</v>
      </c>
      <c r="J3" s="41">
        <v>2657.0000000000027</v>
      </c>
      <c r="K3" s="41">
        <f t="shared" si="0"/>
        <v>34.91379310344827</v>
      </c>
      <c r="L3" s="42">
        <f t="shared" si="1"/>
        <v>0.59277380504328125</v>
      </c>
      <c r="M3" s="41">
        <f t="shared" si="2"/>
        <v>6</v>
      </c>
      <c r="N3" s="41" t="s">
        <v>155</v>
      </c>
      <c r="O3" s="41">
        <f t="shared" ref="O3:O66" si="7">E3/M3</f>
        <v>262.5</v>
      </c>
      <c r="P3" s="41">
        <f t="shared" si="3"/>
        <v>37.555555555555557</v>
      </c>
      <c r="Q3" s="43">
        <v>44119</v>
      </c>
      <c r="R3" s="43">
        <v>44153</v>
      </c>
      <c r="S3" s="41">
        <f>NETWORKDAYS.INTL(Q3,R3,1,ABPlannedHolidays)</f>
        <v>25</v>
      </c>
      <c r="T3" s="41">
        <f t="shared" ref="T3:T64" si="8">E3/S3</f>
        <v>63</v>
      </c>
      <c r="U3" s="41">
        <f t="shared" si="5"/>
        <v>13</v>
      </c>
      <c r="V3" s="36">
        <v>1</v>
      </c>
      <c r="W3" s="36">
        <v>1</v>
      </c>
      <c r="X3" s="37">
        <v>2</v>
      </c>
      <c r="Y3" s="41">
        <f t="shared" ref="Y3:Y66" si="9">+E3/X3</f>
        <v>787.5</v>
      </c>
      <c r="Z3" s="38">
        <v>2</v>
      </c>
      <c r="AA3" s="37">
        <v>2</v>
      </c>
      <c r="AB3" s="37"/>
      <c r="AC3" s="39">
        <v>2</v>
      </c>
      <c r="AD3" s="39">
        <v>2</v>
      </c>
      <c r="AE3" s="37">
        <v>2</v>
      </c>
      <c r="AF3" s="37" t="s">
        <v>111</v>
      </c>
      <c r="AG3" s="37" t="s">
        <v>112</v>
      </c>
      <c r="AH3" s="37" t="s">
        <v>113</v>
      </c>
      <c r="AI3" s="37" t="s">
        <v>125</v>
      </c>
      <c r="AJ3" s="37" t="s">
        <v>125</v>
      </c>
      <c r="AK3" s="37" t="s">
        <v>165</v>
      </c>
    </row>
    <row r="4" spans="1:37" ht="15" customHeight="1" x14ac:dyDescent="0.3">
      <c r="A4" s="37">
        <v>1</v>
      </c>
      <c r="B4" s="37" t="s">
        <v>14</v>
      </c>
      <c r="C4" s="37" t="s">
        <v>15</v>
      </c>
      <c r="D4" s="37">
        <v>3</v>
      </c>
      <c r="E4" s="41">
        <v>1575</v>
      </c>
      <c r="F4" s="41" t="s">
        <v>150</v>
      </c>
      <c r="G4" s="43">
        <v>44307</v>
      </c>
      <c r="H4" s="43">
        <v>44350</v>
      </c>
      <c r="I4" s="41">
        <f t="shared" si="6"/>
        <v>32.777777777777779</v>
      </c>
      <c r="J4" s="41">
        <v>1925.249999999998</v>
      </c>
      <c r="K4" s="41">
        <f t="shared" si="0"/>
        <v>48.050847457627114</v>
      </c>
      <c r="L4" s="42">
        <f t="shared" si="1"/>
        <v>0.81807557460070213</v>
      </c>
      <c r="M4" s="41">
        <f t="shared" si="2"/>
        <v>6</v>
      </c>
      <c r="N4" s="41" t="s">
        <v>155</v>
      </c>
      <c r="O4" s="41">
        <f t="shared" si="7"/>
        <v>262.5</v>
      </c>
      <c r="P4" s="41">
        <f t="shared" si="3"/>
        <v>27.222222222222221</v>
      </c>
      <c r="Q4" s="43">
        <v>44138</v>
      </c>
      <c r="R4" s="43">
        <v>44173</v>
      </c>
      <c r="S4" s="41">
        <f t="shared" si="4"/>
        <v>26</v>
      </c>
      <c r="T4" s="41">
        <f t="shared" si="8"/>
        <v>60.57692307692308</v>
      </c>
      <c r="U4" s="41">
        <f t="shared" si="5"/>
        <v>16</v>
      </c>
      <c r="V4" s="36">
        <v>1</v>
      </c>
      <c r="W4" s="36">
        <v>1</v>
      </c>
      <c r="X4" s="37">
        <v>2</v>
      </c>
      <c r="Y4" s="41">
        <f t="shared" si="9"/>
        <v>787.5</v>
      </c>
      <c r="Z4" s="38">
        <v>2</v>
      </c>
      <c r="AA4" s="37">
        <v>2</v>
      </c>
      <c r="AB4" s="37"/>
      <c r="AC4" s="39">
        <v>2</v>
      </c>
      <c r="AD4" s="39">
        <v>2</v>
      </c>
      <c r="AE4" s="37">
        <v>2</v>
      </c>
      <c r="AF4" s="37" t="s">
        <v>111</v>
      </c>
      <c r="AG4" s="37" t="s">
        <v>112</v>
      </c>
      <c r="AH4" s="37" t="s">
        <v>113</v>
      </c>
      <c r="AI4" s="37" t="s">
        <v>125</v>
      </c>
      <c r="AJ4" s="37" t="s">
        <v>125</v>
      </c>
      <c r="AK4" s="37" t="s">
        <v>165</v>
      </c>
    </row>
    <row r="5" spans="1:37" ht="15" customHeight="1" x14ac:dyDescent="0.3">
      <c r="A5" s="37">
        <v>1</v>
      </c>
      <c r="B5" s="37" t="s">
        <v>14</v>
      </c>
      <c r="C5" s="37" t="s">
        <v>15</v>
      </c>
      <c r="D5" s="37">
        <v>4</v>
      </c>
      <c r="E5" s="41">
        <v>1575</v>
      </c>
      <c r="F5" s="41" t="s">
        <v>150</v>
      </c>
      <c r="G5" s="43">
        <v>44343</v>
      </c>
      <c r="H5" s="43">
        <v>44389</v>
      </c>
      <c r="I5" s="41">
        <f t="shared" si="6"/>
        <v>35.888888888888886</v>
      </c>
      <c r="J5" s="41">
        <v>2689.2500000000018</v>
      </c>
      <c r="K5" s="41">
        <f t="shared" si="0"/>
        <v>43.88544891640867</v>
      </c>
      <c r="L5" s="42">
        <f t="shared" si="1"/>
        <v>0.58566514827554106</v>
      </c>
      <c r="M5" s="41">
        <f t="shared" si="2"/>
        <v>7</v>
      </c>
      <c r="N5" s="41" t="s">
        <v>155</v>
      </c>
      <c r="O5" s="41">
        <f t="shared" si="7"/>
        <v>225</v>
      </c>
      <c r="P5" s="41">
        <f t="shared" si="3"/>
        <v>27.777777777777779</v>
      </c>
      <c r="Q5" s="43">
        <v>44160</v>
      </c>
      <c r="R5" s="43">
        <v>44208</v>
      </c>
      <c r="S5" s="41">
        <f t="shared" si="4"/>
        <v>25</v>
      </c>
      <c r="T5" s="41">
        <f t="shared" si="8"/>
        <v>63</v>
      </c>
      <c r="U5" s="41">
        <f t="shared" si="5"/>
        <v>16</v>
      </c>
      <c r="V5" s="36">
        <v>1</v>
      </c>
      <c r="W5" s="36">
        <v>1</v>
      </c>
      <c r="X5" s="37">
        <v>2</v>
      </c>
      <c r="Y5" s="41">
        <f t="shared" si="9"/>
        <v>787.5</v>
      </c>
      <c r="Z5" s="38">
        <v>2</v>
      </c>
      <c r="AA5" s="37">
        <v>2</v>
      </c>
      <c r="AB5" s="37"/>
      <c r="AC5" s="39">
        <v>2</v>
      </c>
      <c r="AD5" s="39">
        <v>2</v>
      </c>
      <c r="AE5" s="37">
        <v>2</v>
      </c>
      <c r="AF5" s="37" t="s">
        <v>111</v>
      </c>
      <c r="AG5" s="37" t="s">
        <v>112</v>
      </c>
      <c r="AH5" s="37" t="s">
        <v>113</v>
      </c>
      <c r="AI5" s="37" t="s">
        <v>125</v>
      </c>
      <c r="AJ5" s="37" t="s">
        <v>125</v>
      </c>
      <c r="AK5" s="37" t="s">
        <v>165</v>
      </c>
    </row>
    <row r="6" spans="1:37" ht="15" customHeight="1" x14ac:dyDescent="0.3">
      <c r="A6" s="37">
        <v>1</v>
      </c>
      <c r="B6" s="37" t="s">
        <v>14</v>
      </c>
      <c r="C6" s="37" t="s">
        <v>15</v>
      </c>
      <c r="D6" s="37">
        <v>5</v>
      </c>
      <c r="E6" s="41">
        <v>1077</v>
      </c>
      <c r="F6" s="41" t="s">
        <v>149</v>
      </c>
      <c r="G6" s="43">
        <v>44379</v>
      </c>
      <c r="H6" s="43">
        <v>44417</v>
      </c>
      <c r="I6" s="41">
        <f t="shared" si="6"/>
        <v>30.333333333333332</v>
      </c>
      <c r="J6" s="41">
        <v>2849.5000000000073</v>
      </c>
      <c r="K6" s="41">
        <f t="shared" si="0"/>
        <v>35.505494505494504</v>
      </c>
      <c r="L6" s="42">
        <f t="shared" si="1"/>
        <v>0.37796104579750739</v>
      </c>
      <c r="M6" s="41">
        <f t="shared" si="2"/>
        <v>9</v>
      </c>
      <c r="N6" s="41" t="s">
        <v>155</v>
      </c>
      <c r="O6" s="41">
        <f t="shared" si="7"/>
        <v>119.66666666666667</v>
      </c>
      <c r="P6" s="41">
        <f t="shared" si="3"/>
        <v>23.222222222222221</v>
      </c>
      <c r="Q6" s="43">
        <v>44182</v>
      </c>
      <c r="R6" s="43">
        <v>44223</v>
      </c>
      <c r="S6" s="41">
        <f t="shared" si="4"/>
        <v>20</v>
      </c>
      <c r="T6" s="41">
        <f t="shared" si="8"/>
        <v>53.85</v>
      </c>
      <c r="U6" s="41">
        <f t="shared" si="5"/>
        <v>11</v>
      </c>
      <c r="V6" s="36">
        <v>1</v>
      </c>
      <c r="W6" s="36">
        <v>1</v>
      </c>
      <c r="X6" s="37">
        <v>2</v>
      </c>
      <c r="Y6" s="41">
        <f t="shared" si="9"/>
        <v>538.5</v>
      </c>
      <c r="Z6" s="38">
        <v>2</v>
      </c>
      <c r="AA6" s="37">
        <v>2</v>
      </c>
      <c r="AB6" s="37"/>
      <c r="AC6" s="39">
        <v>2</v>
      </c>
      <c r="AD6" s="39">
        <v>2</v>
      </c>
      <c r="AE6" s="37">
        <v>2</v>
      </c>
      <c r="AF6" s="37" t="s">
        <v>111</v>
      </c>
      <c r="AG6" s="37" t="s">
        <v>112</v>
      </c>
      <c r="AH6" s="37" t="s">
        <v>113</v>
      </c>
      <c r="AI6" s="37" t="s">
        <v>125</v>
      </c>
      <c r="AJ6" s="37" t="s">
        <v>125</v>
      </c>
      <c r="AK6" s="37" t="s">
        <v>165</v>
      </c>
    </row>
    <row r="7" spans="1:37" ht="15" customHeight="1" x14ac:dyDescent="0.3">
      <c r="A7" s="37">
        <v>1</v>
      </c>
      <c r="B7" s="37" t="s">
        <v>14</v>
      </c>
      <c r="C7" s="37" t="s">
        <v>15</v>
      </c>
      <c r="D7" s="37">
        <v>6</v>
      </c>
      <c r="E7" s="41">
        <v>1077</v>
      </c>
      <c r="F7" s="41" t="s">
        <v>149</v>
      </c>
      <c r="G7" s="43">
        <v>44408</v>
      </c>
      <c r="H7" s="43">
        <v>44442</v>
      </c>
      <c r="I7" s="41">
        <f t="shared" si="6"/>
        <v>26.222222222222221</v>
      </c>
      <c r="J7" s="41">
        <v>2502.2499999999973</v>
      </c>
      <c r="K7" s="41">
        <f t="shared" si="0"/>
        <v>41.072033898305087</v>
      </c>
      <c r="L7" s="42">
        <f t="shared" si="1"/>
        <v>0.43041262863422969</v>
      </c>
      <c r="M7" s="41">
        <f t="shared" si="2"/>
        <v>10</v>
      </c>
      <c r="N7" s="41" t="s">
        <v>155</v>
      </c>
      <c r="O7" s="41">
        <f t="shared" si="7"/>
        <v>107.7</v>
      </c>
      <c r="P7" s="41">
        <f t="shared" si="3"/>
        <v>21.222222222222221</v>
      </c>
      <c r="Q7" s="43">
        <v>44211</v>
      </c>
      <c r="R7" s="43">
        <v>44235</v>
      </c>
      <c r="S7" s="41">
        <f t="shared" si="4"/>
        <v>17</v>
      </c>
      <c r="T7" s="41">
        <f t="shared" si="8"/>
        <v>63.352941176470587</v>
      </c>
      <c r="U7" s="41">
        <f t="shared" si="5"/>
        <v>11</v>
      </c>
      <c r="V7" s="36">
        <v>1</v>
      </c>
      <c r="W7" s="36">
        <v>1</v>
      </c>
      <c r="X7" s="37">
        <v>2</v>
      </c>
      <c r="Y7" s="41">
        <f t="shared" si="9"/>
        <v>538.5</v>
      </c>
      <c r="Z7" s="38">
        <v>2</v>
      </c>
      <c r="AA7" s="37">
        <v>2</v>
      </c>
      <c r="AB7" s="37"/>
      <c r="AC7" s="39">
        <v>2</v>
      </c>
      <c r="AD7" s="39">
        <v>2</v>
      </c>
      <c r="AE7" s="37">
        <v>2</v>
      </c>
      <c r="AF7" s="37" t="s">
        <v>111</v>
      </c>
      <c r="AG7" s="37" t="s">
        <v>112</v>
      </c>
      <c r="AH7" s="37" t="s">
        <v>113</v>
      </c>
      <c r="AI7" s="37" t="s">
        <v>125</v>
      </c>
      <c r="AJ7" s="37" t="s">
        <v>125</v>
      </c>
      <c r="AK7" s="37" t="s">
        <v>165</v>
      </c>
    </row>
    <row r="8" spans="1:37" ht="15" customHeight="1" x14ac:dyDescent="0.3">
      <c r="A8" s="37">
        <v>1</v>
      </c>
      <c r="B8" s="37" t="s">
        <v>14</v>
      </c>
      <c r="C8" s="37" t="s">
        <v>15</v>
      </c>
      <c r="D8" s="37">
        <v>7</v>
      </c>
      <c r="E8" s="41">
        <v>1077</v>
      </c>
      <c r="F8" s="41" t="s">
        <v>149</v>
      </c>
      <c r="G8" s="43">
        <v>44435</v>
      </c>
      <c r="H8" s="43">
        <v>44463</v>
      </c>
      <c r="I8" s="41">
        <f t="shared" si="6"/>
        <v>21.666666666666668</v>
      </c>
      <c r="J8" s="41">
        <v>2492.7499999999973</v>
      </c>
      <c r="K8" s="41">
        <f t="shared" si="0"/>
        <v>49.707692307692305</v>
      </c>
      <c r="L8" s="42">
        <f t="shared" si="1"/>
        <v>0.43205295356533996</v>
      </c>
      <c r="M8" s="41">
        <f t="shared" si="2"/>
        <v>12</v>
      </c>
      <c r="N8" s="41" t="s">
        <v>156</v>
      </c>
      <c r="O8" s="41">
        <f t="shared" si="7"/>
        <v>89.75</v>
      </c>
      <c r="P8" s="41">
        <f t="shared" si="3"/>
        <v>18.666666666666668</v>
      </c>
      <c r="Q8" s="43">
        <v>44228</v>
      </c>
      <c r="R8" s="43">
        <v>44249</v>
      </c>
      <c r="S8" s="41">
        <f t="shared" si="4"/>
        <v>16</v>
      </c>
      <c r="T8" s="41">
        <f t="shared" si="8"/>
        <v>67.3125</v>
      </c>
      <c r="U8" s="41">
        <f t="shared" si="5"/>
        <v>11</v>
      </c>
      <c r="V8" s="36">
        <v>0.5</v>
      </c>
      <c r="W8" s="36">
        <v>1</v>
      </c>
      <c r="X8" s="37">
        <v>2</v>
      </c>
      <c r="Y8" s="41">
        <f t="shared" si="9"/>
        <v>538.5</v>
      </c>
      <c r="Z8" s="38">
        <v>2</v>
      </c>
      <c r="AA8" s="37">
        <v>2</v>
      </c>
      <c r="AB8" s="37"/>
      <c r="AC8" s="39">
        <v>2</v>
      </c>
      <c r="AD8" s="39">
        <v>2</v>
      </c>
      <c r="AE8" s="37">
        <v>2</v>
      </c>
      <c r="AF8" s="37" t="s">
        <v>111</v>
      </c>
      <c r="AG8" s="37" t="s">
        <v>112</v>
      </c>
      <c r="AH8" s="37" t="s">
        <v>113</v>
      </c>
      <c r="AI8" s="37" t="s">
        <v>125</v>
      </c>
      <c r="AJ8" s="37" t="s">
        <v>125</v>
      </c>
      <c r="AK8" s="37" t="s">
        <v>165</v>
      </c>
    </row>
    <row r="9" spans="1:37" ht="15" customHeight="1" x14ac:dyDescent="0.3">
      <c r="A9" s="37">
        <v>1</v>
      </c>
      <c r="B9" s="37" t="s">
        <v>14</v>
      </c>
      <c r="C9" s="37" t="s">
        <v>15</v>
      </c>
      <c r="D9" s="37">
        <v>8</v>
      </c>
      <c r="E9" s="41">
        <v>807</v>
      </c>
      <c r="F9" s="46" t="s">
        <v>148</v>
      </c>
      <c r="G9" s="43">
        <v>44461</v>
      </c>
      <c r="H9" s="43">
        <v>44489</v>
      </c>
      <c r="I9" s="41">
        <f t="shared" si="6"/>
        <v>23.222222222222221</v>
      </c>
      <c r="J9" s="41">
        <v>2723.2500000000045</v>
      </c>
      <c r="K9" s="41">
        <f t="shared" si="0"/>
        <v>34.751196172248804</v>
      </c>
      <c r="L9" s="42">
        <f t="shared" si="1"/>
        <v>0.29633709721839663</v>
      </c>
      <c r="M9" s="41">
        <f t="shared" si="2"/>
        <v>12</v>
      </c>
      <c r="N9" s="46" t="s">
        <v>156</v>
      </c>
      <c r="O9" s="41">
        <f t="shared" si="7"/>
        <v>67.25</v>
      </c>
      <c r="P9" s="41">
        <f t="shared" si="3"/>
        <v>17.666666666666668</v>
      </c>
      <c r="Q9" s="43">
        <v>44243</v>
      </c>
      <c r="R9" s="43">
        <v>44286</v>
      </c>
      <c r="S9" s="41">
        <f t="shared" si="4"/>
        <v>32</v>
      </c>
      <c r="T9" s="41">
        <f t="shared" si="8"/>
        <v>25.21875</v>
      </c>
      <c r="U9" s="41">
        <f t="shared" si="5"/>
        <v>11</v>
      </c>
      <c r="V9" s="36">
        <v>0.5</v>
      </c>
      <c r="W9" s="36">
        <v>1</v>
      </c>
      <c r="X9" s="37">
        <v>2</v>
      </c>
      <c r="Y9" s="41">
        <f t="shared" si="9"/>
        <v>403.5</v>
      </c>
      <c r="Z9" s="38">
        <v>2</v>
      </c>
      <c r="AA9" s="37">
        <v>2</v>
      </c>
      <c r="AB9" s="37"/>
      <c r="AC9" s="39">
        <v>2</v>
      </c>
      <c r="AD9" s="39">
        <v>2</v>
      </c>
      <c r="AE9" s="37">
        <v>2</v>
      </c>
      <c r="AF9" s="37" t="s">
        <v>111</v>
      </c>
      <c r="AG9" s="37" t="s">
        <v>112</v>
      </c>
      <c r="AH9" s="37" t="s">
        <v>113</v>
      </c>
      <c r="AI9" s="37" t="s">
        <v>125</v>
      </c>
      <c r="AJ9" s="37" t="s">
        <v>125</v>
      </c>
      <c r="AK9" s="37" t="s">
        <v>165</v>
      </c>
    </row>
    <row r="10" spans="1:37" ht="15" customHeight="1" x14ac:dyDescent="0.3">
      <c r="A10" s="37">
        <v>1</v>
      </c>
      <c r="B10" s="37" t="s">
        <v>14</v>
      </c>
      <c r="C10" s="37" t="s">
        <v>15</v>
      </c>
      <c r="D10" s="37">
        <v>9</v>
      </c>
      <c r="E10" s="41">
        <v>807</v>
      </c>
      <c r="F10" s="46" t="s">
        <v>148</v>
      </c>
      <c r="G10" s="43">
        <v>44483</v>
      </c>
      <c r="H10" s="43">
        <v>44529</v>
      </c>
      <c r="I10" s="41">
        <f t="shared" si="6"/>
        <v>36.888888888888886</v>
      </c>
      <c r="J10" s="41">
        <v>5024.5</v>
      </c>
      <c r="K10" s="41">
        <f t="shared" si="0"/>
        <v>21.876506024096386</v>
      </c>
      <c r="L10" s="42">
        <f t="shared" si="1"/>
        <v>0.1606129963180416</v>
      </c>
      <c r="M10" s="41">
        <f t="shared" si="2"/>
        <v>14</v>
      </c>
      <c r="N10" s="46" t="s">
        <v>156</v>
      </c>
      <c r="O10" s="41">
        <f t="shared" si="7"/>
        <v>57.642857142857146</v>
      </c>
      <c r="P10" s="41">
        <v>35</v>
      </c>
      <c r="Q10" s="43">
        <v>44258</v>
      </c>
      <c r="R10" s="43">
        <v>44294</v>
      </c>
      <c r="S10" s="41">
        <f t="shared" si="4"/>
        <v>25</v>
      </c>
      <c r="T10" s="41">
        <f t="shared" si="8"/>
        <v>32.28</v>
      </c>
      <c r="U10" s="41"/>
      <c r="V10" s="36">
        <v>0.5</v>
      </c>
      <c r="W10" s="36">
        <v>1</v>
      </c>
      <c r="X10" s="37">
        <v>2</v>
      </c>
      <c r="Y10" s="41">
        <f t="shared" si="9"/>
        <v>403.5</v>
      </c>
      <c r="Z10" s="38">
        <v>2</v>
      </c>
      <c r="AA10" s="37">
        <v>2</v>
      </c>
      <c r="AB10" s="37"/>
      <c r="AC10" s="39">
        <v>2</v>
      </c>
      <c r="AD10" s="39">
        <v>2</v>
      </c>
      <c r="AE10" s="37">
        <v>2</v>
      </c>
      <c r="AF10" s="37" t="s">
        <v>111</v>
      </c>
      <c r="AG10" s="37" t="s">
        <v>112</v>
      </c>
      <c r="AH10" s="37" t="s">
        <v>113</v>
      </c>
      <c r="AI10" s="37" t="s">
        <v>125</v>
      </c>
      <c r="AJ10" s="37" t="s">
        <v>125</v>
      </c>
      <c r="AK10" s="37" t="s">
        <v>165</v>
      </c>
    </row>
    <row r="11" spans="1:37" ht="15" customHeight="1" x14ac:dyDescent="0.3">
      <c r="A11" s="32">
        <v>1</v>
      </c>
      <c r="B11" s="32" t="s">
        <v>43</v>
      </c>
      <c r="C11" s="32" t="s">
        <v>44</v>
      </c>
      <c r="D11" s="32">
        <v>1</v>
      </c>
      <c r="E11" s="33">
        <v>1100</v>
      </c>
      <c r="F11" s="33" t="s">
        <v>149</v>
      </c>
      <c r="G11" s="35">
        <v>44225</v>
      </c>
      <c r="H11" s="35">
        <v>44330</v>
      </c>
      <c r="I11" s="33">
        <f t="shared" si="6"/>
        <v>74.666666666666671</v>
      </c>
      <c r="J11" s="33">
        <v>5012.0000000000009</v>
      </c>
      <c r="K11" s="33">
        <f t="shared" si="0"/>
        <v>14.732142857142856</v>
      </c>
      <c r="L11" s="34">
        <f t="shared" si="1"/>
        <v>0.21947326416600155</v>
      </c>
      <c r="M11" s="33">
        <f t="shared" si="2"/>
        <v>7</v>
      </c>
      <c r="N11" s="33" t="s">
        <v>155</v>
      </c>
      <c r="O11" s="33">
        <f t="shared" si="7"/>
        <v>157.14285714285714</v>
      </c>
      <c r="P11" s="33">
        <f t="shared" ref="P11:P18" si="10">NETWORKDAYS.INTL(G11,G12-1,1,ABHolidays)+NETWORKDAYS.INTL(G11,G12-1,"1111100",ABHolidays)*(ABWeekendHours/ABWeekdayHours)</f>
        <v>74.666666666666671</v>
      </c>
      <c r="Q11" s="35">
        <v>44053</v>
      </c>
      <c r="R11" s="35">
        <v>44113</v>
      </c>
      <c r="S11" s="33">
        <f t="shared" si="4"/>
        <v>44</v>
      </c>
      <c r="T11" s="33">
        <f t="shared" si="8"/>
        <v>25</v>
      </c>
      <c r="U11" s="33">
        <f t="shared" ref="U11:U18" si="11">NETWORKDAYS.INTL(Q11,Q12-1,1,ABPlannedHolidays)</f>
        <v>44</v>
      </c>
      <c r="V11" s="36">
        <v>1</v>
      </c>
      <c r="W11" s="36">
        <v>1</v>
      </c>
      <c r="X11" s="37">
        <v>1</v>
      </c>
      <c r="Y11" s="41">
        <f t="shared" si="9"/>
        <v>1100</v>
      </c>
      <c r="Z11" s="38">
        <v>2</v>
      </c>
      <c r="AA11" s="37">
        <v>2</v>
      </c>
      <c r="AB11" s="37"/>
      <c r="AC11" s="39">
        <v>2</v>
      </c>
      <c r="AD11" s="39">
        <v>2</v>
      </c>
      <c r="AE11" s="37">
        <v>2</v>
      </c>
      <c r="AF11" s="37" t="s">
        <v>111</v>
      </c>
      <c r="AG11" s="37" t="s">
        <v>112</v>
      </c>
      <c r="AH11" s="37" t="s">
        <v>113</v>
      </c>
      <c r="AI11" s="37" t="s">
        <v>125</v>
      </c>
      <c r="AJ11" s="37" t="s">
        <v>125</v>
      </c>
      <c r="AK11" s="37" t="s">
        <v>165</v>
      </c>
    </row>
    <row r="12" spans="1:37" ht="15" customHeight="1" x14ac:dyDescent="0.3">
      <c r="A12" s="37">
        <v>1</v>
      </c>
      <c r="B12" s="37" t="s">
        <v>43</v>
      </c>
      <c r="C12" s="37" t="s">
        <v>44</v>
      </c>
      <c r="D12" s="37">
        <v>2</v>
      </c>
      <c r="E12" s="41">
        <v>680</v>
      </c>
      <c r="F12" s="46" t="s">
        <v>148</v>
      </c>
      <c r="G12" s="43">
        <v>44331</v>
      </c>
      <c r="H12" s="58">
        <v>44364</v>
      </c>
      <c r="I12" s="41">
        <f t="shared" si="6"/>
        <v>25.777777777777779</v>
      </c>
      <c r="J12" s="41">
        <v>1951.9999999999982</v>
      </c>
      <c r="K12" s="41">
        <f t="shared" si="0"/>
        <v>26.379310344827584</v>
      </c>
      <c r="L12" s="42">
        <f t="shared" si="1"/>
        <v>0.34836065573770525</v>
      </c>
      <c r="M12" s="41">
        <f t="shared" si="2"/>
        <v>8</v>
      </c>
      <c r="N12" s="46" t="s">
        <v>155</v>
      </c>
      <c r="O12" s="41">
        <f t="shared" si="7"/>
        <v>85</v>
      </c>
      <c r="P12" s="41">
        <f t="shared" si="10"/>
        <v>23.777777777777779</v>
      </c>
      <c r="Q12" s="43">
        <v>44116</v>
      </c>
      <c r="R12" s="43">
        <v>44133</v>
      </c>
      <c r="S12" s="41">
        <f t="shared" si="4"/>
        <v>14</v>
      </c>
      <c r="T12" s="41">
        <f t="shared" si="8"/>
        <v>48.571428571428569</v>
      </c>
      <c r="U12" s="41">
        <f t="shared" si="11"/>
        <v>14</v>
      </c>
      <c r="V12" s="36">
        <v>1</v>
      </c>
      <c r="W12" s="36">
        <v>1</v>
      </c>
      <c r="X12" s="37">
        <v>1</v>
      </c>
      <c r="Y12" s="41">
        <f t="shared" si="9"/>
        <v>680</v>
      </c>
      <c r="Z12" s="38">
        <v>2</v>
      </c>
      <c r="AA12" s="37">
        <v>2</v>
      </c>
      <c r="AB12" s="37"/>
      <c r="AC12" s="39">
        <v>2</v>
      </c>
      <c r="AD12" s="39">
        <v>2</v>
      </c>
      <c r="AE12" s="37">
        <v>2</v>
      </c>
      <c r="AF12" s="37" t="s">
        <v>111</v>
      </c>
      <c r="AG12" s="37" t="s">
        <v>112</v>
      </c>
      <c r="AH12" s="37" t="s">
        <v>113</v>
      </c>
      <c r="AI12" s="37" t="s">
        <v>125</v>
      </c>
      <c r="AJ12" s="37" t="s">
        <v>125</v>
      </c>
      <c r="AK12" s="37" t="s">
        <v>165</v>
      </c>
    </row>
    <row r="13" spans="1:37" ht="15" customHeight="1" x14ac:dyDescent="0.3">
      <c r="A13" s="37">
        <v>1</v>
      </c>
      <c r="B13" s="37" t="s">
        <v>43</v>
      </c>
      <c r="C13" s="37" t="s">
        <v>44</v>
      </c>
      <c r="D13" s="37">
        <v>3</v>
      </c>
      <c r="E13" s="41">
        <v>680</v>
      </c>
      <c r="F13" s="46" t="s">
        <v>148</v>
      </c>
      <c r="G13" s="43">
        <v>44363</v>
      </c>
      <c r="H13" s="58">
        <v>44392</v>
      </c>
      <c r="I13" s="41">
        <f t="shared" si="6"/>
        <v>24.222222222222221</v>
      </c>
      <c r="J13" s="41">
        <v>2489.4999999999968</v>
      </c>
      <c r="K13" s="41">
        <f t="shared" si="0"/>
        <v>28.073394495412845</v>
      </c>
      <c r="L13" s="42">
        <f t="shared" si="1"/>
        <v>0.27314721831693145</v>
      </c>
      <c r="M13" s="41">
        <f t="shared" si="2"/>
        <v>10</v>
      </c>
      <c r="N13" s="46" t="s">
        <v>155</v>
      </c>
      <c r="O13" s="41">
        <f t="shared" si="7"/>
        <v>68</v>
      </c>
      <c r="P13" s="41">
        <f t="shared" si="10"/>
        <v>24.222222222222221</v>
      </c>
      <c r="Q13" s="43">
        <v>44134</v>
      </c>
      <c r="R13" s="43">
        <v>44153</v>
      </c>
      <c r="S13" s="41">
        <f t="shared" si="4"/>
        <v>14</v>
      </c>
      <c r="T13" s="41">
        <f t="shared" si="8"/>
        <v>48.571428571428569</v>
      </c>
      <c r="U13" s="41">
        <f t="shared" si="11"/>
        <v>14</v>
      </c>
      <c r="V13" s="36">
        <v>1</v>
      </c>
      <c r="W13" s="36">
        <v>1</v>
      </c>
      <c r="X13" s="37">
        <v>1</v>
      </c>
      <c r="Y13" s="41">
        <f t="shared" si="9"/>
        <v>680</v>
      </c>
      <c r="Z13" s="38">
        <v>2</v>
      </c>
      <c r="AA13" s="37">
        <v>2</v>
      </c>
      <c r="AB13" s="37"/>
      <c r="AC13" s="39">
        <v>2</v>
      </c>
      <c r="AD13" s="39">
        <v>2</v>
      </c>
      <c r="AE13" s="37">
        <v>2</v>
      </c>
      <c r="AF13" s="37" t="s">
        <v>111</v>
      </c>
      <c r="AG13" s="37" t="s">
        <v>112</v>
      </c>
      <c r="AH13" s="37" t="s">
        <v>113</v>
      </c>
      <c r="AI13" s="37" t="s">
        <v>125</v>
      </c>
      <c r="AJ13" s="37" t="s">
        <v>125</v>
      </c>
      <c r="AK13" s="37" t="s">
        <v>165</v>
      </c>
    </row>
    <row r="14" spans="1:37" ht="15" customHeight="1" x14ac:dyDescent="0.3">
      <c r="A14" s="37">
        <v>1</v>
      </c>
      <c r="B14" s="37" t="s">
        <v>43</v>
      </c>
      <c r="C14" s="37" t="s">
        <v>44</v>
      </c>
      <c r="D14" s="37">
        <v>4</v>
      </c>
      <c r="E14" s="41">
        <v>680</v>
      </c>
      <c r="F14" s="46" t="s">
        <v>148</v>
      </c>
      <c r="G14" s="43">
        <v>44393</v>
      </c>
      <c r="H14" s="58">
        <v>44425</v>
      </c>
      <c r="I14" s="41">
        <f t="shared" si="6"/>
        <v>25.777777777777779</v>
      </c>
      <c r="J14" s="41">
        <v>3218.999999999995</v>
      </c>
      <c r="K14" s="41">
        <f t="shared" si="0"/>
        <v>26.379310344827584</v>
      </c>
      <c r="L14" s="42">
        <f t="shared" si="1"/>
        <v>0.21124572848710813</v>
      </c>
      <c r="M14" s="41">
        <f t="shared" si="2"/>
        <v>12</v>
      </c>
      <c r="N14" s="46" t="s">
        <v>156</v>
      </c>
      <c r="O14" s="41">
        <f t="shared" si="7"/>
        <v>56.666666666666664</v>
      </c>
      <c r="P14" s="41">
        <f t="shared" si="10"/>
        <v>25.777777777777779</v>
      </c>
      <c r="Q14" s="43">
        <v>44154</v>
      </c>
      <c r="R14" s="43">
        <v>44173</v>
      </c>
      <c r="S14" s="41">
        <f t="shared" si="4"/>
        <v>14</v>
      </c>
      <c r="T14" s="41">
        <f t="shared" si="8"/>
        <v>48.571428571428569</v>
      </c>
      <c r="U14" s="41">
        <f t="shared" si="11"/>
        <v>14</v>
      </c>
      <c r="V14" s="36">
        <v>1</v>
      </c>
      <c r="W14" s="36">
        <v>1</v>
      </c>
      <c r="X14" s="37">
        <v>1</v>
      </c>
      <c r="Y14" s="41">
        <f t="shared" si="9"/>
        <v>680</v>
      </c>
      <c r="Z14" s="38">
        <v>2</v>
      </c>
      <c r="AA14" s="37">
        <v>2</v>
      </c>
      <c r="AB14" s="37"/>
      <c r="AC14" s="39">
        <v>2</v>
      </c>
      <c r="AD14" s="39">
        <v>2</v>
      </c>
      <c r="AE14" s="37">
        <v>2</v>
      </c>
      <c r="AF14" s="37" t="s">
        <v>111</v>
      </c>
      <c r="AG14" s="37" t="s">
        <v>112</v>
      </c>
      <c r="AH14" s="37" t="s">
        <v>113</v>
      </c>
      <c r="AI14" s="37" t="s">
        <v>125</v>
      </c>
      <c r="AJ14" s="37" t="s">
        <v>125</v>
      </c>
      <c r="AK14" s="37" t="s">
        <v>165</v>
      </c>
    </row>
    <row r="15" spans="1:37" ht="15" customHeight="1" x14ac:dyDescent="0.3">
      <c r="A15" s="37">
        <v>1</v>
      </c>
      <c r="B15" s="37" t="s">
        <v>43</v>
      </c>
      <c r="C15" s="37" t="s">
        <v>44</v>
      </c>
      <c r="D15" s="37">
        <v>5</v>
      </c>
      <c r="E15" s="41">
        <v>680</v>
      </c>
      <c r="F15" s="46" t="s">
        <v>148</v>
      </c>
      <c r="G15" s="43">
        <v>44426</v>
      </c>
      <c r="H15" s="43">
        <v>44452</v>
      </c>
      <c r="I15" s="41">
        <f t="shared" si="6"/>
        <v>19.666666666666668</v>
      </c>
      <c r="J15" s="41">
        <v>2588.9999999999977</v>
      </c>
      <c r="K15" s="41">
        <f t="shared" si="0"/>
        <v>34.576271186440678</v>
      </c>
      <c r="L15" s="42">
        <f t="shared" si="1"/>
        <v>0.26264967168791065</v>
      </c>
      <c r="M15" s="41">
        <f t="shared" si="2"/>
        <v>13</v>
      </c>
      <c r="N15" s="46" t="s">
        <v>156</v>
      </c>
      <c r="O15" s="41">
        <f t="shared" si="7"/>
        <v>52.307692307692307</v>
      </c>
      <c r="P15" s="41">
        <f t="shared" si="10"/>
        <v>19.666666666666668</v>
      </c>
      <c r="Q15" s="43">
        <v>44174</v>
      </c>
      <c r="R15" s="43">
        <v>44207</v>
      </c>
      <c r="S15" s="41">
        <f t="shared" si="4"/>
        <v>14</v>
      </c>
      <c r="T15" s="41">
        <f t="shared" si="8"/>
        <v>48.571428571428569</v>
      </c>
      <c r="U15" s="41">
        <f t="shared" si="11"/>
        <v>14</v>
      </c>
      <c r="V15" s="36">
        <v>1</v>
      </c>
      <c r="W15" s="36">
        <v>1</v>
      </c>
      <c r="X15" s="37">
        <v>1</v>
      </c>
      <c r="Y15" s="41">
        <f t="shared" si="9"/>
        <v>680</v>
      </c>
      <c r="Z15" s="38">
        <v>2</v>
      </c>
      <c r="AA15" s="37">
        <v>2</v>
      </c>
      <c r="AB15" s="37"/>
      <c r="AC15" s="39">
        <v>2</v>
      </c>
      <c r="AD15" s="39">
        <v>2</v>
      </c>
      <c r="AE15" s="37">
        <v>2</v>
      </c>
      <c r="AF15" s="37" t="s">
        <v>111</v>
      </c>
      <c r="AG15" s="37" t="s">
        <v>112</v>
      </c>
      <c r="AH15" s="37" t="s">
        <v>113</v>
      </c>
      <c r="AI15" s="37" t="s">
        <v>125</v>
      </c>
      <c r="AJ15" s="37" t="s">
        <v>125</v>
      </c>
      <c r="AK15" s="37" t="s">
        <v>165</v>
      </c>
    </row>
    <row r="16" spans="1:37" ht="15" customHeight="1" x14ac:dyDescent="0.3">
      <c r="A16" s="37">
        <v>1</v>
      </c>
      <c r="B16" s="37" t="s">
        <v>43</v>
      </c>
      <c r="C16" s="37" t="s">
        <v>44</v>
      </c>
      <c r="D16" s="37">
        <v>6</v>
      </c>
      <c r="E16" s="41">
        <v>680</v>
      </c>
      <c r="F16" s="46" t="s">
        <v>148</v>
      </c>
      <c r="G16" s="43">
        <v>44453</v>
      </c>
      <c r="H16" s="58">
        <v>44475</v>
      </c>
      <c r="I16" s="41">
        <f t="shared" si="6"/>
        <v>18.666666666666668</v>
      </c>
      <c r="J16" s="41">
        <v>2727.999999999995</v>
      </c>
      <c r="K16" s="41">
        <f t="shared" si="0"/>
        <v>36.428571428571423</v>
      </c>
      <c r="L16" s="42">
        <f t="shared" si="1"/>
        <v>0.24926686217008842</v>
      </c>
      <c r="M16" s="41">
        <f t="shared" si="2"/>
        <v>15</v>
      </c>
      <c r="N16" s="46" t="s">
        <v>156</v>
      </c>
      <c r="O16" s="41">
        <f t="shared" si="7"/>
        <v>45.333333333333336</v>
      </c>
      <c r="P16" s="41">
        <f t="shared" si="10"/>
        <v>18.666666666666668</v>
      </c>
      <c r="Q16" s="43">
        <v>44208</v>
      </c>
      <c r="R16" s="43">
        <v>44225</v>
      </c>
      <c r="S16" s="41">
        <f t="shared" si="4"/>
        <v>14</v>
      </c>
      <c r="T16" s="41">
        <f t="shared" si="8"/>
        <v>48.571428571428569</v>
      </c>
      <c r="U16" s="41">
        <f t="shared" si="11"/>
        <v>14</v>
      </c>
      <c r="V16" s="36">
        <v>1</v>
      </c>
      <c r="W16" s="36">
        <v>1</v>
      </c>
      <c r="X16" s="37">
        <v>1</v>
      </c>
      <c r="Y16" s="41">
        <f t="shared" si="9"/>
        <v>680</v>
      </c>
      <c r="Z16" s="38">
        <v>2</v>
      </c>
      <c r="AA16" s="37">
        <v>2</v>
      </c>
      <c r="AB16" s="37"/>
      <c r="AC16" s="39">
        <v>2</v>
      </c>
      <c r="AD16" s="39">
        <v>2</v>
      </c>
      <c r="AE16" s="37">
        <v>2</v>
      </c>
      <c r="AF16" s="37" t="s">
        <v>111</v>
      </c>
      <c r="AG16" s="37" t="s">
        <v>112</v>
      </c>
      <c r="AH16" s="37" t="s">
        <v>113</v>
      </c>
      <c r="AI16" s="37" t="s">
        <v>125</v>
      </c>
      <c r="AJ16" s="37" t="s">
        <v>125</v>
      </c>
      <c r="AK16" s="37" t="s">
        <v>165</v>
      </c>
    </row>
    <row r="17" spans="1:37" ht="15" customHeight="1" x14ac:dyDescent="0.3">
      <c r="A17" s="37">
        <v>1</v>
      </c>
      <c r="B17" s="37" t="s">
        <v>43</v>
      </c>
      <c r="C17" s="37" t="s">
        <v>44</v>
      </c>
      <c r="D17" s="37">
        <v>7</v>
      </c>
      <c r="E17" s="41">
        <v>592</v>
      </c>
      <c r="F17" s="46" t="s">
        <v>148</v>
      </c>
      <c r="G17" s="43">
        <v>44476</v>
      </c>
      <c r="H17" s="58">
        <v>44501</v>
      </c>
      <c r="I17" s="41">
        <f t="shared" si="6"/>
        <v>20.222222222222221</v>
      </c>
      <c r="J17" s="41">
        <v>2892.9999999999964</v>
      </c>
      <c r="K17" s="41">
        <f t="shared" si="0"/>
        <v>29.274725274725277</v>
      </c>
      <c r="L17" s="42">
        <f t="shared" si="1"/>
        <v>0.20463187003110983</v>
      </c>
      <c r="M17" s="41">
        <f t="shared" si="2"/>
        <v>14</v>
      </c>
      <c r="N17" s="46" t="s">
        <v>156</v>
      </c>
      <c r="O17" s="41">
        <f t="shared" si="7"/>
        <v>42.285714285714285</v>
      </c>
      <c r="P17" s="41">
        <f t="shared" si="10"/>
        <v>20.222222222222221</v>
      </c>
      <c r="Q17" s="43">
        <v>44226</v>
      </c>
      <c r="R17" s="43">
        <v>44245</v>
      </c>
      <c r="S17" s="41">
        <f t="shared" si="4"/>
        <v>14</v>
      </c>
      <c r="T17" s="41">
        <f t="shared" si="8"/>
        <v>42.285714285714285</v>
      </c>
      <c r="U17" s="41">
        <f t="shared" si="11"/>
        <v>14</v>
      </c>
      <c r="V17" s="36">
        <v>0.5</v>
      </c>
      <c r="W17" s="36">
        <v>1</v>
      </c>
      <c r="X17" s="37">
        <v>1</v>
      </c>
      <c r="Y17" s="41">
        <f t="shared" si="9"/>
        <v>592</v>
      </c>
      <c r="Z17" s="38">
        <v>2</v>
      </c>
      <c r="AA17" s="37">
        <v>2</v>
      </c>
      <c r="AB17" s="37"/>
      <c r="AC17" s="39">
        <v>2</v>
      </c>
      <c r="AD17" s="39">
        <v>2</v>
      </c>
      <c r="AE17" s="37">
        <v>2</v>
      </c>
      <c r="AF17" s="37" t="s">
        <v>111</v>
      </c>
      <c r="AG17" s="37" t="s">
        <v>112</v>
      </c>
      <c r="AH17" s="37" t="s">
        <v>113</v>
      </c>
      <c r="AI17" s="37" t="s">
        <v>125</v>
      </c>
      <c r="AJ17" s="37" t="s">
        <v>125</v>
      </c>
      <c r="AK17" s="37" t="s">
        <v>165</v>
      </c>
    </row>
    <row r="18" spans="1:37" ht="15" customHeight="1" x14ac:dyDescent="0.3">
      <c r="A18" s="37">
        <v>1</v>
      </c>
      <c r="B18" s="37" t="s">
        <v>43</v>
      </c>
      <c r="C18" s="37" t="s">
        <v>44</v>
      </c>
      <c r="D18" s="37">
        <v>8</v>
      </c>
      <c r="E18" s="41">
        <v>592</v>
      </c>
      <c r="F18" s="46" t="s">
        <v>148</v>
      </c>
      <c r="G18" s="43">
        <v>44502</v>
      </c>
      <c r="H18" s="43">
        <v>44532</v>
      </c>
      <c r="I18" s="41">
        <f t="shared" si="6"/>
        <v>25.222222222222221</v>
      </c>
      <c r="J18" s="41">
        <v>4161.4999999999945</v>
      </c>
      <c r="K18" s="41">
        <f t="shared" si="0"/>
        <v>23.471365638766521</v>
      </c>
      <c r="L18" s="42">
        <f t="shared" si="1"/>
        <v>0.14225639793343764</v>
      </c>
      <c r="M18" s="41">
        <f t="shared" si="2"/>
        <v>16</v>
      </c>
      <c r="N18" s="46" t="s">
        <v>157</v>
      </c>
      <c r="O18" s="41">
        <f t="shared" si="7"/>
        <v>37</v>
      </c>
      <c r="P18" s="41">
        <f t="shared" si="10"/>
        <v>25.222222222222221</v>
      </c>
      <c r="Q18" s="43">
        <v>44246</v>
      </c>
      <c r="R18" s="43">
        <v>44265</v>
      </c>
      <c r="S18" s="41">
        <f t="shared" si="4"/>
        <v>14</v>
      </c>
      <c r="T18" s="41">
        <f t="shared" si="8"/>
        <v>42.285714285714285</v>
      </c>
      <c r="U18" s="41">
        <f t="shared" si="11"/>
        <v>14</v>
      </c>
      <c r="V18" s="36">
        <v>0.5</v>
      </c>
      <c r="W18" s="36">
        <v>1</v>
      </c>
      <c r="X18" s="37">
        <v>1</v>
      </c>
      <c r="Y18" s="41">
        <f t="shared" si="9"/>
        <v>592</v>
      </c>
      <c r="Z18" s="38">
        <v>2</v>
      </c>
      <c r="AA18" s="37">
        <v>2</v>
      </c>
      <c r="AB18" s="37"/>
      <c r="AC18" s="39">
        <v>2</v>
      </c>
      <c r="AD18" s="39">
        <v>2</v>
      </c>
      <c r="AE18" s="37">
        <v>2</v>
      </c>
      <c r="AF18" s="37" t="s">
        <v>111</v>
      </c>
      <c r="AG18" s="37" t="s">
        <v>112</v>
      </c>
      <c r="AH18" s="37" t="s">
        <v>113</v>
      </c>
      <c r="AI18" s="37" t="s">
        <v>125</v>
      </c>
      <c r="AJ18" s="37" t="s">
        <v>125</v>
      </c>
      <c r="AK18" s="37" t="s">
        <v>165</v>
      </c>
    </row>
    <row r="19" spans="1:37" ht="15" customHeight="1" x14ac:dyDescent="0.3">
      <c r="A19" s="37">
        <v>1</v>
      </c>
      <c r="B19" s="37" t="s">
        <v>43</v>
      </c>
      <c r="C19" s="37" t="s">
        <v>44</v>
      </c>
      <c r="D19" s="37">
        <v>9</v>
      </c>
      <c r="E19" s="41">
        <v>444</v>
      </c>
      <c r="F19" s="41" t="s">
        <v>147</v>
      </c>
      <c r="G19" s="43">
        <v>44533</v>
      </c>
      <c r="H19" s="43">
        <v>44553</v>
      </c>
      <c r="I19" s="41">
        <f t="shared" si="6"/>
        <v>16.666666666666668</v>
      </c>
      <c r="J19" s="41">
        <v>3975</v>
      </c>
      <c r="K19" s="41">
        <f t="shared" si="0"/>
        <v>26.639999999999997</v>
      </c>
      <c r="L19" s="42">
        <f t="shared" si="1"/>
        <v>0.11169811320754718</v>
      </c>
      <c r="M19" s="41">
        <f t="shared" si="2"/>
        <v>24</v>
      </c>
      <c r="N19" s="41" t="s">
        <v>158</v>
      </c>
      <c r="O19" s="41">
        <f t="shared" si="7"/>
        <v>18.5</v>
      </c>
      <c r="P19" s="41">
        <v>17</v>
      </c>
      <c r="Q19" s="43">
        <v>44266</v>
      </c>
      <c r="R19" s="43">
        <v>44285</v>
      </c>
      <c r="S19" s="41">
        <f t="shared" si="4"/>
        <v>14</v>
      </c>
      <c r="T19" s="41">
        <f t="shared" si="8"/>
        <v>31.714285714285715</v>
      </c>
      <c r="U19" s="41"/>
      <c r="V19" s="36">
        <v>0.5</v>
      </c>
      <c r="W19" s="36">
        <v>1</v>
      </c>
      <c r="X19" s="37">
        <v>1</v>
      </c>
      <c r="Y19" s="41">
        <f t="shared" si="9"/>
        <v>444</v>
      </c>
      <c r="Z19" s="38">
        <v>2</v>
      </c>
      <c r="AA19" s="37">
        <v>2</v>
      </c>
      <c r="AB19" s="37"/>
      <c r="AC19" s="39">
        <v>2</v>
      </c>
      <c r="AD19" s="39">
        <v>2</v>
      </c>
      <c r="AE19" s="37">
        <v>2</v>
      </c>
      <c r="AF19" s="37" t="s">
        <v>111</v>
      </c>
      <c r="AG19" s="37" t="s">
        <v>112</v>
      </c>
      <c r="AH19" s="37" t="s">
        <v>113</v>
      </c>
      <c r="AI19" s="37" t="s">
        <v>125</v>
      </c>
      <c r="AJ19" s="37" t="s">
        <v>125</v>
      </c>
      <c r="AK19" s="37" t="s">
        <v>165</v>
      </c>
    </row>
    <row r="20" spans="1:37" ht="15" customHeight="1" x14ac:dyDescent="0.3">
      <c r="A20" s="32">
        <v>2</v>
      </c>
      <c r="B20" s="32" t="s">
        <v>45</v>
      </c>
      <c r="C20" s="32" t="s">
        <v>46</v>
      </c>
      <c r="D20" s="32">
        <v>1</v>
      </c>
      <c r="E20" s="33">
        <v>1104</v>
      </c>
      <c r="F20" s="33" t="s">
        <v>149</v>
      </c>
      <c r="G20" s="59">
        <v>44200</v>
      </c>
      <c r="H20" s="35">
        <v>44253</v>
      </c>
      <c r="I20" s="33">
        <f t="shared" ref="I20:I29" si="12">NETWORKDAYS.INTL(G20,H20,1,CHolidays)+NETWORKDAYS.INTL(G20,H20,"1111100",CHolidays)*(CWeekendHours/CWeekdayHours)</f>
        <v>46.111111111111114</v>
      </c>
      <c r="J20" s="33">
        <v>11631.666666666672</v>
      </c>
      <c r="K20" s="33">
        <f t="shared" si="0"/>
        <v>23.942168674698795</v>
      </c>
      <c r="L20" s="34">
        <f t="shared" si="1"/>
        <v>9.4913311362659361E-2</v>
      </c>
      <c r="M20" s="33">
        <f t="shared" si="2"/>
        <v>25</v>
      </c>
      <c r="N20" s="33" t="s">
        <v>158</v>
      </c>
      <c r="O20" s="33">
        <f t="shared" si="7"/>
        <v>44.16</v>
      </c>
      <c r="P20" s="33">
        <f t="shared" ref="P20:P28" si="13">NETWORKDAYS.INTL(G20,G21-1,1,CHolidays)+NETWORKDAYS.INTL(G20,G21-1,"1111100",CHolidays)*(CWeekendHours/CWeekdayHours)</f>
        <v>19.333333333333332</v>
      </c>
      <c r="Q20" s="35">
        <v>44111</v>
      </c>
      <c r="R20" s="35">
        <v>44133</v>
      </c>
      <c r="S20" s="33">
        <f t="shared" ref="S20:S29" si="14">NETWORKDAYS.INTL(Q20,R20,1,CPlannedHolidays)</f>
        <v>17</v>
      </c>
      <c r="T20" s="33">
        <f t="shared" si="8"/>
        <v>64.941176470588232</v>
      </c>
      <c r="U20" s="33">
        <f t="shared" ref="U20:U28" si="15">NETWORKDAYS.INTL(Q20,Q21-1,1,CPlannedHolidays)</f>
        <v>9</v>
      </c>
      <c r="V20" s="36">
        <v>2</v>
      </c>
      <c r="W20" s="36">
        <v>1</v>
      </c>
      <c r="X20" s="37">
        <v>3</v>
      </c>
      <c r="Y20" s="41">
        <f t="shared" si="9"/>
        <v>368</v>
      </c>
      <c r="Z20" s="37"/>
      <c r="AA20" s="37">
        <v>0</v>
      </c>
      <c r="AB20" s="39">
        <v>2</v>
      </c>
      <c r="AC20" s="37"/>
      <c r="AD20" s="39">
        <v>0</v>
      </c>
      <c r="AE20" s="37"/>
      <c r="AF20" s="37" t="s">
        <v>125</v>
      </c>
      <c r="AG20" s="37" t="s">
        <v>125</v>
      </c>
      <c r="AH20" s="37" t="s">
        <v>125</v>
      </c>
      <c r="AI20" s="37" t="s">
        <v>127</v>
      </c>
      <c r="AJ20" s="37" t="s">
        <v>125</v>
      </c>
      <c r="AK20" s="37" t="s">
        <v>164</v>
      </c>
    </row>
    <row r="21" spans="1:37" ht="15" customHeight="1" x14ac:dyDescent="0.3">
      <c r="A21" s="37">
        <v>2</v>
      </c>
      <c r="B21" s="37" t="s">
        <v>45</v>
      </c>
      <c r="C21" s="37" t="s">
        <v>46</v>
      </c>
      <c r="D21" s="37">
        <v>2</v>
      </c>
      <c r="E21" s="41">
        <v>1143</v>
      </c>
      <c r="F21" s="41" t="s">
        <v>149</v>
      </c>
      <c r="G21" s="43">
        <v>44222</v>
      </c>
      <c r="H21" s="43">
        <v>44267</v>
      </c>
      <c r="I21" s="41">
        <f t="shared" si="12"/>
        <v>37.888888888888886</v>
      </c>
      <c r="J21" s="41">
        <v>7017.4999999999991</v>
      </c>
      <c r="K21" s="41">
        <f t="shared" si="0"/>
        <v>30.167155425219942</v>
      </c>
      <c r="L21" s="42">
        <f t="shared" si="1"/>
        <v>0.16287851799073746</v>
      </c>
      <c r="M21" s="41">
        <f t="shared" si="2"/>
        <v>19</v>
      </c>
      <c r="N21" s="41" t="s">
        <v>157</v>
      </c>
      <c r="O21" s="41">
        <f t="shared" si="7"/>
        <v>60.157894736842103</v>
      </c>
      <c r="P21" s="41">
        <f t="shared" si="13"/>
        <v>32.333333333333336</v>
      </c>
      <c r="Q21" s="43">
        <v>44124</v>
      </c>
      <c r="R21" s="43">
        <v>44147</v>
      </c>
      <c r="S21" s="41">
        <f t="shared" si="14"/>
        <v>18</v>
      </c>
      <c r="T21" s="41">
        <f t="shared" si="8"/>
        <v>63.5</v>
      </c>
      <c r="U21" s="41">
        <f t="shared" si="15"/>
        <v>9</v>
      </c>
      <c r="V21" s="36">
        <v>2</v>
      </c>
      <c r="W21" s="36">
        <v>1</v>
      </c>
      <c r="X21" s="37">
        <v>3</v>
      </c>
      <c r="Y21" s="41">
        <f t="shared" si="9"/>
        <v>381</v>
      </c>
      <c r="Z21" s="37"/>
      <c r="AA21" s="37">
        <v>0</v>
      </c>
      <c r="AB21" s="39">
        <v>2</v>
      </c>
      <c r="AC21" s="37"/>
      <c r="AD21" s="39">
        <v>0</v>
      </c>
      <c r="AE21" s="37"/>
      <c r="AF21" s="37" t="s">
        <v>125</v>
      </c>
      <c r="AG21" s="37" t="s">
        <v>125</v>
      </c>
      <c r="AH21" s="37" t="s">
        <v>125</v>
      </c>
      <c r="AI21" s="37" t="s">
        <v>127</v>
      </c>
      <c r="AJ21" s="37" t="s">
        <v>125</v>
      </c>
      <c r="AK21" s="37" t="s">
        <v>164</v>
      </c>
    </row>
    <row r="22" spans="1:37" ht="15" customHeight="1" x14ac:dyDescent="0.3">
      <c r="A22" s="37">
        <v>2</v>
      </c>
      <c r="B22" s="37" t="s">
        <v>45</v>
      </c>
      <c r="C22" s="37" t="s">
        <v>46</v>
      </c>
      <c r="D22" s="37">
        <v>3</v>
      </c>
      <c r="E22" s="41">
        <v>1141</v>
      </c>
      <c r="F22" s="41" t="s">
        <v>149</v>
      </c>
      <c r="G22" s="43">
        <v>44261</v>
      </c>
      <c r="H22" s="43">
        <v>44293</v>
      </c>
      <c r="I22" s="41">
        <f t="shared" si="12"/>
        <v>23.222222222222221</v>
      </c>
      <c r="J22" s="41">
        <v>5760.4166666666661</v>
      </c>
      <c r="K22" s="41">
        <f t="shared" si="0"/>
        <v>49.133971291866033</v>
      </c>
      <c r="L22" s="42">
        <f t="shared" si="1"/>
        <v>0.19807594936708864</v>
      </c>
      <c r="M22" s="41">
        <f t="shared" si="2"/>
        <v>25</v>
      </c>
      <c r="N22" s="41" t="s">
        <v>158</v>
      </c>
      <c r="O22" s="41">
        <f t="shared" si="7"/>
        <v>45.64</v>
      </c>
      <c r="P22" s="41">
        <f t="shared" si="13"/>
        <v>11.111111111111111</v>
      </c>
      <c r="Q22" s="43">
        <v>44137</v>
      </c>
      <c r="R22" s="43">
        <v>44161</v>
      </c>
      <c r="S22" s="41">
        <f t="shared" si="14"/>
        <v>19</v>
      </c>
      <c r="T22" s="41">
        <f t="shared" si="8"/>
        <v>60.05263157894737</v>
      </c>
      <c r="U22" s="41">
        <f t="shared" si="15"/>
        <v>9</v>
      </c>
      <c r="V22" s="36">
        <v>2</v>
      </c>
      <c r="W22" s="36">
        <v>1</v>
      </c>
      <c r="X22" s="37">
        <v>3</v>
      </c>
      <c r="Y22" s="41">
        <f t="shared" si="9"/>
        <v>380.33333333333331</v>
      </c>
      <c r="Z22" s="37"/>
      <c r="AA22" s="37">
        <v>0</v>
      </c>
      <c r="AB22" s="39">
        <v>2</v>
      </c>
      <c r="AC22" s="37"/>
      <c r="AD22" s="39">
        <v>0</v>
      </c>
      <c r="AE22" s="37"/>
      <c r="AF22" s="37" t="s">
        <v>125</v>
      </c>
      <c r="AG22" s="37" t="s">
        <v>125</v>
      </c>
      <c r="AH22" s="37" t="s">
        <v>125</v>
      </c>
      <c r="AI22" s="37" t="s">
        <v>127</v>
      </c>
      <c r="AJ22" s="37" t="s">
        <v>125</v>
      </c>
      <c r="AK22" s="37" t="s">
        <v>164</v>
      </c>
    </row>
    <row r="23" spans="1:37" ht="15" customHeight="1" x14ac:dyDescent="0.3">
      <c r="A23" s="37">
        <v>2</v>
      </c>
      <c r="B23" s="37" t="s">
        <v>45</v>
      </c>
      <c r="C23" s="37" t="s">
        <v>46</v>
      </c>
      <c r="D23" s="37">
        <v>4</v>
      </c>
      <c r="E23" s="41">
        <v>1084</v>
      </c>
      <c r="F23" s="41" t="s">
        <v>149</v>
      </c>
      <c r="G23" s="43">
        <v>44275</v>
      </c>
      <c r="H23" s="43">
        <v>44305</v>
      </c>
      <c r="I23" s="41">
        <f t="shared" si="12"/>
        <v>21.222222222222221</v>
      </c>
      <c r="J23" s="41">
        <v>5139.166666666667</v>
      </c>
      <c r="K23" s="41">
        <f t="shared" si="0"/>
        <v>51.078534031413618</v>
      </c>
      <c r="L23" s="42">
        <f t="shared" si="1"/>
        <v>0.21092913896546131</v>
      </c>
      <c r="M23" s="41">
        <f t="shared" si="2"/>
        <v>24</v>
      </c>
      <c r="N23" s="41" t="s">
        <v>158</v>
      </c>
      <c r="O23" s="41">
        <f t="shared" si="7"/>
        <v>45.166666666666664</v>
      </c>
      <c r="P23" s="41">
        <f t="shared" si="13"/>
        <v>10.111111111111111</v>
      </c>
      <c r="Q23" s="43">
        <v>44148</v>
      </c>
      <c r="R23" s="43">
        <v>44181</v>
      </c>
      <c r="S23" s="41">
        <f t="shared" si="14"/>
        <v>24</v>
      </c>
      <c r="T23" s="41">
        <f t="shared" si="8"/>
        <v>45.166666666666664</v>
      </c>
      <c r="U23" s="41">
        <f t="shared" si="15"/>
        <v>16</v>
      </c>
      <c r="V23" s="36">
        <v>2</v>
      </c>
      <c r="W23" s="36">
        <v>1</v>
      </c>
      <c r="X23" s="37">
        <v>3</v>
      </c>
      <c r="Y23" s="41">
        <f t="shared" si="9"/>
        <v>361.33333333333331</v>
      </c>
      <c r="Z23" s="37"/>
      <c r="AA23" s="37">
        <v>0</v>
      </c>
      <c r="AB23" s="39">
        <v>2</v>
      </c>
      <c r="AC23" s="37"/>
      <c r="AD23" s="39">
        <v>0</v>
      </c>
      <c r="AE23" s="37"/>
      <c r="AF23" s="37" t="s">
        <v>125</v>
      </c>
      <c r="AG23" s="37" t="s">
        <v>125</v>
      </c>
      <c r="AH23" s="37" t="s">
        <v>125</v>
      </c>
      <c r="AI23" s="37" t="s">
        <v>127</v>
      </c>
      <c r="AJ23" s="37" t="s">
        <v>125</v>
      </c>
      <c r="AK23" s="37" t="s">
        <v>164</v>
      </c>
    </row>
    <row r="24" spans="1:37" ht="15" customHeight="1" x14ac:dyDescent="0.3">
      <c r="A24" s="37">
        <v>2</v>
      </c>
      <c r="B24" s="37" t="s">
        <v>45</v>
      </c>
      <c r="C24" s="37" t="s">
        <v>46</v>
      </c>
      <c r="D24" s="37">
        <v>5</v>
      </c>
      <c r="E24" s="41">
        <v>1099</v>
      </c>
      <c r="F24" s="41" t="s">
        <v>149</v>
      </c>
      <c r="G24" s="43">
        <v>44288</v>
      </c>
      <c r="H24" s="43">
        <v>44322</v>
      </c>
      <c r="I24" s="41">
        <f t="shared" si="12"/>
        <v>24.222222222222221</v>
      </c>
      <c r="J24" s="41">
        <v>4806.666666666667</v>
      </c>
      <c r="K24" s="41">
        <f t="shared" si="0"/>
        <v>45.371559633027523</v>
      </c>
      <c r="L24" s="42">
        <f t="shared" si="1"/>
        <v>0.2286407766990291</v>
      </c>
      <c r="M24" s="41">
        <f t="shared" si="2"/>
        <v>20</v>
      </c>
      <c r="N24" s="41" t="s">
        <v>157</v>
      </c>
      <c r="O24" s="41">
        <f t="shared" si="7"/>
        <v>54.95</v>
      </c>
      <c r="P24" s="41">
        <f t="shared" si="13"/>
        <v>15.111111111111111</v>
      </c>
      <c r="Q24" s="43">
        <v>44172</v>
      </c>
      <c r="R24" s="43">
        <v>44209</v>
      </c>
      <c r="S24" s="41">
        <f t="shared" si="14"/>
        <v>18</v>
      </c>
      <c r="T24" s="41">
        <f t="shared" si="8"/>
        <v>61.055555555555557</v>
      </c>
      <c r="U24" s="41">
        <f t="shared" si="15"/>
        <v>9</v>
      </c>
      <c r="V24" s="36">
        <v>2</v>
      </c>
      <c r="W24" s="36">
        <v>1</v>
      </c>
      <c r="X24" s="37">
        <v>3</v>
      </c>
      <c r="Y24" s="41">
        <f t="shared" si="9"/>
        <v>366.33333333333331</v>
      </c>
      <c r="Z24" s="37"/>
      <c r="AA24" s="37">
        <v>0</v>
      </c>
      <c r="AB24" s="39">
        <v>1</v>
      </c>
      <c r="AC24" s="37"/>
      <c r="AD24" s="39">
        <v>0</v>
      </c>
      <c r="AE24" s="37"/>
      <c r="AF24" s="37" t="s">
        <v>125</v>
      </c>
      <c r="AG24" s="37" t="s">
        <v>125</v>
      </c>
      <c r="AH24" s="37" t="s">
        <v>125</v>
      </c>
      <c r="AI24" s="37" t="s">
        <v>127</v>
      </c>
      <c r="AJ24" s="37" t="s">
        <v>125</v>
      </c>
      <c r="AK24" s="37" t="s">
        <v>164</v>
      </c>
    </row>
    <row r="25" spans="1:37" ht="15" customHeight="1" x14ac:dyDescent="0.3">
      <c r="A25" s="37">
        <v>2</v>
      </c>
      <c r="B25" s="37" t="s">
        <v>45</v>
      </c>
      <c r="C25" s="37" t="s">
        <v>46</v>
      </c>
      <c r="D25" s="37">
        <v>6</v>
      </c>
      <c r="E25" s="41">
        <v>1011</v>
      </c>
      <c r="F25" s="41" t="s">
        <v>149</v>
      </c>
      <c r="G25" s="43">
        <v>44310</v>
      </c>
      <c r="H25" s="43">
        <v>44336</v>
      </c>
      <c r="I25" s="41">
        <f t="shared" si="12"/>
        <v>20.222222222222221</v>
      </c>
      <c r="J25" s="41">
        <v>4832.9166666666661</v>
      </c>
      <c r="K25" s="41">
        <f t="shared" si="0"/>
        <v>49.994505494505496</v>
      </c>
      <c r="L25" s="42">
        <f t="shared" si="1"/>
        <v>0.20919044745236662</v>
      </c>
      <c r="M25" s="41">
        <f t="shared" si="2"/>
        <v>24</v>
      </c>
      <c r="N25" s="41" t="s">
        <v>158</v>
      </c>
      <c r="O25" s="41">
        <f t="shared" si="7"/>
        <v>42.125</v>
      </c>
      <c r="P25" s="41">
        <f t="shared" si="13"/>
        <v>13.666666666666666</v>
      </c>
      <c r="Q25" s="43">
        <v>44183</v>
      </c>
      <c r="R25" s="43">
        <v>44222</v>
      </c>
      <c r="S25" s="41">
        <f t="shared" si="14"/>
        <v>18</v>
      </c>
      <c r="T25" s="41">
        <f t="shared" si="8"/>
        <v>56.166666666666664</v>
      </c>
      <c r="U25" s="41">
        <f t="shared" si="15"/>
        <v>9</v>
      </c>
      <c r="V25" s="36">
        <v>2</v>
      </c>
      <c r="W25" s="36">
        <v>1</v>
      </c>
      <c r="X25" s="37">
        <v>3</v>
      </c>
      <c r="Y25" s="41">
        <f t="shared" si="9"/>
        <v>337</v>
      </c>
      <c r="Z25" s="37"/>
      <c r="AA25" s="37">
        <v>0</v>
      </c>
      <c r="AB25" s="39">
        <v>1</v>
      </c>
      <c r="AC25" s="37"/>
      <c r="AD25" s="39">
        <v>0</v>
      </c>
      <c r="AE25" s="37"/>
      <c r="AF25" s="37" t="s">
        <v>125</v>
      </c>
      <c r="AG25" s="37" t="s">
        <v>125</v>
      </c>
      <c r="AH25" s="37" t="s">
        <v>125</v>
      </c>
      <c r="AI25" s="37" t="s">
        <v>127</v>
      </c>
      <c r="AJ25" s="37" t="s">
        <v>125</v>
      </c>
      <c r="AK25" s="37" t="s">
        <v>164</v>
      </c>
    </row>
    <row r="26" spans="1:37" ht="15" customHeight="1" x14ac:dyDescent="0.3">
      <c r="A26" s="37">
        <v>2</v>
      </c>
      <c r="B26" s="37" t="s">
        <v>45</v>
      </c>
      <c r="C26" s="37" t="s">
        <v>46</v>
      </c>
      <c r="D26" s="37">
        <v>7</v>
      </c>
      <c r="E26" s="41">
        <v>982</v>
      </c>
      <c r="F26" s="46" t="s">
        <v>148</v>
      </c>
      <c r="G26" s="43">
        <v>44329</v>
      </c>
      <c r="H26" s="43">
        <v>44366</v>
      </c>
      <c r="I26" s="41">
        <f t="shared" si="12"/>
        <v>29.888888888888889</v>
      </c>
      <c r="J26" s="41">
        <v>6029.7222222222208</v>
      </c>
      <c r="K26" s="41">
        <f t="shared" si="0"/>
        <v>32.855018587360597</v>
      </c>
      <c r="L26" s="42">
        <f t="shared" si="1"/>
        <v>0.162859906942461</v>
      </c>
      <c r="M26" s="41">
        <f t="shared" si="2"/>
        <v>20</v>
      </c>
      <c r="N26" s="46" t="s">
        <v>157</v>
      </c>
      <c r="O26" s="41">
        <f t="shared" si="7"/>
        <v>49.1</v>
      </c>
      <c r="P26" s="41">
        <f t="shared" si="13"/>
        <v>12.111111111111111</v>
      </c>
      <c r="Q26" s="43">
        <v>44210</v>
      </c>
      <c r="R26" s="43">
        <v>44235</v>
      </c>
      <c r="S26" s="41">
        <f t="shared" si="14"/>
        <v>18</v>
      </c>
      <c r="T26" s="41">
        <f t="shared" si="8"/>
        <v>54.555555555555557</v>
      </c>
      <c r="U26" s="41">
        <f t="shared" si="15"/>
        <v>9</v>
      </c>
      <c r="V26" s="36">
        <v>2</v>
      </c>
      <c r="W26" s="36">
        <v>1</v>
      </c>
      <c r="X26" s="37">
        <v>3</v>
      </c>
      <c r="Y26" s="41">
        <f t="shared" si="9"/>
        <v>327.33333333333331</v>
      </c>
      <c r="Z26" s="37"/>
      <c r="AA26" s="37">
        <v>0</v>
      </c>
      <c r="AB26" s="39">
        <v>1</v>
      </c>
      <c r="AC26" s="37"/>
      <c r="AD26" s="39">
        <v>0</v>
      </c>
      <c r="AE26" s="37"/>
      <c r="AF26" s="37" t="s">
        <v>125</v>
      </c>
      <c r="AG26" s="37" t="s">
        <v>125</v>
      </c>
      <c r="AH26" s="37" t="s">
        <v>125</v>
      </c>
      <c r="AI26" s="37" t="s">
        <v>127</v>
      </c>
      <c r="AJ26" s="37" t="s">
        <v>125</v>
      </c>
      <c r="AK26" s="37" t="s">
        <v>164</v>
      </c>
    </row>
    <row r="27" spans="1:37" ht="15" customHeight="1" x14ac:dyDescent="0.3">
      <c r="A27" s="37">
        <v>2</v>
      </c>
      <c r="B27" s="37" t="s">
        <v>45</v>
      </c>
      <c r="C27" s="37" t="s">
        <v>46</v>
      </c>
      <c r="D27" s="37">
        <v>8</v>
      </c>
      <c r="E27" s="41">
        <v>898</v>
      </c>
      <c r="F27" s="46" t="s">
        <v>148</v>
      </c>
      <c r="G27" s="43">
        <v>44344</v>
      </c>
      <c r="H27" s="43">
        <v>44384</v>
      </c>
      <c r="I27" s="41">
        <f t="shared" si="12"/>
        <v>31.888888888888889</v>
      </c>
      <c r="J27" s="41">
        <v>4381.8055555555557</v>
      </c>
      <c r="K27" s="41">
        <f t="shared" si="0"/>
        <v>28.1602787456446</v>
      </c>
      <c r="L27" s="42">
        <f t="shared" si="1"/>
        <v>0.20493834986845857</v>
      </c>
      <c r="M27" s="41">
        <f t="shared" si="2"/>
        <v>14</v>
      </c>
      <c r="N27" s="46" t="s">
        <v>156</v>
      </c>
      <c r="O27" s="41">
        <f t="shared" si="7"/>
        <v>64.142857142857139</v>
      </c>
      <c r="P27" s="41">
        <f t="shared" si="13"/>
        <v>9.6666666666666661</v>
      </c>
      <c r="Q27" s="43">
        <v>44223</v>
      </c>
      <c r="R27" s="43">
        <v>44246</v>
      </c>
      <c r="S27" s="41">
        <f t="shared" si="14"/>
        <v>18</v>
      </c>
      <c r="T27" s="41">
        <f t="shared" si="8"/>
        <v>49.888888888888886</v>
      </c>
      <c r="U27" s="41">
        <f t="shared" si="15"/>
        <v>11</v>
      </c>
      <c r="V27" s="36">
        <v>2</v>
      </c>
      <c r="W27" s="36">
        <v>1</v>
      </c>
      <c r="X27" s="37">
        <v>3</v>
      </c>
      <c r="Y27" s="41">
        <f t="shared" si="9"/>
        <v>299.33333333333331</v>
      </c>
      <c r="Z27" s="37"/>
      <c r="AA27" s="37">
        <v>0</v>
      </c>
      <c r="AB27" s="39">
        <v>1</v>
      </c>
      <c r="AC27" s="37"/>
      <c r="AD27" s="39">
        <v>0</v>
      </c>
      <c r="AE27" s="37"/>
      <c r="AF27" s="37" t="s">
        <v>125</v>
      </c>
      <c r="AG27" s="37" t="s">
        <v>125</v>
      </c>
      <c r="AH27" s="37" t="s">
        <v>125</v>
      </c>
      <c r="AI27" s="37" t="s">
        <v>127</v>
      </c>
      <c r="AJ27" s="37" t="s">
        <v>125</v>
      </c>
      <c r="AK27" s="37" t="s">
        <v>164</v>
      </c>
    </row>
    <row r="28" spans="1:37" ht="15" customHeight="1" x14ac:dyDescent="0.3">
      <c r="A28" s="37">
        <v>2</v>
      </c>
      <c r="B28" s="37" t="s">
        <v>45</v>
      </c>
      <c r="C28" s="37" t="s">
        <v>46</v>
      </c>
      <c r="D28" s="37">
        <v>9</v>
      </c>
      <c r="E28" s="41">
        <v>860</v>
      </c>
      <c r="F28" s="46" t="s">
        <v>148</v>
      </c>
      <c r="G28" s="43">
        <v>44357</v>
      </c>
      <c r="H28" s="43">
        <v>44393</v>
      </c>
      <c r="I28" s="41">
        <f t="shared" si="12"/>
        <v>29.777777777777779</v>
      </c>
      <c r="J28" s="41">
        <v>3734.3055555555557</v>
      </c>
      <c r="K28" s="41">
        <f t="shared" si="0"/>
        <v>28.880597014925371</v>
      </c>
      <c r="L28" s="42">
        <f t="shared" si="1"/>
        <v>0.23029716963588351</v>
      </c>
      <c r="M28" s="41">
        <f t="shared" si="2"/>
        <v>13</v>
      </c>
      <c r="N28" s="46" t="s">
        <v>156</v>
      </c>
      <c r="O28" s="41">
        <f t="shared" si="7"/>
        <v>66.15384615384616</v>
      </c>
      <c r="P28" s="41">
        <f t="shared" si="13"/>
        <v>13.666666666666666</v>
      </c>
      <c r="Q28" s="43">
        <v>44238</v>
      </c>
      <c r="R28" s="43">
        <v>44258</v>
      </c>
      <c r="S28" s="41">
        <f t="shared" si="14"/>
        <v>15</v>
      </c>
      <c r="T28" s="41">
        <f t="shared" si="8"/>
        <v>57.333333333333336</v>
      </c>
      <c r="U28" s="41">
        <f t="shared" si="15"/>
        <v>9</v>
      </c>
      <c r="V28" s="36">
        <v>2</v>
      </c>
      <c r="W28" s="36">
        <v>1</v>
      </c>
      <c r="X28" s="37">
        <v>3</v>
      </c>
      <c r="Y28" s="41">
        <f t="shared" si="9"/>
        <v>286.66666666666669</v>
      </c>
      <c r="Z28" s="37"/>
      <c r="AA28" s="37">
        <v>0</v>
      </c>
      <c r="AB28" s="39">
        <v>1</v>
      </c>
      <c r="AC28" s="37"/>
      <c r="AD28" s="39">
        <v>0</v>
      </c>
      <c r="AE28" s="37"/>
      <c r="AF28" s="37" t="s">
        <v>125</v>
      </c>
      <c r="AG28" s="37" t="s">
        <v>125</v>
      </c>
      <c r="AH28" s="37" t="s">
        <v>125</v>
      </c>
      <c r="AI28" s="37" t="s">
        <v>127</v>
      </c>
      <c r="AJ28" s="37" t="s">
        <v>125</v>
      </c>
      <c r="AK28" s="37" t="s">
        <v>164</v>
      </c>
    </row>
    <row r="29" spans="1:37" ht="15" customHeight="1" x14ac:dyDescent="0.3">
      <c r="A29" s="37">
        <v>2</v>
      </c>
      <c r="B29" s="37" t="s">
        <v>45</v>
      </c>
      <c r="C29" s="37" t="s">
        <v>46</v>
      </c>
      <c r="D29" s="37">
        <v>10</v>
      </c>
      <c r="E29" s="41">
        <v>833</v>
      </c>
      <c r="F29" s="46" t="s">
        <v>148</v>
      </c>
      <c r="G29" s="43">
        <v>44374</v>
      </c>
      <c r="H29" s="43">
        <v>44426</v>
      </c>
      <c r="I29" s="41">
        <f t="shared" si="12"/>
        <v>41.888888888888886</v>
      </c>
      <c r="J29" s="41">
        <v>7734.9999999999945</v>
      </c>
      <c r="K29" s="41">
        <f t="shared" si="0"/>
        <v>19.885941644562337</v>
      </c>
      <c r="L29" s="42">
        <f t="shared" si="1"/>
        <v>0.10769230769230777</v>
      </c>
      <c r="M29" s="41">
        <f t="shared" si="2"/>
        <v>18</v>
      </c>
      <c r="N29" s="46" t="s">
        <v>157</v>
      </c>
      <c r="O29" s="41">
        <f t="shared" si="7"/>
        <v>46.277777777777779</v>
      </c>
      <c r="P29" s="41">
        <v>28</v>
      </c>
      <c r="Q29" s="43">
        <v>44251</v>
      </c>
      <c r="R29" s="43">
        <v>44270</v>
      </c>
      <c r="S29" s="41">
        <f t="shared" si="14"/>
        <v>14</v>
      </c>
      <c r="T29" s="41">
        <f t="shared" si="8"/>
        <v>59.5</v>
      </c>
      <c r="U29" s="41"/>
      <c r="V29" s="36">
        <v>2</v>
      </c>
      <c r="W29" s="36">
        <v>1</v>
      </c>
      <c r="X29" s="37">
        <v>3</v>
      </c>
      <c r="Y29" s="41">
        <f t="shared" si="9"/>
        <v>277.66666666666669</v>
      </c>
      <c r="Z29" s="37"/>
      <c r="AA29" s="37">
        <v>0</v>
      </c>
      <c r="AB29" s="39">
        <v>1</v>
      </c>
      <c r="AC29" s="37"/>
      <c r="AD29" s="39">
        <v>0</v>
      </c>
      <c r="AE29" s="37"/>
      <c r="AF29" s="37" t="s">
        <v>125</v>
      </c>
      <c r="AG29" s="37" t="s">
        <v>125</v>
      </c>
      <c r="AH29" s="37" t="s">
        <v>125</v>
      </c>
      <c r="AI29" s="37" t="s">
        <v>127</v>
      </c>
      <c r="AJ29" s="37" t="s">
        <v>125</v>
      </c>
      <c r="AK29" s="37" t="s">
        <v>164</v>
      </c>
    </row>
    <row r="30" spans="1:37" ht="15" customHeight="1" x14ac:dyDescent="0.3">
      <c r="A30" s="32">
        <v>3</v>
      </c>
      <c r="B30" s="32" t="s">
        <v>47</v>
      </c>
      <c r="C30" s="32" t="s">
        <v>48</v>
      </c>
      <c r="D30" s="32">
        <v>1</v>
      </c>
      <c r="E30" s="33">
        <v>1909</v>
      </c>
      <c r="F30" s="33" t="s">
        <v>150</v>
      </c>
      <c r="G30" s="35">
        <v>44662</v>
      </c>
      <c r="H30" s="35">
        <v>44713</v>
      </c>
      <c r="I30" s="33">
        <f t="shared" ref="I30:I41" si="16">NETWORKDAYS.INTL(G30,H30,1,DHolidays)+NETWORKDAYS.INTL(G30,H30,"1111100",DHolidays)*(DWeekendHours/DWeekdayHours)</f>
        <v>42.5</v>
      </c>
      <c r="J30" s="60">
        <v>8473.7500000000418</v>
      </c>
      <c r="K30" s="33">
        <f t="shared" ref="K30:K66" si="17">E30/I30</f>
        <v>44.917647058823526</v>
      </c>
      <c r="L30" s="34">
        <f t="shared" ref="L30:L66" si="18">E30/J30</f>
        <v>0.2252839651866046</v>
      </c>
      <c r="M30" s="33">
        <f t="shared" si="2"/>
        <v>20</v>
      </c>
      <c r="N30" s="33" t="s">
        <v>157</v>
      </c>
      <c r="O30" s="33">
        <f t="shared" si="7"/>
        <v>95.45</v>
      </c>
      <c r="P30" s="33">
        <f t="shared" ref="P30:P40" si="19">NETWORKDAYS.INTL(G30,G31-1,1,DHolidays)+NETWORKDAYS.INTL(G30,G31-1,"1111100",DHolidays)*(DWeekendHours/DWeekdayHours)</f>
        <v>26.5</v>
      </c>
      <c r="Q30" s="32"/>
      <c r="R30" s="32"/>
      <c r="S30" s="32"/>
      <c r="T30" s="32"/>
      <c r="U30" s="32"/>
      <c r="V30" s="36">
        <v>3</v>
      </c>
      <c r="W30" s="36">
        <v>2</v>
      </c>
      <c r="X30" s="37">
        <v>5</v>
      </c>
      <c r="Y30" s="41">
        <f t="shared" si="9"/>
        <v>381.8</v>
      </c>
      <c r="Z30" s="37">
        <v>1</v>
      </c>
      <c r="AA30" s="37">
        <v>2</v>
      </c>
      <c r="AB30" s="37">
        <v>0</v>
      </c>
      <c r="AC30" s="37">
        <v>1</v>
      </c>
      <c r="AD30" s="44">
        <v>1</v>
      </c>
      <c r="AE30" s="41">
        <v>1</v>
      </c>
      <c r="AF30" s="41" t="s">
        <v>111</v>
      </c>
      <c r="AG30" s="41" t="s">
        <v>114</v>
      </c>
      <c r="AH30" s="41" t="s">
        <v>126</v>
      </c>
      <c r="AI30" s="41" t="s">
        <v>115</v>
      </c>
      <c r="AJ30" s="41" t="s">
        <v>115</v>
      </c>
      <c r="AK30" s="41" t="s">
        <v>166</v>
      </c>
    </row>
    <row r="31" spans="1:37" ht="15" customHeight="1" x14ac:dyDescent="0.3">
      <c r="A31" s="37">
        <v>3</v>
      </c>
      <c r="B31" s="37" t="s">
        <v>47</v>
      </c>
      <c r="C31" s="37" t="s">
        <v>48</v>
      </c>
      <c r="D31" s="37">
        <v>2</v>
      </c>
      <c r="E31" s="41">
        <v>1667</v>
      </c>
      <c r="F31" s="41" t="s">
        <v>150</v>
      </c>
      <c r="G31" s="43">
        <v>44694</v>
      </c>
      <c r="H31" s="43">
        <v>44728</v>
      </c>
      <c r="I31" s="41">
        <f t="shared" si="16"/>
        <v>25.5</v>
      </c>
      <c r="J31" s="61">
        <v>6772.5</v>
      </c>
      <c r="K31" s="41">
        <f t="shared" si="17"/>
        <v>65.372549019607845</v>
      </c>
      <c r="L31" s="42">
        <f t="shared" si="18"/>
        <v>0.24614248800295313</v>
      </c>
      <c r="M31" s="41">
        <f>ROUND(J31/10/I31,0)</f>
        <v>27</v>
      </c>
      <c r="N31" s="41" t="s">
        <v>159</v>
      </c>
      <c r="O31" s="41">
        <f t="shared" si="7"/>
        <v>61.74074074074074</v>
      </c>
      <c r="P31" s="41">
        <f t="shared" si="19"/>
        <v>20</v>
      </c>
      <c r="Q31" s="39"/>
      <c r="R31" s="39"/>
      <c r="S31" s="39"/>
      <c r="T31" s="39"/>
      <c r="U31" s="39"/>
      <c r="V31" s="36">
        <v>3</v>
      </c>
      <c r="W31" s="36">
        <v>2</v>
      </c>
      <c r="X31" s="37">
        <v>4</v>
      </c>
      <c r="Y31" s="41">
        <f t="shared" si="9"/>
        <v>416.75</v>
      </c>
      <c r="Z31" s="37">
        <v>1</v>
      </c>
      <c r="AA31" s="37">
        <v>2</v>
      </c>
      <c r="AB31" s="37">
        <v>0</v>
      </c>
      <c r="AC31" s="37">
        <v>1</v>
      </c>
      <c r="AD31" s="41">
        <v>1</v>
      </c>
      <c r="AE31" s="41">
        <v>1</v>
      </c>
      <c r="AF31" s="41" t="s">
        <v>111</v>
      </c>
      <c r="AG31" s="41" t="s">
        <v>114</v>
      </c>
      <c r="AH31" s="41" t="s">
        <v>126</v>
      </c>
      <c r="AI31" s="41" t="s">
        <v>115</v>
      </c>
      <c r="AJ31" s="41" t="s">
        <v>115</v>
      </c>
      <c r="AK31" s="41" t="s">
        <v>166</v>
      </c>
    </row>
    <row r="32" spans="1:37" ht="15" customHeight="1" x14ac:dyDescent="0.3">
      <c r="A32" s="37">
        <v>3</v>
      </c>
      <c r="B32" s="37" t="s">
        <v>47</v>
      </c>
      <c r="C32" s="37" t="s">
        <v>48</v>
      </c>
      <c r="D32" s="37">
        <v>3</v>
      </c>
      <c r="E32" s="41">
        <v>1662</v>
      </c>
      <c r="F32" s="41" t="s">
        <v>150</v>
      </c>
      <c r="G32" s="43">
        <v>44722</v>
      </c>
      <c r="H32" s="43">
        <v>44743</v>
      </c>
      <c r="I32" s="41">
        <f t="shared" si="16"/>
        <v>17.5</v>
      </c>
      <c r="J32" s="61">
        <v>4990.25</v>
      </c>
      <c r="K32" s="41">
        <f t="shared" si="17"/>
        <v>94.971428571428575</v>
      </c>
      <c r="L32" s="42">
        <f t="shared" si="18"/>
        <v>0.33304944642052003</v>
      </c>
      <c r="M32" s="41">
        <f t="shared" ref="M32:M95" si="20">ROUND(J32/10/I32,0)</f>
        <v>29</v>
      </c>
      <c r="N32" s="41" t="s">
        <v>159</v>
      </c>
      <c r="O32" s="41">
        <f t="shared" si="7"/>
        <v>57.310344827586206</v>
      </c>
      <c r="P32" s="41">
        <f t="shared" si="19"/>
        <v>10</v>
      </c>
      <c r="Q32" s="39"/>
      <c r="R32" s="39"/>
      <c r="S32" s="39"/>
      <c r="T32" s="39"/>
      <c r="U32" s="39"/>
      <c r="V32" s="36">
        <v>3</v>
      </c>
      <c r="W32" s="36">
        <v>2</v>
      </c>
      <c r="X32" s="37">
        <v>4</v>
      </c>
      <c r="Y32" s="41">
        <f t="shared" si="9"/>
        <v>415.5</v>
      </c>
      <c r="Z32" s="37">
        <v>1</v>
      </c>
      <c r="AA32" s="37">
        <v>2</v>
      </c>
      <c r="AB32" s="37">
        <v>0</v>
      </c>
      <c r="AC32" s="37">
        <v>1</v>
      </c>
      <c r="AD32" s="41">
        <v>1</v>
      </c>
      <c r="AE32" s="41">
        <v>1</v>
      </c>
      <c r="AF32" s="41" t="s">
        <v>111</v>
      </c>
      <c r="AG32" s="41" t="s">
        <v>114</v>
      </c>
      <c r="AH32" s="41" t="s">
        <v>126</v>
      </c>
      <c r="AI32" s="41" t="s">
        <v>115</v>
      </c>
      <c r="AJ32" s="41" t="s">
        <v>115</v>
      </c>
      <c r="AK32" s="41" t="s">
        <v>166</v>
      </c>
    </row>
    <row r="33" spans="1:37" ht="15" customHeight="1" x14ac:dyDescent="0.3">
      <c r="A33" s="37">
        <v>3</v>
      </c>
      <c r="B33" s="37" t="s">
        <v>47</v>
      </c>
      <c r="C33" s="37" t="s">
        <v>48</v>
      </c>
      <c r="D33" s="37">
        <v>4</v>
      </c>
      <c r="E33" s="41">
        <v>1662</v>
      </c>
      <c r="F33" s="41" t="s">
        <v>150</v>
      </c>
      <c r="G33" s="43">
        <v>44735</v>
      </c>
      <c r="H33" s="43">
        <v>44755</v>
      </c>
      <c r="I33" s="41">
        <f t="shared" si="16"/>
        <v>16.5</v>
      </c>
      <c r="J33" s="61">
        <v>4170.375</v>
      </c>
      <c r="K33" s="41">
        <f t="shared" si="17"/>
        <v>100.72727272727273</v>
      </c>
      <c r="L33" s="42">
        <f t="shared" si="18"/>
        <v>0.39852531247189998</v>
      </c>
      <c r="M33" s="41">
        <f t="shared" si="20"/>
        <v>25</v>
      </c>
      <c r="N33" s="41" t="s">
        <v>158</v>
      </c>
      <c r="O33" s="41">
        <f t="shared" si="7"/>
        <v>66.48</v>
      </c>
      <c r="P33" s="41">
        <f t="shared" si="19"/>
        <v>9</v>
      </c>
      <c r="Q33" s="39"/>
      <c r="R33" s="39"/>
      <c r="S33" s="39"/>
      <c r="T33" s="39"/>
      <c r="U33" s="39"/>
      <c r="V33" s="36">
        <v>3</v>
      </c>
      <c r="W33" s="36">
        <v>2</v>
      </c>
      <c r="X33" s="37">
        <v>4</v>
      </c>
      <c r="Y33" s="41">
        <f t="shared" si="9"/>
        <v>415.5</v>
      </c>
      <c r="Z33" s="37">
        <v>1</v>
      </c>
      <c r="AA33" s="37">
        <v>2</v>
      </c>
      <c r="AB33" s="37">
        <v>0</v>
      </c>
      <c r="AC33" s="37">
        <v>1</v>
      </c>
      <c r="AD33" s="41">
        <v>1</v>
      </c>
      <c r="AE33" s="41">
        <v>1</v>
      </c>
      <c r="AF33" s="41" t="s">
        <v>111</v>
      </c>
      <c r="AG33" s="41" t="s">
        <v>114</v>
      </c>
      <c r="AH33" s="41" t="s">
        <v>126</v>
      </c>
      <c r="AI33" s="41" t="s">
        <v>115</v>
      </c>
      <c r="AJ33" s="41" t="s">
        <v>115</v>
      </c>
      <c r="AK33" s="41" t="s">
        <v>166</v>
      </c>
    </row>
    <row r="34" spans="1:37" ht="15" customHeight="1" x14ac:dyDescent="0.3">
      <c r="A34" s="37">
        <v>3</v>
      </c>
      <c r="B34" s="37" t="s">
        <v>47</v>
      </c>
      <c r="C34" s="37" t="s">
        <v>48</v>
      </c>
      <c r="D34" s="37">
        <v>5</v>
      </c>
      <c r="E34" s="41">
        <v>1662</v>
      </c>
      <c r="F34" s="41" t="s">
        <v>150</v>
      </c>
      <c r="G34" s="43">
        <v>44747</v>
      </c>
      <c r="H34" s="43">
        <v>44769</v>
      </c>
      <c r="I34" s="41">
        <f t="shared" si="16"/>
        <v>18.5</v>
      </c>
      <c r="J34" s="61">
        <v>4310</v>
      </c>
      <c r="K34" s="41">
        <f t="shared" si="17"/>
        <v>89.837837837837839</v>
      </c>
      <c r="L34" s="42">
        <f t="shared" si="18"/>
        <v>0.38561484918793504</v>
      </c>
      <c r="M34" s="41">
        <f t="shared" si="20"/>
        <v>23</v>
      </c>
      <c r="N34" s="41" t="s">
        <v>158</v>
      </c>
      <c r="O34" s="41">
        <f t="shared" si="7"/>
        <v>72.260869565217391</v>
      </c>
      <c r="P34" s="41">
        <f t="shared" si="19"/>
        <v>8.5</v>
      </c>
      <c r="Q34" s="39"/>
      <c r="R34" s="39"/>
      <c r="S34" s="39"/>
      <c r="T34" s="39"/>
      <c r="U34" s="39"/>
      <c r="V34" s="36">
        <v>3</v>
      </c>
      <c r="W34" s="36">
        <v>2</v>
      </c>
      <c r="X34" s="37">
        <v>4</v>
      </c>
      <c r="Y34" s="41">
        <f t="shared" si="9"/>
        <v>415.5</v>
      </c>
      <c r="Z34" s="37">
        <v>1</v>
      </c>
      <c r="AA34" s="37">
        <v>2</v>
      </c>
      <c r="AB34" s="37">
        <v>0</v>
      </c>
      <c r="AC34" s="37">
        <v>1</v>
      </c>
      <c r="AD34" s="41">
        <v>1</v>
      </c>
      <c r="AE34" s="41">
        <v>1</v>
      </c>
      <c r="AF34" s="41" t="s">
        <v>111</v>
      </c>
      <c r="AG34" s="41" t="s">
        <v>114</v>
      </c>
      <c r="AH34" s="41" t="s">
        <v>126</v>
      </c>
      <c r="AI34" s="41" t="s">
        <v>115</v>
      </c>
      <c r="AJ34" s="41" t="s">
        <v>115</v>
      </c>
      <c r="AK34" s="41" t="s">
        <v>166</v>
      </c>
    </row>
    <row r="35" spans="1:37" ht="15" customHeight="1" x14ac:dyDescent="0.3">
      <c r="A35" s="37">
        <v>3</v>
      </c>
      <c r="B35" s="37" t="s">
        <v>47</v>
      </c>
      <c r="C35" s="37" t="s">
        <v>48</v>
      </c>
      <c r="D35" s="37">
        <v>6</v>
      </c>
      <c r="E35" s="41">
        <v>1662</v>
      </c>
      <c r="F35" s="41" t="s">
        <v>150</v>
      </c>
      <c r="G35" s="43">
        <v>44757</v>
      </c>
      <c r="H35" s="43">
        <v>44782</v>
      </c>
      <c r="I35" s="41">
        <f t="shared" si="16"/>
        <v>20.5</v>
      </c>
      <c r="J35" s="61">
        <v>4671.75</v>
      </c>
      <c r="K35" s="41">
        <f t="shared" si="17"/>
        <v>81.073170731707322</v>
      </c>
      <c r="L35" s="42">
        <f t="shared" si="18"/>
        <v>0.35575533793546316</v>
      </c>
      <c r="M35" s="41">
        <f t="shared" si="20"/>
        <v>23</v>
      </c>
      <c r="N35" s="41" t="s">
        <v>158</v>
      </c>
      <c r="O35" s="41">
        <f t="shared" si="7"/>
        <v>72.260869565217391</v>
      </c>
      <c r="P35" s="41">
        <f t="shared" si="19"/>
        <v>12</v>
      </c>
      <c r="Q35" s="39"/>
      <c r="R35" s="39"/>
      <c r="S35" s="39"/>
      <c r="T35" s="39"/>
      <c r="U35" s="39"/>
      <c r="V35" s="36">
        <v>3</v>
      </c>
      <c r="W35" s="36">
        <v>2</v>
      </c>
      <c r="X35" s="37">
        <v>4</v>
      </c>
      <c r="Y35" s="41">
        <f t="shared" si="9"/>
        <v>415.5</v>
      </c>
      <c r="Z35" s="37">
        <v>1</v>
      </c>
      <c r="AA35" s="37">
        <v>2</v>
      </c>
      <c r="AB35" s="37">
        <v>0</v>
      </c>
      <c r="AC35" s="37">
        <v>1</v>
      </c>
      <c r="AD35" s="41">
        <v>1</v>
      </c>
      <c r="AE35" s="41">
        <v>1</v>
      </c>
      <c r="AF35" s="41" t="s">
        <v>111</v>
      </c>
      <c r="AG35" s="41" t="s">
        <v>114</v>
      </c>
      <c r="AH35" s="41" t="s">
        <v>126</v>
      </c>
      <c r="AI35" s="41" t="s">
        <v>115</v>
      </c>
      <c r="AJ35" s="41" t="s">
        <v>115</v>
      </c>
      <c r="AK35" s="41" t="s">
        <v>166</v>
      </c>
    </row>
    <row r="36" spans="1:37" ht="15" customHeight="1" x14ac:dyDescent="0.3">
      <c r="A36" s="37">
        <v>3</v>
      </c>
      <c r="B36" s="37" t="s">
        <v>47</v>
      </c>
      <c r="C36" s="37" t="s">
        <v>48</v>
      </c>
      <c r="D36" s="37">
        <v>7</v>
      </c>
      <c r="E36" s="41">
        <v>1662</v>
      </c>
      <c r="F36" s="41" t="s">
        <v>150</v>
      </c>
      <c r="G36" s="43">
        <v>44772</v>
      </c>
      <c r="H36" s="43">
        <v>44795</v>
      </c>
      <c r="I36" s="41">
        <f t="shared" si="16"/>
        <v>19.5</v>
      </c>
      <c r="J36" s="61">
        <v>4519.875</v>
      </c>
      <c r="K36" s="41">
        <f t="shared" si="17"/>
        <v>85.230769230769226</v>
      </c>
      <c r="L36" s="42">
        <f t="shared" si="18"/>
        <v>0.3677092839956857</v>
      </c>
      <c r="M36" s="41">
        <f t="shared" si="20"/>
        <v>23</v>
      </c>
      <c r="N36" s="41" t="s">
        <v>158</v>
      </c>
      <c r="O36" s="41">
        <f t="shared" si="7"/>
        <v>72.260869565217391</v>
      </c>
      <c r="P36" s="41">
        <f t="shared" si="19"/>
        <v>11.5</v>
      </c>
      <c r="Q36" s="39"/>
      <c r="R36" s="39"/>
      <c r="S36" s="39"/>
      <c r="T36" s="39"/>
      <c r="U36" s="39"/>
      <c r="V36" s="36">
        <v>2.5</v>
      </c>
      <c r="W36" s="36">
        <v>2</v>
      </c>
      <c r="X36" s="37">
        <v>4</v>
      </c>
      <c r="Y36" s="41">
        <f t="shared" si="9"/>
        <v>415.5</v>
      </c>
      <c r="Z36" s="37">
        <v>1</v>
      </c>
      <c r="AA36" s="37">
        <v>2</v>
      </c>
      <c r="AB36" s="37">
        <v>0</v>
      </c>
      <c r="AC36" s="37">
        <v>1</v>
      </c>
      <c r="AD36" s="41">
        <v>1</v>
      </c>
      <c r="AE36" s="41">
        <v>1</v>
      </c>
      <c r="AF36" s="41" t="s">
        <v>111</v>
      </c>
      <c r="AG36" s="41" t="s">
        <v>114</v>
      </c>
      <c r="AH36" s="41" t="s">
        <v>126</v>
      </c>
      <c r="AI36" s="41" t="s">
        <v>115</v>
      </c>
      <c r="AJ36" s="41" t="s">
        <v>115</v>
      </c>
      <c r="AK36" s="41" t="s">
        <v>166</v>
      </c>
    </row>
    <row r="37" spans="1:37" ht="15" customHeight="1" x14ac:dyDescent="0.3">
      <c r="A37" s="37">
        <v>3</v>
      </c>
      <c r="B37" s="37" t="s">
        <v>47</v>
      </c>
      <c r="C37" s="37" t="s">
        <v>48</v>
      </c>
      <c r="D37" s="37">
        <v>8</v>
      </c>
      <c r="E37" s="41">
        <v>1662</v>
      </c>
      <c r="F37" s="41" t="s">
        <v>150</v>
      </c>
      <c r="G37" s="43">
        <v>44786</v>
      </c>
      <c r="H37" s="43">
        <v>44809</v>
      </c>
      <c r="I37" s="41">
        <f t="shared" si="16"/>
        <v>18</v>
      </c>
      <c r="J37" s="61">
        <v>4166.875</v>
      </c>
      <c r="K37" s="41">
        <f t="shared" si="17"/>
        <v>92.333333333333329</v>
      </c>
      <c r="L37" s="42">
        <f t="shared" si="18"/>
        <v>0.39886005699715016</v>
      </c>
      <c r="M37" s="41">
        <f t="shared" si="20"/>
        <v>23</v>
      </c>
      <c r="N37" s="41" t="s">
        <v>158</v>
      </c>
      <c r="O37" s="41">
        <f t="shared" si="7"/>
        <v>72.260869565217391</v>
      </c>
      <c r="P37" s="41">
        <f t="shared" si="19"/>
        <v>11</v>
      </c>
      <c r="Q37" s="39"/>
      <c r="R37" s="39"/>
      <c r="S37" s="39"/>
      <c r="T37" s="39"/>
      <c r="U37" s="39"/>
      <c r="V37" s="36">
        <v>2.5</v>
      </c>
      <c r="W37" s="36">
        <v>2</v>
      </c>
      <c r="X37" s="37">
        <v>4</v>
      </c>
      <c r="Y37" s="41">
        <f t="shared" si="9"/>
        <v>415.5</v>
      </c>
      <c r="Z37" s="37">
        <v>1</v>
      </c>
      <c r="AA37" s="37">
        <v>2</v>
      </c>
      <c r="AB37" s="37">
        <v>0</v>
      </c>
      <c r="AC37" s="37">
        <v>1</v>
      </c>
      <c r="AD37" s="41">
        <v>1</v>
      </c>
      <c r="AE37" s="41">
        <v>1</v>
      </c>
      <c r="AF37" s="41" t="s">
        <v>111</v>
      </c>
      <c r="AG37" s="41" t="s">
        <v>114</v>
      </c>
      <c r="AH37" s="41" t="s">
        <v>126</v>
      </c>
      <c r="AI37" s="41" t="s">
        <v>115</v>
      </c>
      <c r="AJ37" s="41" t="s">
        <v>115</v>
      </c>
      <c r="AK37" s="41" t="s">
        <v>166</v>
      </c>
    </row>
    <row r="38" spans="1:37" ht="15" customHeight="1" x14ac:dyDescent="0.3">
      <c r="A38" s="37">
        <v>3</v>
      </c>
      <c r="B38" s="37" t="s">
        <v>47</v>
      </c>
      <c r="C38" s="37" t="s">
        <v>48</v>
      </c>
      <c r="D38" s="37">
        <v>9</v>
      </c>
      <c r="E38" s="41">
        <v>1662</v>
      </c>
      <c r="F38" s="41" t="s">
        <v>150</v>
      </c>
      <c r="G38" s="43">
        <v>44799</v>
      </c>
      <c r="H38" s="43">
        <v>44833</v>
      </c>
      <c r="I38" s="41">
        <f t="shared" si="16"/>
        <v>25.5</v>
      </c>
      <c r="J38" s="61">
        <v>5887.7083333333721</v>
      </c>
      <c r="K38" s="41">
        <f t="shared" si="17"/>
        <v>65.17647058823529</v>
      </c>
      <c r="L38" s="42">
        <f t="shared" si="18"/>
        <v>0.28228300484766805</v>
      </c>
      <c r="M38" s="41">
        <f t="shared" si="20"/>
        <v>23</v>
      </c>
      <c r="N38" s="41" t="s">
        <v>158</v>
      </c>
      <c r="O38" s="41">
        <f t="shared" si="7"/>
        <v>72.260869565217391</v>
      </c>
      <c r="P38" s="41">
        <f t="shared" si="19"/>
        <v>10</v>
      </c>
      <c r="Q38" s="39"/>
      <c r="R38" s="39"/>
      <c r="S38" s="39"/>
      <c r="T38" s="39"/>
      <c r="U38" s="39"/>
      <c r="V38" s="36">
        <v>2.5</v>
      </c>
      <c r="W38" s="36">
        <v>2</v>
      </c>
      <c r="X38" s="37">
        <v>4</v>
      </c>
      <c r="Y38" s="41">
        <f t="shared" si="9"/>
        <v>415.5</v>
      </c>
      <c r="Z38" s="37">
        <v>1</v>
      </c>
      <c r="AA38" s="37">
        <v>2</v>
      </c>
      <c r="AB38" s="37">
        <v>0</v>
      </c>
      <c r="AC38" s="37">
        <v>1</v>
      </c>
      <c r="AD38" s="41">
        <v>1</v>
      </c>
      <c r="AE38" s="41">
        <v>1</v>
      </c>
      <c r="AF38" s="41" t="s">
        <v>111</v>
      </c>
      <c r="AG38" s="41" t="s">
        <v>114</v>
      </c>
      <c r="AH38" s="41" t="s">
        <v>126</v>
      </c>
      <c r="AI38" s="41" t="s">
        <v>115</v>
      </c>
      <c r="AJ38" s="41" t="s">
        <v>115</v>
      </c>
      <c r="AK38" s="41" t="s">
        <v>166</v>
      </c>
    </row>
    <row r="39" spans="1:37" ht="15" customHeight="1" x14ac:dyDescent="0.3">
      <c r="A39" s="37">
        <v>3</v>
      </c>
      <c r="B39" s="37" t="s">
        <v>47</v>
      </c>
      <c r="C39" s="37" t="s">
        <v>48</v>
      </c>
      <c r="D39" s="37">
        <v>10</v>
      </c>
      <c r="E39" s="41">
        <v>1035</v>
      </c>
      <c r="F39" s="41" t="s">
        <v>149</v>
      </c>
      <c r="G39" s="43">
        <v>44813</v>
      </c>
      <c r="H39" s="43">
        <v>44840</v>
      </c>
      <c r="I39" s="41">
        <f t="shared" si="16"/>
        <v>21</v>
      </c>
      <c r="J39" s="61">
        <v>4534.2083333333139</v>
      </c>
      <c r="K39" s="41">
        <f t="shared" si="17"/>
        <v>49.285714285714285</v>
      </c>
      <c r="L39" s="42">
        <f t="shared" si="18"/>
        <v>0.2282647650729189</v>
      </c>
      <c r="M39" s="41">
        <f t="shared" si="20"/>
        <v>22</v>
      </c>
      <c r="N39" s="41" t="s">
        <v>158</v>
      </c>
      <c r="O39" s="41">
        <f t="shared" si="7"/>
        <v>47.045454545454547</v>
      </c>
      <c r="P39" s="41">
        <f t="shared" si="19"/>
        <v>10</v>
      </c>
      <c r="Q39" s="39"/>
      <c r="R39" s="39"/>
      <c r="S39" s="39"/>
      <c r="T39" s="39"/>
      <c r="U39" s="39"/>
      <c r="V39" s="36">
        <v>2.5</v>
      </c>
      <c r="W39" s="36">
        <v>2</v>
      </c>
      <c r="X39" s="37">
        <v>3</v>
      </c>
      <c r="Y39" s="41">
        <f t="shared" si="9"/>
        <v>345</v>
      </c>
      <c r="Z39" s="37">
        <v>1</v>
      </c>
      <c r="AA39" s="37">
        <v>2</v>
      </c>
      <c r="AB39" s="37">
        <v>0</v>
      </c>
      <c r="AC39" s="37">
        <v>1</v>
      </c>
      <c r="AD39" s="41">
        <v>1</v>
      </c>
      <c r="AE39" s="41">
        <v>1</v>
      </c>
      <c r="AF39" s="41" t="s">
        <v>111</v>
      </c>
      <c r="AG39" s="41" t="s">
        <v>114</v>
      </c>
      <c r="AH39" s="41" t="s">
        <v>126</v>
      </c>
      <c r="AI39" s="41" t="s">
        <v>115</v>
      </c>
      <c r="AJ39" s="41" t="s">
        <v>115</v>
      </c>
      <c r="AK39" s="41" t="s">
        <v>166</v>
      </c>
    </row>
    <row r="40" spans="1:37" ht="15" customHeight="1" x14ac:dyDescent="0.3">
      <c r="A40" s="37">
        <v>3</v>
      </c>
      <c r="B40" s="37" t="s">
        <v>47</v>
      </c>
      <c r="C40" s="37" t="s">
        <v>48</v>
      </c>
      <c r="D40" s="37">
        <v>11</v>
      </c>
      <c r="E40" s="41">
        <v>964</v>
      </c>
      <c r="F40" s="46" t="s">
        <v>148</v>
      </c>
      <c r="G40" s="43">
        <v>44827</v>
      </c>
      <c r="H40" s="43">
        <v>44847</v>
      </c>
      <c r="I40" s="41">
        <f t="shared" si="16"/>
        <v>17</v>
      </c>
      <c r="J40" s="61">
        <v>3792.7083333333317</v>
      </c>
      <c r="K40" s="41">
        <f t="shared" si="17"/>
        <v>56.705882352941174</v>
      </c>
      <c r="L40" s="42">
        <f t="shared" si="18"/>
        <v>0.25417193078824513</v>
      </c>
      <c r="M40" s="41">
        <f t="shared" si="20"/>
        <v>22</v>
      </c>
      <c r="N40" s="46" t="s">
        <v>158</v>
      </c>
      <c r="O40" s="41">
        <f t="shared" si="7"/>
        <v>43.81818181818182</v>
      </c>
      <c r="P40" s="41">
        <f t="shared" si="19"/>
        <v>12</v>
      </c>
      <c r="Q40" s="39"/>
      <c r="R40" s="39"/>
      <c r="S40" s="39"/>
      <c r="T40" s="39"/>
      <c r="U40" s="39"/>
      <c r="V40" s="36">
        <v>2.5</v>
      </c>
      <c r="W40" s="36">
        <v>2</v>
      </c>
      <c r="X40" s="37">
        <v>3</v>
      </c>
      <c r="Y40" s="41">
        <f t="shared" si="9"/>
        <v>321.33333333333331</v>
      </c>
      <c r="Z40" s="37">
        <v>1</v>
      </c>
      <c r="AA40" s="37">
        <v>2</v>
      </c>
      <c r="AB40" s="37">
        <v>0</v>
      </c>
      <c r="AC40" s="37">
        <v>1</v>
      </c>
      <c r="AD40" s="41">
        <v>1</v>
      </c>
      <c r="AE40" s="41">
        <v>1</v>
      </c>
      <c r="AF40" s="41" t="s">
        <v>111</v>
      </c>
      <c r="AG40" s="41" t="s">
        <v>114</v>
      </c>
      <c r="AH40" s="41" t="s">
        <v>126</v>
      </c>
      <c r="AI40" s="41" t="s">
        <v>115</v>
      </c>
      <c r="AJ40" s="41" t="s">
        <v>115</v>
      </c>
      <c r="AK40" s="41" t="s">
        <v>166</v>
      </c>
    </row>
    <row r="41" spans="1:37" ht="15" customHeight="1" x14ac:dyDescent="0.3">
      <c r="A41" s="37">
        <v>3</v>
      </c>
      <c r="B41" s="37" t="s">
        <v>47</v>
      </c>
      <c r="C41" s="37" t="s">
        <v>48</v>
      </c>
      <c r="D41" s="37">
        <v>12</v>
      </c>
      <c r="E41" s="41">
        <v>965</v>
      </c>
      <c r="F41" s="46" t="s">
        <v>148</v>
      </c>
      <c r="G41" s="43">
        <v>44842</v>
      </c>
      <c r="H41" s="43">
        <v>44869</v>
      </c>
      <c r="I41" s="41">
        <f t="shared" si="16"/>
        <v>23.5</v>
      </c>
      <c r="J41" s="61">
        <v>7188.75</v>
      </c>
      <c r="K41" s="41">
        <f t="shared" si="17"/>
        <v>41.063829787234042</v>
      </c>
      <c r="L41" s="42">
        <f t="shared" si="18"/>
        <v>0.13423752390888541</v>
      </c>
      <c r="M41" s="41">
        <f t="shared" si="20"/>
        <v>31</v>
      </c>
      <c r="N41" s="46" t="s">
        <v>160</v>
      </c>
      <c r="O41" s="41">
        <f t="shared" si="7"/>
        <v>31.129032258064516</v>
      </c>
      <c r="P41" s="41">
        <v>15</v>
      </c>
      <c r="Q41" s="39"/>
      <c r="R41" s="39"/>
      <c r="S41" s="39"/>
      <c r="T41" s="39"/>
      <c r="U41" s="39"/>
      <c r="V41" s="36">
        <v>2.5</v>
      </c>
      <c r="W41" s="36">
        <v>2</v>
      </c>
      <c r="X41" s="37">
        <v>3</v>
      </c>
      <c r="Y41" s="41">
        <f t="shared" si="9"/>
        <v>321.66666666666669</v>
      </c>
      <c r="Z41" s="37">
        <v>1</v>
      </c>
      <c r="AA41" s="37">
        <v>2</v>
      </c>
      <c r="AB41" s="37">
        <v>0</v>
      </c>
      <c r="AC41" s="37">
        <v>1</v>
      </c>
      <c r="AD41" s="41">
        <v>1</v>
      </c>
      <c r="AE41" s="41">
        <v>1</v>
      </c>
      <c r="AF41" s="41" t="s">
        <v>111</v>
      </c>
      <c r="AG41" s="41" t="s">
        <v>114</v>
      </c>
      <c r="AH41" s="41" t="s">
        <v>126</v>
      </c>
      <c r="AI41" s="41" t="s">
        <v>115</v>
      </c>
      <c r="AJ41" s="41" t="s">
        <v>115</v>
      </c>
      <c r="AK41" s="41" t="s">
        <v>166</v>
      </c>
    </row>
    <row r="42" spans="1:37" ht="15" customHeight="1" x14ac:dyDescent="0.3">
      <c r="A42" s="32">
        <v>4</v>
      </c>
      <c r="B42" s="32" t="s">
        <v>49</v>
      </c>
      <c r="C42" s="32" t="s">
        <v>50</v>
      </c>
      <c r="D42" s="32">
        <v>1</v>
      </c>
      <c r="E42" s="33">
        <v>1613.9209999999998</v>
      </c>
      <c r="F42" s="33" t="s">
        <v>150</v>
      </c>
      <c r="G42" s="47">
        <v>44461</v>
      </c>
      <c r="H42" s="47">
        <v>44512</v>
      </c>
      <c r="I42" s="33">
        <f t="shared" ref="I42:I51" si="21">NETWORKDAYS.INTL(G42,H42,1,EHolidays)+NETWORKDAYS.INTL(G42,H42,"1111100",EHolidays)*(EWeekendHours/EWeekdayHours)</f>
        <v>42.5</v>
      </c>
      <c r="J42" s="60">
        <v>10365.291666666779</v>
      </c>
      <c r="K42" s="33">
        <f t="shared" si="17"/>
        <v>37.974611764705877</v>
      </c>
      <c r="L42" s="34">
        <f t="shared" si="18"/>
        <v>0.15570434985347564</v>
      </c>
      <c r="M42" s="33">
        <f t="shared" si="20"/>
        <v>24</v>
      </c>
      <c r="N42" s="33" t="s">
        <v>158</v>
      </c>
      <c r="O42" s="33">
        <f t="shared" si="7"/>
        <v>67.246708333333331</v>
      </c>
      <c r="P42" s="33">
        <f t="shared" ref="P42:P50" si="22">NETWORKDAYS.INTL(G42,G43-1,1,EHolidays)+NETWORKDAYS.INTL(G42,G43-1,"1111100",EHolidays)*(EWeekendHours/EWeekdayHours)</f>
        <v>24</v>
      </c>
      <c r="Q42" s="35">
        <v>44092</v>
      </c>
      <c r="R42" s="35">
        <v>44137</v>
      </c>
      <c r="S42" s="33">
        <f t="shared" ref="S42:S51" si="23">NETWORKDAYS.INTL(Q42,R42,1,EPlannedHolidays)</f>
        <v>32</v>
      </c>
      <c r="T42" s="33">
        <f>E42/S42</f>
        <v>50.435031249999994</v>
      </c>
      <c r="U42" s="33">
        <f t="shared" ref="U42:U50" si="24">NETWORKDAYS.INTL(Q42,Q43-1,1,EPlannedHolidays)</f>
        <v>9</v>
      </c>
      <c r="V42" s="36">
        <v>2</v>
      </c>
      <c r="W42" s="36">
        <v>2</v>
      </c>
      <c r="X42" s="37">
        <v>3</v>
      </c>
      <c r="Y42" s="41">
        <f t="shared" si="9"/>
        <v>537.97366666666665</v>
      </c>
      <c r="Z42" s="37">
        <v>1</v>
      </c>
      <c r="AA42" s="37">
        <v>1</v>
      </c>
      <c r="AB42" s="37">
        <v>1</v>
      </c>
      <c r="AC42" s="37">
        <v>2</v>
      </c>
      <c r="AD42" s="39">
        <v>0</v>
      </c>
      <c r="AE42" s="41">
        <v>1</v>
      </c>
      <c r="AF42" s="41" t="s">
        <v>111</v>
      </c>
      <c r="AG42" s="41" t="s">
        <v>114</v>
      </c>
      <c r="AH42" s="37" t="s">
        <v>125</v>
      </c>
      <c r="AI42" s="37" t="s">
        <v>127</v>
      </c>
      <c r="AJ42" s="37" t="s">
        <v>125</v>
      </c>
      <c r="AK42" s="37" t="s">
        <v>165</v>
      </c>
    </row>
    <row r="43" spans="1:37" ht="15" customHeight="1" x14ac:dyDescent="0.3">
      <c r="A43" s="37">
        <v>4</v>
      </c>
      <c r="B43" s="37" t="s">
        <v>49</v>
      </c>
      <c r="C43" s="37" t="s">
        <v>50</v>
      </c>
      <c r="D43" s="37">
        <v>2</v>
      </c>
      <c r="E43" s="41">
        <v>1662.6110000000001</v>
      </c>
      <c r="F43" s="41" t="s">
        <v>150</v>
      </c>
      <c r="G43" s="50">
        <v>44491</v>
      </c>
      <c r="H43" s="50">
        <v>44526</v>
      </c>
      <c r="I43" s="41">
        <f t="shared" si="21"/>
        <v>30</v>
      </c>
      <c r="J43" s="61">
        <v>8407.6666666666788</v>
      </c>
      <c r="K43" s="41">
        <f t="shared" si="17"/>
        <v>55.420366666666673</v>
      </c>
      <c r="L43" s="42">
        <f t="shared" si="18"/>
        <v>0.19774939539309333</v>
      </c>
      <c r="M43" s="41">
        <f t="shared" si="20"/>
        <v>28</v>
      </c>
      <c r="N43" s="41" t="s">
        <v>159</v>
      </c>
      <c r="O43" s="41">
        <f t="shared" si="7"/>
        <v>59.378964285714289</v>
      </c>
      <c r="P43" s="41">
        <f t="shared" si="22"/>
        <v>23</v>
      </c>
      <c r="Q43" s="43">
        <v>44105</v>
      </c>
      <c r="R43" s="43">
        <v>44159</v>
      </c>
      <c r="S43" s="41">
        <f t="shared" si="23"/>
        <v>39</v>
      </c>
      <c r="T43" s="41">
        <f t="shared" si="8"/>
        <v>42.631051282051281</v>
      </c>
      <c r="U43" s="41">
        <f t="shared" si="24"/>
        <v>14</v>
      </c>
      <c r="V43" s="36">
        <v>2</v>
      </c>
      <c r="W43" s="36">
        <v>2</v>
      </c>
      <c r="X43" s="37">
        <v>3</v>
      </c>
      <c r="Y43" s="41">
        <f t="shared" si="9"/>
        <v>554.20366666666666</v>
      </c>
      <c r="Z43" s="37">
        <v>1</v>
      </c>
      <c r="AA43" s="37">
        <v>1</v>
      </c>
      <c r="AB43" s="37">
        <v>1</v>
      </c>
      <c r="AC43" s="37">
        <v>2</v>
      </c>
      <c r="AD43" s="37">
        <v>0</v>
      </c>
      <c r="AE43" s="41">
        <v>1</v>
      </c>
      <c r="AF43" s="41" t="s">
        <v>111</v>
      </c>
      <c r="AG43" s="41" t="s">
        <v>114</v>
      </c>
      <c r="AH43" s="37" t="s">
        <v>125</v>
      </c>
      <c r="AI43" s="37" t="s">
        <v>127</v>
      </c>
      <c r="AJ43" s="37" t="s">
        <v>125</v>
      </c>
      <c r="AK43" s="37" t="s">
        <v>165</v>
      </c>
    </row>
    <row r="44" spans="1:37" ht="15" customHeight="1" x14ac:dyDescent="0.3">
      <c r="A44" s="37">
        <v>4</v>
      </c>
      <c r="B44" s="37" t="s">
        <v>49</v>
      </c>
      <c r="C44" s="37" t="s">
        <v>50</v>
      </c>
      <c r="D44" s="37">
        <v>3</v>
      </c>
      <c r="E44" s="41">
        <v>1626.0409999999999</v>
      </c>
      <c r="F44" s="41" t="s">
        <v>150</v>
      </c>
      <c r="G44" s="50">
        <v>44519</v>
      </c>
      <c r="H44" s="50">
        <v>44544</v>
      </c>
      <c r="I44" s="41">
        <f t="shared" si="21"/>
        <v>20.5</v>
      </c>
      <c r="J44" s="61">
        <v>6989.875</v>
      </c>
      <c r="K44" s="41">
        <f t="shared" si="17"/>
        <v>79.319073170731698</v>
      </c>
      <c r="L44" s="42">
        <f t="shared" si="18"/>
        <v>0.23262805128847081</v>
      </c>
      <c r="M44" s="41">
        <f t="shared" si="20"/>
        <v>34</v>
      </c>
      <c r="N44" s="41" t="s">
        <v>160</v>
      </c>
      <c r="O44" s="41">
        <f t="shared" si="7"/>
        <v>47.824735294117644</v>
      </c>
      <c r="P44" s="41">
        <f t="shared" si="22"/>
        <v>13</v>
      </c>
      <c r="Q44" s="43">
        <v>44125</v>
      </c>
      <c r="R44" s="43">
        <v>44173</v>
      </c>
      <c r="S44" s="41">
        <f t="shared" si="23"/>
        <v>35</v>
      </c>
      <c r="T44" s="41">
        <f t="shared" si="8"/>
        <v>46.458314285714287</v>
      </c>
      <c r="U44" s="41">
        <f t="shared" si="24"/>
        <v>10</v>
      </c>
      <c r="V44" s="36">
        <v>2</v>
      </c>
      <c r="W44" s="36">
        <v>2</v>
      </c>
      <c r="X44" s="37">
        <v>3</v>
      </c>
      <c r="Y44" s="41">
        <f t="shared" si="9"/>
        <v>542.01366666666661</v>
      </c>
      <c r="Z44" s="37">
        <v>1</v>
      </c>
      <c r="AA44" s="37">
        <v>1</v>
      </c>
      <c r="AB44" s="37">
        <v>1</v>
      </c>
      <c r="AC44" s="37">
        <v>2</v>
      </c>
      <c r="AD44" s="37">
        <v>0</v>
      </c>
      <c r="AE44" s="41">
        <v>1</v>
      </c>
      <c r="AF44" s="41" t="s">
        <v>111</v>
      </c>
      <c r="AG44" s="41" t="s">
        <v>114</v>
      </c>
      <c r="AH44" s="37" t="s">
        <v>125</v>
      </c>
      <c r="AI44" s="37" t="s">
        <v>127</v>
      </c>
      <c r="AJ44" s="37" t="s">
        <v>125</v>
      </c>
      <c r="AK44" s="37" t="s">
        <v>165</v>
      </c>
    </row>
    <row r="45" spans="1:37" ht="15" customHeight="1" x14ac:dyDescent="0.3">
      <c r="A45" s="37">
        <v>4</v>
      </c>
      <c r="B45" s="37" t="s">
        <v>49</v>
      </c>
      <c r="C45" s="37" t="s">
        <v>50</v>
      </c>
      <c r="D45" s="37">
        <v>4</v>
      </c>
      <c r="E45" s="41">
        <v>1651.9659999999999</v>
      </c>
      <c r="F45" s="41" t="s">
        <v>150</v>
      </c>
      <c r="G45" s="50">
        <v>44535</v>
      </c>
      <c r="H45" s="50">
        <v>44581</v>
      </c>
      <c r="I45" s="41">
        <f t="shared" si="21"/>
        <v>30</v>
      </c>
      <c r="J45" s="61">
        <v>7630.5</v>
      </c>
      <c r="K45" s="41">
        <f t="shared" si="17"/>
        <v>55.065533333333327</v>
      </c>
      <c r="L45" s="42">
        <f t="shared" si="18"/>
        <v>0.21649511827534237</v>
      </c>
      <c r="M45" s="41">
        <f t="shared" si="20"/>
        <v>25</v>
      </c>
      <c r="N45" s="41" t="s">
        <v>158</v>
      </c>
      <c r="O45" s="41">
        <f t="shared" si="7"/>
        <v>66.078639999999993</v>
      </c>
      <c r="P45" s="41">
        <f t="shared" si="22"/>
        <v>21.5</v>
      </c>
      <c r="Q45" s="43">
        <v>44139</v>
      </c>
      <c r="R45" s="43">
        <v>44201</v>
      </c>
      <c r="S45" s="41">
        <f t="shared" si="23"/>
        <v>35</v>
      </c>
      <c r="T45" s="41">
        <f t="shared" si="8"/>
        <v>47.19902857142857</v>
      </c>
      <c r="U45" s="41">
        <f t="shared" si="24"/>
        <v>12</v>
      </c>
      <c r="V45" s="36">
        <v>0.8</v>
      </c>
      <c r="W45" s="36">
        <v>2</v>
      </c>
      <c r="X45" s="37">
        <v>3</v>
      </c>
      <c r="Y45" s="41">
        <f t="shared" si="9"/>
        <v>550.65533333333326</v>
      </c>
      <c r="Z45" s="37">
        <v>1</v>
      </c>
      <c r="AA45" s="37">
        <v>1</v>
      </c>
      <c r="AB45" s="37">
        <v>1</v>
      </c>
      <c r="AC45" s="37">
        <v>2</v>
      </c>
      <c r="AD45" s="37">
        <v>0</v>
      </c>
      <c r="AE45" s="41">
        <v>1</v>
      </c>
      <c r="AF45" s="41" t="s">
        <v>111</v>
      </c>
      <c r="AG45" s="41" t="s">
        <v>114</v>
      </c>
      <c r="AH45" s="37" t="s">
        <v>125</v>
      </c>
      <c r="AI45" s="37" t="s">
        <v>127</v>
      </c>
      <c r="AJ45" s="37" t="s">
        <v>125</v>
      </c>
      <c r="AK45" s="37" t="s">
        <v>165</v>
      </c>
    </row>
    <row r="46" spans="1:37" ht="15" customHeight="1" x14ac:dyDescent="0.3">
      <c r="A46" s="37">
        <v>4</v>
      </c>
      <c r="B46" s="37" t="s">
        <v>49</v>
      </c>
      <c r="C46" s="37" t="s">
        <v>50</v>
      </c>
      <c r="D46" s="37">
        <v>5</v>
      </c>
      <c r="E46" s="41">
        <v>1554.5680000000002</v>
      </c>
      <c r="F46" s="41" t="s">
        <v>150</v>
      </c>
      <c r="G46" s="50">
        <v>44572</v>
      </c>
      <c r="H46" s="50">
        <v>44600</v>
      </c>
      <c r="I46" s="41">
        <f t="shared" si="21"/>
        <v>23</v>
      </c>
      <c r="J46" s="61">
        <v>6981.125</v>
      </c>
      <c r="K46" s="41">
        <f t="shared" si="17"/>
        <v>67.589913043478276</v>
      </c>
      <c r="L46" s="42">
        <f t="shared" si="18"/>
        <v>0.22268158785296069</v>
      </c>
      <c r="M46" s="41">
        <f t="shared" si="20"/>
        <v>30</v>
      </c>
      <c r="N46" s="41" t="s">
        <v>159</v>
      </c>
      <c r="O46" s="41">
        <f t="shared" si="7"/>
        <v>51.818933333333341</v>
      </c>
      <c r="P46" s="41">
        <f t="shared" si="22"/>
        <v>14</v>
      </c>
      <c r="Q46" s="43">
        <v>44155</v>
      </c>
      <c r="R46" s="43">
        <v>44217</v>
      </c>
      <c r="S46" s="41">
        <f t="shared" si="23"/>
        <v>35</v>
      </c>
      <c r="T46" s="41">
        <f t="shared" si="8"/>
        <v>44.416228571428576</v>
      </c>
      <c r="U46" s="41">
        <f t="shared" si="24"/>
        <v>12</v>
      </c>
      <c r="V46" s="36">
        <v>0.8</v>
      </c>
      <c r="W46" s="36">
        <v>2</v>
      </c>
      <c r="X46" s="37">
        <v>3</v>
      </c>
      <c r="Y46" s="41">
        <f t="shared" si="9"/>
        <v>518.18933333333337</v>
      </c>
      <c r="Z46" s="37">
        <v>1</v>
      </c>
      <c r="AA46" s="37">
        <v>1</v>
      </c>
      <c r="AB46" s="37">
        <v>1</v>
      </c>
      <c r="AC46" s="37">
        <v>2</v>
      </c>
      <c r="AD46" s="37">
        <v>0</v>
      </c>
      <c r="AE46" s="41">
        <v>1</v>
      </c>
      <c r="AF46" s="41" t="s">
        <v>111</v>
      </c>
      <c r="AG46" s="41" t="s">
        <v>114</v>
      </c>
      <c r="AH46" s="37" t="s">
        <v>125</v>
      </c>
      <c r="AI46" s="37" t="s">
        <v>127</v>
      </c>
      <c r="AJ46" s="37" t="s">
        <v>125</v>
      </c>
      <c r="AK46" s="37" t="s">
        <v>165</v>
      </c>
    </row>
    <row r="47" spans="1:37" ht="15" customHeight="1" x14ac:dyDescent="0.3">
      <c r="A47" s="37">
        <v>4</v>
      </c>
      <c r="B47" s="37" t="s">
        <v>49</v>
      </c>
      <c r="C47" s="37" t="s">
        <v>50</v>
      </c>
      <c r="D47" s="37">
        <v>6</v>
      </c>
      <c r="E47" s="41">
        <v>1480.422</v>
      </c>
      <c r="F47" s="41" t="s">
        <v>149</v>
      </c>
      <c r="G47" s="50">
        <v>44589</v>
      </c>
      <c r="H47" s="50">
        <v>44618</v>
      </c>
      <c r="I47" s="41">
        <f t="shared" si="21"/>
        <v>24</v>
      </c>
      <c r="J47" s="61">
        <v>7352.5</v>
      </c>
      <c r="K47" s="41">
        <f t="shared" si="17"/>
        <v>61.684249999999999</v>
      </c>
      <c r="L47" s="42">
        <f t="shared" si="18"/>
        <v>0.2013494729683781</v>
      </c>
      <c r="M47" s="41">
        <f t="shared" si="20"/>
        <v>31</v>
      </c>
      <c r="N47" s="41" t="s">
        <v>160</v>
      </c>
      <c r="O47" s="41">
        <f t="shared" si="7"/>
        <v>47.755548387096773</v>
      </c>
      <c r="P47" s="41">
        <f t="shared" si="22"/>
        <v>14.5</v>
      </c>
      <c r="Q47" s="43">
        <v>44173</v>
      </c>
      <c r="R47" s="43">
        <v>44235</v>
      </c>
      <c r="S47" s="41">
        <f t="shared" si="23"/>
        <v>35</v>
      </c>
      <c r="T47" s="41">
        <f t="shared" si="8"/>
        <v>42.29777142857143</v>
      </c>
      <c r="U47" s="41">
        <f t="shared" si="24"/>
        <v>11</v>
      </c>
      <c r="V47" s="36">
        <v>0.6</v>
      </c>
      <c r="W47" s="36">
        <v>2</v>
      </c>
      <c r="X47" s="37">
        <v>3</v>
      </c>
      <c r="Y47" s="41">
        <f t="shared" si="9"/>
        <v>493.47399999999999</v>
      </c>
      <c r="Z47" s="37">
        <v>1</v>
      </c>
      <c r="AA47" s="37">
        <v>1</v>
      </c>
      <c r="AB47" s="37">
        <v>1</v>
      </c>
      <c r="AC47" s="37">
        <v>2</v>
      </c>
      <c r="AD47" s="37">
        <v>0</v>
      </c>
      <c r="AE47" s="41">
        <v>1</v>
      </c>
      <c r="AF47" s="41" t="s">
        <v>111</v>
      </c>
      <c r="AG47" s="41" t="s">
        <v>114</v>
      </c>
      <c r="AH47" s="37" t="s">
        <v>125</v>
      </c>
      <c r="AI47" s="37" t="s">
        <v>127</v>
      </c>
      <c r="AJ47" s="37" t="s">
        <v>125</v>
      </c>
      <c r="AK47" s="37" t="s">
        <v>165</v>
      </c>
    </row>
    <row r="48" spans="1:37" ht="15" customHeight="1" x14ac:dyDescent="0.3">
      <c r="A48" s="37">
        <v>4</v>
      </c>
      <c r="B48" s="37" t="s">
        <v>49</v>
      </c>
      <c r="C48" s="37" t="s">
        <v>50</v>
      </c>
      <c r="D48" s="37">
        <v>7</v>
      </c>
      <c r="E48" s="41">
        <v>1598.146</v>
      </c>
      <c r="F48" s="41" t="s">
        <v>150</v>
      </c>
      <c r="G48" s="50">
        <v>44608</v>
      </c>
      <c r="H48" s="50">
        <v>44641</v>
      </c>
      <c r="I48" s="41">
        <f t="shared" si="21"/>
        <v>27.5</v>
      </c>
      <c r="J48" s="61">
        <v>8315.375</v>
      </c>
      <c r="K48" s="41">
        <f t="shared" si="17"/>
        <v>58.114399999999996</v>
      </c>
      <c r="L48" s="42">
        <f t="shared" si="18"/>
        <v>0.19219169309862755</v>
      </c>
      <c r="M48" s="41">
        <f t="shared" si="20"/>
        <v>30</v>
      </c>
      <c r="N48" s="41" t="s">
        <v>159</v>
      </c>
      <c r="O48" s="41">
        <f t="shared" si="7"/>
        <v>53.271533333333331</v>
      </c>
      <c r="P48" s="41">
        <f t="shared" si="22"/>
        <v>16.5</v>
      </c>
      <c r="Q48" s="43">
        <v>44202</v>
      </c>
      <c r="R48" s="43">
        <v>44252</v>
      </c>
      <c r="S48" s="41">
        <f t="shared" si="23"/>
        <v>37</v>
      </c>
      <c r="T48" s="41">
        <f t="shared" si="8"/>
        <v>43.193135135135137</v>
      </c>
      <c r="U48" s="41">
        <f t="shared" si="24"/>
        <v>17</v>
      </c>
      <c r="V48" s="36">
        <v>0.6</v>
      </c>
      <c r="W48" s="36">
        <v>2</v>
      </c>
      <c r="X48" s="37">
        <v>3</v>
      </c>
      <c r="Y48" s="41">
        <f t="shared" si="9"/>
        <v>532.71533333333332</v>
      </c>
      <c r="Z48" s="37">
        <v>1</v>
      </c>
      <c r="AA48" s="37">
        <v>1</v>
      </c>
      <c r="AB48" s="37">
        <v>1</v>
      </c>
      <c r="AC48" s="37">
        <v>2</v>
      </c>
      <c r="AD48" s="37">
        <v>0</v>
      </c>
      <c r="AE48" s="44">
        <v>2</v>
      </c>
      <c r="AF48" s="41" t="s">
        <v>111</v>
      </c>
      <c r="AG48" s="41" t="s">
        <v>114</v>
      </c>
      <c r="AH48" s="37" t="s">
        <v>125</v>
      </c>
      <c r="AI48" s="37" t="s">
        <v>127</v>
      </c>
      <c r="AJ48" s="37" t="s">
        <v>125</v>
      </c>
      <c r="AK48" s="37" t="s">
        <v>165</v>
      </c>
    </row>
    <row r="49" spans="1:37" ht="15" customHeight="1" x14ac:dyDescent="0.3">
      <c r="A49" s="37">
        <v>4</v>
      </c>
      <c r="B49" s="37" t="s">
        <v>49</v>
      </c>
      <c r="C49" s="37" t="s">
        <v>50</v>
      </c>
      <c r="D49" s="37">
        <v>8</v>
      </c>
      <c r="E49" s="41">
        <v>895.36</v>
      </c>
      <c r="F49" s="46" t="s">
        <v>148</v>
      </c>
      <c r="G49" s="50">
        <v>44628</v>
      </c>
      <c r="H49" s="50">
        <v>44652</v>
      </c>
      <c r="I49" s="41">
        <f t="shared" si="21"/>
        <v>20.5</v>
      </c>
      <c r="J49" s="61">
        <v>6502.875</v>
      </c>
      <c r="K49" s="41">
        <f t="shared" si="17"/>
        <v>43.676097560975613</v>
      </c>
      <c r="L49" s="42">
        <f t="shared" si="18"/>
        <v>0.13768679238029333</v>
      </c>
      <c r="M49" s="41">
        <f t="shared" si="20"/>
        <v>32</v>
      </c>
      <c r="N49" s="46" t="s">
        <v>160</v>
      </c>
      <c r="O49" s="41">
        <f t="shared" si="7"/>
        <v>27.98</v>
      </c>
      <c r="P49" s="41">
        <f t="shared" si="22"/>
        <v>15.5</v>
      </c>
      <c r="Q49" s="43">
        <v>44225</v>
      </c>
      <c r="R49" s="43">
        <v>44266</v>
      </c>
      <c r="S49" s="41">
        <f t="shared" si="23"/>
        <v>30</v>
      </c>
      <c r="T49" s="41">
        <f t="shared" si="8"/>
        <v>29.845333333333333</v>
      </c>
      <c r="U49" s="41">
        <f t="shared" si="24"/>
        <v>12</v>
      </c>
      <c r="V49" s="36">
        <v>0.8</v>
      </c>
      <c r="W49" s="36">
        <v>2</v>
      </c>
      <c r="X49" s="37">
        <v>2</v>
      </c>
      <c r="Y49" s="41">
        <f t="shared" si="9"/>
        <v>447.68</v>
      </c>
      <c r="Z49" s="37">
        <v>1</v>
      </c>
      <c r="AA49" s="37">
        <v>1</v>
      </c>
      <c r="AB49" s="37">
        <v>1</v>
      </c>
      <c r="AC49" s="37">
        <v>2</v>
      </c>
      <c r="AD49" s="37">
        <v>0</v>
      </c>
      <c r="AE49" s="41">
        <v>1</v>
      </c>
      <c r="AF49" s="41" t="s">
        <v>111</v>
      </c>
      <c r="AG49" s="41" t="s">
        <v>114</v>
      </c>
      <c r="AH49" s="37" t="s">
        <v>125</v>
      </c>
      <c r="AI49" s="37" t="s">
        <v>127</v>
      </c>
      <c r="AJ49" s="37" t="s">
        <v>125</v>
      </c>
      <c r="AK49" s="37" t="s">
        <v>165</v>
      </c>
    </row>
    <row r="50" spans="1:37" ht="15" customHeight="1" x14ac:dyDescent="0.3">
      <c r="A50" s="37">
        <v>4</v>
      </c>
      <c r="B50" s="37" t="s">
        <v>49</v>
      </c>
      <c r="C50" s="37" t="s">
        <v>50</v>
      </c>
      <c r="D50" s="37">
        <v>9</v>
      </c>
      <c r="E50" s="41">
        <v>885.875</v>
      </c>
      <c r="F50" s="46" t="s">
        <v>148</v>
      </c>
      <c r="G50" s="50">
        <v>44647</v>
      </c>
      <c r="H50" s="50">
        <v>44676</v>
      </c>
      <c r="I50" s="41">
        <f t="shared" si="21"/>
        <v>21.5</v>
      </c>
      <c r="J50" s="61">
        <v>6782.125</v>
      </c>
      <c r="K50" s="41">
        <f t="shared" si="17"/>
        <v>41.203488372093027</v>
      </c>
      <c r="L50" s="42">
        <f t="shared" si="18"/>
        <v>0.13061909062425126</v>
      </c>
      <c r="M50" s="41">
        <f t="shared" si="20"/>
        <v>32</v>
      </c>
      <c r="N50" s="46" t="s">
        <v>160</v>
      </c>
      <c r="O50" s="41">
        <f t="shared" si="7"/>
        <v>27.68359375</v>
      </c>
      <c r="P50" s="41">
        <f t="shared" si="22"/>
        <v>12.5</v>
      </c>
      <c r="Q50" s="43">
        <v>44243</v>
      </c>
      <c r="R50" s="43">
        <v>44280</v>
      </c>
      <c r="S50" s="41">
        <f t="shared" si="23"/>
        <v>28</v>
      </c>
      <c r="T50" s="41">
        <f t="shared" si="8"/>
        <v>31.638392857142858</v>
      </c>
      <c r="U50" s="41">
        <f t="shared" si="24"/>
        <v>12</v>
      </c>
      <c r="V50" s="36">
        <v>0.8</v>
      </c>
      <c r="W50" s="36">
        <v>2</v>
      </c>
      <c r="X50" s="37">
        <v>2</v>
      </c>
      <c r="Y50" s="41">
        <f t="shared" si="9"/>
        <v>442.9375</v>
      </c>
      <c r="Z50" s="37">
        <v>1</v>
      </c>
      <c r="AA50" s="37">
        <v>1</v>
      </c>
      <c r="AB50" s="37">
        <v>1</v>
      </c>
      <c r="AC50" s="37">
        <v>2</v>
      </c>
      <c r="AD50" s="37">
        <v>0</v>
      </c>
      <c r="AE50" s="41">
        <v>1</v>
      </c>
      <c r="AF50" s="41" t="s">
        <v>111</v>
      </c>
      <c r="AG50" s="41" t="s">
        <v>114</v>
      </c>
      <c r="AH50" s="37" t="s">
        <v>125</v>
      </c>
      <c r="AI50" s="37" t="s">
        <v>127</v>
      </c>
      <c r="AJ50" s="37" t="s">
        <v>125</v>
      </c>
      <c r="AK50" s="37" t="s">
        <v>165</v>
      </c>
    </row>
    <row r="51" spans="1:37" ht="15" customHeight="1" x14ac:dyDescent="0.3">
      <c r="A51" s="37">
        <v>4</v>
      </c>
      <c r="B51" s="37" t="s">
        <v>49</v>
      </c>
      <c r="C51" s="37" t="s">
        <v>50</v>
      </c>
      <c r="D51" s="37">
        <v>10</v>
      </c>
      <c r="E51" s="41">
        <v>727.154</v>
      </c>
      <c r="F51" s="46" t="s">
        <v>148</v>
      </c>
      <c r="G51" s="43">
        <v>44663</v>
      </c>
      <c r="H51" s="43">
        <v>44694</v>
      </c>
      <c r="I51" s="41">
        <f t="shared" si="21"/>
        <v>23</v>
      </c>
      <c r="J51" s="61">
        <v>7974.8333333333339</v>
      </c>
      <c r="K51" s="41">
        <f t="shared" si="17"/>
        <v>31.615391304347828</v>
      </c>
      <c r="L51" s="42">
        <f t="shared" si="18"/>
        <v>9.1181090513908325E-2</v>
      </c>
      <c r="M51" s="41">
        <f t="shared" si="20"/>
        <v>35</v>
      </c>
      <c r="N51" s="46" t="s">
        <v>160</v>
      </c>
      <c r="O51" s="41">
        <f t="shared" si="7"/>
        <v>20.775828571428573</v>
      </c>
      <c r="P51" s="41">
        <v>19</v>
      </c>
      <c r="Q51" s="43">
        <v>44259</v>
      </c>
      <c r="R51" s="43">
        <v>44295</v>
      </c>
      <c r="S51" s="41">
        <f t="shared" si="23"/>
        <v>25</v>
      </c>
      <c r="T51" s="41">
        <f t="shared" si="8"/>
        <v>29.08616</v>
      </c>
      <c r="U51" s="41"/>
      <c r="V51" s="36">
        <v>0.8</v>
      </c>
      <c r="W51" s="36">
        <v>2</v>
      </c>
      <c r="X51" s="37">
        <v>2</v>
      </c>
      <c r="Y51" s="41">
        <f t="shared" si="9"/>
        <v>363.577</v>
      </c>
      <c r="Z51" s="37">
        <v>1</v>
      </c>
      <c r="AA51" s="37">
        <v>1</v>
      </c>
      <c r="AB51" s="37">
        <v>1</v>
      </c>
      <c r="AC51" s="37">
        <v>2</v>
      </c>
      <c r="AD51" s="37">
        <v>0</v>
      </c>
      <c r="AE51" s="41">
        <v>1</v>
      </c>
      <c r="AF51" s="41" t="s">
        <v>111</v>
      </c>
      <c r="AG51" s="41" t="s">
        <v>114</v>
      </c>
      <c r="AH51" s="37" t="s">
        <v>125</v>
      </c>
      <c r="AI51" s="37" t="s">
        <v>127</v>
      </c>
      <c r="AJ51" s="37" t="s">
        <v>125</v>
      </c>
      <c r="AK51" s="37" t="s">
        <v>165</v>
      </c>
    </row>
    <row r="52" spans="1:37" ht="15" customHeight="1" x14ac:dyDescent="0.3">
      <c r="A52" s="32">
        <v>5</v>
      </c>
      <c r="B52" s="45" t="s">
        <v>51</v>
      </c>
      <c r="C52" s="32" t="s">
        <v>52</v>
      </c>
      <c r="D52" s="32">
        <v>1</v>
      </c>
      <c r="E52" s="33">
        <v>640.61500000000001</v>
      </c>
      <c r="F52" s="33" t="s">
        <v>148</v>
      </c>
      <c r="G52" s="35">
        <v>44275</v>
      </c>
      <c r="H52" s="35">
        <v>44348</v>
      </c>
      <c r="I52" s="33">
        <f t="shared" ref="I52:I66" si="25">NETWORKDAYS.INTL(G52,H52,1,FHolidays)+NETWORKDAYS.INTL(G52,H52,"1111100",FHolidays)*(FWeekendHours/FWeekdayHours)</f>
        <v>53</v>
      </c>
      <c r="J52" s="51">
        <v>8186.1250000000045</v>
      </c>
      <c r="K52" s="33">
        <f t="shared" si="17"/>
        <v>12.087075471698114</v>
      </c>
      <c r="L52" s="34">
        <f t="shared" si="18"/>
        <v>7.8256195696987232E-2</v>
      </c>
      <c r="M52" s="33">
        <f t="shared" si="20"/>
        <v>15</v>
      </c>
      <c r="N52" s="33" t="s">
        <v>156</v>
      </c>
      <c r="O52" s="33">
        <f t="shared" si="7"/>
        <v>42.707666666666668</v>
      </c>
      <c r="P52" s="33">
        <f t="shared" ref="P52:P65" si="26">NETWORKDAYS.INTL(G52,G53-1,1,FHolidays)+NETWORKDAYS.INTL(G52,G53-1,"1111100",FHolidays)*(FWeekendHours/FWeekdayHours)</f>
        <v>39.5</v>
      </c>
      <c r="Q52" s="35">
        <v>44287</v>
      </c>
      <c r="R52" s="35">
        <v>44314</v>
      </c>
      <c r="S52" s="33">
        <f t="shared" ref="S52:S65" si="27">NETWORKDAYS.INTL(Q52,R52,1,FPlannedHolidays)</f>
        <v>18</v>
      </c>
      <c r="T52" s="33">
        <f t="shared" si="8"/>
        <v>35.589722222222221</v>
      </c>
      <c r="U52" s="33">
        <f t="shared" ref="U52:U63" si="28">NETWORKDAYS.INTL(Q52,Q53-1,1,FPlannedHolidays)</f>
        <v>18</v>
      </c>
      <c r="V52" s="36">
        <v>1.6</v>
      </c>
      <c r="W52" s="36">
        <v>1.5</v>
      </c>
      <c r="X52" s="37">
        <v>3</v>
      </c>
      <c r="Y52" s="41">
        <f t="shared" si="9"/>
        <v>213.53833333333333</v>
      </c>
      <c r="Z52" s="39">
        <v>2</v>
      </c>
      <c r="AA52" s="37">
        <v>2</v>
      </c>
      <c r="AB52" s="37">
        <v>2</v>
      </c>
      <c r="AC52" s="39">
        <v>2</v>
      </c>
      <c r="AD52" s="39">
        <v>1</v>
      </c>
      <c r="AE52" s="39">
        <v>2</v>
      </c>
      <c r="AF52" s="41" t="s">
        <v>111</v>
      </c>
      <c r="AG52" s="41" t="s">
        <v>114</v>
      </c>
      <c r="AH52" s="37" t="s">
        <v>116</v>
      </c>
      <c r="AI52" s="37" t="s">
        <v>117</v>
      </c>
      <c r="AJ52" s="37" t="s">
        <v>117</v>
      </c>
      <c r="AK52" s="41" t="s">
        <v>166</v>
      </c>
    </row>
    <row r="53" spans="1:37" ht="15" customHeight="1" x14ac:dyDescent="0.3">
      <c r="A53" s="37">
        <v>5</v>
      </c>
      <c r="B53" s="40" t="s">
        <v>51</v>
      </c>
      <c r="C53" s="37" t="s">
        <v>52</v>
      </c>
      <c r="D53" s="37">
        <v>2</v>
      </c>
      <c r="E53" s="37">
        <v>639</v>
      </c>
      <c r="F53" s="46" t="s">
        <v>148</v>
      </c>
      <c r="G53" s="43">
        <v>44330</v>
      </c>
      <c r="H53" s="43">
        <v>44358</v>
      </c>
      <c r="I53" s="41">
        <f t="shared" si="25"/>
        <v>22</v>
      </c>
      <c r="J53" s="46">
        <v>4606.666666666667</v>
      </c>
      <c r="K53" s="41">
        <f t="shared" si="17"/>
        <v>29.045454545454547</v>
      </c>
      <c r="L53" s="42">
        <f t="shared" si="18"/>
        <v>0.13871201157742402</v>
      </c>
      <c r="M53" s="41">
        <f t="shared" si="20"/>
        <v>21</v>
      </c>
      <c r="N53" s="46" t="s">
        <v>158</v>
      </c>
      <c r="O53" s="41">
        <f t="shared" si="7"/>
        <v>30.428571428571427</v>
      </c>
      <c r="P53" s="41">
        <f t="shared" si="26"/>
        <v>17</v>
      </c>
      <c r="Q53" s="43">
        <v>44315</v>
      </c>
      <c r="R53" s="43">
        <v>44326</v>
      </c>
      <c r="S53" s="41">
        <f t="shared" si="27"/>
        <v>7</v>
      </c>
      <c r="T53" s="41">
        <f t="shared" si="8"/>
        <v>91.285714285714292</v>
      </c>
      <c r="U53" s="41">
        <f t="shared" si="28"/>
        <v>7</v>
      </c>
      <c r="V53" s="36">
        <v>1.6</v>
      </c>
      <c r="W53" s="36">
        <v>1.5</v>
      </c>
      <c r="X53" s="37">
        <v>3</v>
      </c>
      <c r="Y53" s="41">
        <f t="shared" si="9"/>
        <v>213</v>
      </c>
      <c r="Z53" s="37">
        <v>2</v>
      </c>
      <c r="AA53" s="37">
        <v>2</v>
      </c>
      <c r="AB53" s="37">
        <v>2</v>
      </c>
      <c r="AC53" s="37">
        <v>2</v>
      </c>
      <c r="AD53" s="37">
        <v>1</v>
      </c>
      <c r="AE53" s="37">
        <v>2</v>
      </c>
      <c r="AF53" s="41" t="s">
        <v>111</v>
      </c>
      <c r="AG53" s="41" t="s">
        <v>114</v>
      </c>
      <c r="AH53" s="37" t="s">
        <v>116</v>
      </c>
      <c r="AI53" s="37" t="s">
        <v>117</v>
      </c>
      <c r="AJ53" s="37" t="s">
        <v>117</v>
      </c>
      <c r="AK53" s="41" t="s">
        <v>166</v>
      </c>
    </row>
    <row r="54" spans="1:37" ht="15" customHeight="1" x14ac:dyDescent="0.3">
      <c r="A54" s="37">
        <v>5</v>
      </c>
      <c r="B54" s="40" t="s">
        <v>51</v>
      </c>
      <c r="C54" s="37" t="s">
        <v>52</v>
      </c>
      <c r="D54" s="37">
        <v>3</v>
      </c>
      <c r="E54" s="37">
        <v>650</v>
      </c>
      <c r="F54" s="46" t="s">
        <v>148</v>
      </c>
      <c r="G54" s="43">
        <v>44353</v>
      </c>
      <c r="H54" s="43">
        <v>44369</v>
      </c>
      <c r="I54" s="41">
        <f t="shared" si="25"/>
        <v>13.5</v>
      </c>
      <c r="J54" s="46">
        <v>2598.025000000006</v>
      </c>
      <c r="K54" s="41">
        <f>E54/I54</f>
        <v>48.148148148148145</v>
      </c>
      <c r="L54" s="42">
        <f t="shared" si="18"/>
        <v>0.25019004820969715</v>
      </c>
      <c r="M54" s="41">
        <f t="shared" si="20"/>
        <v>19</v>
      </c>
      <c r="N54" s="46" t="s">
        <v>157</v>
      </c>
      <c r="O54" s="41">
        <f t="shared" si="7"/>
        <v>34.210526315789473</v>
      </c>
      <c r="P54" s="41">
        <f t="shared" si="26"/>
        <v>9</v>
      </c>
      <c r="Q54" s="43">
        <v>44327</v>
      </c>
      <c r="R54" s="43">
        <v>44336</v>
      </c>
      <c r="S54" s="41">
        <f t="shared" si="27"/>
        <v>8</v>
      </c>
      <c r="T54" s="41">
        <f t="shared" si="8"/>
        <v>81.25</v>
      </c>
      <c r="U54" s="41">
        <f t="shared" si="28"/>
        <v>8</v>
      </c>
      <c r="V54" s="36">
        <v>1.6</v>
      </c>
      <c r="W54" s="36">
        <v>1.5</v>
      </c>
      <c r="X54" s="37">
        <v>3</v>
      </c>
      <c r="Y54" s="41">
        <f t="shared" si="9"/>
        <v>216.66666666666666</v>
      </c>
      <c r="Z54" s="37">
        <v>2</v>
      </c>
      <c r="AA54" s="37">
        <v>2</v>
      </c>
      <c r="AB54" s="37">
        <v>2</v>
      </c>
      <c r="AC54" s="37">
        <v>2</v>
      </c>
      <c r="AD54" s="37">
        <v>1</v>
      </c>
      <c r="AE54" s="37">
        <v>2</v>
      </c>
      <c r="AF54" s="41" t="s">
        <v>111</v>
      </c>
      <c r="AG54" s="41" t="s">
        <v>114</v>
      </c>
      <c r="AH54" s="37" t="s">
        <v>116</v>
      </c>
      <c r="AI54" s="37" t="s">
        <v>117</v>
      </c>
      <c r="AJ54" s="37" t="s">
        <v>117</v>
      </c>
      <c r="AK54" s="41" t="s">
        <v>166</v>
      </c>
    </row>
    <row r="55" spans="1:37" ht="15" customHeight="1" x14ac:dyDescent="0.3">
      <c r="A55" s="37">
        <v>5</v>
      </c>
      <c r="B55" s="40" t="s">
        <v>51</v>
      </c>
      <c r="C55" s="37" t="s">
        <v>52</v>
      </c>
      <c r="D55" s="37">
        <v>4</v>
      </c>
      <c r="E55" s="37">
        <v>580</v>
      </c>
      <c r="F55" s="46" t="s">
        <v>148</v>
      </c>
      <c r="G55" s="43">
        <v>44364</v>
      </c>
      <c r="H55" s="43">
        <v>44378</v>
      </c>
      <c r="I55" s="41">
        <f t="shared" si="25"/>
        <v>12</v>
      </c>
      <c r="J55" s="46">
        <v>1083.0208333333328</v>
      </c>
      <c r="K55" s="41">
        <f t="shared" si="17"/>
        <v>48.333333333333336</v>
      </c>
      <c r="L55" s="42">
        <f t="shared" si="18"/>
        <v>0.53553909781667819</v>
      </c>
      <c r="M55" s="41">
        <f t="shared" si="20"/>
        <v>9</v>
      </c>
      <c r="N55" s="46" t="s">
        <v>155</v>
      </c>
      <c r="O55" s="41">
        <f t="shared" si="7"/>
        <v>64.444444444444443</v>
      </c>
      <c r="P55" s="41">
        <f t="shared" si="26"/>
        <v>7.5</v>
      </c>
      <c r="Q55" s="43">
        <v>44337</v>
      </c>
      <c r="R55" s="43">
        <v>44348</v>
      </c>
      <c r="S55" s="41">
        <f t="shared" si="27"/>
        <v>7</v>
      </c>
      <c r="T55" s="41">
        <f t="shared" si="8"/>
        <v>82.857142857142861</v>
      </c>
      <c r="U55" s="41">
        <f t="shared" si="28"/>
        <v>7</v>
      </c>
      <c r="V55" s="36">
        <v>1.6</v>
      </c>
      <c r="W55" s="36">
        <v>1.5</v>
      </c>
      <c r="X55" s="37">
        <v>3</v>
      </c>
      <c r="Y55" s="41">
        <f t="shared" si="9"/>
        <v>193.33333333333334</v>
      </c>
      <c r="Z55" s="37">
        <v>2</v>
      </c>
      <c r="AA55" s="37">
        <v>2</v>
      </c>
      <c r="AB55" s="37">
        <v>2</v>
      </c>
      <c r="AC55" s="37">
        <v>2</v>
      </c>
      <c r="AD55" s="37">
        <v>1</v>
      </c>
      <c r="AE55" s="37">
        <v>2</v>
      </c>
      <c r="AF55" s="41" t="s">
        <v>111</v>
      </c>
      <c r="AG55" s="41" t="s">
        <v>114</v>
      </c>
      <c r="AH55" s="37" t="s">
        <v>116</v>
      </c>
      <c r="AI55" s="37" t="s">
        <v>117</v>
      </c>
      <c r="AJ55" s="37" t="s">
        <v>117</v>
      </c>
      <c r="AK55" s="41" t="s">
        <v>166</v>
      </c>
    </row>
    <row r="56" spans="1:37" ht="15" customHeight="1" x14ac:dyDescent="0.3">
      <c r="A56" s="37">
        <v>5</v>
      </c>
      <c r="B56" s="40" t="s">
        <v>51</v>
      </c>
      <c r="C56" s="37" t="s">
        <v>52</v>
      </c>
      <c r="D56" s="37">
        <v>5</v>
      </c>
      <c r="E56" s="37">
        <v>585</v>
      </c>
      <c r="F56" s="46" t="s">
        <v>148</v>
      </c>
      <c r="G56" s="43">
        <v>44373</v>
      </c>
      <c r="H56" s="43">
        <v>44391</v>
      </c>
      <c r="I56" s="41">
        <f t="shared" si="25"/>
        <v>15</v>
      </c>
      <c r="J56" s="46">
        <v>1661.083333333338</v>
      </c>
      <c r="K56" s="41">
        <f t="shared" si="17"/>
        <v>39</v>
      </c>
      <c r="L56" s="42">
        <f t="shared" si="18"/>
        <v>0.35217980233783075</v>
      </c>
      <c r="M56" s="41">
        <f t="shared" si="20"/>
        <v>11</v>
      </c>
      <c r="N56" s="46" t="s">
        <v>156</v>
      </c>
      <c r="O56" s="41">
        <f t="shared" si="7"/>
        <v>53.18181818181818</v>
      </c>
      <c r="P56" s="41">
        <f t="shared" si="26"/>
        <v>13</v>
      </c>
      <c r="Q56" s="43">
        <v>44349</v>
      </c>
      <c r="R56" s="43">
        <v>44357</v>
      </c>
      <c r="S56" s="41">
        <f t="shared" si="27"/>
        <v>7</v>
      </c>
      <c r="T56" s="41">
        <f t="shared" si="8"/>
        <v>83.571428571428569</v>
      </c>
      <c r="U56" s="41">
        <f t="shared" si="28"/>
        <v>6</v>
      </c>
      <c r="V56" s="36">
        <v>1.6</v>
      </c>
      <c r="W56" s="36">
        <v>1.5</v>
      </c>
      <c r="X56" s="37">
        <v>3</v>
      </c>
      <c r="Y56" s="41">
        <f t="shared" si="9"/>
        <v>195</v>
      </c>
      <c r="Z56" s="37">
        <v>2</v>
      </c>
      <c r="AA56" s="37">
        <v>2</v>
      </c>
      <c r="AB56" s="37">
        <v>2</v>
      </c>
      <c r="AC56" s="37">
        <v>2</v>
      </c>
      <c r="AD56" s="37">
        <v>1</v>
      </c>
      <c r="AE56" s="37">
        <v>2</v>
      </c>
      <c r="AF56" s="41" t="s">
        <v>111</v>
      </c>
      <c r="AG56" s="41" t="s">
        <v>114</v>
      </c>
      <c r="AH56" s="37" t="s">
        <v>116</v>
      </c>
      <c r="AI56" s="37" t="s">
        <v>117</v>
      </c>
      <c r="AJ56" s="37" t="s">
        <v>117</v>
      </c>
      <c r="AK56" s="41" t="s">
        <v>166</v>
      </c>
    </row>
    <row r="57" spans="1:37" ht="15" customHeight="1" x14ac:dyDescent="0.3">
      <c r="A57" s="37">
        <v>5</v>
      </c>
      <c r="B57" s="40" t="s">
        <v>51</v>
      </c>
      <c r="C57" s="37" t="s">
        <v>52</v>
      </c>
      <c r="D57" s="37">
        <v>6</v>
      </c>
      <c r="E57" s="37">
        <v>585</v>
      </c>
      <c r="F57" s="46" t="s">
        <v>148</v>
      </c>
      <c r="G57" s="43">
        <v>44390</v>
      </c>
      <c r="H57" s="43">
        <v>44403</v>
      </c>
      <c r="I57" s="41">
        <f t="shared" si="25"/>
        <v>11</v>
      </c>
      <c r="J57" s="46">
        <v>1117.8625000000031</v>
      </c>
      <c r="K57" s="41">
        <f t="shared" si="17"/>
        <v>53.18181818181818</v>
      </c>
      <c r="L57" s="42">
        <f t="shared" si="18"/>
        <v>0.52332017578190371</v>
      </c>
      <c r="M57" s="41">
        <f t="shared" si="20"/>
        <v>10</v>
      </c>
      <c r="N57" s="46" t="s">
        <v>155</v>
      </c>
      <c r="O57" s="41">
        <f t="shared" si="7"/>
        <v>58.5</v>
      </c>
      <c r="P57" s="41">
        <f t="shared" si="26"/>
        <v>9.5</v>
      </c>
      <c r="Q57" s="43">
        <v>44357</v>
      </c>
      <c r="R57" s="43">
        <v>44369</v>
      </c>
      <c r="S57" s="41">
        <f t="shared" si="27"/>
        <v>9</v>
      </c>
      <c r="T57" s="41">
        <f t="shared" si="8"/>
        <v>65</v>
      </c>
      <c r="U57" s="41">
        <f t="shared" si="28"/>
        <v>9</v>
      </c>
      <c r="V57" s="36">
        <v>1.6</v>
      </c>
      <c r="W57" s="36">
        <v>1.5</v>
      </c>
      <c r="X57" s="37">
        <v>2</v>
      </c>
      <c r="Y57" s="41">
        <f t="shared" si="9"/>
        <v>292.5</v>
      </c>
      <c r="Z57" s="37">
        <v>2</v>
      </c>
      <c r="AA57" s="37">
        <v>2</v>
      </c>
      <c r="AB57" s="37">
        <v>2</v>
      </c>
      <c r="AC57" s="37">
        <v>2</v>
      </c>
      <c r="AD57" s="37">
        <v>1</v>
      </c>
      <c r="AE57" s="37">
        <v>2</v>
      </c>
      <c r="AF57" s="41" t="s">
        <v>111</v>
      </c>
      <c r="AG57" s="41" t="s">
        <v>114</v>
      </c>
      <c r="AH57" s="37" t="s">
        <v>116</v>
      </c>
      <c r="AI57" s="37" t="s">
        <v>117</v>
      </c>
      <c r="AJ57" s="37" t="s">
        <v>117</v>
      </c>
      <c r="AK57" s="41" t="s">
        <v>166</v>
      </c>
    </row>
    <row r="58" spans="1:37" ht="15" customHeight="1" x14ac:dyDescent="0.3">
      <c r="A58" s="37">
        <v>5</v>
      </c>
      <c r="B58" s="40" t="s">
        <v>51</v>
      </c>
      <c r="C58" s="37" t="s">
        <v>52</v>
      </c>
      <c r="D58" s="37">
        <v>7</v>
      </c>
      <c r="E58" s="41">
        <v>582.38499999999999</v>
      </c>
      <c r="F58" s="46" t="s">
        <v>148</v>
      </c>
      <c r="G58" s="43">
        <v>44401</v>
      </c>
      <c r="H58" s="43">
        <v>44447</v>
      </c>
      <c r="I58" s="41">
        <f t="shared" si="25"/>
        <v>22</v>
      </c>
      <c r="J58" s="41">
        <f>472.2125+2219.375</f>
        <v>2691.5875000000001</v>
      </c>
      <c r="K58" s="41">
        <f t="shared" si="17"/>
        <v>26.472045454545455</v>
      </c>
      <c r="L58" s="42">
        <f t="shared" si="18"/>
        <v>0.21637230816386238</v>
      </c>
      <c r="M58" s="41">
        <f t="shared" si="20"/>
        <v>12</v>
      </c>
      <c r="N58" s="46" t="s">
        <v>156</v>
      </c>
      <c r="O58" s="41">
        <f t="shared" si="7"/>
        <v>48.532083333333333</v>
      </c>
      <c r="P58" s="41">
        <f t="shared" si="26"/>
        <v>22</v>
      </c>
      <c r="Q58" s="43">
        <v>44413</v>
      </c>
      <c r="R58" s="43">
        <v>44431</v>
      </c>
      <c r="S58" s="41">
        <f t="shared" si="27"/>
        <v>13</v>
      </c>
      <c r="T58" s="41">
        <f t="shared" si="8"/>
        <v>44.798846153846156</v>
      </c>
      <c r="U58" s="41">
        <f t="shared" si="28"/>
        <v>13</v>
      </c>
      <c r="V58" s="36">
        <v>1.3</v>
      </c>
      <c r="W58" s="36">
        <v>1.5</v>
      </c>
      <c r="X58" s="37">
        <v>1</v>
      </c>
      <c r="Y58" s="41">
        <f t="shared" si="9"/>
        <v>582.38499999999999</v>
      </c>
      <c r="Z58" s="37">
        <v>2</v>
      </c>
      <c r="AA58" s="37">
        <v>2</v>
      </c>
      <c r="AB58" s="37">
        <v>2</v>
      </c>
      <c r="AC58" s="37">
        <v>2</v>
      </c>
      <c r="AD58" s="37">
        <v>1</v>
      </c>
      <c r="AE58" s="37">
        <v>2</v>
      </c>
      <c r="AF58" s="41" t="s">
        <v>111</v>
      </c>
      <c r="AG58" s="41" t="s">
        <v>114</v>
      </c>
      <c r="AH58" s="37" t="s">
        <v>116</v>
      </c>
      <c r="AI58" s="37" t="s">
        <v>117</v>
      </c>
      <c r="AJ58" s="37" t="s">
        <v>117</v>
      </c>
      <c r="AK58" s="41" t="s">
        <v>166</v>
      </c>
    </row>
    <row r="59" spans="1:37" ht="15" customHeight="1" x14ac:dyDescent="0.3">
      <c r="A59" s="37">
        <v>5</v>
      </c>
      <c r="B59" s="40" t="s">
        <v>51</v>
      </c>
      <c r="C59" s="37" t="s">
        <v>52</v>
      </c>
      <c r="D59" s="37">
        <v>8</v>
      </c>
      <c r="E59" s="41">
        <v>583.62</v>
      </c>
      <c r="F59" s="46" t="s">
        <v>148</v>
      </c>
      <c r="G59" s="43">
        <v>44448</v>
      </c>
      <c r="H59" s="43">
        <v>44473</v>
      </c>
      <c r="I59" s="41">
        <f>NETWORKDAYS.INTL(G59,H59,1,FHolidays)+NETWORKDAYS.INTL(G59,H59,"1111100",FHolidays)*(FWeekendHours/FWeekdayHours)</f>
        <v>20.5</v>
      </c>
      <c r="J59" s="46">
        <v>2916.8750000000023</v>
      </c>
      <c r="K59" s="41">
        <f t="shared" si="17"/>
        <v>28.469268292682926</v>
      </c>
      <c r="L59" s="42">
        <f t="shared" si="18"/>
        <v>0.20008399400042839</v>
      </c>
      <c r="M59" s="41">
        <f t="shared" si="20"/>
        <v>14</v>
      </c>
      <c r="N59" s="46" t="s">
        <v>156</v>
      </c>
      <c r="O59" s="41">
        <f t="shared" si="7"/>
        <v>41.687142857142859</v>
      </c>
      <c r="P59" s="41">
        <f t="shared" si="26"/>
        <v>20.5</v>
      </c>
      <c r="Q59" s="43">
        <v>44432</v>
      </c>
      <c r="R59" s="43">
        <v>44448</v>
      </c>
      <c r="S59" s="41">
        <f t="shared" si="27"/>
        <v>12</v>
      </c>
      <c r="T59" s="41">
        <f t="shared" si="8"/>
        <v>48.634999999999998</v>
      </c>
      <c r="U59" s="41">
        <f t="shared" si="28"/>
        <v>12</v>
      </c>
      <c r="V59" s="36">
        <v>1.3</v>
      </c>
      <c r="W59" s="36">
        <v>1.5</v>
      </c>
      <c r="X59" s="37">
        <v>1</v>
      </c>
      <c r="Y59" s="41">
        <f t="shared" si="9"/>
        <v>583.62</v>
      </c>
      <c r="Z59" s="37">
        <v>2</v>
      </c>
      <c r="AA59" s="37">
        <v>2</v>
      </c>
      <c r="AB59" s="37">
        <v>2</v>
      </c>
      <c r="AC59" s="37">
        <v>2</v>
      </c>
      <c r="AD59" s="37">
        <v>1</v>
      </c>
      <c r="AE59" s="37">
        <v>2</v>
      </c>
      <c r="AF59" s="41" t="s">
        <v>111</v>
      </c>
      <c r="AG59" s="41" t="s">
        <v>114</v>
      </c>
      <c r="AH59" s="37" t="s">
        <v>116</v>
      </c>
      <c r="AI59" s="37" t="s">
        <v>117</v>
      </c>
      <c r="AJ59" s="37" t="s">
        <v>117</v>
      </c>
      <c r="AK59" s="41" t="s">
        <v>166</v>
      </c>
    </row>
    <row r="60" spans="1:37" ht="15" customHeight="1" x14ac:dyDescent="0.3">
      <c r="A60" s="37">
        <v>5</v>
      </c>
      <c r="B60" s="40" t="s">
        <v>51</v>
      </c>
      <c r="C60" s="37" t="s">
        <v>52</v>
      </c>
      <c r="D60" s="37">
        <v>9</v>
      </c>
      <c r="E60" s="41">
        <v>581.99300000000005</v>
      </c>
      <c r="F60" s="46" t="s">
        <v>148</v>
      </c>
      <c r="G60" s="43">
        <v>44474</v>
      </c>
      <c r="H60" s="43">
        <v>44484</v>
      </c>
      <c r="I60" s="41">
        <f t="shared" si="25"/>
        <v>9.5</v>
      </c>
      <c r="J60" s="46">
        <v>1294.4166666666665</v>
      </c>
      <c r="K60" s="41">
        <f t="shared" si="17"/>
        <v>61.262421052631588</v>
      </c>
      <c r="L60" s="42">
        <f t="shared" si="18"/>
        <v>0.44961797463464892</v>
      </c>
      <c r="M60" s="41">
        <f t="shared" si="20"/>
        <v>14</v>
      </c>
      <c r="N60" s="46" t="s">
        <v>156</v>
      </c>
      <c r="O60" s="41">
        <f t="shared" si="7"/>
        <v>41.570928571428574</v>
      </c>
      <c r="P60" s="41">
        <f t="shared" si="26"/>
        <v>9.5</v>
      </c>
      <c r="Q60" s="43">
        <v>44449</v>
      </c>
      <c r="R60" s="43">
        <v>44466</v>
      </c>
      <c r="S60" s="41">
        <f t="shared" si="27"/>
        <v>12</v>
      </c>
      <c r="T60" s="41">
        <f t="shared" si="8"/>
        <v>48.499416666666669</v>
      </c>
      <c r="U60" s="41">
        <f t="shared" si="28"/>
        <v>12</v>
      </c>
      <c r="V60" s="36">
        <v>1.3</v>
      </c>
      <c r="W60" s="36">
        <v>1.5</v>
      </c>
      <c r="X60" s="37">
        <v>1</v>
      </c>
      <c r="Y60" s="41">
        <f t="shared" si="9"/>
        <v>581.99300000000005</v>
      </c>
      <c r="Z60" s="37">
        <v>2</v>
      </c>
      <c r="AA60" s="37">
        <v>2</v>
      </c>
      <c r="AB60" s="37">
        <v>2</v>
      </c>
      <c r="AC60" s="37">
        <v>2</v>
      </c>
      <c r="AD60" s="37">
        <v>1</v>
      </c>
      <c r="AE60" s="37">
        <v>2</v>
      </c>
      <c r="AF60" s="41" t="s">
        <v>111</v>
      </c>
      <c r="AG60" s="41" t="s">
        <v>114</v>
      </c>
      <c r="AH60" s="37" t="s">
        <v>116</v>
      </c>
      <c r="AI60" s="37" t="s">
        <v>117</v>
      </c>
      <c r="AJ60" s="37" t="s">
        <v>117</v>
      </c>
      <c r="AK60" s="41" t="s">
        <v>166</v>
      </c>
    </row>
    <row r="61" spans="1:37" ht="15" customHeight="1" x14ac:dyDescent="0.3">
      <c r="A61" s="37">
        <v>5</v>
      </c>
      <c r="B61" s="40" t="s">
        <v>51</v>
      </c>
      <c r="C61" s="37" t="s">
        <v>52</v>
      </c>
      <c r="D61" s="37">
        <v>10</v>
      </c>
      <c r="E61" s="41">
        <v>570.17599999999993</v>
      </c>
      <c r="F61" s="46" t="s">
        <v>148</v>
      </c>
      <c r="G61" s="43">
        <v>44485</v>
      </c>
      <c r="H61" s="43">
        <v>44501</v>
      </c>
      <c r="I61" s="41">
        <f t="shared" si="25"/>
        <v>12.5</v>
      </c>
      <c r="J61" s="46">
        <v>1899.875</v>
      </c>
      <c r="K61" s="41">
        <f t="shared" si="17"/>
        <v>45.614079999999994</v>
      </c>
      <c r="L61" s="42">
        <f t="shared" si="18"/>
        <v>0.30011237581419825</v>
      </c>
      <c r="M61" s="41">
        <f t="shared" si="20"/>
        <v>15</v>
      </c>
      <c r="N61" s="46" t="s">
        <v>156</v>
      </c>
      <c r="O61" s="41">
        <f t="shared" si="7"/>
        <v>38.011733333333332</v>
      </c>
      <c r="P61" s="41">
        <f t="shared" si="26"/>
        <v>11</v>
      </c>
      <c r="Q61" s="43">
        <v>44467</v>
      </c>
      <c r="R61" s="43">
        <v>44483</v>
      </c>
      <c r="S61" s="41">
        <f t="shared" si="27"/>
        <v>13</v>
      </c>
      <c r="T61" s="41">
        <f t="shared" si="8"/>
        <v>43.859692307692299</v>
      </c>
      <c r="U61" s="41">
        <f t="shared" si="28"/>
        <v>13</v>
      </c>
      <c r="V61" s="36">
        <v>1.3</v>
      </c>
      <c r="W61" s="36">
        <v>1.5</v>
      </c>
      <c r="X61" s="37">
        <v>1</v>
      </c>
      <c r="Y61" s="41">
        <f t="shared" si="9"/>
        <v>570.17599999999993</v>
      </c>
      <c r="Z61" s="37">
        <v>2</v>
      </c>
      <c r="AA61" s="37">
        <v>2</v>
      </c>
      <c r="AB61" s="37">
        <v>2</v>
      </c>
      <c r="AC61" s="37">
        <v>2</v>
      </c>
      <c r="AD61" s="37">
        <v>1</v>
      </c>
      <c r="AE61" s="37">
        <v>2</v>
      </c>
      <c r="AF61" s="41" t="s">
        <v>111</v>
      </c>
      <c r="AG61" s="41" t="s">
        <v>114</v>
      </c>
      <c r="AH61" s="37" t="s">
        <v>116</v>
      </c>
      <c r="AI61" s="37" t="s">
        <v>117</v>
      </c>
      <c r="AJ61" s="37" t="s">
        <v>117</v>
      </c>
      <c r="AK61" s="41" t="s">
        <v>166</v>
      </c>
    </row>
    <row r="62" spans="1:37" ht="15" customHeight="1" x14ac:dyDescent="0.3">
      <c r="A62" s="37">
        <v>5</v>
      </c>
      <c r="B62" s="40" t="s">
        <v>51</v>
      </c>
      <c r="C62" s="37" t="s">
        <v>52</v>
      </c>
      <c r="D62" s="37">
        <v>11</v>
      </c>
      <c r="E62" s="41">
        <v>403.02399999999994</v>
      </c>
      <c r="F62" s="41" t="s">
        <v>147</v>
      </c>
      <c r="G62" s="43">
        <v>44499</v>
      </c>
      <c r="H62" s="43">
        <v>44509</v>
      </c>
      <c r="I62" s="41">
        <f t="shared" si="25"/>
        <v>8.5</v>
      </c>
      <c r="J62" s="46">
        <v>988.5</v>
      </c>
      <c r="K62" s="41">
        <f t="shared" si="17"/>
        <v>47.414588235294111</v>
      </c>
      <c r="L62" s="42">
        <f t="shared" si="18"/>
        <v>0.40771269600404647</v>
      </c>
      <c r="M62" s="41">
        <f t="shared" si="20"/>
        <v>12</v>
      </c>
      <c r="N62" s="41" t="s">
        <v>156</v>
      </c>
      <c r="O62" s="41">
        <f t="shared" si="7"/>
        <v>33.585333333333331</v>
      </c>
      <c r="P62" s="41">
        <f t="shared" si="26"/>
        <v>8.5</v>
      </c>
      <c r="Q62" s="43">
        <v>44484</v>
      </c>
      <c r="R62" s="43">
        <v>44494</v>
      </c>
      <c r="S62" s="41">
        <f t="shared" si="27"/>
        <v>7</v>
      </c>
      <c r="T62" s="41">
        <f t="shared" si="8"/>
        <v>57.574857142857134</v>
      </c>
      <c r="U62" s="41">
        <f t="shared" si="28"/>
        <v>7</v>
      </c>
      <c r="V62" s="36">
        <v>1.3</v>
      </c>
      <c r="W62" s="36">
        <v>1.5</v>
      </c>
      <c r="X62" s="37">
        <v>1</v>
      </c>
      <c r="Y62" s="41">
        <f t="shared" si="9"/>
        <v>403.02399999999994</v>
      </c>
      <c r="Z62" s="37">
        <v>2</v>
      </c>
      <c r="AA62" s="37">
        <v>2</v>
      </c>
      <c r="AB62" s="37">
        <v>2</v>
      </c>
      <c r="AC62" s="37">
        <v>2</v>
      </c>
      <c r="AD62" s="37">
        <v>1</v>
      </c>
      <c r="AE62" s="37">
        <v>2</v>
      </c>
      <c r="AF62" s="41" t="s">
        <v>111</v>
      </c>
      <c r="AG62" s="41" t="s">
        <v>114</v>
      </c>
      <c r="AH62" s="37" t="s">
        <v>116</v>
      </c>
      <c r="AI62" s="37" t="s">
        <v>117</v>
      </c>
      <c r="AJ62" s="37" t="s">
        <v>117</v>
      </c>
      <c r="AK62" s="41" t="s">
        <v>166</v>
      </c>
    </row>
    <row r="63" spans="1:37" ht="15" customHeight="1" x14ac:dyDescent="0.3">
      <c r="A63" s="37">
        <v>5</v>
      </c>
      <c r="B63" s="40" t="s">
        <v>51</v>
      </c>
      <c r="C63" s="37" t="s">
        <v>52</v>
      </c>
      <c r="D63" s="37">
        <v>12</v>
      </c>
      <c r="E63" s="41">
        <v>403.52299999999997</v>
      </c>
      <c r="F63" s="41" t="s">
        <v>147</v>
      </c>
      <c r="G63" s="43">
        <v>44510</v>
      </c>
      <c r="H63" s="43">
        <v>44526</v>
      </c>
      <c r="I63" s="41">
        <f t="shared" si="25"/>
        <v>14</v>
      </c>
      <c r="J63" s="46">
        <v>2145.875</v>
      </c>
      <c r="K63" s="41">
        <f t="shared" si="17"/>
        <v>28.823071428571428</v>
      </c>
      <c r="L63" s="42">
        <f t="shared" si="18"/>
        <v>0.18804590202131996</v>
      </c>
      <c r="M63" s="41">
        <f t="shared" si="20"/>
        <v>15</v>
      </c>
      <c r="N63" s="41" t="s">
        <v>156</v>
      </c>
      <c r="O63" s="41">
        <f t="shared" si="7"/>
        <v>26.90153333333333</v>
      </c>
      <c r="P63" s="41">
        <f t="shared" si="26"/>
        <v>14</v>
      </c>
      <c r="Q63" s="43">
        <v>44495</v>
      </c>
      <c r="R63" s="43">
        <v>44502</v>
      </c>
      <c r="S63" s="41">
        <f t="shared" si="27"/>
        <v>6</v>
      </c>
      <c r="T63" s="41">
        <f t="shared" si="8"/>
        <v>67.253833333333333</v>
      </c>
      <c r="U63" s="41">
        <f t="shared" si="28"/>
        <v>6</v>
      </c>
      <c r="V63" s="36">
        <v>1.3</v>
      </c>
      <c r="W63" s="36">
        <v>1.5</v>
      </c>
      <c r="X63" s="37">
        <v>1</v>
      </c>
      <c r="Y63" s="41">
        <f t="shared" si="9"/>
        <v>403.52299999999997</v>
      </c>
      <c r="Z63" s="37">
        <v>2</v>
      </c>
      <c r="AA63" s="37">
        <v>2</v>
      </c>
      <c r="AB63" s="37">
        <v>2</v>
      </c>
      <c r="AC63" s="37">
        <v>2</v>
      </c>
      <c r="AD63" s="37">
        <v>1</v>
      </c>
      <c r="AE63" s="37">
        <v>2</v>
      </c>
      <c r="AF63" s="41" t="s">
        <v>111</v>
      </c>
      <c r="AG63" s="41" t="s">
        <v>114</v>
      </c>
      <c r="AH63" s="37" t="s">
        <v>116</v>
      </c>
      <c r="AI63" s="37" t="s">
        <v>117</v>
      </c>
      <c r="AJ63" s="37" t="s">
        <v>117</v>
      </c>
      <c r="AK63" s="41" t="s">
        <v>166</v>
      </c>
    </row>
    <row r="64" spans="1:37" ht="15" customHeight="1" x14ac:dyDescent="0.3">
      <c r="A64" s="37">
        <v>5</v>
      </c>
      <c r="B64" s="40" t="s">
        <v>51</v>
      </c>
      <c r="C64" s="37" t="s">
        <v>52</v>
      </c>
      <c r="D64" s="37">
        <v>13</v>
      </c>
      <c r="E64" s="41">
        <v>402.03999999999996</v>
      </c>
      <c r="F64" s="41" t="s">
        <v>147</v>
      </c>
      <c r="G64" s="50">
        <v>44527</v>
      </c>
      <c r="H64" s="50">
        <v>44537</v>
      </c>
      <c r="I64" s="41">
        <f t="shared" si="25"/>
        <v>8</v>
      </c>
      <c r="J64" s="46">
        <v>1321.75</v>
      </c>
      <c r="K64" s="41">
        <f t="shared" si="17"/>
        <v>50.254999999999995</v>
      </c>
      <c r="L64" s="42">
        <f t="shared" si="18"/>
        <v>0.30417249858142609</v>
      </c>
      <c r="M64" s="41">
        <f t="shared" si="20"/>
        <v>17</v>
      </c>
      <c r="N64" s="41" t="s">
        <v>157</v>
      </c>
      <c r="O64" s="41">
        <f t="shared" si="7"/>
        <v>23.649411764705881</v>
      </c>
      <c r="P64" s="41">
        <f t="shared" si="26"/>
        <v>8</v>
      </c>
      <c r="Q64" s="43">
        <v>44503</v>
      </c>
      <c r="R64" s="43">
        <v>44511</v>
      </c>
      <c r="S64" s="41">
        <f t="shared" si="27"/>
        <v>7</v>
      </c>
      <c r="T64" s="41">
        <f t="shared" si="8"/>
        <v>57.434285714285707</v>
      </c>
      <c r="U64" s="41">
        <f>NETWORKDAYS.INTL(Q64,Q65-1,1,FPlannedHolidays)</f>
        <v>7</v>
      </c>
      <c r="V64" s="36">
        <v>1.3</v>
      </c>
      <c r="W64" s="36">
        <v>1.5</v>
      </c>
      <c r="X64" s="37">
        <v>1</v>
      </c>
      <c r="Y64" s="41">
        <f t="shared" si="9"/>
        <v>402.03999999999996</v>
      </c>
      <c r="Z64" s="37">
        <v>2</v>
      </c>
      <c r="AA64" s="37">
        <v>2</v>
      </c>
      <c r="AB64" s="37">
        <v>2</v>
      </c>
      <c r="AC64" s="37">
        <v>2</v>
      </c>
      <c r="AD64" s="37">
        <v>1</v>
      </c>
      <c r="AE64" s="37">
        <v>2</v>
      </c>
      <c r="AF64" s="41" t="s">
        <v>111</v>
      </c>
      <c r="AG64" s="41" t="s">
        <v>114</v>
      </c>
      <c r="AH64" s="37" t="s">
        <v>116</v>
      </c>
      <c r="AI64" s="37" t="s">
        <v>117</v>
      </c>
      <c r="AJ64" s="37" t="s">
        <v>117</v>
      </c>
      <c r="AK64" s="41" t="s">
        <v>166</v>
      </c>
    </row>
    <row r="65" spans="1:37" ht="15" customHeight="1" x14ac:dyDescent="0.3">
      <c r="A65" s="37">
        <v>5</v>
      </c>
      <c r="B65" s="40" t="s">
        <v>51</v>
      </c>
      <c r="C65" s="37" t="s">
        <v>52</v>
      </c>
      <c r="D65" s="37">
        <v>14</v>
      </c>
      <c r="E65" s="41">
        <v>405.76900000000001</v>
      </c>
      <c r="F65" s="41" t="s">
        <v>147</v>
      </c>
      <c r="G65" s="50">
        <v>44538</v>
      </c>
      <c r="H65" s="50">
        <v>44547</v>
      </c>
      <c r="I65" s="41">
        <f t="shared" si="25"/>
        <v>8.5</v>
      </c>
      <c r="J65" s="46">
        <v>1537.5</v>
      </c>
      <c r="K65" s="41">
        <f t="shared" si="17"/>
        <v>47.737529411764704</v>
      </c>
      <c r="L65" s="42">
        <f t="shared" si="18"/>
        <v>0.26391479674796747</v>
      </c>
      <c r="M65" s="41">
        <f t="shared" si="20"/>
        <v>18</v>
      </c>
      <c r="N65" s="41" t="s">
        <v>157</v>
      </c>
      <c r="O65" s="41">
        <f t="shared" si="7"/>
        <v>22.542722222222224</v>
      </c>
      <c r="P65" s="41">
        <f t="shared" si="26"/>
        <v>8.5</v>
      </c>
      <c r="Q65" s="43">
        <v>44512</v>
      </c>
      <c r="R65" s="43">
        <v>44519</v>
      </c>
      <c r="S65" s="41">
        <f t="shared" si="27"/>
        <v>6</v>
      </c>
      <c r="T65" s="41">
        <f t="shared" ref="T65:T105" si="29">E65/S65</f>
        <v>67.628166666666672</v>
      </c>
      <c r="U65" s="41">
        <f>NETWORKDAYS.INTL(Q65,Q66-1,1,FPlannedHolidays)</f>
        <v>6</v>
      </c>
      <c r="V65" s="36">
        <v>1.3</v>
      </c>
      <c r="W65" s="36">
        <v>1.5</v>
      </c>
      <c r="X65" s="37">
        <v>1</v>
      </c>
      <c r="Y65" s="41">
        <f t="shared" si="9"/>
        <v>405.76900000000001</v>
      </c>
      <c r="Z65" s="37">
        <v>2</v>
      </c>
      <c r="AA65" s="37">
        <v>2</v>
      </c>
      <c r="AB65" s="37">
        <v>2</v>
      </c>
      <c r="AC65" s="37">
        <v>2</v>
      </c>
      <c r="AD65" s="37">
        <v>1</v>
      </c>
      <c r="AE65" s="37">
        <v>2</v>
      </c>
      <c r="AF65" s="41" t="s">
        <v>111</v>
      </c>
      <c r="AG65" s="41" t="s">
        <v>114</v>
      </c>
      <c r="AH65" s="37" t="s">
        <v>116</v>
      </c>
      <c r="AI65" s="37" t="s">
        <v>117</v>
      </c>
      <c r="AJ65" s="37" t="s">
        <v>117</v>
      </c>
      <c r="AK65" s="41" t="s">
        <v>166</v>
      </c>
    </row>
    <row r="66" spans="1:37" ht="15" customHeight="1" x14ac:dyDescent="0.3">
      <c r="A66" s="37">
        <v>5</v>
      </c>
      <c r="B66" s="40" t="s">
        <v>51</v>
      </c>
      <c r="C66" s="37" t="s">
        <v>52</v>
      </c>
      <c r="D66" s="37">
        <v>15</v>
      </c>
      <c r="E66" s="41">
        <v>428.88499999999999</v>
      </c>
      <c r="F66" s="41" t="s">
        <v>147</v>
      </c>
      <c r="G66" s="50">
        <v>44548</v>
      </c>
      <c r="H66" s="50">
        <v>44600</v>
      </c>
      <c r="I66" s="41">
        <f t="shared" si="25"/>
        <v>32</v>
      </c>
      <c r="J66" s="46">
        <v>4905.875</v>
      </c>
      <c r="K66" s="41">
        <f t="shared" si="17"/>
        <v>13.40265625</v>
      </c>
      <c r="L66" s="42">
        <f t="shared" si="18"/>
        <v>8.7422732947741222E-2</v>
      </c>
      <c r="M66" s="41">
        <f t="shared" si="20"/>
        <v>15</v>
      </c>
      <c r="N66" s="41" t="s">
        <v>156</v>
      </c>
      <c r="O66" s="41">
        <f t="shared" si="7"/>
        <v>28.592333333333332</v>
      </c>
      <c r="P66" s="37">
        <v>32</v>
      </c>
      <c r="Q66" s="43">
        <v>44520</v>
      </c>
      <c r="R66" s="43">
        <v>44529</v>
      </c>
      <c r="S66" s="41">
        <f>NETWORKDAYS.INTL(Q66,R66,1,FPlannedHolidays)</f>
        <v>6</v>
      </c>
      <c r="T66" s="41">
        <f t="shared" si="29"/>
        <v>71.480833333333337</v>
      </c>
      <c r="V66" s="36">
        <v>1</v>
      </c>
      <c r="W66" s="36">
        <v>1.5</v>
      </c>
      <c r="X66" s="37">
        <v>1</v>
      </c>
      <c r="Y66" s="41">
        <f t="shared" si="9"/>
        <v>428.88499999999999</v>
      </c>
      <c r="Z66" s="37">
        <v>2</v>
      </c>
      <c r="AA66" s="37">
        <v>2</v>
      </c>
      <c r="AB66" s="37">
        <v>2</v>
      </c>
      <c r="AC66" s="37">
        <v>2</v>
      </c>
      <c r="AD66" s="37">
        <v>1</v>
      </c>
      <c r="AE66" s="37">
        <v>2</v>
      </c>
      <c r="AF66" s="41" t="s">
        <v>111</v>
      </c>
      <c r="AG66" s="41" t="s">
        <v>114</v>
      </c>
      <c r="AH66" s="37" t="s">
        <v>116</v>
      </c>
      <c r="AI66" s="37" t="s">
        <v>117</v>
      </c>
      <c r="AJ66" s="37" t="s">
        <v>117</v>
      </c>
      <c r="AK66" s="41" t="s">
        <v>166</v>
      </c>
    </row>
    <row r="67" spans="1:37" ht="15" customHeight="1" x14ac:dyDescent="0.3">
      <c r="A67" s="32">
        <v>5</v>
      </c>
      <c r="B67" s="45" t="s">
        <v>54</v>
      </c>
      <c r="C67" s="32" t="s">
        <v>55</v>
      </c>
      <c r="D67" s="32">
        <v>1</v>
      </c>
      <c r="E67" s="33">
        <v>680.06600000000003</v>
      </c>
      <c r="F67" s="33" t="s">
        <v>148</v>
      </c>
      <c r="G67" s="35">
        <v>44364</v>
      </c>
      <c r="H67" s="35">
        <v>44435</v>
      </c>
      <c r="I67" s="33">
        <f t="shared" ref="I67:I78" si="30">NETWORKDAYS.INTL(G67,H67,1,GHolidays)+NETWORKDAYS.INTL(G67,H67,"1111100",GHolidays)*(GWeekendHours/GWeekdayHours)</f>
        <v>59</v>
      </c>
      <c r="J67" s="60">
        <v>7345.1125000000511</v>
      </c>
      <c r="K67" s="33">
        <f t="shared" ref="K67:K98" si="31">E67/I67</f>
        <v>11.526542372881357</v>
      </c>
      <c r="L67" s="34">
        <f t="shared" ref="L67:L98" si="32">E67/J67</f>
        <v>9.2587553968709851E-2</v>
      </c>
      <c r="M67" s="33">
        <f t="shared" si="20"/>
        <v>12</v>
      </c>
      <c r="N67" s="33" t="s">
        <v>156</v>
      </c>
      <c r="O67" s="33">
        <f t="shared" ref="O67:O130" si="33">E67/M67</f>
        <v>56.672166666666669</v>
      </c>
      <c r="P67" s="33">
        <f t="shared" ref="P67:P77" si="34">NETWORKDAYS.INTL(G67,G68-1,1,GHolidays)+NETWORKDAYS.INTL(G67,G68-1,"1111100",GHolidays)*(GWeekendHours/GWeekdayHours)</f>
        <v>49.5</v>
      </c>
      <c r="Q67" s="35">
        <v>44334</v>
      </c>
      <c r="R67" s="35">
        <v>44370</v>
      </c>
      <c r="S67" s="33">
        <f t="shared" ref="S67:S78" si="35">NETWORKDAYS.INTL(Q67,R67,1,GPlannedHolidays)</f>
        <v>26</v>
      </c>
      <c r="T67" s="33">
        <f t="shared" si="29"/>
        <v>26.156384615384617</v>
      </c>
      <c r="U67" s="33">
        <f t="shared" ref="U67:U77" si="36">NETWORKDAYS.INTL(Q67,Q68-1,1,GPlannedHolidays)</f>
        <v>26</v>
      </c>
      <c r="V67" s="36">
        <v>1.4</v>
      </c>
      <c r="W67" s="36">
        <v>1.5</v>
      </c>
      <c r="X67" s="37">
        <v>3</v>
      </c>
      <c r="Y67" s="41">
        <f t="shared" ref="Y67:Y130" si="37">+E67/X67</f>
        <v>226.68866666666668</v>
      </c>
      <c r="Z67" s="39">
        <v>2</v>
      </c>
      <c r="AA67" s="37">
        <v>2</v>
      </c>
      <c r="AB67" s="37">
        <v>2</v>
      </c>
      <c r="AC67" s="39">
        <v>2</v>
      </c>
      <c r="AD67" s="39">
        <v>1</v>
      </c>
      <c r="AE67" s="39">
        <v>2</v>
      </c>
      <c r="AF67" s="41" t="s">
        <v>111</v>
      </c>
      <c r="AG67" s="41" t="s">
        <v>114</v>
      </c>
      <c r="AH67" s="37" t="s">
        <v>116</v>
      </c>
      <c r="AI67" s="37" t="s">
        <v>117</v>
      </c>
      <c r="AJ67" s="37" t="s">
        <v>117</v>
      </c>
      <c r="AK67" s="41" t="s">
        <v>166</v>
      </c>
    </row>
    <row r="68" spans="1:37" ht="15" customHeight="1" x14ac:dyDescent="0.3">
      <c r="A68" s="37">
        <v>5</v>
      </c>
      <c r="B68" s="40" t="s">
        <v>54</v>
      </c>
      <c r="C68" s="37" t="s">
        <v>55</v>
      </c>
      <c r="D68" s="37">
        <v>2</v>
      </c>
      <c r="E68" s="37">
        <v>680</v>
      </c>
      <c r="F68" s="46" t="s">
        <v>148</v>
      </c>
      <c r="G68" s="43">
        <v>44425</v>
      </c>
      <c r="H68" s="43">
        <v>44452</v>
      </c>
      <c r="I68" s="41">
        <f t="shared" si="30"/>
        <v>21.5</v>
      </c>
      <c r="J68" s="61">
        <v>2798.0833333333258</v>
      </c>
      <c r="K68" s="41">
        <f t="shared" si="31"/>
        <v>31.627906976744185</v>
      </c>
      <c r="L68" s="42">
        <f t="shared" si="32"/>
        <v>0.24302349822795433</v>
      </c>
      <c r="M68" s="41">
        <f t="shared" si="20"/>
        <v>13</v>
      </c>
      <c r="N68" s="46" t="s">
        <v>156</v>
      </c>
      <c r="O68" s="41">
        <f t="shared" si="33"/>
        <v>52.307692307692307</v>
      </c>
      <c r="P68" s="41">
        <f t="shared" si="34"/>
        <v>18.5</v>
      </c>
      <c r="Q68" s="43">
        <v>44371</v>
      </c>
      <c r="R68" s="43">
        <v>44378</v>
      </c>
      <c r="S68" s="41">
        <f t="shared" si="35"/>
        <v>6</v>
      </c>
      <c r="T68" s="41">
        <f t="shared" si="29"/>
        <v>113.33333333333333</v>
      </c>
      <c r="U68" s="41">
        <f t="shared" si="36"/>
        <v>6</v>
      </c>
      <c r="V68" s="36">
        <v>1.4</v>
      </c>
      <c r="W68" s="36">
        <v>1.5</v>
      </c>
      <c r="X68" s="37">
        <v>2</v>
      </c>
      <c r="Y68" s="41">
        <f t="shared" si="37"/>
        <v>340</v>
      </c>
      <c r="Z68" s="37">
        <v>2</v>
      </c>
      <c r="AA68" s="37">
        <v>2</v>
      </c>
      <c r="AB68" s="37">
        <v>2</v>
      </c>
      <c r="AC68" s="37">
        <v>2</v>
      </c>
      <c r="AD68" s="37">
        <v>1</v>
      </c>
      <c r="AE68" s="37">
        <v>2</v>
      </c>
      <c r="AF68" s="41" t="s">
        <v>111</v>
      </c>
      <c r="AG68" s="41" t="s">
        <v>114</v>
      </c>
      <c r="AH68" s="37" t="s">
        <v>116</v>
      </c>
      <c r="AI68" s="37" t="s">
        <v>117</v>
      </c>
      <c r="AJ68" s="37" t="s">
        <v>117</v>
      </c>
      <c r="AK68" s="41" t="s">
        <v>166</v>
      </c>
    </row>
    <row r="69" spans="1:37" ht="15" customHeight="1" x14ac:dyDescent="0.3">
      <c r="A69" s="37">
        <v>5</v>
      </c>
      <c r="B69" s="40" t="s">
        <v>54</v>
      </c>
      <c r="C69" s="37" t="s">
        <v>55</v>
      </c>
      <c r="D69" s="37">
        <v>3</v>
      </c>
      <c r="E69" s="41">
        <v>670</v>
      </c>
      <c r="F69" s="46" t="s">
        <v>148</v>
      </c>
      <c r="G69" s="43">
        <v>44449</v>
      </c>
      <c r="H69" s="43">
        <v>44461</v>
      </c>
      <c r="I69" s="41">
        <f t="shared" si="30"/>
        <v>10.5</v>
      </c>
      <c r="J69" s="61">
        <v>1411.0000000000018</v>
      </c>
      <c r="K69" s="41">
        <f t="shared" si="31"/>
        <v>63.80952380952381</v>
      </c>
      <c r="L69" s="42">
        <f t="shared" si="32"/>
        <v>0.47484053862508796</v>
      </c>
      <c r="M69" s="41">
        <f t="shared" si="20"/>
        <v>13</v>
      </c>
      <c r="N69" s="46" t="s">
        <v>156</v>
      </c>
      <c r="O69" s="41">
        <f t="shared" si="33"/>
        <v>51.53846153846154</v>
      </c>
      <c r="P69" s="41">
        <f t="shared" si="34"/>
        <v>9.5</v>
      </c>
      <c r="Q69" s="43">
        <v>44379</v>
      </c>
      <c r="R69" s="43">
        <v>44386</v>
      </c>
      <c r="S69" s="41">
        <f t="shared" si="35"/>
        <v>6</v>
      </c>
      <c r="T69" s="41">
        <f t="shared" si="29"/>
        <v>111.66666666666667</v>
      </c>
      <c r="U69" s="41">
        <f t="shared" si="36"/>
        <v>6</v>
      </c>
      <c r="V69" s="36">
        <v>1.4</v>
      </c>
      <c r="W69" s="36">
        <v>1.5</v>
      </c>
      <c r="X69" s="37">
        <v>2</v>
      </c>
      <c r="Y69" s="41">
        <f t="shared" si="37"/>
        <v>335</v>
      </c>
      <c r="Z69" s="37">
        <v>2</v>
      </c>
      <c r="AA69" s="37">
        <v>2</v>
      </c>
      <c r="AB69" s="37">
        <v>2</v>
      </c>
      <c r="AC69" s="37">
        <v>2</v>
      </c>
      <c r="AD69" s="37">
        <v>1</v>
      </c>
      <c r="AE69" s="37">
        <v>2</v>
      </c>
      <c r="AF69" s="41" t="s">
        <v>111</v>
      </c>
      <c r="AG69" s="41" t="s">
        <v>114</v>
      </c>
      <c r="AH69" s="37" t="s">
        <v>116</v>
      </c>
      <c r="AI69" s="37" t="s">
        <v>117</v>
      </c>
      <c r="AJ69" s="37" t="s">
        <v>117</v>
      </c>
      <c r="AK69" s="41" t="s">
        <v>166</v>
      </c>
    </row>
    <row r="70" spans="1:37" ht="15" customHeight="1" x14ac:dyDescent="0.3">
      <c r="A70" s="37">
        <v>5</v>
      </c>
      <c r="B70" s="40" t="s">
        <v>54</v>
      </c>
      <c r="C70" s="37" t="s">
        <v>55</v>
      </c>
      <c r="D70" s="37">
        <v>4</v>
      </c>
      <c r="E70" s="41">
        <v>675</v>
      </c>
      <c r="F70" s="46" t="s">
        <v>148</v>
      </c>
      <c r="G70" s="43">
        <v>44461</v>
      </c>
      <c r="H70" s="43">
        <v>44480</v>
      </c>
      <c r="I70" s="41">
        <f t="shared" si="30"/>
        <v>15.5</v>
      </c>
      <c r="J70" s="61">
        <v>2107.7083333333353</v>
      </c>
      <c r="K70" s="41">
        <f t="shared" si="31"/>
        <v>43.548387096774192</v>
      </c>
      <c r="L70" s="42">
        <f t="shared" si="32"/>
        <v>0.32025303943856842</v>
      </c>
      <c r="M70" s="41">
        <f t="shared" si="20"/>
        <v>14</v>
      </c>
      <c r="N70" s="46" t="s">
        <v>156</v>
      </c>
      <c r="O70" s="41">
        <f t="shared" si="33"/>
        <v>48.214285714285715</v>
      </c>
      <c r="P70" s="41">
        <f t="shared" si="34"/>
        <v>12</v>
      </c>
      <c r="Q70" s="43">
        <v>44387</v>
      </c>
      <c r="R70" s="43">
        <v>44398</v>
      </c>
      <c r="S70" s="41">
        <f t="shared" si="35"/>
        <v>8</v>
      </c>
      <c r="T70" s="41">
        <f t="shared" si="29"/>
        <v>84.375</v>
      </c>
      <c r="U70" s="41">
        <f t="shared" si="36"/>
        <v>8</v>
      </c>
      <c r="V70" s="36">
        <v>1.4</v>
      </c>
      <c r="W70" s="36">
        <v>1.5</v>
      </c>
      <c r="X70" s="37">
        <v>2</v>
      </c>
      <c r="Y70" s="41">
        <f t="shared" si="37"/>
        <v>337.5</v>
      </c>
      <c r="Z70" s="37">
        <v>2</v>
      </c>
      <c r="AA70" s="37">
        <v>2</v>
      </c>
      <c r="AB70" s="37">
        <v>2</v>
      </c>
      <c r="AC70" s="37">
        <v>2</v>
      </c>
      <c r="AD70" s="37">
        <v>1</v>
      </c>
      <c r="AE70" s="37">
        <v>2</v>
      </c>
      <c r="AF70" s="41" t="s">
        <v>111</v>
      </c>
      <c r="AG70" s="41" t="s">
        <v>114</v>
      </c>
      <c r="AH70" s="37" t="s">
        <v>116</v>
      </c>
      <c r="AI70" s="37" t="s">
        <v>117</v>
      </c>
      <c r="AJ70" s="37" t="s">
        <v>117</v>
      </c>
      <c r="AK70" s="41" t="s">
        <v>166</v>
      </c>
    </row>
    <row r="71" spans="1:37" ht="15" customHeight="1" x14ac:dyDescent="0.3">
      <c r="A71" s="37">
        <v>5</v>
      </c>
      <c r="B71" s="40" t="s">
        <v>54</v>
      </c>
      <c r="C71" s="37" t="s">
        <v>55</v>
      </c>
      <c r="D71" s="37">
        <v>5</v>
      </c>
      <c r="E71" s="46">
        <v>322.197</v>
      </c>
      <c r="F71" s="41" t="s">
        <v>147</v>
      </c>
      <c r="G71" s="43">
        <v>44476</v>
      </c>
      <c r="H71" s="43">
        <v>44487</v>
      </c>
      <c r="I71" s="41">
        <f t="shared" si="30"/>
        <v>9</v>
      </c>
      <c r="J71" s="61">
        <v>1255.541666666667</v>
      </c>
      <c r="K71" s="41">
        <f t="shared" si="31"/>
        <v>35.799666666666667</v>
      </c>
      <c r="L71" s="42">
        <f t="shared" si="32"/>
        <v>0.25661991836192871</v>
      </c>
      <c r="M71" s="41">
        <f t="shared" si="20"/>
        <v>14</v>
      </c>
      <c r="N71" s="41" t="s">
        <v>156</v>
      </c>
      <c r="O71" s="41">
        <f t="shared" si="33"/>
        <v>23.01407142857143</v>
      </c>
      <c r="P71" s="41">
        <f t="shared" si="34"/>
        <v>9</v>
      </c>
      <c r="Q71" s="43">
        <v>44399</v>
      </c>
      <c r="R71" s="43">
        <v>44405</v>
      </c>
      <c r="S71" s="41">
        <f t="shared" si="35"/>
        <v>5</v>
      </c>
      <c r="T71" s="41">
        <f t="shared" si="29"/>
        <v>64.439400000000006</v>
      </c>
      <c r="U71" s="41">
        <f t="shared" si="36"/>
        <v>5</v>
      </c>
      <c r="V71" s="36">
        <v>1.4</v>
      </c>
      <c r="W71" s="36">
        <v>1.5</v>
      </c>
      <c r="X71" s="37">
        <v>1</v>
      </c>
      <c r="Y71" s="41">
        <f t="shared" si="37"/>
        <v>322.197</v>
      </c>
      <c r="Z71" s="37">
        <v>2</v>
      </c>
      <c r="AA71" s="37">
        <v>2</v>
      </c>
      <c r="AB71" s="37">
        <v>2</v>
      </c>
      <c r="AC71" s="37">
        <v>2</v>
      </c>
      <c r="AD71" s="37">
        <v>1</v>
      </c>
      <c r="AE71" s="37">
        <v>2</v>
      </c>
      <c r="AF71" s="41" t="s">
        <v>111</v>
      </c>
      <c r="AG71" s="41" t="s">
        <v>114</v>
      </c>
      <c r="AH71" s="37" t="s">
        <v>116</v>
      </c>
      <c r="AI71" s="37" t="s">
        <v>117</v>
      </c>
      <c r="AJ71" s="37" t="s">
        <v>117</v>
      </c>
      <c r="AK71" s="41" t="s">
        <v>166</v>
      </c>
    </row>
    <row r="72" spans="1:37" ht="15" customHeight="1" x14ac:dyDescent="0.3">
      <c r="A72" s="37">
        <v>5</v>
      </c>
      <c r="B72" s="40" t="s">
        <v>54</v>
      </c>
      <c r="C72" s="37" t="s">
        <v>55</v>
      </c>
      <c r="D72" s="37">
        <v>6</v>
      </c>
      <c r="E72" s="46">
        <v>323.22299999999996</v>
      </c>
      <c r="F72" s="41" t="s">
        <v>147</v>
      </c>
      <c r="G72" s="43">
        <v>44488</v>
      </c>
      <c r="H72" s="43">
        <v>44501</v>
      </c>
      <c r="I72" s="41">
        <f t="shared" si="30"/>
        <v>11</v>
      </c>
      <c r="J72" s="61">
        <v>1643.625</v>
      </c>
      <c r="K72" s="41">
        <f t="shared" si="31"/>
        <v>29.383909090909086</v>
      </c>
      <c r="L72" s="42">
        <f t="shared" si="32"/>
        <v>0.19665252110426645</v>
      </c>
      <c r="M72" s="41">
        <f t="shared" si="20"/>
        <v>15</v>
      </c>
      <c r="N72" s="41" t="s">
        <v>156</v>
      </c>
      <c r="O72" s="41">
        <f t="shared" si="33"/>
        <v>21.548199999999998</v>
      </c>
      <c r="P72" s="41">
        <f t="shared" si="34"/>
        <v>7.5</v>
      </c>
      <c r="Q72" s="43">
        <v>44406</v>
      </c>
      <c r="R72" s="43">
        <v>44412</v>
      </c>
      <c r="S72" s="41">
        <f t="shared" si="35"/>
        <v>5</v>
      </c>
      <c r="T72" s="41">
        <f t="shared" si="29"/>
        <v>64.644599999999997</v>
      </c>
      <c r="U72" s="41">
        <f t="shared" si="36"/>
        <v>5</v>
      </c>
      <c r="V72" s="36">
        <v>1.4</v>
      </c>
      <c r="W72" s="36">
        <v>1.5</v>
      </c>
      <c r="X72" s="37">
        <v>1</v>
      </c>
      <c r="Y72" s="41">
        <f t="shared" si="37"/>
        <v>323.22299999999996</v>
      </c>
      <c r="Z72" s="37">
        <v>2</v>
      </c>
      <c r="AA72" s="37">
        <v>2</v>
      </c>
      <c r="AB72" s="37">
        <v>2</v>
      </c>
      <c r="AC72" s="37">
        <v>2</v>
      </c>
      <c r="AD72" s="37">
        <v>1</v>
      </c>
      <c r="AE72" s="37">
        <v>2</v>
      </c>
      <c r="AF72" s="41" t="s">
        <v>111</v>
      </c>
      <c r="AG72" s="41" t="s">
        <v>114</v>
      </c>
      <c r="AH72" s="37" t="s">
        <v>116</v>
      </c>
      <c r="AI72" s="37" t="s">
        <v>117</v>
      </c>
      <c r="AJ72" s="37" t="s">
        <v>117</v>
      </c>
      <c r="AK72" s="41" t="s">
        <v>166</v>
      </c>
    </row>
    <row r="73" spans="1:37" ht="15" customHeight="1" x14ac:dyDescent="0.3">
      <c r="A73" s="37">
        <v>5</v>
      </c>
      <c r="B73" s="40" t="s">
        <v>54</v>
      </c>
      <c r="C73" s="37" t="s">
        <v>55</v>
      </c>
      <c r="D73" s="37">
        <v>7</v>
      </c>
      <c r="E73" s="46">
        <v>322.24299999999999</v>
      </c>
      <c r="F73" s="41" t="s">
        <v>147</v>
      </c>
      <c r="G73" s="43">
        <v>44497</v>
      </c>
      <c r="H73" s="43">
        <v>44504</v>
      </c>
      <c r="I73" s="41">
        <f t="shared" si="30"/>
        <v>6.5</v>
      </c>
      <c r="J73" s="61">
        <v>471.625</v>
      </c>
      <c r="K73" s="41">
        <f t="shared" si="31"/>
        <v>49.57584615384615</v>
      </c>
      <c r="L73" s="42">
        <f t="shared" si="32"/>
        <v>0.68326106546514709</v>
      </c>
      <c r="M73" s="41">
        <f t="shared" si="20"/>
        <v>7</v>
      </c>
      <c r="N73" s="41" t="s">
        <v>155</v>
      </c>
      <c r="O73" s="41">
        <f t="shared" si="33"/>
        <v>46.034714285714287</v>
      </c>
      <c r="P73" s="41">
        <f t="shared" si="34"/>
        <v>6.5</v>
      </c>
      <c r="Q73" s="43">
        <v>44413</v>
      </c>
      <c r="R73" s="43">
        <v>44425</v>
      </c>
      <c r="S73" s="41">
        <f t="shared" si="35"/>
        <v>9</v>
      </c>
      <c r="T73" s="41">
        <f t="shared" si="29"/>
        <v>35.80477777777778</v>
      </c>
      <c r="U73" s="41">
        <f t="shared" si="36"/>
        <v>9</v>
      </c>
      <c r="V73" s="36">
        <v>1.2</v>
      </c>
      <c r="W73" s="36">
        <v>1.5</v>
      </c>
      <c r="X73" s="37">
        <v>1</v>
      </c>
      <c r="Y73" s="41">
        <f t="shared" si="37"/>
        <v>322.24299999999999</v>
      </c>
      <c r="Z73" s="37">
        <v>2</v>
      </c>
      <c r="AA73" s="37">
        <v>2</v>
      </c>
      <c r="AB73" s="37">
        <v>2</v>
      </c>
      <c r="AC73" s="37">
        <v>2</v>
      </c>
      <c r="AD73" s="37">
        <v>1</v>
      </c>
      <c r="AE73" s="37">
        <v>2</v>
      </c>
      <c r="AF73" s="41" t="s">
        <v>111</v>
      </c>
      <c r="AG73" s="41" t="s">
        <v>114</v>
      </c>
      <c r="AH73" s="37" t="s">
        <v>116</v>
      </c>
      <c r="AI73" s="37" t="s">
        <v>117</v>
      </c>
      <c r="AJ73" s="37" t="s">
        <v>117</v>
      </c>
      <c r="AK73" s="41" t="s">
        <v>166</v>
      </c>
    </row>
    <row r="74" spans="1:37" ht="15" customHeight="1" x14ac:dyDescent="0.3">
      <c r="A74" s="37">
        <v>5</v>
      </c>
      <c r="B74" s="40" t="s">
        <v>54</v>
      </c>
      <c r="C74" s="37" t="s">
        <v>55</v>
      </c>
      <c r="D74" s="37">
        <v>8</v>
      </c>
      <c r="E74" s="46">
        <v>323.5</v>
      </c>
      <c r="F74" s="41" t="s">
        <v>147</v>
      </c>
      <c r="G74" s="43">
        <v>44505</v>
      </c>
      <c r="H74" s="43">
        <v>44515</v>
      </c>
      <c r="I74" s="41">
        <f t="shared" si="30"/>
        <v>8.5</v>
      </c>
      <c r="J74" s="61">
        <v>1186.5</v>
      </c>
      <c r="K74" s="41">
        <f t="shared" si="31"/>
        <v>38.058823529411768</v>
      </c>
      <c r="L74" s="42">
        <f t="shared" si="32"/>
        <v>0.27265065318162662</v>
      </c>
      <c r="M74" s="41">
        <f t="shared" si="20"/>
        <v>14</v>
      </c>
      <c r="N74" s="41" t="s">
        <v>156</v>
      </c>
      <c r="O74" s="41">
        <f t="shared" si="33"/>
        <v>23.107142857142858</v>
      </c>
      <c r="P74" s="41">
        <f t="shared" si="34"/>
        <v>8.5</v>
      </c>
      <c r="Q74" s="43">
        <v>44426</v>
      </c>
      <c r="R74" s="43">
        <v>44435</v>
      </c>
      <c r="S74" s="41">
        <f t="shared" si="35"/>
        <v>8</v>
      </c>
      <c r="T74" s="41">
        <f t="shared" si="29"/>
        <v>40.4375</v>
      </c>
      <c r="U74" s="41">
        <f t="shared" si="36"/>
        <v>8</v>
      </c>
      <c r="V74" s="36">
        <v>1.2</v>
      </c>
      <c r="W74" s="36">
        <v>1.5</v>
      </c>
      <c r="X74" s="37">
        <v>1</v>
      </c>
      <c r="Y74" s="41">
        <f t="shared" si="37"/>
        <v>323.5</v>
      </c>
      <c r="Z74" s="37">
        <v>2</v>
      </c>
      <c r="AA74" s="37">
        <v>2</v>
      </c>
      <c r="AB74" s="37">
        <v>2</v>
      </c>
      <c r="AC74" s="37">
        <v>2</v>
      </c>
      <c r="AD74" s="37">
        <v>1</v>
      </c>
      <c r="AE74" s="37">
        <v>2</v>
      </c>
      <c r="AF74" s="41" t="s">
        <v>111</v>
      </c>
      <c r="AG74" s="41" t="s">
        <v>114</v>
      </c>
      <c r="AH74" s="37" t="s">
        <v>116</v>
      </c>
      <c r="AI74" s="37" t="s">
        <v>117</v>
      </c>
      <c r="AJ74" s="37" t="s">
        <v>117</v>
      </c>
      <c r="AK74" s="41" t="s">
        <v>166</v>
      </c>
    </row>
    <row r="75" spans="1:37" ht="15" customHeight="1" x14ac:dyDescent="0.3">
      <c r="A75" s="37">
        <v>5</v>
      </c>
      <c r="B75" s="40" t="s">
        <v>54</v>
      </c>
      <c r="C75" s="37" t="s">
        <v>55</v>
      </c>
      <c r="D75" s="37">
        <v>9</v>
      </c>
      <c r="E75" s="46">
        <v>321.25200000000001</v>
      </c>
      <c r="F75" s="41" t="s">
        <v>147</v>
      </c>
      <c r="G75" s="43">
        <v>44516</v>
      </c>
      <c r="H75" s="43">
        <v>44522</v>
      </c>
      <c r="I75" s="41">
        <f t="shared" si="30"/>
        <v>5.5</v>
      </c>
      <c r="J75" s="61">
        <v>799.5</v>
      </c>
      <c r="K75" s="41">
        <f t="shared" si="31"/>
        <v>58.409454545454544</v>
      </c>
      <c r="L75" s="42">
        <f t="shared" si="32"/>
        <v>0.40181613508442776</v>
      </c>
      <c r="M75" s="41">
        <f t="shared" si="20"/>
        <v>15</v>
      </c>
      <c r="N75" s="41" t="s">
        <v>156</v>
      </c>
      <c r="O75" s="41">
        <f t="shared" si="33"/>
        <v>21.416800000000002</v>
      </c>
      <c r="P75" s="41">
        <f t="shared" si="34"/>
        <v>5.5</v>
      </c>
      <c r="Q75" s="43">
        <v>44436</v>
      </c>
      <c r="R75" s="43">
        <v>44448</v>
      </c>
      <c r="S75" s="41">
        <f t="shared" si="35"/>
        <v>8</v>
      </c>
      <c r="T75" s="41">
        <f t="shared" si="29"/>
        <v>40.156500000000001</v>
      </c>
      <c r="U75" s="41">
        <f t="shared" si="36"/>
        <v>8</v>
      </c>
      <c r="V75" s="36">
        <v>1.2</v>
      </c>
      <c r="W75" s="36">
        <v>1.5</v>
      </c>
      <c r="X75" s="37">
        <v>1</v>
      </c>
      <c r="Y75" s="41">
        <f t="shared" si="37"/>
        <v>321.25200000000001</v>
      </c>
      <c r="Z75" s="37">
        <v>2</v>
      </c>
      <c r="AA75" s="37">
        <v>2</v>
      </c>
      <c r="AB75" s="37">
        <v>2</v>
      </c>
      <c r="AC75" s="37">
        <v>2</v>
      </c>
      <c r="AD75" s="37">
        <v>1</v>
      </c>
      <c r="AE75" s="37">
        <v>2</v>
      </c>
      <c r="AF75" s="41" t="s">
        <v>111</v>
      </c>
      <c r="AG75" s="41" t="s">
        <v>114</v>
      </c>
      <c r="AH75" s="37" t="s">
        <v>116</v>
      </c>
      <c r="AI75" s="37" t="s">
        <v>117</v>
      </c>
      <c r="AJ75" s="37" t="s">
        <v>117</v>
      </c>
      <c r="AK75" s="41" t="s">
        <v>166</v>
      </c>
    </row>
    <row r="76" spans="1:37" ht="15" customHeight="1" x14ac:dyDescent="0.3">
      <c r="A76" s="37">
        <v>5</v>
      </c>
      <c r="B76" s="40" t="s">
        <v>54</v>
      </c>
      <c r="C76" s="37" t="s">
        <v>55</v>
      </c>
      <c r="D76" s="37">
        <v>10</v>
      </c>
      <c r="E76" s="46">
        <v>322.65600000000001</v>
      </c>
      <c r="F76" s="41" t="s">
        <v>147</v>
      </c>
      <c r="G76" s="43">
        <v>44523</v>
      </c>
      <c r="H76" s="43">
        <v>44530</v>
      </c>
      <c r="I76" s="41">
        <f t="shared" si="30"/>
        <v>6.5</v>
      </c>
      <c r="J76" s="61">
        <v>1093.75</v>
      </c>
      <c r="K76" s="41">
        <f t="shared" si="31"/>
        <v>49.639384615384614</v>
      </c>
      <c r="L76" s="42">
        <f t="shared" si="32"/>
        <v>0.29499977142857142</v>
      </c>
      <c r="M76" s="41">
        <f t="shared" si="20"/>
        <v>17</v>
      </c>
      <c r="N76" s="41" t="s">
        <v>157</v>
      </c>
      <c r="O76" s="41">
        <f t="shared" si="33"/>
        <v>18.979764705882353</v>
      </c>
      <c r="P76" s="41">
        <f t="shared" si="34"/>
        <v>6.5</v>
      </c>
      <c r="Q76" s="43">
        <v>44449</v>
      </c>
      <c r="R76" s="43">
        <v>44459</v>
      </c>
      <c r="S76" s="41">
        <f t="shared" si="35"/>
        <v>7</v>
      </c>
      <c r="T76" s="41">
        <f t="shared" si="29"/>
        <v>46.093714285714285</v>
      </c>
      <c r="U76" s="41">
        <f t="shared" si="36"/>
        <v>7</v>
      </c>
      <c r="V76" s="36">
        <v>1.2</v>
      </c>
      <c r="W76" s="36">
        <v>1.5</v>
      </c>
      <c r="X76" s="37">
        <v>1</v>
      </c>
      <c r="Y76" s="41">
        <f t="shared" si="37"/>
        <v>322.65600000000001</v>
      </c>
      <c r="Z76" s="37">
        <v>2</v>
      </c>
      <c r="AA76" s="37">
        <v>2</v>
      </c>
      <c r="AB76" s="37">
        <v>2</v>
      </c>
      <c r="AC76" s="37">
        <v>2</v>
      </c>
      <c r="AD76" s="37">
        <v>1</v>
      </c>
      <c r="AE76" s="37">
        <v>2</v>
      </c>
      <c r="AF76" s="41" t="s">
        <v>111</v>
      </c>
      <c r="AG76" s="41" t="s">
        <v>114</v>
      </c>
      <c r="AH76" s="37" t="s">
        <v>116</v>
      </c>
      <c r="AI76" s="37" t="s">
        <v>117</v>
      </c>
      <c r="AJ76" s="37" t="s">
        <v>117</v>
      </c>
      <c r="AK76" s="41" t="s">
        <v>166</v>
      </c>
    </row>
    <row r="77" spans="1:37" ht="15" customHeight="1" x14ac:dyDescent="0.3">
      <c r="A77" s="37">
        <v>5</v>
      </c>
      <c r="B77" s="40" t="s">
        <v>54</v>
      </c>
      <c r="C77" s="37" t="s">
        <v>55</v>
      </c>
      <c r="D77" s="37">
        <v>11</v>
      </c>
      <c r="E77" s="46">
        <v>348.08100000000002</v>
      </c>
      <c r="F77" s="41" t="s">
        <v>147</v>
      </c>
      <c r="G77" s="43">
        <v>44531</v>
      </c>
      <c r="H77" s="43">
        <v>44574</v>
      </c>
      <c r="I77" s="41">
        <f t="shared" si="30"/>
        <v>25.5</v>
      </c>
      <c r="J77" s="61">
        <v>3866</v>
      </c>
      <c r="K77" s="41">
        <f t="shared" si="31"/>
        <v>13.650235294117648</v>
      </c>
      <c r="L77" s="42">
        <f t="shared" si="32"/>
        <v>9.0036471805483714E-2</v>
      </c>
      <c r="M77" s="41">
        <f t="shared" si="20"/>
        <v>15</v>
      </c>
      <c r="N77" s="41" t="s">
        <v>156</v>
      </c>
      <c r="O77" s="41">
        <f t="shared" si="33"/>
        <v>23.205400000000001</v>
      </c>
      <c r="P77" s="41">
        <f t="shared" si="34"/>
        <v>25.5</v>
      </c>
      <c r="Q77" s="43">
        <v>44460</v>
      </c>
      <c r="R77" s="43">
        <v>44469</v>
      </c>
      <c r="S77" s="41">
        <f t="shared" si="35"/>
        <v>8</v>
      </c>
      <c r="T77" s="41">
        <f>E77/S77</f>
        <v>43.510125000000002</v>
      </c>
      <c r="U77" s="41">
        <f t="shared" si="36"/>
        <v>8</v>
      </c>
      <c r="V77" s="36">
        <v>1</v>
      </c>
      <c r="W77" s="36">
        <v>1.5</v>
      </c>
      <c r="X77" s="37">
        <v>1</v>
      </c>
      <c r="Y77" s="41">
        <f t="shared" si="37"/>
        <v>348.08100000000002</v>
      </c>
      <c r="Z77" s="37">
        <v>2</v>
      </c>
      <c r="AA77" s="37">
        <v>2</v>
      </c>
      <c r="AB77" s="37">
        <v>2</v>
      </c>
      <c r="AC77" s="37">
        <v>2</v>
      </c>
      <c r="AD77" s="37">
        <v>1</v>
      </c>
      <c r="AE77" s="37">
        <v>2</v>
      </c>
      <c r="AF77" s="41" t="s">
        <v>111</v>
      </c>
      <c r="AG77" s="41" t="s">
        <v>114</v>
      </c>
      <c r="AH77" s="37" t="s">
        <v>116</v>
      </c>
      <c r="AI77" s="37" t="s">
        <v>117</v>
      </c>
      <c r="AJ77" s="37" t="s">
        <v>117</v>
      </c>
      <c r="AK77" s="41" t="s">
        <v>166</v>
      </c>
    </row>
    <row r="78" spans="1:37" ht="15" customHeight="1" x14ac:dyDescent="0.3">
      <c r="A78" s="37">
        <v>5</v>
      </c>
      <c r="B78" s="40" t="s">
        <v>54</v>
      </c>
      <c r="C78" s="37" t="s">
        <v>55</v>
      </c>
      <c r="D78" s="37">
        <v>12</v>
      </c>
      <c r="E78" s="41">
        <v>317.07900000000001</v>
      </c>
      <c r="F78" s="41" t="s">
        <v>147</v>
      </c>
      <c r="G78" s="43">
        <v>44575</v>
      </c>
      <c r="H78" s="43">
        <v>44599</v>
      </c>
      <c r="I78" s="41">
        <f t="shared" si="30"/>
        <v>19.5</v>
      </c>
      <c r="J78" s="61">
        <v>3162.375</v>
      </c>
      <c r="K78" s="41">
        <f t="shared" si="31"/>
        <v>16.260461538461538</v>
      </c>
      <c r="L78" s="42">
        <f t="shared" si="32"/>
        <v>0.10026609747420846</v>
      </c>
      <c r="M78" s="41">
        <f t="shared" si="20"/>
        <v>16</v>
      </c>
      <c r="N78" s="41" t="s">
        <v>157</v>
      </c>
      <c r="O78" s="41">
        <f t="shared" si="33"/>
        <v>19.8174375</v>
      </c>
      <c r="P78" s="41">
        <v>10</v>
      </c>
      <c r="Q78" s="43">
        <v>44470</v>
      </c>
      <c r="R78" s="43">
        <v>44481</v>
      </c>
      <c r="S78" s="41">
        <f t="shared" si="35"/>
        <v>8</v>
      </c>
      <c r="T78" s="41">
        <f t="shared" si="29"/>
        <v>39.634875000000001</v>
      </c>
      <c r="U78" s="41"/>
      <c r="V78" s="36">
        <v>1</v>
      </c>
      <c r="W78" s="36">
        <v>1.5</v>
      </c>
      <c r="X78" s="37">
        <v>1</v>
      </c>
      <c r="Y78" s="41">
        <f t="shared" si="37"/>
        <v>317.07900000000001</v>
      </c>
      <c r="Z78" s="37">
        <v>2</v>
      </c>
      <c r="AA78" s="37">
        <v>2</v>
      </c>
      <c r="AB78" s="37">
        <v>2</v>
      </c>
      <c r="AC78" s="37">
        <v>2</v>
      </c>
      <c r="AD78" s="37">
        <v>1</v>
      </c>
      <c r="AE78" s="37">
        <v>2</v>
      </c>
      <c r="AF78" s="41" t="s">
        <v>111</v>
      </c>
      <c r="AG78" s="41" t="s">
        <v>114</v>
      </c>
      <c r="AH78" s="37" t="s">
        <v>116</v>
      </c>
      <c r="AI78" s="37" t="s">
        <v>117</v>
      </c>
      <c r="AJ78" s="37" t="s">
        <v>117</v>
      </c>
      <c r="AK78" s="41" t="s">
        <v>166</v>
      </c>
    </row>
    <row r="79" spans="1:37" ht="15" customHeight="1" x14ac:dyDescent="0.3">
      <c r="A79" s="32">
        <v>6</v>
      </c>
      <c r="B79" s="32" t="s">
        <v>56</v>
      </c>
      <c r="C79" s="32" t="s">
        <v>57</v>
      </c>
      <c r="D79" s="32">
        <v>1</v>
      </c>
      <c r="E79" s="33">
        <v>2074.8490000000002</v>
      </c>
      <c r="F79" s="33" t="s">
        <v>151</v>
      </c>
      <c r="G79" s="35">
        <v>43859</v>
      </c>
      <c r="H79" s="35">
        <v>43903</v>
      </c>
      <c r="I79" s="33">
        <f t="shared" ref="I79:I89" si="38">NETWORKDAYS.INTL(G79,H79,1,HTHolidays)+NETWORKDAYS.INTL(G79,H79,"1111100",HTHolidays)*(HTWeekendHours/HTWeekdayHours)</f>
        <v>36.5</v>
      </c>
      <c r="J79" s="33">
        <f>8520.875-6.5*0.2*HTWeekdayHours*I79</f>
        <v>8046.375</v>
      </c>
      <c r="K79" s="33">
        <f t="shared" si="31"/>
        <v>56.845178082191786</v>
      </c>
      <c r="L79" s="34">
        <f t="shared" si="32"/>
        <v>0.25786133507324727</v>
      </c>
      <c r="M79" s="33">
        <f t="shared" si="20"/>
        <v>22</v>
      </c>
      <c r="N79" s="33" t="s">
        <v>158</v>
      </c>
      <c r="O79" s="33">
        <f t="shared" si="33"/>
        <v>94.311318181818194</v>
      </c>
      <c r="P79" s="33">
        <f t="shared" ref="P79:P88" si="39">NETWORKDAYS.INTL(G79,G80-1,1,HTHolidays)+NETWORKDAYS.INTL(G79,G80-1,"1111100",HTHolidays)*(HTWeekendHours/HTWeekdayHours)</f>
        <v>16</v>
      </c>
      <c r="Q79" s="47">
        <v>43882</v>
      </c>
      <c r="R79" s="47">
        <v>43941</v>
      </c>
      <c r="S79" s="33">
        <f t="shared" ref="S79:S89" si="40">NETWORKDAYS.INTL(Q79,R79,1,HPlannedHolidays)</f>
        <v>40</v>
      </c>
      <c r="T79" s="33">
        <f t="shared" si="29"/>
        <v>51.871225000000003</v>
      </c>
      <c r="U79" s="33">
        <f t="shared" ref="U79:U88" si="41">NETWORKDAYS.INTL(Q79,Q80-1,1,HPlannedHolidays)</f>
        <v>25</v>
      </c>
      <c r="V79" s="36">
        <v>2</v>
      </c>
      <c r="W79" s="36">
        <v>2</v>
      </c>
      <c r="X79" s="37">
        <v>4</v>
      </c>
      <c r="Y79" s="41">
        <f t="shared" si="37"/>
        <v>518.71225000000004</v>
      </c>
      <c r="Z79" s="37">
        <v>2</v>
      </c>
      <c r="AA79" s="37">
        <v>0</v>
      </c>
      <c r="AB79" s="37">
        <v>2</v>
      </c>
      <c r="AC79" s="48">
        <v>0</v>
      </c>
      <c r="AD79" s="39">
        <v>2</v>
      </c>
      <c r="AE79" s="39">
        <v>0</v>
      </c>
      <c r="AF79" s="37" t="s">
        <v>121</v>
      </c>
      <c r="AG79" s="37" t="s">
        <v>122</v>
      </c>
      <c r="AH79" s="41" t="s">
        <v>126</v>
      </c>
      <c r="AI79" s="37" t="s">
        <v>127</v>
      </c>
      <c r="AJ79" s="37" t="s">
        <v>125</v>
      </c>
      <c r="AK79" s="37" t="s">
        <v>165</v>
      </c>
    </row>
    <row r="80" spans="1:37" ht="15" customHeight="1" x14ac:dyDescent="0.3">
      <c r="A80" s="37">
        <v>6</v>
      </c>
      <c r="B80" s="37" t="s">
        <v>56</v>
      </c>
      <c r="C80" s="37" t="s">
        <v>57</v>
      </c>
      <c r="D80" s="37">
        <v>2</v>
      </c>
      <c r="E80" s="41">
        <v>2785.6830000000004</v>
      </c>
      <c r="F80" s="41" t="s">
        <v>152</v>
      </c>
      <c r="G80" s="43">
        <v>43879</v>
      </c>
      <c r="H80" s="43">
        <v>43988</v>
      </c>
      <c r="I80" s="41">
        <f t="shared" si="38"/>
        <v>57.5</v>
      </c>
      <c r="J80" s="41">
        <f>8502+7742.74999999999-6.5*0.2*HTWeekdayHours*I80</f>
        <v>15497.249999999989</v>
      </c>
      <c r="K80" s="41">
        <f t="shared" si="31"/>
        <v>48.446660869565228</v>
      </c>
      <c r="L80" s="42">
        <f t="shared" si="32"/>
        <v>0.17975337559889673</v>
      </c>
      <c r="M80" s="41">
        <f t="shared" si="20"/>
        <v>27</v>
      </c>
      <c r="N80" s="41" t="s">
        <v>159</v>
      </c>
      <c r="O80" s="41">
        <f t="shared" si="33"/>
        <v>103.17344444444446</v>
      </c>
      <c r="P80" s="41">
        <f t="shared" si="39"/>
        <v>26</v>
      </c>
      <c r="Q80" s="49">
        <v>43917</v>
      </c>
      <c r="R80" s="50">
        <v>43960</v>
      </c>
      <c r="S80" s="41">
        <f t="shared" si="40"/>
        <v>28</v>
      </c>
      <c r="T80" s="41">
        <f t="shared" si="29"/>
        <v>99.488678571428594</v>
      </c>
      <c r="U80" s="41">
        <f t="shared" si="41"/>
        <v>21</v>
      </c>
      <c r="V80" s="36">
        <v>2</v>
      </c>
      <c r="W80" s="36">
        <v>2</v>
      </c>
      <c r="X80" s="37">
        <v>6</v>
      </c>
      <c r="Y80" s="41">
        <f t="shared" si="37"/>
        <v>464.28050000000007</v>
      </c>
      <c r="Z80" s="37">
        <v>2</v>
      </c>
      <c r="AA80" s="37">
        <v>0</v>
      </c>
      <c r="AB80" s="37">
        <v>2</v>
      </c>
      <c r="AC80" s="37">
        <v>0</v>
      </c>
      <c r="AD80" s="37">
        <v>2</v>
      </c>
      <c r="AE80" s="37">
        <v>0</v>
      </c>
      <c r="AF80" s="37" t="s">
        <v>121</v>
      </c>
      <c r="AG80" s="37" t="s">
        <v>122</v>
      </c>
      <c r="AH80" s="41" t="s">
        <v>126</v>
      </c>
      <c r="AI80" s="37" t="s">
        <v>127</v>
      </c>
      <c r="AJ80" s="37" t="s">
        <v>125</v>
      </c>
      <c r="AK80" s="37" t="s">
        <v>165</v>
      </c>
    </row>
    <row r="81" spans="1:37" ht="15" customHeight="1" x14ac:dyDescent="0.3">
      <c r="A81" s="37">
        <v>6</v>
      </c>
      <c r="B81" s="37" t="s">
        <v>56</v>
      </c>
      <c r="C81" s="37" t="s">
        <v>57</v>
      </c>
      <c r="D81" s="37">
        <v>3</v>
      </c>
      <c r="E81" s="41">
        <v>2775.9399999999996</v>
      </c>
      <c r="F81" s="41" t="s">
        <v>152</v>
      </c>
      <c r="G81" s="43">
        <v>43911</v>
      </c>
      <c r="H81" s="43">
        <v>43999</v>
      </c>
      <c r="I81" s="41">
        <f t="shared" si="38"/>
        <v>40</v>
      </c>
      <c r="J81" s="41">
        <f>1334.75+11755.5-6.5*0.2*HTWeekdayHours*I81</f>
        <v>12570.25</v>
      </c>
      <c r="K81" s="41">
        <f t="shared" si="31"/>
        <v>69.398499999999984</v>
      </c>
      <c r="L81" s="42">
        <f t="shared" si="32"/>
        <v>0.22083411228893615</v>
      </c>
      <c r="M81" s="41">
        <f t="shared" si="20"/>
        <v>31</v>
      </c>
      <c r="N81" s="41" t="s">
        <v>160</v>
      </c>
      <c r="O81" s="41">
        <f t="shared" si="33"/>
        <v>89.546451612903212</v>
      </c>
      <c r="P81" s="41">
        <f t="shared" si="39"/>
        <v>14.5</v>
      </c>
      <c r="Q81" s="49">
        <v>43950</v>
      </c>
      <c r="R81" s="50">
        <v>43980</v>
      </c>
      <c r="S81" s="41">
        <f t="shared" si="40"/>
        <v>21</v>
      </c>
      <c r="T81" s="41">
        <f t="shared" si="29"/>
        <v>132.18761904761902</v>
      </c>
      <c r="U81" s="41">
        <f t="shared" si="41"/>
        <v>14</v>
      </c>
      <c r="V81" s="36">
        <v>2</v>
      </c>
      <c r="W81" s="36">
        <v>2</v>
      </c>
      <c r="X81" s="37">
        <v>6</v>
      </c>
      <c r="Y81" s="41">
        <f t="shared" si="37"/>
        <v>462.65666666666658</v>
      </c>
      <c r="Z81" s="37">
        <v>0</v>
      </c>
      <c r="AA81" s="37">
        <v>0</v>
      </c>
      <c r="AB81" s="37">
        <v>2</v>
      </c>
      <c r="AC81" s="37">
        <v>0</v>
      </c>
      <c r="AD81" s="37">
        <v>2</v>
      </c>
      <c r="AE81" s="37">
        <v>0</v>
      </c>
      <c r="AF81" s="37" t="s">
        <v>121</v>
      </c>
      <c r="AG81" s="37" t="s">
        <v>122</v>
      </c>
      <c r="AH81" s="41" t="s">
        <v>126</v>
      </c>
      <c r="AI81" s="37" t="s">
        <v>127</v>
      </c>
      <c r="AJ81" s="37" t="s">
        <v>125</v>
      </c>
      <c r="AK81" s="37" t="s">
        <v>165</v>
      </c>
    </row>
    <row r="82" spans="1:37" ht="15" customHeight="1" x14ac:dyDescent="0.3">
      <c r="A82" s="37">
        <v>6</v>
      </c>
      <c r="B82" s="37" t="s">
        <v>56</v>
      </c>
      <c r="C82" s="37" t="s">
        <v>57</v>
      </c>
      <c r="D82" s="37">
        <v>4</v>
      </c>
      <c r="E82" s="41">
        <v>2778.3209999999999</v>
      </c>
      <c r="F82" s="41" t="s">
        <v>152</v>
      </c>
      <c r="G82" s="43">
        <v>43966</v>
      </c>
      <c r="H82" s="43">
        <v>44016</v>
      </c>
      <c r="I82" s="41">
        <f t="shared" si="38"/>
        <v>39</v>
      </c>
      <c r="J82" s="41">
        <f>18330.5833333334-6.5*0.2*HTWeekdayHours*I82</f>
        <v>17823.583333333401</v>
      </c>
      <c r="K82" s="41">
        <f t="shared" si="31"/>
        <v>71.239000000000004</v>
      </c>
      <c r="L82" s="42">
        <f t="shared" si="32"/>
        <v>0.15587892445869878</v>
      </c>
      <c r="M82" s="41">
        <f t="shared" si="20"/>
        <v>46</v>
      </c>
      <c r="N82" s="41" t="s">
        <v>162</v>
      </c>
      <c r="O82" s="41">
        <f t="shared" si="33"/>
        <v>60.398282608695652</v>
      </c>
      <c r="P82" s="41">
        <f t="shared" si="39"/>
        <v>21</v>
      </c>
      <c r="Q82" s="49">
        <v>43971</v>
      </c>
      <c r="R82" s="50">
        <v>44000</v>
      </c>
      <c r="S82" s="41">
        <f t="shared" si="40"/>
        <v>21</v>
      </c>
      <c r="T82" s="41">
        <f t="shared" si="29"/>
        <v>132.30099999999999</v>
      </c>
      <c r="U82" s="41">
        <f t="shared" si="41"/>
        <v>16</v>
      </c>
      <c r="V82" s="36">
        <v>2</v>
      </c>
      <c r="W82" s="36">
        <v>2</v>
      </c>
      <c r="X82" s="37">
        <v>6</v>
      </c>
      <c r="Y82" s="41">
        <f t="shared" si="37"/>
        <v>463.05349999999999</v>
      </c>
      <c r="Z82" s="37">
        <v>0</v>
      </c>
      <c r="AA82" s="37">
        <v>0</v>
      </c>
      <c r="AB82" s="37">
        <v>1</v>
      </c>
      <c r="AC82" s="37">
        <v>0</v>
      </c>
      <c r="AD82" s="37">
        <v>2</v>
      </c>
      <c r="AE82" s="37">
        <v>0</v>
      </c>
      <c r="AF82" s="37" t="s">
        <v>121</v>
      </c>
      <c r="AG82" s="37" t="s">
        <v>122</v>
      </c>
      <c r="AH82" s="41" t="s">
        <v>126</v>
      </c>
      <c r="AI82" s="37" t="s">
        <v>127</v>
      </c>
      <c r="AJ82" s="37" t="s">
        <v>125</v>
      </c>
      <c r="AK82" s="37" t="s">
        <v>165</v>
      </c>
    </row>
    <row r="83" spans="1:37" ht="15" customHeight="1" x14ac:dyDescent="0.3">
      <c r="A83" s="37">
        <v>6</v>
      </c>
      <c r="B83" s="37" t="s">
        <v>56</v>
      </c>
      <c r="C83" s="37" t="s">
        <v>57</v>
      </c>
      <c r="D83" s="37">
        <v>5</v>
      </c>
      <c r="E83" s="41">
        <v>2780.4469999999997</v>
      </c>
      <c r="F83" s="41" t="s">
        <v>152</v>
      </c>
      <c r="G83" s="43">
        <v>43994</v>
      </c>
      <c r="H83" s="43">
        <v>44033</v>
      </c>
      <c r="I83" s="41">
        <f t="shared" si="38"/>
        <v>31</v>
      </c>
      <c r="J83" s="41">
        <f>18203.9166666667-6.5*0.2*HTWeekdayHours*I83</f>
        <v>17800.916666666701</v>
      </c>
      <c r="K83" s="41">
        <f t="shared" si="31"/>
        <v>89.691838709677413</v>
      </c>
      <c r="L83" s="42">
        <f t="shared" si="32"/>
        <v>0.15619684379549711</v>
      </c>
      <c r="M83" s="41">
        <f t="shared" si="20"/>
        <v>57</v>
      </c>
      <c r="N83" s="41" t="s">
        <v>163</v>
      </c>
      <c r="O83" s="41">
        <f t="shared" si="33"/>
        <v>48.779771929824555</v>
      </c>
      <c r="P83" s="41">
        <f t="shared" si="39"/>
        <v>16.5</v>
      </c>
      <c r="Q83" s="49">
        <v>43994</v>
      </c>
      <c r="R83" s="50">
        <v>44029</v>
      </c>
      <c r="S83" s="41">
        <f t="shared" si="40"/>
        <v>26</v>
      </c>
      <c r="T83" s="41">
        <f t="shared" si="29"/>
        <v>106.94026923076922</v>
      </c>
      <c r="U83" s="41">
        <f t="shared" si="41"/>
        <v>15</v>
      </c>
      <c r="V83" s="36">
        <v>2</v>
      </c>
      <c r="W83" s="36">
        <v>2</v>
      </c>
      <c r="X83" s="37">
        <v>6</v>
      </c>
      <c r="Y83" s="41">
        <f t="shared" si="37"/>
        <v>463.40783333333326</v>
      </c>
      <c r="Z83" s="37">
        <v>0</v>
      </c>
      <c r="AA83" s="37">
        <v>0</v>
      </c>
      <c r="AB83" s="37">
        <v>1</v>
      </c>
      <c r="AC83" s="37">
        <v>0</v>
      </c>
      <c r="AD83" s="37">
        <v>2</v>
      </c>
      <c r="AE83" s="37">
        <v>0</v>
      </c>
      <c r="AF83" s="37" t="s">
        <v>121</v>
      </c>
      <c r="AG83" s="37" t="s">
        <v>122</v>
      </c>
      <c r="AH83" s="41" t="s">
        <v>126</v>
      </c>
      <c r="AI83" s="37" t="s">
        <v>127</v>
      </c>
      <c r="AJ83" s="37" t="s">
        <v>125</v>
      </c>
      <c r="AK83" s="37" t="s">
        <v>165</v>
      </c>
    </row>
    <row r="84" spans="1:37" ht="15" customHeight="1" x14ac:dyDescent="0.3">
      <c r="A84" s="37">
        <v>6</v>
      </c>
      <c r="B84" s="37" t="s">
        <v>56</v>
      </c>
      <c r="C84" s="37" t="s">
        <v>57</v>
      </c>
      <c r="D84" s="37">
        <v>6</v>
      </c>
      <c r="E84" s="41">
        <v>2593.1869999999994</v>
      </c>
      <c r="F84" s="41" t="s">
        <v>152</v>
      </c>
      <c r="G84" s="43">
        <v>44015</v>
      </c>
      <c r="H84" s="43">
        <v>44054</v>
      </c>
      <c r="I84" s="41">
        <f t="shared" si="38"/>
        <v>31.5</v>
      </c>
      <c r="J84" s="41">
        <f>16658.5833333334-6.5*0.2*HTWeekdayHours*I84</f>
        <v>16249.083333333401</v>
      </c>
      <c r="K84" s="41">
        <f t="shared" si="31"/>
        <v>82.323396825396813</v>
      </c>
      <c r="L84" s="42">
        <f t="shared" si="32"/>
        <v>0.15958974095974574</v>
      </c>
      <c r="M84" s="41">
        <f t="shared" si="20"/>
        <v>52</v>
      </c>
      <c r="N84" s="41" t="s">
        <v>163</v>
      </c>
      <c r="O84" s="41">
        <f t="shared" si="33"/>
        <v>49.86898076923076</v>
      </c>
      <c r="P84" s="41">
        <f t="shared" si="39"/>
        <v>11</v>
      </c>
      <c r="Q84" s="49">
        <v>44015</v>
      </c>
      <c r="R84" s="50">
        <v>44049</v>
      </c>
      <c r="S84" s="41">
        <f t="shared" si="40"/>
        <v>25</v>
      </c>
      <c r="T84" s="41">
        <f t="shared" si="29"/>
        <v>103.72747999999997</v>
      </c>
      <c r="U84" s="41">
        <f t="shared" si="41"/>
        <v>15</v>
      </c>
      <c r="V84" s="36">
        <v>2</v>
      </c>
      <c r="W84" s="36">
        <v>2</v>
      </c>
      <c r="X84" s="37">
        <v>6</v>
      </c>
      <c r="Y84" s="41">
        <f t="shared" si="37"/>
        <v>432.19783333333322</v>
      </c>
      <c r="Z84" s="37">
        <v>0</v>
      </c>
      <c r="AA84" s="37">
        <v>0</v>
      </c>
      <c r="AB84" s="37">
        <v>1</v>
      </c>
      <c r="AC84" s="37">
        <v>0</v>
      </c>
      <c r="AD84" s="37">
        <v>2</v>
      </c>
      <c r="AE84" s="37">
        <v>0</v>
      </c>
      <c r="AF84" s="37" t="s">
        <v>121</v>
      </c>
      <c r="AG84" s="37" t="s">
        <v>122</v>
      </c>
      <c r="AH84" s="41" t="s">
        <v>126</v>
      </c>
      <c r="AI84" s="37" t="s">
        <v>127</v>
      </c>
      <c r="AJ84" s="37" t="s">
        <v>125</v>
      </c>
      <c r="AK84" s="37" t="s">
        <v>165</v>
      </c>
    </row>
    <row r="85" spans="1:37" ht="15" customHeight="1" x14ac:dyDescent="0.3">
      <c r="A85" s="37">
        <v>6</v>
      </c>
      <c r="B85" s="37" t="s">
        <v>56</v>
      </c>
      <c r="C85" s="37" t="s">
        <v>57</v>
      </c>
      <c r="D85" s="37">
        <v>7</v>
      </c>
      <c r="E85" s="41">
        <v>2274.3369999999995</v>
      </c>
      <c r="F85" s="41" t="s">
        <v>151</v>
      </c>
      <c r="G85" s="43">
        <v>44029</v>
      </c>
      <c r="H85" s="43">
        <v>44070</v>
      </c>
      <c r="I85" s="41">
        <f t="shared" si="38"/>
        <v>33.5</v>
      </c>
      <c r="J85" s="41">
        <f>17254.7500000002-6.5*0.2*HTWeekdayHours*I85</f>
        <v>16819.2500000002</v>
      </c>
      <c r="K85" s="41">
        <f t="shared" si="31"/>
        <v>67.890656716417894</v>
      </c>
      <c r="L85" s="42">
        <f t="shared" si="32"/>
        <v>0.13522226020779599</v>
      </c>
      <c r="M85" s="41">
        <f t="shared" si="20"/>
        <v>50</v>
      </c>
      <c r="N85" s="41" t="s">
        <v>162</v>
      </c>
      <c r="O85" s="41">
        <f t="shared" si="33"/>
        <v>45.48673999999999</v>
      </c>
      <c r="P85" s="41">
        <f t="shared" si="39"/>
        <v>14</v>
      </c>
      <c r="Q85" s="50">
        <v>44036</v>
      </c>
      <c r="R85" s="50">
        <v>44065</v>
      </c>
      <c r="S85" s="41">
        <f t="shared" si="40"/>
        <v>21</v>
      </c>
      <c r="T85" s="41">
        <f t="shared" si="29"/>
        <v>108.30176190476189</v>
      </c>
      <c r="U85" s="41">
        <f t="shared" si="41"/>
        <v>11</v>
      </c>
      <c r="V85" s="36">
        <v>2</v>
      </c>
      <c r="W85" s="36">
        <v>2</v>
      </c>
      <c r="X85" s="37">
        <v>6</v>
      </c>
      <c r="Y85" s="41">
        <f t="shared" si="37"/>
        <v>379.05616666666657</v>
      </c>
      <c r="Z85" s="37">
        <v>0</v>
      </c>
      <c r="AA85" s="37">
        <v>0</v>
      </c>
      <c r="AB85" s="37">
        <v>1</v>
      </c>
      <c r="AC85" s="37">
        <v>0</v>
      </c>
      <c r="AD85" s="37">
        <v>2</v>
      </c>
      <c r="AE85" s="37">
        <v>0</v>
      </c>
      <c r="AF85" s="37" t="s">
        <v>121</v>
      </c>
      <c r="AG85" s="37" t="s">
        <v>122</v>
      </c>
      <c r="AH85" s="41" t="s">
        <v>126</v>
      </c>
      <c r="AI85" s="37" t="s">
        <v>127</v>
      </c>
      <c r="AJ85" s="37" t="s">
        <v>125</v>
      </c>
      <c r="AK85" s="37" t="s">
        <v>165</v>
      </c>
    </row>
    <row r="86" spans="1:37" ht="15" customHeight="1" x14ac:dyDescent="0.3">
      <c r="A86" s="37">
        <v>6</v>
      </c>
      <c r="B86" s="37" t="s">
        <v>56</v>
      </c>
      <c r="C86" s="37" t="s">
        <v>57</v>
      </c>
      <c r="D86" s="37">
        <v>8</v>
      </c>
      <c r="E86" s="41">
        <v>2255.0629999999996</v>
      </c>
      <c r="F86" s="41" t="s">
        <v>151</v>
      </c>
      <c r="G86" s="43">
        <v>44047</v>
      </c>
      <c r="H86" s="43">
        <v>44086</v>
      </c>
      <c r="I86" s="41">
        <f t="shared" si="38"/>
        <v>30.5</v>
      </c>
      <c r="J86" s="41">
        <f>16852.75-6.5*0.2*HTWeekdayHours*I86</f>
        <v>16456.25</v>
      </c>
      <c r="K86" s="41">
        <f t="shared" si="31"/>
        <v>73.93649180327867</v>
      </c>
      <c r="L86" s="42">
        <f t="shared" si="32"/>
        <v>0.13703383213064943</v>
      </c>
      <c r="M86" s="41">
        <f t="shared" si="20"/>
        <v>54</v>
      </c>
      <c r="N86" s="41" t="s">
        <v>163</v>
      </c>
      <c r="O86" s="41">
        <f t="shared" si="33"/>
        <v>41.760425925925922</v>
      </c>
      <c r="P86" s="41">
        <f t="shared" si="39"/>
        <v>15</v>
      </c>
      <c r="Q86" s="50">
        <v>44051</v>
      </c>
      <c r="R86" s="50">
        <v>44084</v>
      </c>
      <c r="S86" s="41">
        <f t="shared" si="40"/>
        <v>23</v>
      </c>
      <c r="T86" s="41">
        <f t="shared" si="29"/>
        <v>98.046217391304339</v>
      </c>
      <c r="U86" s="41">
        <f t="shared" si="41"/>
        <v>15</v>
      </c>
      <c r="V86" s="36">
        <v>2</v>
      </c>
      <c r="W86" s="36">
        <v>2</v>
      </c>
      <c r="X86" s="37">
        <v>6</v>
      </c>
      <c r="Y86" s="41">
        <f t="shared" si="37"/>
        <v>375.84383333333329</v>
      </c>
      <c r="Z86" s="37">
        <v>0</v>
      </c>
      <c r="AA86" s="37">
        <v>0</v>
      </c>
      <c r="AB86" s="37">
        <v>1</v>
      </c>
      <c r="AC86" s="37">
        <v>0</v>
      </c>
      <c r="AD86" s="37">
        <v>2</v>
      </c>
      <c r="AE86" s="37">
        <v>0</v>
      </c>
      <c r="AF86" s="37" t="s">
        <v>121</v>
      </c>
      <c r="AG86" s="37" t="s">
        <v>122</v>
      </c>
      <c r="AH86" s="41" t="s">
        <v>126</v>
      </c>
      <c r="AI86" s="37" t="s">
        <v>127</v>
      </c>
      <c r="AJ86" s="37" t="s">
        <v>125</v>
      </c>
      <c r="AK86" s="37" t="s">
        <v>165</v>
      </c>
    </row>
    <row r="87" spans="1:37" ht="15" customHeight="1" x14ac:dyDescent="0.3">
      <c r="A87" s="37">
        <v>6</v>
      </c>
      <c r="B87" s="37" t="s">
        <v>56</v>
      </c>
      <c r="C87" s="37" t="s">
        <v>57</v>
      </c>
      <c r="D87" s="37">
        <v>9</v>
      </c>
      <c r="E87" s="41">
        <v>2283.0129999999995</v>
      </c>
      <c r="F87" s="41" t="s">
        <v>151</v>
      </c>
      <c r="G87" s="43">
        <v>44065</v>
      </c>
      <c r="H87" s="43">
        <v>44103</v>
      </c>
      <c r="I87" s="41">
        <f t="shared" si="38"/>
        <v>28.5</v>
      </c>
      <c r="J87" s="41">
        <f>16144.0833333332-6.5*0.2*HTWeekdayHours*I87</f>
        <v>15773.583333333199</v>
      </c>
      <c r="K87" s="41">
        <f t="shared" si="31"/>
        <v>80.105719298245589</v>
      </c>
      <c r="L87" s="42">
        <f t="shared" si="32"/>
        <v>0.1447364845231755</v>
      </c>
      <c r="M87" s="41">
        <f t="shared" si="20"/>
        <v>55</v>
      </c>
      <c r="N87" s="41" t="s">
        <v>163</v>
      </c>
      <c r="O87" s="41">
        <f t="shared" si="33"/>
        <v>41.509327272727262</v>
      </c>
      <c r="P87" s="41">
        <f t="shared" si="39"/>
        <v>15</v>
      </c>
      <c r="Q87" s="49">
        <v>44072</v>
      </c>
      <c r="R87" s="50">
        <v>44103</v>
      </c>
      <c r="S87" s="41">
        <f t="shared" si="40"/>
        <v>21</v>
      </c>
      <c r="T87" s="41">
        <f t="shared" si="29"/>
        <v>108.71490476190473</v>
      </c>
      <c r="U87" s="41">
        <f t="shared" si="41"/>
        <v>14</v>
      </c>
      <c r="V87" s="36">
        <v>2</v>
      </c>
      <c r="W87" s="36">
        <v>2</v>
      </c>
      <c r="X87" s="37">
        <v>5</v>
      </c>
      <c r="Y87" s="41">
        <f t="shared" si="37"/>
        <v>456.60259999999988</v>
      </c>
      <c r="Z87" s="37">
        <v>0</v>
      </c>
      <c r="AA87" s="37">
        <v>0</v>
      </c>
      <c r="AB87" s="37">
        <v>1</v>
      </c>
      <c r="AC87" s="37">
        <v>0</v>
      </c>
      <c r="AD87" s="37">
        <v>2</v>
      </c>
      <c r="AE87" s="37">
        <v>0</v>
      </c>
      <c r="AF87" s="37" t="s">
        <v>121</v>
      </c>
      <c r="AG87" s="37" t="s">
        <v>122</v>
      </c>
      <c r="AH87" s="41" t="s">
        <v>126</v>
      </c>
      <c r="AI87" s="37" t="s">
        <v>127</v>
      </c>
      <c r="AJ87" s="37" t="s">
        <v>125</v>
      </c>
      <c r="AK87" s="37" t="s">
        <v>165</v>
      </c>
    </row>
    <row r="88" spans="1:37" ht="15" customHeight="1" x14ac:dyDescent="0.3">
      <c r="A88" s="37">
        <v>6</v>
      </c>
      <c r="B88" s="37" t="s">
        <v>56</v>
      </c>
      <c r="C88" s="37" t="s">
        <v>57</v>
      </c>
      <c r="D88" s="37">
        <v>10</v>
      </c>
      <c r="E88" s="41">
        <v>1210.2149999999997</v>
      </c>
      <c r="F88" s="41" t="s">
        <v>149</v>
      </c>
      <c r="G88" s="43">
        <v>44086</v>
      </c>
      <c r="H88" s="43">
        <v>44113</v>
      </c>
      <c r="I88" s="41">
        <f t="shared" si="38"/>
        <v>22.5</v>
      </c>
      <c r="J88" s="41">
        <f>14073.3333333333-6.5*0.2*HTWeekdayHours*I88</f>
        <v>13780.833333333299</v>
      </c>
      <c r="K88" s="41">
        <f t="shared" si="31"/>
        <v>53.787333333333322</v>
      </c>
      <c r="L88" s="42">
        <f t="shared" si="32"/>
        <v>8.7818709560379946E-2</v>
      </c>
      <c r="M88" s="41">
        <f t="shared" si="20"/>
        <v>61</v>
      </c>
      <c r="N88" s="41" t="s">
        <v>163</v>
      </c>
      <c r="O88" s="41">
        <f t="shared" si="33"/>
        <v>19.839590163934421</v>
      </c>
      <c r="P88" s="41">
        <f t="shared" si="39"/>
        <v>16.5</v>
      </c>
      <c r="Q88" s="49">
        <v>44093</v>
      </c>
      <c r="R88" s="50">
        <v>44131</v>
      </c>
      <c r="S88" s="41">
        <f t="shared" si="40"/>
        <v>27</v>
      </c>
      <c r="T88" s="41">
        <f t="shared" si="29"/>
        <v>44.822777777777766</v>
      </c>
      <c r="U88" s="41">
        <f t="shared" si="41"/>
        <v>27</v>
      </c>
      <c r="V88" s="36">
        <v>2</v>
      </c>
      <c r="W88" s="36">
        <v>2</v>
      </c>
      <c r="X88" s="37">
        <v>4</v>
      </c>
      <c r="Y88" s="41">
        <f t="shared" si="37"/>
        <v>302.55374999999992</v>
      </c>
      <c r="Z88" s="37">
        <v>0</v>
      </c>
      <c r="AA88" s="37">
        <v>0</v>
      </c>
      <c r="AB88" s="37">
        <v>1</v>
      </c>
      <c r="AC88" s="37">
        <v>0</v>
      </c>
      <c r="AD88" s="37">
        <v>2</v>
      </c>
      <c r="AE88" s="37">
        <v>0</v>
      </c>
      <c r="AF88" s="37" t="s">
        <v>121</v>
      </c>
      <c r="AG88" s="37" t="s">
        <v>122</v>
      </c>
      <c r="AH88" s="41" t="s">
        <v>126</v>
      </c>
      <c r="AI88" s="37" t="s">
        <v>127</v>
      </c>
      <c r="AJ88" s="37" t="s">
        <v>125</v>
      </c>
      <c r="AK88" s="37" t="s">
        <v>165</v>
      </c>
    </row>
    <row r="89" spans="1:37" ht="15" customHeight="1" x14ac:dyDescent="0.3">
      <c r="A89" s="37">
        <v>6</v>
      </c>
      <c r="B89" s="37" t="s">
        <v>56</v>
      </c>
      <c r="C89" s="37" t="s">
        <v>57</v>
      </c>
      <c r="D89" s="37">
        <v>11</v>
      </c>
      <c r="E89" s="41">
        <v>316.07299999999998</v>
      </c>
      <c r="F89" s="41" t="s">
        <v>147</v>
      </c>
      <c r="G89" s="43">
        <v>44107</v>
      </c>
      <c r="H89" s="43">
        <v>44134</v>
      </c>
      <c r="I89" s="41">
        <f t="shared" si="38"/>
        <v>23</v>
      </c>
      <c r="J89" s="41">
        <f>14667.75-6.5*0.2*HTWeekdayHours*I89</f>
        <v>14368.75</v>
      </c>
      <c r="K89" s="41">
        <f t="shared" si="31"/>
        <v>13.742304347826087</v>
      </c>
      <c r="L89" s="42">
        <f t="shared" si="32"/>
        <v>2.1997250978686385E-2</v>
      </c>
      <c r="M89" s="41">
        <f t="shared" si="20"/>
        <v>62</v>
      </c>
      <c r="N89" s="41" t="s">
        <v>163</v>
      </c>
      <c r="O89" s="41">
        <f t="shared" si="33"/>
        <v>5.0979516129032252</v>
      </c>
      <c r="P89" s="41">
        <v>23</v>
      </c>
      <c r="Q89" s="49">
        <v>44132</v>
      </c>
      <c r="R89" s="50">
        <v>44144</v>
      </c>
      <c r="S89" s="41">
        <f t="shared" si="40"/>
        <v>9</v>
      </c>
      <c r="T89" s="41">
        <f>E89/S89</f>
        <v>35.11922222222222</v>
      </c>
      <c r="U89" s="41"/>
      <c r="V89" s="36">
        <v>2</v>
      </c>
      <c r="W89" s="36">
        <v>2</v>
      </c>
      <c r="X89" s="37">
        <v>2</v>
      </c>
      <c r="Y89" s="41">
        <f t="shared" si="37"/>
        <v>158.03649999999999</v>
      </c>
      <c r="Z89" s="37">
        <v>0</v>
      </c>
      <c r="AA89" s="37">
        <v>0</v>
      </c>
      <c r="AB89" s="37">
        <v>1</v>
      </c>
      <c r="AC89" s="37">
        <v>0</v>
      </c>
      <c r="AD89" s="37">
        <v>2</v>
      </c>
      <c r="AE89" s="37">
        <v>0</v>
      </c>
      <c r="AF89" s="37" t="s">
        <v>121</v>
      </c>
      <c r="AG89" s="37" t="s">
        <v>122</v>
      </c>
      <c r="AH89" s="41" t="s">
        <v>126</v>
      </c>
      <c r="AI89" s="37" t="s">
        <v>127</v>
      </c>
      <c r="AJ89" s="37" t="s">
        <v>125</v>
      </c>
      <c r="AK89" s="37" t="s">
        <v>165</v>
      </c>
    </row>
    <row r="90" spans="1:37" ht="15" customHeight="1" x14ac:dyDescent="0.3">
      <c r="A90" s="32">
        <v>7</v>
      </c>
      <c r="B90" s="32" t="s">
        <v>58</v>
      </c>
      <c r="C90" s="32" t="s">
        <v>59</v>
      </c>
      <c r="D90" s="32">
        <v>1</v>
      </c>
      <c r="E90" s="51">
        <v>2480.7670000000003</v>
      </c>
      <c r="F90" s="51" t="s">
        <v>151</v>
      </c>
      <c r="G90" s="35">
        <v>44956</v>
      </c>
      <c r="H90" s="35">
        <v>45034</v>
      </c>
      <c r="I90" s="33">
        <f t="shared" ref="I90:I100" si="42">NETWORKDAYS.INTL(G90,H90,1,IHolidays)+NETWORKDAYS.INTL(G90,H90,"1111100",IHolidays)*(IWeekendHours/IWeekdayHours)</f>
        <v>60</v>
      </c>
      <c r="J90" s="60">
        <v>10228.083333333054</v>
      </c>
      <c r="K90" s="33">
        <f t="shared" si="31"/>
        <v>41.346116666666674</v>
      </c>
      <c r="L90" s="34">
        <f t="shared" si="32"/>
        <v>0.24254466053431986</v>
      </c>
      <c r="M90" s="33">
        <f t="shared" si="20"/>
        <v>17</v>
      </c>
      <c r="N90" s="51" t="s">
        <v>157</v>
      </c>
      <c r="O90" s="33">
        <f t="shared" si="33"/>
        <v>145.92747058823531</v>
      </c>
      <c r="P90" s="33">
        <f t="shared" ref="P90:P99" si="43">NETWORKDAYS.INTL(G90,G91-1,1,IHolidays)+NETWORKDAYS.INTL(G90,G91-1,"1111100",IHolidays)*(IWeekendHours/IWeekdayHours)</f>
        <v>39.5</v>
      </c>
      <c r="Q90" s="47">
        <v>44915</v>
      </c>
      <c r="R90" s="47">
        <v>44992</v>
      </c>
      <c r="S90" s="33">
        <f t="shared" ref="S90:S100" si="44">NETWORKDAYS.INTL(Q90,R90,1,IPlannedHolidays)</f>
        <v>46</v>
      </c>
      <c r="T90" s="33">
        <f t="shared" si="29"/>
        <v>53.929717391304351</v>
      </c>
      <c r="U90" s="33">
        <f t="shared" ref="U90:U99" si="45">NETWORKDAYS.INTL(Q90,Q91-1,1,IPlannedHolidays)</f>
        <v>32</v>
      </c>
      <c r="V90" s="36">
        <v>2</v>
      </c>
      <c r="W90" s="36">
        <v>2</v>
      </c>
      <c r="X90" s="37">
        <v>4</v>
      </c>
      <c r="Y90" s="41">
        <f t="shared" si="37"/>
        <v>620.19175000000007</v>
      </c>
      <c r="Z90" s="37"/>
      <c r="AA90" s="37">
        <v>2</v>
      </c>
      <c r="AB90" s="37"/>
      <c r="AC90" s="37"/>
      <c r="AD90" s="37"/>
      <c r="AE90" s="37"/>
      <c r="AF90" s="41" t="s">
        <v>111</v>
      </c>
      <c r="AG90" s="41" t="s">
        <v>114</v>
      </c>
      <c r="AH90" s="41" t="s">
        <v>126</v>
      </c>
      <c r="AI90" s="37" t="s">
        <v>115</v>
      </c>
      <c r="AJ90" s="37" t="s">
        <v>115</v>
      </c>
      <c r="AK90" s="41" t="s">
        <v>166</v>
      </c>
    </row>
    <row r="91" spans="1:37" ht="15" customHeight="1" x14ac:dyDescent="0.3">
      <c r="A91" s="37">
        <v>7</v>
      </c>
      <c r="B91" s="37" t="s">
        <v>58</v>
      </c>
      <c r="C91" s="37" t="s">
        <v>59</v>
      </c>
      <c r="D91" s="37">
        <v>2</v>
      </c>
      <c r="E91" s="46">
        <v>2438.5180000000005</v>
      </c>
      <c r="F91" s="41" t="s">
        <v>151</v>
      </c>
      <c r="G91" s="43">
        <v>45006</v>
      </c>
      <c r="H91" s="43">
        <v>45055</v>
      </c>
      <c r="I91" s="41">
        <f t="shared" si="42"/>
        <v>35</v>
      </c>
      <c r="J91" s="61">
        <v>4045.3958333333212</v>
      </c>
      <c r="K91" s="41">
        <f t="shared" si="31"/>
        <v>69.671942857142867</v>
      </c>
      <c r="L91" s="42">
        <f t="shared" si="32"/>
        <v>0.6027884786717429</v>
      </c>
      <c r="M91" s="41">
        <f t="shared" si="20"/>
        <v>12</v>
      </c>
      <c r="N91" s="41" t="s">
        <v>156</v>
      </c>
      <c r="O91" s="41">
        <f t="shared" si="33"/>
        <v>203.20983333333336</v>
      </c>
      <c r="P91" s="41">
        <f t="shared" si="43"/>
        <v>25</v>
      </c>
      <c r="Q91" s="50">
        <v>44973</v>
      </c>
      <c r="R91" s="50">
        <v>45012</v>
      </c>
      <c r="S91" s="41">
        <f t="shared" si="44"/>
        <v>28</v>
      </c>
      <c r="T91" s="41">
        <f>E91/S91</f>
        <v>87.089928571428587</v>
      </c>
      <c r="U91" s="41">
        <f t="shared" si="45"/>
        <v>12</v>
      </c>
      <c r="V91" s="36">
        <v>2</v>
      </c>
      <c r="W91" s="36">
        <v>2</v>
      </c>
      <c r="X91" s="37">
        <v>5</v>
      </c>
      <c r="Y91" s="41">
        <f t="shared" si="37"/>
        <v>487.70360000000011</v>
      </c>
      <c r="Z91" s="37"/>
      <c r="AA91" s="37">
        <v>2</v>
      </c>
      <c r="AB91" s="37"/>
      <c r="AC91" s="37"/>
      <c r="AD91" s="37"/>
      <c r="AE91" s="37"/>
      <c r="AF91" s="41" t="s">
        <v>111</v>
      </c>
      <c r="AG91" s="41" t="s">
        <v>114</v>
      </c>
      <c r="AH91" s="41" t="s">
        <v>126</v>
      </c>
      <c r="AI91" s="37" t="s">
        <v>115</v>
      </c>
      <c r="AJ91" s="37" t="s">
        <v>115</v>
      </c>
      <c r="AK91" s="41" t="s">
        <v>166</v>
      </c>
    </row>
    <row r="92" spans="1:37" ht="15" customHeight="1" x14ac:dyDescent="0.3">
      <c r="A92" s="37">
        <v>7</v>
      </c>
      <c r="B92" s="37" t="s">
        <v>58</v>
      </c>
      <c r="C92" s="37" t="s">
        <v>59</v>
      </c>
      <c r="D92" s="37">
        <v>3</v>
      </c>
      <c r="E92" s="46">
        <v>2457.0590000000002</v>
      </c>
      <c r="F92" s="41" t="s">
        <v>151</v>
      </c>
      <c r="G92" s="43">
        <v>45041</v>
      </c>
      <c r="H92" s="43">
        <v>45072</v>
      </c>
      <c r="I92" s="41">
        <f t="shared" si="42"/>
        <v>24</v>
      </c>
      <c r="J92" s="61">
        <v>6765</v>
      </c>
      <c r="K92" s="41">
        <f t="shared" si="31"/>
        <v>102.37745833333334</v>
      </c>
      <c r="L92" s="42">
        <f t="shared" si="32"/>
        <v>0.36320162601626022</v>
      </c>
      <c r="M92" s="41">
        <f t="shared" si="20"/>
        <v>28</v>
      </c>
      <c r="N92" s="41" t="s">
        <v>159</v>
      </c>
      <c r="O92" s="41">
        <f t="shared" si="33"/>
        <v>87.752107142857156</v>
      </c>
      <c r="P92" s="41">
        <f t="shared" si="43"/>
        <v>13</v>
      </c>
      <c r="Q92" s="50">
        <v>44989</v>
      </c>
      <c r="R92" s="50">
        <v>45030</v>
      </c>
      <c r="S92" s="41">
        <f t="shared" si="44"/>
        <v>28</v>
      </c>
      <c r="T92" s="41">
        <f t="shared" si="29"/>
        <v>87.752107142857156</v>
      </c>
      <c r="U92" s="41">
        <f t="shared" si="45"/>
        <v>14</v>
      </c>
      <c r="V92" s="36">
        <v>2</v>
      </c>
      <c r="W92" s="36">
        <v>2</v>
      </c>
      <c r="X92" s="37">
        <v>5</v>
      </c>
      <c r="Y92" s="41">
        <f t="shared" si="37"/>
        <v>491.41180000000003</v>
      </c>
      <c r="Z92" s="37"/>
      <c r="AA92" s="37">
        <v>2</v>
      </c>
      <c r="AB92" s="37"/>
      <c r="AC92" s="37"/>
      <c r="AD92" s="37"/>
      <c r="AE92" s="37"/>
      <c r="AF92" s="41" t="s">
        <v>111</v>
      </c>
      <c r="AG92" s="41" t="s">
        <v>114</v>
      </c>
      <c r="AH92" s="41" t="s">
        <v>126</v>
      </c>
      <c r="AI92" s="37" t="s">
        <v>115</v>
      </c>
      <c r="AJ92" s="37" t="s">
        <v>115</v>
      </c>
      <c r="AK92" s="41" t="s">
        <v>166</v>
      </c>
    </row>
    <row r="93" spans="1:37" ht="15" customHeight="1" x14ac:dyDescent="0.3">
      <c r="A93" s="37">
        <v>7</v>
      </c>
      <c r="B93" s="37" t="s">
        <v>58</v>
      </c>
      <c r="C93" s="37" t="s">
        <v>59</v>
      </c>
      <c r="D93" s="37">
        <v>4</v>
      </c>
      <c r="E93" s="46">
        <v>2462.8390000000004</v>
      </c>
      <c r="F93" s="41" t="s">
        <v>151</v>
      </c>
      <c r="G93" s="43">
        <v>45059</v>
      </c>
      <c r="H93" s="43">
        <v>45090</v>
      </c>
      <c r="I93" s="41">
        <f t="shared" si="42"/>
        <v>23.5</v>
      </c>
      <c r="J93" s="61">
        <v>6701.125</v>
      </c>
      <c r="K93" s="41">
        <f t="shared" si="31"/>
        <v>104.8016595744681</v>
      </c>
      <c r="L93" s="42">
        <f t="shared" si="32"/>
        <v>0.36752619895913008</v>
      </c>
      <c r="M93" s="41">
        <f t="shared" si="20"/>
        <v>29</v>
      </c>
      <c r="N93" s="41" t="s">
        <v>159</v>
      </c>
      <c r="O93" s="41">
        <f t="shared" si="33"/>
        <v>84.925482758620703</v>
      </c>
      <c r="P93" s="41">
        <f t="shared" si="43"/>
        <v>14.5</v>
      </c>
      <c r="Q93" s="50">
        <v>45009</v>
      </c>
      <c r="R93" s="50">
        <v>45050</v>
      </c>
      <c r="S93" s="41">
        <f t="shared" si="44"/>
        <v>27</v>
      </c>
      <c r="T93" s="41">
        <f t="shared" si="29"/>
        <v>91.216259259259274</v>
      </c>
      <c r="U93" s="41">
        <f t="shared" si="45"/>
        <v>13</v>
      </c>
      <c r="V93" s="36">
        <v>2</v>
      </c>
      <c r="W93" s="36">
        <v>2</v>
      </c>
      <c r="X93" s="37">
        <v>5</v>
      </c>
      <c r="Y93" s="41">
        <f t="shared" si="37"/>
        <v>492.56780000000009</v>
      </c>
      <c r="Z93" s="37"/>
      <c r="AA93" s="37">
        <v>2</v>
      </c>
      <c r="AB93" s="37"/>
      <c r="AC93" s="37"/>
      <c r="AD93" s="37"/>
      <c r="AE93" s="37"/>
      <c r="AF93" s="41" t="s">
        <v>111</v>
      </c>
      <c r="AG93" s="41" t="s">
        <v>114</v>
      </c>
      <c r="AH93" s="41" t="s">
        <v>126</v>
      </c>
      <c r="AI93" s="37" t="s">
        <v>115</v>
      </c>
      <c r="AJ93" s="37" t="s">
        <v>115</v>
      </c>
      <c r="AK93" s="41" t="s">
        <v>166</v>
      </c>
    </row>
    <row r="94" spans="1:37" ht="15" customHeight="1" x14ac:dyDescent="0.3">
      <c r="A94" s="37">
        <v>7</v>
      </c>
      <c r="B94" s="37" t="s">
        <v>58</v>
      </c>
      <c r="C94" s="37" t="s">
        <v>59</v>
      </c>
      <c r="D94" s="37">
        <v>5</v>
      </c>
      <c r="E94" s="46">
        <v>2457.8860000000004</v>
      </c>
      <c r="F94" s="41" t="s">
        <v>151</v>
      </c>
      <c r="G94" s="43">
        <v>45079</v>
      </c>
      <c r="H94" s="43">
        <v>45106</v>
      </c>
      <c r="I94" s="41">
        <f t="shared" si="42"/>
        <v>22</v>
      </c>
      <c r="J94" s="61">
        <v>5624.375</v>
      </c>
      <c r="K94" s="41">
        <f t="shared" si="31"/>
        <v>111.72209090909092</v>
      </c>
      <c r="L94" s="42">
        <f t="shared" si="32"/>
        <v>0.43700606734081571</v>
      </c>
      <c r="M94" s="41">
        <f t="shared" si="20"/>
        <v>26</v>
      </c>
      <c r="N94" s="41" t="s">
        <v>159</v>
      </c>
      <c r="O94" s="41">
        <f t="shared" si="33"/>
        <v>94.534076923076938</v>
      </c>
      <c r="P94" s="41">
        <f t="shared" si="43"/>
        <v>12</v>
      </c>
      <c r="Q94" s="50">
        <v>45030</v>
      </c>
      <c r="R94" s="50">
        <v>45069</v>
      </c>
      <c r="S94" s="41">
        <f t="shared" si="44"/>
        <v>26</v>
      </c>
      <c r="T94" s="41">
        <f t="shared" si="29"/>
        <v>94.534076923076938</v>
      </c>
      <c r="U94" s="41">
        <f t="shared" si="45"/>
        <v>13</v>
      </c>
      <c r="V94" s="36">
        <v>2</v>
      </c>
      <c r="W94" s="36">
        <v>2</v>
      </c>
      <c r="X94" s="37">
        <v>5</v>
      </c>
      <c r="Y94" s="41">
        <f t="shared" si="37"/>
        <v>491.57720000000006</v>
      </c>
      <c r="Z94" s="37"/>
      <c r="AA94" s="37">
        <v>2</v>
      </c>
      <c r="AB94" s="37"/>
      <c r="AC94" s="37"/>
      <c r="AD94" s="37"/>
      <c r="AE94" s="37"/>
      <c r="AF94" s="41" t="s">
        <v>111</v>
      </c>
      <c r="AG94" s="41" t="s">
        <v>114</v>
      </c>
      <c r="AH94" s="41" t="s">
        <v>126</v>
      </c>
      <c r="AI94" s="37" t="s">
        <v>115</v>
      </c>
      <c r="AJ94" s="37" t="s">
        <v>115</v>
      </c>
      <c r="AK94" s="41" t="s">
        <v>166</v>
      </c>
    </row>
    <row r="95" spans="1:37" ht="15" customHeight="1" x14ac:dyDescent="0.3">
      <c r="A95" s="37">
        <v>7</v>
      </c>
      <c r="B95" s="37" t="s">
        <v>58</v>
      </c>
      <c r="C95" s="37" t="s">
        <v>59</v>
      </c>
      <c r="D95" s="37">
        <v>6</v>
      </c>
      <c r="E95" s="46">
        <v>2456.5050000000006</v>
      </c>
      <c r="F95" s="41" t="s">
        <v>151</v>
      </c>
      <c r="G95" s="43">
        <v>45094</v>
      </c>
      <c r="H95" s="43">
        <v>45121</v>
      </c>
      <c r="I95" s="41">
        <f t="shared" si="42"/>
        <v>22</v>
      </c>
      <c r="J95" s="61">
        <v>5826.5</v>
      </c>
      <c r="K95" s="41">
        <f t="shared" si="31"/>
        <v>111.65931818181821</v>
      </c>
      <c r="L95" s="42">
        <f t="shared" si="32"/>
        <v>0.42160902771818426</v>
      </c>
      <c r="M95" s="41">
        <f t="shared" si="20"/>
        <v>26</v>
      </c>
      <c r="N95" s="41" t="s">
        <v>159</v>
      </c>
      <c r="O95" s="41">
        <f t="shared" si="33"/>
        <v>94.480961538461557</v>
      </c>
      <c r="P95" s="41">
        <f t="shared" si="43"/>
        <v>13.5</v>
      </c>
      <c r="Q95" s="50">
        <v>45050</v>
      </c>
      <c r="R95" s="50">
        <v>45089</v>
      </c>
      <c r="S95" s="41">
        <f t="shared" si="44"/>
        <v>26</v>
      </c>
      <c r="T95" s="41">
        <f t="shared" si="29"/>
        <v>94.480961538461557</v>
      </c>
      <c r="U95" s="41">
        <f t="shared" si="45"/>
        <v>12</v>
      </c>
      <c r="V95" s="36">
        <v>2</v>
      </c>
      <c r="W95" s="36">
        <v>2</v>
      </c>
      <c r="X95" s="37">
        <v>5</v>
      </c>
      <c r="Y95" s="41">
        <f t="shared" si="37"/>
        <v>491.3010000000001</v>
      </c>
      <c r="Z95" s="37"/>
      <c r="AA95" s="37">
        <v>2</v>
      </c>
      <c r="AB95" s="37"/>
      <c r="AC95" s="37"/>
      <c r="AD95" s="37"/>
      <c r="AE95" s="37"/>
      <c r="AF95" s="41" t="s">
        <v>111</v>
      </c>
      <c r="AG95" s="41" t="s">
        <v>114</v>
      </c>
      <c r="AH95" s="41" t="s">
        <v>126</v>
      </c>
      <c r="AI95" s="37" t="s">
        <v>115</v>
      </c>
      <c r="AJ95" s="37" t="s">
        <v>115</v>
      </c>
      <c r="AK95" s="41" t="s">
        <v>166</v>
      </c>
    </row>
    <row r="96" spans="1:37" ht="15" customHeight="1" x14ac:dyDescent="0.3">
      <c r="A96" s="37">
        <v>7</v>
      </c>
      <c r="B96" s="37" t="s">
        <v>58</v>
      </c>
      <c r="C96" s="37" t="s">
        <v>59</v>
      </c>
      <c r="D96" s="37">
        <v>7</v>
      </c>
      <c r="E96" s="46">
        <v>2455.3510000000006</v>
      </c>
      <c r="F96" s="41" t="s">
        <v>151</v>
      </c>
      <c r="G96" s="43">
        <v>45112</v>
      </c>
      <c r="H96" s="43">
        <v>45136</v>
      </c>
      <c r="I96" s="41">
        <f t="shared" si="42"/>
        <v>20</v>
      </c>
      <c r="J96" s="61">
        <v>5742.5</v>
      </c>
      <c r="K96" s="41">
        <f t="shared" si="31"/>
        <v>122.76755000000003</v>
      </c>
      <c r="L96" s="42">
        <f t="shared" si="32"/>
        <v>0.42757527209403579</v>
      </c>
      <c r="M96" s="41">
        <f t="shared" ref="M96:M159" si="46">ROUND(J96/10/I96,0)</f>
        <v>29</v>
      </c>
      <c r="N96" s="41" t="s">
        <v>159</v>
      </c>
      <c r="O96" s="41">
        <f t="shared" si="33"/>
        <v>84.66727586206899</v>
      </c>
      <c r="P96" s="41">
        <f t="shared" si="43"/>
        <v>11</v>
      </c>
      <c r="Q96" s="50">
        <v>45069</v>
      </c>
      <c r="R96" s="50">
        <v>45106</v>
      </c>
      <c r="S96" s="41">
        <f t="shared" si="44"/>
        <v>27</v>
      </c>
      <c r="T96" s="41">
        <f t="shared" si="29"/>
        <v>90.938925925925943</v>
      </c>
      <c r="U96" s="41">
        <f t="shared" si="45"/>
        <v>13</v>
      </c>
      <c r="V96" s="36">
        <v>2</v>
      </c>
      <c r="W96" s="36">
        <v>2</v>
      </c>
      <c r="X96" s="37">
        <v>5</v>
      </c>
      <c r="Y96" s="41">
        <f t="shared" si="37"/>
        <v>491.07020000000011</v>
      </c>
      <c r="Z96" s="37"/>
      <c r="AA96" s="37">
        <v>2</v>
      </c>
      <c r="AB96" s="37"/>
      <c r="AC96" s="37"/>
      <c r="AD96" s="37"/>
      <c r="AE96" s="37"/>
      <c r="AF96" s="41" t="s">
        <v>111</v>
      </c>
      <c r="AG96" s="41" t="s">
        <v>114</v>
      </c>
      <c r="AH96" s="41" t="s">
        <v>126</v>
      </c>
      <c r="AI96" s="37" t="s">
        <v>115</v>
      </c>
      <c r="AJ96" s="37" t="s">
        <v>115</v>
      </c>
      <c r="AK96" s="41" t="s">
        <v>166</v>
      </c>
    </row>
    <row r="97" spans="1:37" ht="15" customHeight="1" x14ac:dyDescent="0.3">
      <c r="A97" s="37">
        <v>7</v>
      </c>
      <c r="B97" s="37" t="s">
        <v>58</v>
      </c>
      <c r="C97" s="37" t="s">
        <v>59</v>
      </c>
      <c r="D97" s="37">
        <v>8</v>
      </c>
      <c r="E97" s="46">
        <v>2446.7729999999997</v>
      </c>
      <c r="F97" s="41" t="s">
        <v>151</v>
      </c>
      <c r="G97" s="43">
        <v>45126</v>
      </c>
      <c r="H97" s="52">
        <v>45159</v>
      </c>
      <c r="I97" s="41">
        <f t="shared" si="42"/>
        <v>26.5</v>
      </c>
      <c r="J97" s="61">
        <v>8441.625</v>
      </c>
      <c r="K97" s="41">
        <f t="shared" si="31"/>
        <v>92.331056603773575</v>
      </c>
      <c r="L97" s="42">
        <f t="shared" si="32"/>
        <v>0.28984620852027893</v>
      </c>
      <c r="M97" s="41">
        <f t="shared" si="46"/>
        <v>32</v>
      </c>
      <c r="N97" s="41" t="s">
        <v>160</v>
      </c>
      <c r="O97" s="41">
        <f t="shared" si="33"/>
        <v>76.46165624999999</v>
      </c>
      <c r="P97" s="41">
        <f t="shared" si="43"/>
        <v>16.5</v>
      </c>
      <c r="Q97" s="50">
        <v>45087</v>
      </c>
      <c r="R97" s="50">
        <v>45125</v>
      </c>
      <c r="S97" s="41">
        <f t="shared" si="44"/>
        <v>27</v>
      </c>
      <c r="T97" s="41">
        <f t="shared" si="29"/>
        <v>90.621222222222215</v>
      </c>
      <c r="U97" s="41">
        <f t="shared" si="45"/>
        <v>14</v>
      </c>
      <c r="V97" s="36">
        <v>2</v>
      </c>
      <c r="W97" s="36">
        <v>2</v>
      </c>
      <c r="X97" s="39">
        <v>5</v>
      </c>
      <c r="Y97" s="41">
        <f t="shared" si="37"/>
        <v>489.35459999999995</v>
      </c>
      <c r="Z97" s="37"/>
      <c r="AA97" s="37">
        <v>2</v>
      </c>
      <c r="AB97" s="37"/>
      <c r="AC97" s="37"/>
      <c r="AD97" s="37"/>
      <c r="AE97" s="37"/>
      <c r="AF97" s="41" t="s">
        <v>111</v>
      </c>
      <c r="AG97" s="41" t="s">
        <v>114</v>
      </c>
      <c r="AH97" s="41" t="s">
        <v>126</v>
      </c>
      <c r="AI97" s="37" t="s">
        <v>115</v>
      </c>
      <c r="AJ97" s="37" t="s">
        <v>115</v>
      </c>
      <c r="AK97" s="41" t="s">
        <v>166</v>
      </c>
    </row>
    <row r="98" spans="1:37" ht="15" customHeight="1" x14ac:dyDescent="0.3">
      <c r="A98" s="37">
        <v>7</v>
      </c>
      <c r="B98" s="37" t="s">
        <v>58</v>
      </c>
      <c r="C98" s="37" t="s">
        <v>59</v>
      </c>
      <c r="D98" s="37">
        <v>9</v>
      </c>
      <c r="E98" s="46">
        <v>1793.057</v>
      </c>
      <c r="F98" s="41" t="s">
        <v>150</v>
      </c>
      <c r="G98" s="52">
        <v>45147</v>
      </c>
      <c r="H98" s="52">
        <v>45174</v>
      </c>
      <c r="I98" s="41">
        <f t="shared" si="42"/>
        <v>21</v>
      </c>
      <c r="J98" s="61">
        <v>6495.875</v>
      </c>
      <c r="K98" s="41">
        <f t="shared" si="31"/>
        <v>85.38366666666667</v>
      </c>
      <c r="L98" s="42">
        <f t="shared" si="32"/>
        <v>0.2760300960224758</v>
      </c>
      <c r="M98" s="41">
        <f t="shared" si="46"/>
        <v>31</v>
      </c>
      <c r="N98" s="41" t="s">
        <v>160</v>
      </c>
      <c r="O98" s="41">
        <f t="shared" si="33"/>
        <v>57.840548387096774</v>
      </c>
      <c r="P98" s="41">
        <f t="shared" si="43"/>
        <v>14</v>
      </c>
      <c r="Q98" s="50">
        <v>45107</v>
      </c>
      <c r="R98" s="50">
        <v>45140</v>
      </c>
      <c r="S98" s="41">
        <f t="shared" si="44"/>
        <v>24</v>
      </c>
      <c r="T98" s="41">
        <f t="shared" si="29"/>
        <v>74.710708333333329</v>
      </c>
      <c r="U98" s="41">
        <f t="shared" si="45"/>
        <v>11</v>
      </c>
      <c r="V98" s="36">
        <v>1</v>
      </c>
      <c r="W98" s="36">
        <v>2</v>
      </c>
      <c r="X98" s="39">
        <v>4</v>
      </c>
      <c r="Y98" s="41">
        <f t="shared" si="37"/>
        <v>448.26425</v>
      </c>
      <c r="Z98" s="37"/>
      <c r="AA98" s="37">
        <v>2</v>
      </c>
      <c r="AB98" s="37"/>
      <c r="AC98" s="37"/>
      <c r="AD98" s="37"/>
      <c r="AE98" s="37"/>
      <c r="AF98" s="41" t="s">
        <v>111</v>
      </c>
      <c r="AG98" s="41" t="s">
        <v>114</v>
      </c>
      <c r="AH98" s="41" t="s">
        <v>126</v>
      </c>
      <c r="AI98" s="37" t="s">
        <v>115</v>
      </c>
      <c r="AJ98" s="37" t="s">
        <v>115</v>
      </c>
      <c r="AK98" s="41" t="s">
        <v>166</v>
      </c>
    </row>
    <row r="99" spans="1:37" ht="15" customHeight="1" x14ac:dyDescent="0.3">
      <c r="A99" s="37">
        <v>7</v>
      </c>
      <c r="B99" s="37" t="s">
        <v>58</v>
      </c>
      <c r="C99" s="37" t="s">
        <v>59</v>
      </c>
      <c r="D99" s="37">
        <v>10</v>
      </c>
      <c r="E99" s="46">
        <v>1693.7740000000001</v>
      </c>
      <c r="F99" s="41" t="s">
        <v>150</v>
      </c>
      <c r="G99" s="52">
        <v>45164</v>
      </c>
      <c r="H99" s="52">
        <v>45226</v>
      </c>
      <c r="I99" s="41">
        <f t="shared" si="42"/>
        <v>48.5</v>
      </c>
      <c r="J99" s="61">
        <v>15859.625</v>
      </c>
      <c r="K99" s="41">
        <f t="shared" ref="K99:K130" si="47">E99/I99</f>
        <v>34.923175257731963</v>
      </c>
      <c r="L99" s="42">
        <f t="shared" ref="L99:L130" si="48">E99/J99</f>
        <v>0.10679785934408917</v>
      </c>
      <c r="M99" s="41">
        <f t="shared" si="46"/>
        <v>33</v>
      </c>
      <c r="N99" s="41" t="s">
        <v>160</v>
      </c>
      <c r="O99" s="41">
        <f t="shared" si="33"/>
        <v>51.326484848484853</v>
      </c>
      <c r="P99" s="41">
        <f t="shared" si="43"/>
        <v>15.5</v>
      </c>
      <c r="Q99" s="50">
        <v>45122</v>
      </c>
      <c r="R99" s="50">
        <v>45159</v>
      </c>
      <c r="S99" s="41">
        <f t="shared" si="44"/>
        <v>26</v>
      </c>
      <c r="T99" s="41">
        <f t="shared" si="29"/>
        <v>65.145153846153846</v>
      </c>
      <c r="U99" s="41">
        <f t="shared" si="45"/>
        <v>26</v>
      </c>
      <c r="V99" s="36">
        <v>1</v>
      </c>
      <c r="W99" s="36">
        <v>2</v>
      </c>
      <c r="X99" s="39">
        <v>5</v>
      </c>
      <c r="Y99" s="41">
        <f t="shared" si="37"/>
        <v>338.75480000000005</v>
      </c>
      <c r="Z99" s="37"/>
      <c r="AA99" s="37">
        <v>2</v>
      </c>
      <c r="AB99" s="37"/>
      <c r="AC99" s="37"/>
      <c r="AD99" s="37"/>
      <c r="AE99" s="37"/>
      <c r="AF99" s="41" t="s">
        <v>111</v>
      </c>
      <c r="AG99" s="41" t="s">
        <v>114</v>
      </c>
      <c r="AH99" s="41" t="s">
        <v>126</v>
      </c>
      <c r="AI99" s="37" t="s">
        <v>115</v>
      </c>
      <c r="AJ99" s="37" t="s">
        <v>115</v>
      </c>
      <c r="AK99" s="41" t="s">
        <v>166</v>
      </c>
    </row>
    <row r="100" spans="1:37" ht="15" customHeight="1" x14ac:dyDescent="0.3">
      <c r="A100" s="37">
        <v>7</v>
      </c>
      <c r="B100" s="37" t="s">
        <v>58</v>
      </c>
      <c r="C100" s="37" t="s">
        <v>59</v>
      </c>
      <c r="D100" s="37">
        <v>11</v>
      </c>
      <c r="E100" s="46">
        <v>576.57500000000005</v>
      </c>
      <c r="F100" s="46" t="s">
        <v>148</v>
      </c>
      <c r="G100" s="52">
        <v>45185</v>
      </c>
      <c r="H100" s="52">
        <v>45233</v>
      </c>
      <c r="I100" s="41">
        <f t="shared" si="42"/>
        <v>39</v>
      </c>
      <c r="J100" s="61">
        <v>11013.25</v>
      </c>
      <c r="K100" s="41">
        <f t="shared" si="47"/>
        <v>14.78397435897436</v>
      </c>
      <c r="L100" s="42">
        <f t="shared" si="48"/>
        <v>5.2352847706172115E-2</v>
      </c>
      <c r="M100" s="41">
        <f t="shared" si="46"/>
        <v>28</v>
      </c>
      <c r="N100" s="46" t="s">
        <v>159</v>
      </c>
      <c r="O100" s="41">
        <f t="shared" si="33"/>
        <v>20.591964285714287</v>
      </c>
      <c r="P100" s="41">
        <v>21</v>
      </c>
      <c r="Q100" s="50">
        <v>45160</v>
      </c>
      <c r="R100" s="50">
        <v>45209</v>
      </c>
      <c r="S100" s="41">
        <f t="shared" si="44"/>
        <v>35</v>
      </c>
      <c r="T100" s="41">
        <f>E100/S100</f>
        <v>16.473571428571429</v>
      </c>
      <c r="U100" s="41"/>
      <c r="V100" s="36">
        <v>1</v>
      </c>
      <c r="W100" s="36">
        <v>2</v>
      </c>
      <c r="X100" s="39">
        <v>2</v>
      </c>
      <c r="Y100" s="41">
        <f t="shared" si="37"/>
        <v>288.28750000000002</v>
      </c>
      <c r="Z100" s="37"/>
      <c r="AA100" s="37">
        <v>2</v>
      </c>
      <c r="AB100" s="37"/>
      <c r="AC100" s="37"/>
      <c r="AD100" s="37"/>
      <c r="AE100" s="37"/>
      <c r="AF100" s="41" t="s">
        <v>111</v>
      </c>
      <c r="AG100" s="41" t="s">
        <v>114</v>
      </c>
      <c r="AH100" s="41" t="s">
        <v>126</v>
      </c>
      <c r="AI100" s="37" t="s">
        <v>115</v>
      </c>
      <c r="AJ100" s="37" t="s">
        <v>115</v>
      </c>
      <c r="AK100" s="41" t="s">
        <v>166</v>
      </c>
    </row>
    <row r="101" spans="1:37" ht="15" customHeight="1" x14ac:dyDescent="0.3">
      <c r="A101" s="32">
        <v>7</v>
      </c>
      <c r="B101" s="32" t="s">
        <v>63</v>
      </c>
      <c r="C101" s="32" t="s">
        <v>60</v>
      </c>
      <c r="D101" s="32">
        <v>1</v>
      </c>
      <c r="E101" s="33">
        <v>1433.1669999999999</v>
      </c>
      <c r="F101" s="33" t="s">
        <v>149</v>
      </c>
      <c r="G101" s="35">
        <v>44876</v>
      </c>
      <c r="H101" s="35">
        <v>44946</v>
      </c>
      <c r="I101" s="33">
        <f t="shared" ref="I101:I107" si="49">NETWORKDAYS.INTL(G101,H101,1,JHolidays)+NETWORKDAYS.INTL(G101,H101,"1111100",JHolidays)*(JWeekendHours/JWeekdayHours)</f>
        <v>44.5</v>
      </c>
      <c r="J101" s="51">
        <v>11077.666666666661</v>
      </c>
      <c r="K101" s="33">
        <f t="shared" si="47"/>
        <v>32.205999999999996</v>
      </c>
      <c r="L101" s="34">
        <f t="shared" si="48"/>
        <v>0.12937444708572809</v>
      </c>
      <c r="M101" s="33">
        <f t="shared" si="46"/>
        <v>25</v>
      </c>
      <c r="N101" s="33" t="s">
        <v>158</v>
      </c>
      <c r="O101" s="33">
        <f t="shared" si="33"/>
        <v>57.326679999999996</v>
      </c>
      <c r="P101" s="33">
        <f t="shared" ref="P101:P106" si="50">NETWORKDAYS.INTL(G101,G102-1,1,JHolidays)+NETWORKDAYS.INTL(G101,G102-1,"1111100",JHolidays)*(JWeekendHours/JWeekdayHours)</f>
        <v>33.5</v>
      </c>
      <c r="Q101" s="47">
        <v>44824</v>
      </c>
      <c r="R101" s="47">
        <v>44859</v>
      </c>
      <c r="S101" s="33">
        <f t="shared" ref="S101:S107" si="51">NETWORKDAYS.INTL(Q101,R101,1,JPlannedHolidays)</f>
        <v>26</v>
      </c>
      <c r="T101" s="33">
        <f t="shared" si="29"/>
        <v>55.121807692307691</v>
      </c>
      <c r="U101" s="33">
        <f t="shared" ref="U101:U106" si="52">NETWORKDAYS.INTL(Q101,Q102-1,1,JPlannedHolidays)</f>
        <v>26</v>
      </c>
      <c r="V101" s="36">
        <v>1</v>
      </c>
      <c r="W101" s="36">
        <v>1</v>
      </c>
      <c r="X101" s="37">
        <v>2</v>
      </c>
      <c r="Y101" s="41">
        <f t="shared" si="37"/>
        <v>716.58349999999996</v>
      </c>
      <c r="Z101" s="37"/>
      <c r="AA101" s="37">
        <v>1</v>
      </c>
      <c r="AB101" s="37"/>
      <c r="AC101" s="37"/>
      <c r="AD101" s="37"/>
      <c r="AE101" s="37"/>
      <c r="AF101" s="41" t="s">
        <v>111</v>
      </c>
      <c r="AG101" s="41" t="s">
        <v>114</v>
      </c>
      <c r="AH101" s="41" t="s">
        <v>126</v>
      </c>
      <c r="AI101" s="37" t="s">
        <v>127</v>
      </c>
      <c r="AJ101" s="37" t="s">
        <v>125</v>
      </c>
      <c r="AK101" s="37" t="s">
        <v>165</v>
      </c>
    </row>
    <row r="102" spans="1:37" ht="15" customHeight="1" x14ac:dyDescent="0.3">
      <c r="A102" s="37">
        <v>7</v>
      </c>
      <c r="B102" s="37" t="s">
        <v>63</v>
      </c>
      <c r="C102" s="37" t="s">
        <v>60</v>
      </c>
      <c r="D102" s="37">
        <v>2</v>
      </c>
      <c r="E102" s="41">
        <v>932.49599999999998</v>
      </c>
      <c r="F102" s="46" t="s">
        <v>148</v>
      </c>
      <c r="G102" s="43">
        <v>44933</v>
      </c>
      <c r="H102" s="43">
        <v>44961</v>
      </c>
      <c r="I102" s="41">
        <f t="shared" si="49"/>
        <v>22.5</v>
      </c>
      <c r="J102" s="46">
        <v>6863.3541666666661</v>
      </c>
      <c r="K102" s="41">
        <f t="shared" si="47"/>
        <v>41.444266666666664</v>
      </c>
      <c r="L102" s="42">
        <f t="shared" si="48"/>
        <v>0.13586593047009937</v>
      </c>
      <c r="M102" s="41">
        <f t="shared" si="46"/>
        <v>31</v>
      </c>
      <c r="N102" s="46" t="s">
        <v>160</v>
      </c>
      <c r="O102" s="41">
        <f t="shared" si="33"/>
        <v>30.080516129032258</v>
      </c>
      <c r="P102" s="41">
        <f t="shared" si="50"/>
        <v>16.5</v>
      </c>
      <c r="Q102" s="50">
        <v>44860</v>
      </c>
      <c r="R102" s="50">
        <v>44886</v>
      </c>
      <c r="S102" s="41">
        <f t="shared" si="51"/>
        <v>19</v>
      </c>
      <c r="T102" s="41">
        <f t="shared" si="29"/>
        <v>49.078736842105265</v>
      </c>
      <c r="U102" s="41">
        <f t="shared" si="52"/>
        <v>12</v>
      </c>
      <c r="V102" s="36">
        <v>1</v>
      </c>
      <c r="W102" s="36">
        <v>1</v>
      </c>
      <c r="X102" s="37">
        <v>2</v>
      </c>
      <c r="Y102" s="41">
        <f t="shared" si="37"/>
        <v>466.24799999999999</v>
      </c>
      <c r="Z102" s="37"/>
      <c r="AA102" s="37">
        <v>1</v>
      </c>
      <c r="AB102" s="37"/>
      <c r="AC102" s="37"/>
      <c r="AD102" s="37"/>
      <c r="AE102" s="37"/>
      <c r="AF102" s="41" t="s">
        <v>111</v>
      </c>
      <c r="AG102" s="41" t="s">
        <v>114</v>
      </c>
      <c r="AH102" s="41" t="s">
        <v>126</v>
      </c>
      <c r="AI102" s="37" t="s">
        <v>127</v>
      </c>
      <c r="AJ102" s="37" t="s">
        <v>125</v>
      </c>
      <c r="AK102" s="37" t="s">
        <v>165</v>
      </c>
    </row>
    <row r="103" spans="1:37" ht="15" customHeight="1" x14ac:dyDescent="0.3">
      <c r="A103" s="37">
        <v>7</v>
      </c>
      <c r="B103" s="37" t="s">
        <v>63</v>
      </c>
      <c r="C103" s="37" t="s">
        <v>60</v>
      </c>
      <c r="D103" s="37">
        <v>3</v>
      </c>
      <c r="E103" s="41">
        <v>932.60299999999995</v>
      </c>
      <c r="F103" s="46" t="s">
        <v>148</v>
      </c>
      <c r="G103" s="43">
        <v>44954</v>
      </c>
      <c r="H103" s="43">
        <v>44974</v>
      </c>
      <c r="I103" s="41">
        <f>NETWORKDAYS.INTL(G103,H103,1,JHolidays)+NETWORKDAYS.INTL(G103,H103,"1111100",JHolidays)*(JWeekendHours/JWeekdayHours)</f>
        <v>16.5</v>
      </c>
      <c r="J103" s="46">
        <v>3177.625</v>
      </c>
      <c r="K103" s="41">
        <f t="shared" si="47"/>
        <v>56.521393939393938</v>
      </c>
      <c r="L103" s="42">
        <f t="shared" si="48"/>
        <v>0.29349057865544231</v>
      </c>
      <c r="M103" s="41">
        <f t="shared" si="46"/>
        <v>19</v>
      </c>
      <c r="N103" s="46" t="s">
        <v>157</v>
      </c>
      <c r="O103" s="41">
        <f t="shared" si="33"/>
        <v>49.084368421052631</v>
      </c>
      <c r="P103" s="41">
        <f t="shared" si="50"/>
        <v>11</v>
      </c>
      <c r="Q103" s="50">
        <v>44876</v>
      </c>
      <c r="R103" s="50">
        <v>44903</v>
      </c>
      <c r="S103" s="41">
        <f t="shared" si="51"/>
        <v>20</v>
      </c>
      <c r="T103" s="41">
        <f t="shared" si="29"/>
        <v>46.63015</v>
      </c>
      <c r="U103" s="41">
        <f t="shared" si="52"/>
        <v>13</v>
      </c>
      <c r="V103" s="36">
        <v>1</v>
      </c>
      <c r="W103" s="36">
        <v>1</v>
      </c>
      <c r="X103" s="37">
        <v>2</v>
      </c>
      <c r="Y103" s="41">
        <f t="shared" si="37"/>
        <v>466.30149999999998</v>
      </c>
      <c r="Z103" s="37"/>
      <c r="AA103" s="37">
        <v>1</v>
      </c>
      <c r="AB103" s="37"/>
      <c r="AC103" s="37"/>
      <c r="AD103" s="37"/>
      <c r="AE103" s="37"/>
      <c r="AF103" s="41" t="s">
        <v>111</v>
      </c>
      <c r="AG103" s="41" t="s">
        <v>114</v>
      </c>
      <c r="AH103" s="41" t="s">
        <v>126</v>
      </c>
      <c r="AI103" s="37" t="s">
        <v>127</v>
      </c>
      <c r="AJ103" s="37" t="s">
        <v>125</v>
      </c>
      <c r="AK103" s="37" t="s">
        <v>165</v>
      </c>
    </row>
    <row r="104" spans="1:37" ht="15" customHeight="1" x14ac:dyDescent="0.3">
      <c r="A104" s="37">
        <v>7</v>
      </c>
      <c r="B104" s="37" t="s">
        <v>63</v>
      </c>
      <c r="C104" s="37" t="s">
        <v>60</v>
      </c>
      <c r="D104" s="37">
        <v>4</v>
      </c>
      <c r="E104" s="41">
        <v>932.89400000000001</v>
      </c>
      <c r="F104" s="46" t="s">
        <v>148</v>
      </c>
      <c r="G104" s="43">
        <v>44968</v>
      </c>
      <c r="H104" s="43">
        <v>44988</v>
      </c>
      <c r="I104" s="41">
        <f t="shared" si="49"/>
        <v>16.5</v>
      </c>
      <c r="J104" s="46">
        <v>3156.5625</v>
      </c>
      <c r="K104" s="41">
        <f t="shared" si="47"/>
        <v>56.539030303030302</v>
      </c>
      <c r="L104" s="42">
        <f t="shared" si="48"/>
        <v>0.29554111474111472</v>
      </c>
      <c r="M104" s="41">
        <f t="shared" si="46"/>
        <v>19</v>
      </c>
      <c r="N104" s="46" t="s">
        <v>157</v>
      </c>
      <c r="O104" s="41">
        <f t="shared" si="33"/>
        <v>49.099684210526313</v>
      </c>
      <c r="P104" s="41">
        <f t="shared" si="50"/>
        <v>11</v>
      </c>
      <c r="Q104" s="50">
        <v>44895</v>
      </c>
      <c r="R104" s="50">
        <v>44935</v>
      </c>
      <c r="S104" s="41">
        <f t="shared" si="51"/>
        <v>18</v>
      </c>
      <c r="T104" s="41">
        <f t="shared" si="29"/>
        <v>51.827444444444446</v>
      </c>
      <c r="U104" s="41">
        <f t="shared" si="52"/>
        <v>13</v>
      </c>
      <c r="V104" s="36">
        <v>1</v>
      </c>
      <c r="W104" s="36">
        <v>1</v>
      </c>
      <c r="X104" s="37">
        <v>2</v>
      </c>
      <c r="Y104" s="41">
        <f t="shared" si="37"/>
        <v>466.447</v>
      </c>
      <c r="Z104" s="37"/>
      <c r="AA104" s="37">
        <v>1</v>
      </c>
      <c r="AB104" s="37"/>
      <c r="AC104" s="37"/>
      <c r="AD104" s="37"/>
      <c r="AE104" s="37"/>
      <c r="AF104" s="41" t="s">
        <v>111</v>
      </c>
      <c r="AG104" s="41" t="s">
        <v>114</v>
      </c>
      <c r="AH104" s="41" t="s">
        <v>126</v>
      </c>
      <c r="AI104" s="37" t="s">
        <v>127</v>
      </c>
      <c r="AJ104" s="37" t="s">
        <v>125</v>
      </c>
      <c r="AK104" s="37" t="s">
        <v>165</v>
      </c>
    </row>
    <row r="105" spans="1:37" ht="15" customHeight="1" x14ac:dyDescent="0.3">
      <c r="A105" s="37">
        <v>7</v>
      </c>
      <c r="B105" s="37" t="s">
        <v>63</v>
      </c>
      <c r="C105" s="37" t="s">
        <v>60</v>
      </c>
      <c r="D105" s="37">
        <v>5</v>
      </c>
      <c r="E105" s="41">
        <v>929.32300000000009</v>
      </c>
      <c r="F105" s="46" t="s">
        <v>148</v>
      </c>
      <c r="G105" s="43">
        <v>44982</v>
      </c>
      <c r="H105" s="43">
        <v>45007</v>
      </c>
      <c r="I105" s="41">
        <f t="shared" si="49"/>
        <v>20</v>
      </c>
      <c r="J105" s="46">
        <v>3224.2916666666424</v>
      </c>
      <c r="K105" s="41">
        <f t="shared" si="47"/>
        <v>46.466150000000006</v>
      </c>
      <c r="L105" s="42">
        <f t="shared" si="48"/>
        <v>0.28822547587971736</v>
      </c>
      <c r="M105" s="41">
        <f t="shared" si="46"/>
        <v>16</v>
      </c>
      <c r="N105" s="46" t="s">
        <v>157</v>
      </c>
      <c r="O105" s="41">
        <f t="shared" si="33"/>
        <v>58.082687500000006</v>
      </c>
      <c r="P105" s="41">
        <f t="shared" si="50"/>
        <v>12.5</v>
      </c>
      <c r="Q105" s="50">
        <v>44912</v>
      </c>
      <c r="R105" s="50">
        <v>44952</v>
      </c>
      <c r="S105" s="41">
        <f t="shared" si="51"/>
        <v>18</v>
      </c>
      <c r="T105" s="41">
        <f t="shared" si="29"/>
        <v>51.62905555555556</v>
      </c>
      <c r="U105" s="41">
        <f t="shared" si="52"/>
        <v>11</v>
      </c>
      <c r="V105" s="36">
        <v>1</v>
      </c>
      <c r="W105" s="36">
        <v>1</v>
      </c>
      <c r="X105" s="37">
        <v>2</v>
      </c>
      <c r="Y105" s="41">
        <f t="shared" si="37"/>
        <v>464.66150000000005</v>
      </c>
      <c r="Z105" s="37"/>
      <c r="AA105" s="37">
        <v>1</v>
      </c>
      <c r="AB105" s="37"/>
      <c r="AC105" s="37"/>
      <c r="AD105" s="37"/>
      <c r="AE105" s="37"/>
      <c r="AF105" s="41" t="s">
        <v>111</v>
      </c>
      <c r="AG105" s="41" t="s">
        <v>114</v>
      </c>
      <c r="AH105" s="41" t="s">
        <v>126</v>
      </c>
      <c r="AI105" s="37" t="s">
        <v>127</v>
      </c>
      <c r="AJ105" s="37" t="s">
        <v>125</v>
      </c>
      <c r="AK105" s="37" t="s">
        <v>165</v>
      </c>
    </row>
    <row r="106" spans="1:37" ht="15" customHeight="1" x14ac:dyDescent="0.3">
      <c r="A106" s="37">
        <v>7</v>
      </c>
      <c r="B106" s="37" t="s">
        <v>63</v>
      </c>
      <c r="C106" s="37" t="s">
        <v>60</v>
      </c>
      <c r="D106" s="37">
        <v>6</v>
      </c>
      <c r="E106" s="41">
        <v>790.78600000000006</v>
      </c>
      <c r="F106" s="46" t="s">
        <v>148</v>
      </c>
      <c r="G106" s="43">
        <v>44999</v>
      </c>
      <c r="H106" s="43">
        <v>45022</v>
      </c>
      <c r="I106" s="41">
        <f t="shared" si="49"/>
        <v>19.5</v>
      </c>
      <c r="J106" s="46">
        <v>1361.2291666666836</v>
      </c>
      <c r="K106" s="41">
        <f t="shared" si="47"/>
        <v>40.55312820512821</v>
      </c>
      <c r="L106" s="42">
        <f t="shared" si="48"/>
        <v>0.58093524541238051</v>
      </c>
      <c r="M106" s="41">
        <f t="shared" si="46"/>
        <v>7</v>
      </c>
      <c r="N106" s="46" t="s">
        <v>155</v>
      </c>
      <c r="O106" s="41">
        <f t="shared" si="33"/>
        <v>112.96942857142858</v>
      </c>
      <c r="P106" s="41">
        <f t="shared" si="50"/>
        <v>14</v>
      </c>
      <c r="Q106" s="50">
        <v>44944</v>
      </c>
      <c r="R106" s="50">
        <v>44970</v>
      </c>
      <c r="S106" s="41">
        <f t="shared" si="51"/>
        <v>19</v>
      </c>
      <c r="T106" s="41">
        <f>E106/S106</f>
        <v>41.620315789473686</v>
      </c>
      <c r="U106" s="41">
        <f t="shared" si="52"/>
        <v>19</v>
      </c>
      <c r="V106" s="36">
        <v>1</v>
      </c>
      <c r="W106" s="36">
        <v>1</v>
      </c>
      <c r="X106" s="37">
        <v>2</v>
      </c>
      <c r="Y106" s="41">
        <f t="shared" si="37"/>
        <v>395.39300000000003</v>
      </c>
      <c r="Z106" s="37"/>
      <c r="AA106" s="37">
        <v>1</v>
      </c>
      <c r="AB106" s="37"/>
      <c r="AC106" s="37"/>
      <c r="AD106" s="37"/>
      <c r="AE106" s="37"/>
      <c r="AF106" s="41" t="s">
        <v>111</v>
      </c>
      <c r="AG106" s="41" t="s">
        <v>114</v>
      </c>
      <c r="AH106" s="41" t="s">
        <v>126</v>
      </c>
      <c r="AI106" s="37" t="s">
        <v>127</v>
      </c>
      <c r="AJ106" s="37" t="s">
        <v>125</v>
      </c>
      <c r="AK106" s="37" t="s">
        <v>165</v>
      </c>
    </row>
    <row r="107" spans="1:37" ht="15" customHeight="1" x14ac:dyDescent="0.3">
      <c r="A107" s="37">
        <v>7</v>
      </c>
      <c r="B107" s="37" t="s">
        <v>63</v>
      </c>
      <c r="C107" s="37" t="s">
        <v>60</v>
      </c>
      <c r="D107" s="37">
        <v>7</v>
      </c>
      <c r="E107" s="41">
        <v>400.56200000000001</v>
      </c>
      <c r="F107" s="41" t="s">
        <v>147</v>
      </c>
      <c r="G107" s="43">
        <v>45016</v>
      </c>
      <c r="H107" s="43">
        <v>45042</v>
      </c>
      <c r="I107" s="41">
        <f t="shared" si="49"/>
        <v>18.5</v>
      </c>
      <c r="J107" s="46">
        <v>2065.3958333333348</v>
      </c>
      <c r="K107" s="41">
        <f t="shared" si="47"/>
        <v>21.652000000000001</v>
      </c>
      <c r="L107" s="42">
        <f t="shared" si="48"/>
        <v>0.19393957978192222</v>
      </c>
      <c r="M107" s="41">
        <f t="shared" si="46"/>
        <v>11</v>
      </c>
      <c r="N107" s="41" t="s">
        <v>156</v>
      </c>
      <c r="O107" s="41">
        <f t="shared" si="33"/>
        <v>36.414727272727276</v>
      </c>
      <c r="P107" s="41">
        <v>19</v>
      </c>
      <c r="Q107" s="50">
        <v>44971</v>
      </c>
      <c r="R107" s="50">
        <v>44985</v>
      </c>
      <c r="S107" s="41">
        <f t="shared" si="51"/>
        <v>11</v>
      </c>
      <c r="T107" s="41">
        <f>E107/S107</f>
        <v>36.414727272727276</v>
      </c>
      <c r="U107" s="41"/>
      <c r="V107" s="36">
        <v>1</v>
      </c>
      <c r="W107" s="36">
        <v>1</v>
      </c>
      <c r="X107" s="37">
        <v>1</v>
      </c>
      <c r="Y107" s="41">
        <f t="shared" si="37"/>
        <v>400.56200000000001</v>
      </c>
      <c r="Z107" s="37"/>
      <c r="AA107" s="37">
        <v>1</v>
      </c>
      <c r="AB107" s="37"/>
      <c r="AC107" s="37"/>
      <c r="AD107" s="37"/>
      <c r="AE107" s="37"/>
      <c r="AF107" s="41" t="s">
        <v>111</v>
      </c>
      <c r="AG107" s="41" t="s">
        <v>114</v>
      </c>
      <c r="AH107" s="41" t="s">
        <v>126</v>
      </c>
      <c r="AI107" s="37" t="s">
        <v>127</v>
      </c>
      <c r="AJ107" s="37" t="s">
        <v>125</v>
      </c>
      <c r="AK107" s="37" t="s">
        <v>165</v>
      </c>
    </row>
    <row r="108" spans="1:37" ht="15" customHeight="1" x14ac:dyDescent="0.3">
      <c r="A108" s="32">
        <v>8</v>
      </c>
      <c r="B108" s="32" t="s">
        <v>61</v>
      </c>
      <c r="C108" s="32" t="s">
        <v>62</v>
      </c>
      <c r="D108" s="32">
        <v>1</v>
      </c>
      <c r="E108" s="33">
        <v>1951.9210000000003</v>
      </c>
      <c r="F108" s="33" t="s">
        <v>150</v>
      </c>
      <c r="G108" s="35">
        <v>43665</v>
      </c>
      <c r="H108" s="35">
        <v>43697</v>
      </c>
      <c r="I108" s="33">
        <f>NETWORKDAYS.INTL(G108,H108,1,KHolidays)+NETWORKDAYS.INTL(G108,H108,"1111100",KHolidays)*(KWeekendHours/KWeekdayHours)</f>
        <v>25.5</v>
      </c>
      <c r="J108" s="60">
        <v>5670.75</v>
      </c>
      <c r="K108" s="33">
        <f t="shared" si="47"/>
        <v>76.545921568627463</v>
      </c>
      <c r="L108" s="34">
        <f t="shared" si="48"/>
        <v>0.34420861438081385</v>
      </c>
      <c r="M108" s="33">
        <f t="shared" si="46"/>
        <v>22</v>
      </c>
      <c r="N108" s="33" t="s">
        <v>158</v>
      </c>
      <c r="O108" s="33">
        <f t="shared" si="33"/>
        <v>88.723681818181831</v>
      </c>
      <c r="P108" s="33">
        <f>NETWORKDAYS.INTL(G108,G109-1,1,KHolidays)+NETWORKDAYS.INTL(G108,G109-1,"1111100",KHolidays)*(KWeekendHours/KWeekdayHours)</f>
        <v>17.5</v>
      </c>
      <c r="Q108" s="32"/>
      <c r="R108" s="32"/>
      <c r="S108" s="32"/>
      <c r="T108" s="32"/>
      <c r="U108" s="32"/>
      <c r="V108" s="36">
        <v>1</v>
      </c>
      <c r="W108" s="36">
        <v>1</v>
      </c>
      <c r="X108" s="39">
        <v>3</v>
      </c>
      <c r="Y108" s="41">
        <f t="shared" si="37"/>
        <v>650.64033333333339</v>
      </c>
      <c r="Z108" s="37">
        <v>0</v>
      </c>
      <c r="AA108" s="37">
        <v>2</v>
      </c>
      <c r="AB108" s="37">
        <v>1</v>
      </c>
      <c r="AC108" s="37">
        <v>1</v>
      </c>
      <c r="AD108" s="37">
        <v>0</v>
      </c>
      <c r="AE108" s="37">
        <v>0</v>
      </c>
      <c r="AF108" s="41" t="s">
        <v>111</v>
      </c>
      <c r="AG108" s="41" t="s">
        <v>114</v>
      </c>
      <c r="AH108" s="41" t="s">
        <v>126</v>
      </c>
      <c r="AI108" s="37" t="s">
        <v>115</v>
      </c>
      <c r="AJ108" s="37" t="s">
        <v>115</v>
      </c>
      <c r="AK108" s="41" t="s">
        <v>166</v>
      </c>
    </row>
    <row r="109" spans="1:37" ht="15" customHeight="1" x14ac:dyDescent="0.3">
      <c r="A109" s="37">
        <v>8</v>
      </c>
      <c r="B109" s="37" t="s">
        <v>61</v>
      </c>
      <c r="C109" s="37" t="s">
        <v>62</v>
      </c>
      <c r="D109" s="37">
        <v>2</v>
      </c>
      <c r="E109" s="41">
        <v>2105.4830000000002</v>
      </c>
      <c r="F109" s="41" t="s">
        <v>151</v>
      </c>
      <c r="G109" s="54">
        <v>43687</v>
      </c>
      <c r="H109" s="54">
        <v>43719</v>
      </c>
      <c r="I109" s="41">
        <f>NETWORKDAYS.INTL(G109,H109,1,KHolidays)+NETWORKDAYS.INTL(G109,H109,"1111100",KHolidays)*(KWeekendHours/KWeekdayHours)</f>
        <v>24.5</v>
      </c>
      <c r="J109" s="61">
        <v>6044</v>
      </c>
      <c r="K109" s="41">
        <f t="shared" si="47"/>
        <v>85.938081632653066</v>
      </c>
      <c r="L109" s="42">
        <f t="shared" si="48"/>
        <v>0.34835919920582398</v>
      </c>
      <c r="M109" s="41">
        <f t="shared" si="46"/>
        <v>25</v>
      </c>
      <c r="N109" s="41" t="s">
        <v>158</v>
      </c>
      <c r="O109" s="41">
        <f t="shared" si="33"/>
        <v>84.21932000000001</v>
      </c>
      <c r="P109" s="41">
        <f>NETWORKDAYS.INTL(G109,G110-1,1,KHolidays)+NETWORKDAYS.INTL(G109,G110-1,"1111100",KHolidays)*(KWeekendHours/KWeekdayHours)</f>
        <v>15.5</v>
      </c>
      <c r="Q109" s="39"/>
      <c r="R109" s="39"/>
      <c r="S109" s="39"/>
      <c r="T109" s="39"/>
      <c r="U109" s="39"/>
      <c r="V109" s="36">
        <v>1</v>
      </c>
      <c r="W109" s="36">
        <v>1</v>
      </c>
      <c r="X109" s="39">
        <v>3</v>
      </c>
      <c r="Y109" s="41">
        <f t="shared" si="37"/>
        <v>701.82766666666669</v>
      </c>
      <c r="Z109" s="37">
        <v>0</v>
      </c>
      <c r="AA109" s="37">
        <v>2</v>
      </c>
      <c r="AB109" s="37">
        <v>1</v>
      </c>
      <c r="AC109" s="37">
        <v>1</v>
      </c>
      <c r="AD109" s="37">
        <v>0</v>
      </c>
      <c r="AE109" s="37">
        <v>0</v>
      </c>
      <c r="AF109" s="41" t="s">
        <v>111</v>
      </c>
      <c r="AG109" s="41" t="s">
        <v>114</v>
      </c>
      <c r="AH109" s="41" t="s">
        <v>126</v>
      </c>
      <c r="AI109" s="37" t="s">
        <v>115</v>
      </c>
      <c r="AJ109" s="37" t="s">
        <v>115</v>
      </c>
      <c r="AK109" s="41" t="s">
        <v>166</v>
      </c>
    </row>
    <row r="110" spans="1:37" ht="15" customHeight="1" x14ac:dyDescent="0.3">
      <c r="A110" s="37">
        <v>8</v>
      </c>
      <c r="B110" s="37" t="s">
        <v>61</v>
      </c>
      <c r="C110" s="37" t="s">
        <v>62</v>
      </c>
      <c r="D110" s="37">
        <v>3</v>
      </c>
      <c r="E110" s="41">
        <v>2250.6169999999997</v>
      </c>
      <c r="F110" s="41" t="s">
        <v>151</v>
      </c>
      <c r="G110" s="54">
        <v>43708</v>
      </c>
      <c r="H110" s="54">
        <v>43738</v>
      </c>
      <c r="I110" s="41">
        <f>NETWORKDAYS.INTL(G110,H110,1,KHolidays)+NETWORKDAYS.INTL(G110,H110,"1111100",KHolidays)*(KWeekendHours/KWeekdayHours)</f>
        <v>23.5</v>
      </c>
      <c r="J110" s="61">
        <v>6027.625</v>
      </c>
      <c r="K110" s="41">
        <f t="shared" si="47"/>
        <v>95.77093617021275</v>
      </c>
      <c r="L110" s="42">
        <f t="shared" si="48"/>
        <v>0.37338371249040869</v>
      </c>
      <c r="M110" s="41">
        <f t="shared" si="46"/>
        <v>26</v>
      </c>
      <c r="N110" s="41" t="s">
        <v>159</v>
      </c>
      <c r="O110" s="41">
        <f t="shared" si="33"/>
        <v>86.5621923076923</v>
      </c>
      <c r="P110" s="41">
        <f>NETWORKDAYS.INTL(G110,G111-1,1,KHolidays)+NETWORKDAYS.INTL(G110,G111-1,"1111100",KHolidays)*(KWeekendHours/KWeekdayHours)</f>
        <v>14.5</v>
      </c>
      <c r="Q110" s="39"/>
      <c r="R110" s="39"/>
      <c r="S110" s="39"/>
      <c r="T110" s="39"/>
      <c r="U110" s="39"/>
      <c r="V110" s="36">
        <v>1</v>
      </c>
      <c r="W110" s="36">
        <v>1</v>
      </c>
      <c r="X110" s="39">
        <v>4</v>
      </c>
      <c r="Y110" s="41">
        <f t="shared" si="37"/>
        <v>562.65424999999993</v>
      </c>
      <c r="Z110" s="37">
        <v>0</v>
      </c>
      <c r="AA110" s="37">
        <v>2</v>
      </c>
      <c r="AB110" s="37">
        <v>1</v>
      </c>
      <c r="AC110" s="37">
        <v>1</v>
      </c>
      <c r="AD110" s="37">
        <v>0</v>
      </c>
      <c r="AE110" s="37">
        <v>0</v>
      </c>
      <c r="AF110" s="41" t="s">
        <v>111</v>
      </c>
      <c r="AG110" s="41" t="s">
        <v>114</v>
      </c>
      <c r="AH110" s="41" t="s">
        <v>126</v>
      </c>
      <c r="AI110" s="37" t="s">
        <v>115</v>
      </c>
      <c r="AJ110" s="37" t="s">
        <v>115</v>
      </c>
      <c r="AK110" s="41" t="s">
        <v>166</v>
      </c>
    </row>
    <row r="111" spans="1:37" ht="15" customHeight="1" x14ac:dyDescent="0.3">
      <c r="A111" s="37">
        <v>8</v>
      </c>
      <c r="B111" s="37" t="s">
        <v>61</v>
      </c>
      <c r="C111" s="37" t="s">
        <v>62</v>
      </c>
      <c r="D111" s="37">
        <v>4</v>
      </c>
      <c r="E111" s="41">
        <v>2054.4869999999996</v>
      </c>
      <c r="F111" s="41" t="s">
        <v>151</v>
      </c>
      <c r="G111" s="54">
        <v>43727</v>
      </c>
      <c r="H111" s="54">
        <v>43760</v>
      </c>
      <c r="I111" s="41">
        <f>NETWORKDAYS.INTL(G111,H111,1,KHolidays)+NETWORKDAYS.INTL(G111,H111,"1111100",KHolidays)*(KWeekendHours/KWeekdayHours)</f>
        <v>26.5</v>
      </c>
      <c r="J111" s="61">
        <v>8521.875</v>
      </c>
      <c r="K111" s="41">
        <f t="shared" si="47"/>
        <v>77.527811320754708</v>
      </c>
      <c r="L111" s="42">
        <f t="shared" si="48"/>
        <v>0.24108391639163912</v>
      </c>
      <c r="M111" s="41">
        <f t="shared" si="46"/>
        <v>32</v>
      </c>
      <c r="N111" s="41" t="s">
        <v>160</v>
      </c>
      <c r="O111" s="41">
        <f t="shared" si="33"/>
        <v>64.202718749999988</v>
      </c>
      <c r="P111" s="41">
        <v>22</v>
      </c>
      <c r="Q111" s="39"/>
      <c r="R111" s="39"/>
      <c r="S111" s="39"/>
      <c r="T111" s="39"/>
      <c r="U111" s="39"/>
      <c r="V111" s="36">
        <v>1</v>
      </c>
      <c r="W111" s="36">
        <v>1</v>
      </c>
      <c r="X111" s="39">
        <v>2</v>
      </c>
      <c r="Y111" s="41">
        <f t="shared" si="37"/>
        <v>1027.2434999999998</v>
      </c>
      <c r="Z111" s="37">
        <v>0</v>
      </c>
      <c r="AA111" s="37">
        <v>2</v>
      </c>
      <c r="AB111" s="37">
        <v>1</v>
      </c>
      <c r="AC111" s="37">
        <v>1</v>
      </c>
      <c r="AD111" s="37">
        <v>0</v>
      </c>
      <c r="AE111" s="37">
        <v>0</v>
      </c>
      <c r="AF111" s="41" t="s">
        <v>111</v>
      </c>
      <c r="AG111" s="41" t="s">
        <v>114</v>
      </c>
      <c r="AH111" s="41" t="s">
        <v>126</v>
      </c>
      <c r="AI111" s="37" t="s">
        <v>115</v>
      </c>
      <c r="AJ111" s="37" t="s">
        <v>115</v>
      </c>
      <c r="AK111" s="41" t="s">
        <v>166</v>
      </c>
    </row>
    <row r="112" spans="1:37" ht="15" customHeight="1" x14ac:dyDescent="0.3">
      <c r="A112" s="32">
        <v>9</v>
      </c>
      <c r="B112" s="32" t="s">
        <v>4</v>
      </c>
      <c r="C112" s="32" t="s">
        <v>5</v>
      </c>
      <c r="D112" s="32">
        <v>1</v>
      </c>
      <c r="E112" s="33">
        <v>851.4100000000002</v>
      </c>
      <c r="F112" s="33" t="s">
        <v>148</v>
      </c>
      <c r="G112" s="35">
        <v>42894</v>
      </c>
      <c r="H112" s="35">
        <v>42999</v>
      </c>
      <c r="I112" s="33">
        <f t="shared" ref="I112:I143" si="53">NETWORKDAYS.INTL(G112,H112,1,LHolidays)+NETWORKDAYS.INTL(G112,H112,"1111100",LHolidays)*(LWeekendHours/LWeekdayHours)</f>
        <v>78.5</v>
      </c>
      <c r="J112" s="60">
        <v>41499.375</v>
      </c>
      <c r="K112" s="33">
        <f t="shared" si="47"/>
        <v>10.845987261146499</v>
      </c>
      <c r="L112" s="34">
        <f t="shared" si="48"/>
        <v>2.0516212593563159E-2</v>
      </c>
      <c r="M112" s="33">
        <f t="shared" si="46"/>
        <v>53</v>
      </c>
      <c r="N112" s="33" t="s">
        <v>163</v>
      </c>
      <c r="O112" s="33">
        <f t="shared" si="33"/>
        <v>16.064339622641512</v>
      </c>
      <c r="P112" s="33">
        <f t="shared" ref="P112:P143" si="54">NETWORKDAYS.INTL(G112,G113-1,1,LHolidays)+NETWORKDAYS.INTL(G112,G113-1,"1111100",LHolidays)*(LWeekendHours/LWeekdayHours)</f>
        <v>72</v>
      </c>
      <c r="Q112" s="32"/>
      <c r="R112" s="32"/>
      <c r="S112" s="32"/>
      <c r="T112" s="32"/>
      <c r="U112" s="32"/>
      <c r="V112" s="53">
        <v>2</v>
      </c>
      <c r="W112" s="53">
        <v>2</v>
      </c>
      <c r="X112" s="39">
        <v>2</v>
      </c>
      <c r="Y112" s="41">
        <f t="shared" si="37"/>
        <v>425.7050000000001</v>
      </c>
      <c r="Z112" s="39"/>
      <c r="AA112" s="39"/>
      <c r="AB112" s="39"/>
      <c r="AC112" s="39"/>
      <c r="AD112" s="39"/>
      <c r="AE112" s="39"/>
      <c r="AF112" s="37" t="s">
        <v>125</v>
      </c>
      <c r="AG112" s="37" t="s">
        <v>125</v>
      </c>
      <c r="AH112" s="37" t="s">
        <v>125</v>
      </c>
      <c r="AI112" s="37" t="s">
        <v>125</v>
      </c>
      <c r="AJ112" s="37" t="s">
        <v>125</v>
      </c>
      <c r="AK112" s="37" t="s">
        <v>164</v>
      </c>
    </row>
    <row r="113" spans="1:37" ht="15" customHeight="1" x14ac:dyDescent="0.3">
      <c r="A113" s="37">
        <v>9</v>
      </c>
      <c r="B113" s="37" t="s">
        <v>4</v>
      </c>
      <c r="C113" s="37" t="s">
        <v>5</v>
      </c>
      <c r="D113" s="37">
        <v>2</v>
      </c>
      <c r="E113" s="41">
        <v>665.18</v>
      </c>
      <c r="F113" s="46" t="s">
        <v>148</v>
      </c>
      <c r="G113" s="43">
        <v>42992</v>
      </c>
      <c r="H113" s="43">
        <v>43018</v>
      </c>
      <c r="I113" s="41">
        <f t="shared" si="53"/>
        <v>21</v>
      </c>
      <c r="J113" s="61">
        <v>9887</v>
      </c>
      <c r="K113" s="41">
        <f t="shared" si="47"/>
        <v>31.675238095238093</v>
      </c>
      <c r="L113" s="42">
        <f t="shared" si="48"/>
        <v>6.7278244158996664E-2</v>
      </c>
      <c r="M113" s="41">
        <f t="shared" si="46"/>
        <v>47</v>
      </c>
      <c r="N113" s="46" t="s">
        <v>162</v>
      </c>
      <c r="O113" s="41">
        <f t="shared" si="33"/>
        <v>14.152765957446807</v>
      </c>
      <c r="P113" s="41">
        <f t="shared" si="54"/>
        <v>13</v>
      </c>
      <c r="Q113" s="37"/>
      <c r="R113" s="37"/>
      <c r="S113" s="37"/>
      <c r="T113" s="37"/>
      <c r="U113" s="37"/>
      <c r="V113" s="53">
        <v>2</v>
      </c>
      <c r="W113" s="53">
        <v>2</v>
      </c>
      <c r="X113" s="39">
        <v>2</v>
      </c>
      <c r="Y113" s="41">
        <f t="shared" si="37"/>
        <v>332.59</v>
      </c>
      <c r="Z113" s="39"/>
      <c r="AA113" s="39"/>
      <c r="AB113" s="39"/>
      <c r="AC113" s="39"/>
      <c r="AD113" s="39"/>
      <c r="AE113" s="39"/>
      <c r="AF113" s="37" t="s">
        <v>125</v>
      </c>
      <c r="AG113" s="37" t="s">
        <v>125</v>
      </c>
      <c r="AH113" s="37" t="s">
        <v>125</v>
      </c>
      <c r="AI113" s="37" t="s">
        <v>125</v>
      </c>
      <c r="AJ113" s="37" t="s">
        <v>125</v>
      </c>
      <c r="AK113" s="37" t="s">
        <v>164</v>
      </c>
    </row>
    <row r="114" spans="1:37" ht="15" customHeight="1" x14ac:dyDescent="0.3">
      <c r="A114" s="37">
        <v>9</v>
      </c>
      <c r="B114" s="37" t="s">
        <v>4</v>
      </c>
      <c r="C114" s="37" t="s">
        <v>5</v>
      </c>
      <c r="D114" s="37">
        <v>3</v>
      </c>
      <c r="E114" s="41">
        <v>820.97000000000025</v>
      </c>
      <c r="F114" s="46" t="s">
        <v>148</v>
      </c>
      <c r="G114" s="43">
        <v>43008</v>
      </c>
      <c r="H114" s="43">
        <v>43031</v>
      </c>
      <c r="I114" s="41">
        <f t="shared" si="53"/>
        <v>18</v>
      </c>
      <c r="J114" s="61">
        <v>7004.125</v>
      </c>
      <c r="K114" s="41">
        <f t="shared" si="47"/>
        <v>45.609444444444456</v>
      </c>
      <c r="L114" s="42">
        <f t="shared" si="48"/>
        <v>0.11721235700390845</v>
      </c>
      <c r="M114" s="41">
        <f t="shared" si="46"/>
        <v>39</v>
      </c>
      <c r="N114" s="46" t="s">
        <v>161</v>
      </c>
      <c r="O114" s="41">
        <f t="shared" si="33"/>
        <v>21.050512820512829</v>
      </c>
      <c r="P114" s="41">
        <f t="shared" si="54"/>
        <v>10</v>
      </c>
      <c r="Q114" s="37"/>
      <c r="R114" s="37"/>
      <c r="S114" s="37"/>
      <c r="T114" s="37"/>
      <c r="U114" s="37"/>
      <c r="V114" s="53">
        <v>2</v>
      </c>
      <c r="W114" s="53">
        <v>2</v>
      </c>
      <c r="X114" s="39">
        <v>2</v>
      </c>
      <c r="Y114" s="41">
        <f t="shared" si="37"/>
        <v>410.48500000000013</v>
      </c>
      <c r="Z114" s="39"/>
      <c r="AA114" s="39"/>
      <c r="AB114" s="39"/>
      <c r="AC114" s="39"/>
      <c r="AD114" s="39"/>
      <c r="AE114" s="39"/>
      <c r="AF114" s="37" t="s">
        <v>125</v>
      </c>
      <c r="AG114" s="37" t="s">
        <v>125</v>
      </c>
      <c r="AH114" s="37" t="s">
        <v>125</v>
      </c>
      <c r="AI114" s="37" t="s">
        <v>125</v>
      </c>
      <c r="AJ114" s="37" t="s">
        <v>125</v>
      </c>
      <c r="AK114" s="37" t="s">
        <v>164</v>
      </c>
    </row>
    <row r="115" spans="1:37" ht="15" customHeight="1" x14ac:dyDescent="0.3">
      <c r="A115" s="37">
        <v>9</v>
      </c>
      <c r="B115" s="37" t="s">
        <v>4</v>
      </c>
      <c r="C115" s="37" t="s">
        <v>5</v>
      </c>
      <c r="D115" s="37">
        <v>4</v>
      </c>
      <c r="E115" s="41">
        <v>822.87000000000023</v>
      </c>
      <c r="F115" s="46" t="s">
        <v>148</v>
      </c>
      <c r="G115" s="43">
        <v>43021</v>
      </c>
      <c r="H115" s="43">
        <v>43040</v>
      </c>
      <c r="I115" s="41">
        <f t="shared" si="53"/>
        <v>15.5</v>
      </c>
      <c r="J115" s="61">
        <v>5617</v>
      </c>
      <c r="K115" s="41">
        <f t="shared" si="47"/>
        <v>53.088387096774206</v>
      </c>
      <c r="L115" s="42">
        <f t="shared" si="48"/>
        <v>0.14649635036496356</v>
      </c>
      <c r="M115" s="41">
        <f t="shared" si="46"/>
        <v>36</v>
      </c>
      <c r="N115" s="46" t="s">
        <v>161</v>
      </c>
      <c r="O115" s="41">
        <f t="shared" si="33"/>
        <v>22.857500000000005</v>
      </c>
      <c r="P115" s="41">
        <f t="shared" si="54"/>
        <v>10</v>
      </c>
      <c r="Q115" s="37"/>
      <c r="R115" s="37"/>
      <c r="S115" s="37"/>
      <c r="T115" s="37"/>
      <c r="U115" s="37"/>
      <c r="V115" s="53">
        <v>2</v>
      </c>
      <c r="W115" s="53">
        <v>2</v>
      </c>
      <c r="X115" s="39">
        <v>2</v>
      </c>
      <c r="Y115" s="41">
        <f t="shared" si="37"/>
        <v>411.43500000000012</v>
      </c>
      <c r="Z115" s="39"/>
      <c r="AA115" s="39"/>
      <c r="AB115" s="39"/>
      <c r="AC115" s="39"/>
      <c r="AD115" s="39"/>
      <c r="AE115" s="39"/>
      <c r="AF115" s="37" t="s">
        <v>125</v>
      </c>
      <c r="AG115" s="37" t="s">
        <v>125</v>
      </c>
      <c r="AH115" s="37" t="s">
        <v>125</v>
      </c>
      <c r="AI115" s="37" t="s">
        <v>125</v>
      </c>
      <c r="AJ115" s="37" t="s">
        <v>125</v>
      </c>
      <c r="AK115" s="37" t="s">
        <v>164</v>
      </c>
    </row>
    <row r="116" spans="1:37" ht="15" customHeight="1" x14ac:dyDescent="0.3">
      <c r="A116" s="37">
        <v>9</v>
      </c>
      <c r="B116" s="37" t="s">
        <v>4</v>
      </c>
      <c r="C116" s="37" t="s">
        <v>5</v>
      </c>
      <c r="D116" s="37">
        <v>5</v>
      </c>
      <c r="E116" s="41">
        <v>822.89999999999975</v>
      </c>
      <c r="F116" s="46" t="s">
        <v>148</v>
      </c>
      <c r="G116" s="43">
        <v>43034</v>
      </c>
      <c r="H116" s="43">
        <v>43054</v>
      </c>
      <c r="I116" s="41">
        <f t="shared" si="53"/>
        <v>16.5</v>
      </c>
      <c r="J116" s="61">
        <v>7108.5</v>
      </c>
      <c r="K116" s="41">
        <f t="shared" si="47"/>
        <v>49.872727272727261</v>
      </c>
      <c r="L116" s="42">
        <f t="shared" si="48"/>
        <v>0.11576281916016033</v>
      </c>
      <c r="M116" s="41">
        <f t="shared" si="46"/>
        <v>43</v>
      </c>
      <c r="N116" s="46" t="s">
        <v>162</v>
      </c>
      <c r="O116" s="41">
        <f t="shared" si="33"/>
        <v>19.137209302325576</v>
      </c>
      <c r="P116" s="41">
        <f t="shared" si="54"/>
        <v>13</v>
      </c>
      <c r="Q116" s="37"/>
      <c r="R116" s="37"/>
      <c r="S116" s="37"/>
      <c r="T116" s="37"/>
      <c r="U116" s="37"/>
      <c r="V116" s="53">
        <v>2</v>
      </c>
      <c r="W116" s="53">
        <v>2</v>
      </c>
      <c r="X116" s="39">
        <v>2</v>
      </c>
      <c r="Y116" s="41">
        <f t="shared" si="37"/>
        <v>411.44999999999987</v>
      </c>
      <c r="Z116" s="39"/>
      <c r="AA116" s="39"/>
      <c r="AB116" s="39"/>
      <c r="AC116" s="39"/>
      <c r="AD116" s="39"/>
      <c r="AE116" s="39"/>
      <c r="AF116" s="37" t="s">
        <v>125</v>
      </c>
      <c r="AG116" s="37" t="s">
        <v>125</v>
      </c>
      <c r="AH116" s="37" t="s">
        <v>125</v>
      </c>
      <c r="AI116" s="37" t="s">
        <v>125</v>
      </c>
      <c r="AJ116" s="37" t="s">
        <v>125</v>
      </c>
      <c r="AK116" s="37" t="s">
        <v>164</v>
      </c>
    </row>
    <row r="117" spans="1:37" ht="15" customHeight="1" x14ac:dyDescent="0.3">
      <c r="A117" s="37">
        <v>9</v>
      </c>
      <c r="B117" s="37" t="s">
        <v>4</v>
      </c>
      <c r="C117" s="37" t="s">
        <v>5</v>
      </c>
      <c r="D117" s="37">
        <v>6</v>
      </c>
      <c r="E117" s="41">
        <v>822.89999999999975</v>
      </c>
      <c r="F117" s="46" t="s">
        <v>148</v>
      </c>
      <c r="G117" s="43">
        <v>43050</v>
      </c>
      <c r="H117" s="43">
        <v>43068</v>
      </c>
      <c r="I117" s="41">
        <f t="shared" si="53"/>
        <v>14.5</v>
      </c>
      <c r="J117" s="61">
        <v>5376.25</v>
      </c>
      <c r="K117" s="41">
        <f t="shared" si="47"/>
        <v>56.751724137931021</v>
      </c>
      <c r="L117" s="42">
        <f t="shared" si="48"/>
        <v>0.15306207858637522</v>
      </c>
      <c r="M117" s="41">
        <f t="shared" si="46"/>
        <v>37</v>
      </c>
      <c r="N117" s="46" t="s">
        <v>161</v>
      </c>
      <c r="O117" s="41">
        <f t="shared" si="33"/>
        <v>22.240540540540533</v>
      </c>
      <c r="P117" s="41">
        <f t="shared" si="54"/>
        <v>8</v>
      </c>
      <c r="Q117" s="37"/>
      <c r="R117" s="37"/>
      <c r="S117" s="37"/>
      <c r="T117" s="37"/>
      <c r="U117" s="37"/>
      <c r="V117" s="53">
        <v>2</v>
      </c>
      <c r="W117" s="53">
        <v>2</v>
      </c>
      <c r="X117" s="39">
        <v>2</v>
      </c>
      <c r="Y117" s="41">
        <f t="shared" si="37"/>
        <v>411.44999999999987</v>
      </c>
      <c r="Z117" s="39"/>
      <c r="AA117" s="39"/>
      <c r="AB117" s="39"/>
      <c r="AC117" s="39"/>
      <c r="AD117" s="39"/>
      <c r="AE117" s="39"/>
      <c r="AF117" s="37" t="s">
        <v>125</v>
      </c>
      <c r="AG117" s="37" t="s">
        <v>125</v>
      </c>
      <c r="AH117" s="37" t="s">
        <v>125</v>
      </c>
      <c r="AI117" s="37" t="s">
        <v>125</v>
      </c>
      <c r="AJ117" s="37" t="s">
        <v>125</v>
      </c>
      <c r="AK117" s="37" t="s">
        <v>164</v>
      </c>
    </row>
    <row r="118" spans="1:37" ht="15" customHeight="1" x14ac:dyDescent="0.3">
      <c r="A118" s="37">
        <v>9</v>
      </c>
      <c r="B118" s="37" t="s">
        <v>4</v>
      </c>
      <c r="C118" s="37" t="s">
        <v>5</v>
      </c>
      <c r="D118" s="37">
        <v>7</v>
      </c>
      <c r="E118" s="41">
        <v>822.89999999999975</v>
      </c>
      <c r="F118" s="46" t="s">
        <v>148</v>
      </c>
      <c r="G118" s="54">
        <v>43061</v>
      </c>
      <c r="H118" s="54">
        <v>43078</v>
      </c>
      <c r="I118" s="41">
        <f t="shared" si="53"/>
        <v>14.5</v>
      </c>
      <c r="J118" s="61">
        <v>5424.75</v>
      </c>
      <c r="K118" s="41">
        <f t="shared" si="47"/>
        <v>56.751724137931021</v>
      </c>
      <c r="L118" s="42">
        <f t="shared" si="48"/>
        <v>0.15169362643439785</v>
      </c>
      <c r="M118" s="41">
        <f t="shared" si="46"/>
        <v>37</v>
      </c>
      <c r="N118" s="46" t="s">
        <v>161</v>
      </c>
      <c r="O118" s="41">
        <f t="shared" si="33"/>
        <v>22.240540540540533</v>
      </c>
      <c r="P118" s="41">
        <f t="shared" si="54"/>
        <v>12</v>
      </c>
      <c r="Q118" s="37"/>
      <c r="R118" s="37"/>
      <c r="S118" s="37"/>
      <c r="T118" s="37"/>
      <c r="U118" s="37"/>
      <c r="V118" s="53">
        <v>2</v>
      </c>
      <c r="W118" s="53">
        <v>2</v>
      </c>
      <c r="X118" s="39">
        <v>2</v>
      </c>
      <c r="Y118" s="41">
        <f t="shared" si="37"/>
        <v>411.44999999999987</v>
      </c>
      <c r="Z118" s="39"/>
      <c r="AA118" s="39"/>
      <c r="AB118" s="39"/>
      <c r="AC118" s="39"/>
      <c r="AD118" s="39"/>
      <c r="AE118" s="39"/>
      <c r="AF118" s="37" t="s">
        <v>125</v>
      </c>
      <c r="AG118" s="37" t="s">
        <v>125</v>
      </c>
      <c r="AH118" s="37" t="s">
        <v>125</v>
      </c>
      <c r="AI118" s="37" t="s">
        <v>125</v>
      </c>
      <c r="AJ118" s="37" t="s">
        <v>125</v>
      </c>
      <c r="AK118" s="37" t="s">
        <v>164</v>
      </c>
    </row>
    <row r="119" spans="1:37" ht="15" customHeight="1" x14ac:dyDescent="0.3">
      <c r="A119" s="37">
        <v>9</v>
      </c>
      <c r="B119" s="37" t="s">
        <v>4</v>
      </c>
      <c r="C119" s="37" t="s">
        <v>5</v>
      </c>
      <c r="D119" s="37">
        <v>8</v>
      </c>
      <c r="E119" s="41">
        <v>822.89999999999975</v>
      </c>
      <c r="F119" s="46" t="s">
        <v>148</v>
      </c>
      <c r="G119" s="54">
        <v>43076</v>
      </c>
      <c r="H119" s="43">
        <v>43089</v>
      </c>
      <c r="I119" s="41">
        <f t="shared" si="53"/>
        <v>11</v>
      </c>
      <c r="J119" s="61">
        <v>4135.5</v>
      </c>
      <c r="K119" s="41">
        <f t="shared" si="47"/>
        <v>74.809090909090884</v>
      </c>
      <c r="L119" s="42">
        <f t="shared" si="48"/>
        <v>0.19898440333696041</v>
      </c>
      <c r="M119" s="41">
        <f t="shared" si="46"/>
        <v>38</v>
      </c>
      <c r="N119" s="46" t="s">
        <v>161</v>
      </c>
      <c r="O119" s="41">
        <f t="shared" si="33"/>
        <v>21.65526315789473</v>
      </c>
      <c r="P119" s="41">
        <f t="shared" si="54"/>
        <v>7.5</v>
      </c>
      <c r="Q119" s="37"/>
      <c r="R119" s="37"/>
      <c r="S119" s="37"/>
      <c r="T119" s="37"/>
      <c r="U119" s="37"/>
      <c r="V119" s="53">
        <v>2</v>
      </c>
      <c r="W119" s="53">
        <v>2</v>
      </c>
      <c r="X119" s="39">
        <v>2</v>
      </c>
      <c r="Y119" s="41">
        <f t="shared" si="37"/>
        <v>411.44999999999987</v>
      </c>
      <c r="Z119" s="39"/>
      <c r="AA119" s="39"/>
      <c r="AB119" s="39"/>
      <c r="AC119" s="39"/>
      <c r="AD119" s="39"/>
      <c r="AE119" s="39"/>
      <c r="AF119" s="37" t="s">
        <v>125</v>
      </c>
      <c r="AG119" s="37" t="s">
        <v>125</v>
      </c>
      <c r="AH119" s="37" t="s">
        <v>125</v>
      </c>
      <c r="AI119" s="37" t="s">
        <v>125</v>
      </c>
      <c r="AJ119" s="37" t="s">
        <v>125</v>
      </c>
      <c r="AK119" s="37" t="s">
        <v>164</v>
      </c>
    </row>
    <row r="120" spans="1:37" ht="15" customHeight="1" x14ac:dyDescent="0.3">
      <c r="A120" s="37">
        <v>9</v>
      </c>
      <c r="B120" s="37" t="s">
        <v>4</v>
      </c>
      <c r="C120" s="37" t="s">
        <v>5</v>
      </c>
      <c r="D120" s="37">
        <v>9</v>
      </c>
      <c r="E120" s="41">
        <v>822.89999999999975</v>
      </c>
      <c r="F120" s="46" t="s">
        <v>148</v>
      </c>
      <c r="G120" s="43">
        <v>43085</v>
      </c>
      <c r="H120" s="43">
        <v>43117</v>
      </c>
      <c r="I120" s="41">
        <f t="shared" si="53"/>
        <v>17.5</v>
      </c>
      <c r="J120" s="61">
        <v>5957.125</v>
      </c>
      <c r="K120" s="41">
        <f t="shared" si="47"/>
        <v>47.022857142857127</v>
      </c>
      <c r="L120" s="42">
        <f t="shared" si="48"/>
        <v>0.13813710472753213</v>
      </c>
      <c r="M120" s="41">
        <f t="shared" si="46"/>
        <v>34</v>
      </c>
      <c r="N120" s="46" t="s">
        <v>160</v>
      </c>
      <c r="O120" s="41">
        <f t="shared" si="33"/>
        <v>24.202941176470581</v>
      </c>
      <c r="P120" s="41">
        <f t="shared" si="54"/>
        <v>12</v>
      </c>
      <c r="Q120" s="37"/>
      <c r="R120" s="37"/>
      <c r="S120" s="37"/>
      <c r="T120" s="37"/>
      <c r="U120" s="37"/>
      <c r="V120" s="53">
        <v>2</v>
      </c>
      <c r="W120" s="53">
        <v>2</v>
      </c>
      <c r="X120" s="39">
        <v>2</v>
      </c>
      <c r="Y120" s="41">
        <f t="shared" si="37"/>
        <v>411.44999999999987</v>
      </c>
      <c r="Z120" s="39"/>
      <c r="AA120" s="39"/>
      <c r="AB120" s="39"/>
      <c r="AC120" s="39"/>
      <c r="AD120" s="39"/>
      <c r="AE120" s="39"/>
      <c r="AF120" s="37" t="s">
        <v>125</v>
      </c>
      <c r="AG120" s="37" t="s">
        <v>125</v>
      </c>
      <c r="AH120" s="37" t="s">
        <v>125</v>
      </c>
      <c r="AI120" s="37" t="s">
        <v>125</v>
      </c>
      <c r="AJ120" s="37" t="s">
        <v>125</v>
      </c>
      <c r="AK120" s="37" t="s">
        <v>164</v>
      </c>
    </row>
    <row r="121" spans="1:37" ht="15" customHeight="1" x14ac:dyDescent="0.3">
      <c r="A121" s="37">
        <v>9</v>
      </c>
      <c r="B121" s="37" t="s">
        <v>4</v>
      </c>
      <c r="C121" s="37" t="s">
        <v>5</v>
      </c>
      <c r="D121" s="37">
        <v>10</v>
      </c>
      <c r="E121" s="41">
        <v>823.60999999999888</v>
      </c>
      <c r="F121" s="46" t="s">
        <v>148</v>
      </c>
      <c r="G121" s="43">
        <v>43111</v>
      </c>
      <c r="H121" s="43">
        <v>43131</v>
      </c>
      <c r="I121" s="41">
        <f t="shared" si="53"/>
        <v>16.5</v>
      </c>
      <c r="J121" s="61">
        <v>5774.5</v>
      </c>
      <c r="K121" s="41">
        <f t="shared" si="47"/>
        <v>49.91575757575751</v>
      </c>
      <c r="L121" s="42">
        <f t="shared" si="48"/>
        <v>0.14262879903021888</v>
      </c>
      <c r="M121" s="41">
        <f t="shared" si="46"/>
        <v>35</v>
      </c>
      <c r="N121" s="46" t="s">
        <v>160</v>
      </c>
      <c r="O121" s="41">
        <f t="shared" si="33"/>
        <v>23.531714285714255</v>
      </c>
      <c r="P121" s="41">
        <f t="shared" si="54"/>
        <v>12</v>
      </c>
      <c r="Q121" s="37"/>
      <c r="R121" s="37"/>
      <c r="S121" s="37"/>
      <c r="T121" s="37"/>
      <c r="U121" s="37"/>
      <c r="V121" s="53">
        <v>2</v>
      </c>
      <c r="W121" s="53">
        <v>2</v>
      </c>
      <c r="X121" s="39">
        <v>2</v>
      </c>
      <c r="Y121" s="41">
        <f t="shared" si="37"/>
        <v>411.80499999999944</v>
      </c>
      <c r="Z121" s="39"/>
      <c r="AA121" s="39"/>
      <c r="AB121" s="39"/>
      <c r="AC121" s="39"/>
      <c r="AD121" s="39"/>
      <c r="AE121" s="39"/>
      <c r="AF121" s="37" t="s">
        <v>125</v>
      </c>
      <c r="AG121" s="37" t="s">
        <v>125</v>
      </c>
      <c r="AH121" s="37" t="s">
        <v>125</v>
      </c>
      <c r="AI121" s="37" t="s">
        <v>125</v>
      </c>
      <c r="AJ121" s="37" t="s">
        <v>125</v>
      </c>
      <c r="AK121" s="37" t="s">
        <v>164</v>
      </c>
    </row>
    <row r="122" spans="1:37" ht="15" customHeight="1" x14ac:dyDescent="0.3">
      <c r="A122" s="37">
        <v>9</v>
      </c>
      <c r="B122" s="37" t="s">
        <v>4</v>
      </c>
      <c r="C122" s="37" t="s">
        <v>5</v>
      </c>
      <c r="D122" s="37">
        <v>11</v>
      </c>
      <c r="E122" s="41">
        <v>823.30999999999926</v>
      </c>
      <c r="F122" s="46" t="s">
        <v>148</v>
      </c>
      <c r="G122" s="43">
        <v>43126</v>
      </c>
      <c r="H122" s="43">
        <v>43139</v>
      </c>
      <c r="I122" s="41">
        <f t="shared" si="53"/>
        <v>11</v>
      </c>
      <c r="J122" s="61">
        <v>3244.5</v>
      </c>
      <c r="K122" s="41">
        <f t="shared" si="47"/>
        <v>74.846363636363563</v>
      </c>
      <c r="L122" s="42">
        <f t="shared" si="48"/>
        <v>0.2537555863769454</v>
      </c>
      <c r="M122" s="41">
        <f t="shared" si="46"/>
        <v>29</v>
      </c>
      <c r="N122" s="46" t="s">
        <v>159</v>
      </c>
      <c r="O122" s="41">
        <f t="shared" si="33"/>
        <v>28.389999999999976</v>
      </c>
      <c r="P122" s="41">
        <f t="shared" si="54"/>
        <v>6.5</v>
      </c>
      <c r="Q122" s="37"/>
      <c r="R122" s="37"/>
      <c r="S122" s="37"/>
      <c r="T122" s="37"/>
      <c r="U122" s="37"/>
      <c r="V122" s="53">
        <v>2</v>
      </c>
      <c r="W122" s="53">
        <v>2</v>
      </c>
      <c r="X122" s="39">
        <v>2</v>
      </c>
      <c r="Y122" s="41">
        <f t="shared" si="37"/>
        <v>411.65499999999963</v>
      </c>
      <c r="Z122" s="39"/>
      <c r="AA122" s="39"/>
      <c r="AB122" s="39"/>
      <c r="AC122" s="39"/>
      <c r="AD122" s="39"/>
      <c r="AE122" s="39"/>
      <c r="AF122" s="37" t="s">
        <v>125</v>
      </c>
      <c r="AG122" s="37" t="s">
        <v>125</v>
      </c>
      <c r="AH122" s="37" t="s">
        <v>125</v>
      </c>
      <c r="AI122" s="37" t="s">
        <v>125</v>
      </c>
      <c r="AJ122" s="37" t="s">
        <v>125</v>
      </c>
      <c r="AK122" s="37" t="s">
        <v>164</v>
      </c>
    </row>
    <row r="123" spans="1:37" ht="15" customHeight="1" x14ac:dyDescent="0.3">
      <c r="A123" s="37">
        <v>9</v>
      </c>
      <c r="B123" s="37" t="s">
        <v>4</v>
      </c>
      <c r="C123" s="37" t="s">
        <v>5</v>
      </c>
      <c r="D123" s="37">
        <v>12</v>
      </c>
      <c r="E123" s="41">
        <v>823.30999999999926</v>
      </c>
      <c r="F123" s="46" t="s">
        <v>148</v>
      </c>
      <c r="G123" s="43">
        <v>43134</v>
      </c>
      <c r="H123" s="43">
        <v>43147</v>
      </c>
      <c r="I123" s="41">
        <f t="shared" si="53"/>
        <v>11</v>
      </c>
      <c r="J123" s="61">
        <v>3185.875</v>
      </c>
      <c r="K123" s="41">
        <f t="shared" si="47"/>
        <v>74.846363636363563</v>
      </c>
      <c r="L123" s="42">
        <f t="shared" si="48"/>
        <v>0.25842507945226956</v>
      </c>
      <c r="M123" s="41">
        <f t="shared" si="46"/>
        <v>29</v>
      </c>
      <c r="N123" s="46" t="s">
        <v>159</v>
      </c>
      <c r="O123" s="41">
        <f t="shared" si="33"/>
        <v>28.389999999999976</v>
      </c>
      <c r="P123" s="41">
        <f t="shared" si="54"/>
        <v>6</v>
      </c>
      <c r="Q123" s="37"/>
      <c r="R123" s="37"/>
      <c r="S123" s="37"/>
      <c r="T123" s="37"/>
      <c r="U123" s="37"/>
      <c r="V123" s="53">
        <v>2</v>
      </c>
      <c r="W123" s="53">
        <v>2</v>
      </c>
      <c r="X123" s="39">
        <v>2</v>
      </c>
      <c r="Y123" s="41">
        <f t="shared" si="37"/>
        <v>411.65499999999963</v>
      </c>
      <c r="Z123" s="39"/>
      <c r="AA123" s="39"/>
      <c r="AB123" s="39"/>
      <c r="AC123" s="39"/>
      <c r="AD123" s="39"/>
      <c r="AE123" s="39"/>
      <c r="AF123" s="37" t="s">
        <v>125</v>
      </c>
      <c r="AG123" s="37" t="s">
        <v>125</v>
      </c>
      <c r="AH123" s="37" t="s">
        <v>125</v>
      </c>
      <c r="AI123" s="37" t="s">
        <v>125</v>
      </c>
      <c r="AJ123" s="37" t="s">
        <v>125</v>
      </c>
      <c r="AK123" s="37" t="s">
        <v>164</v>
      </c>
    </row>
    <row r="124" spans="1:37" ht="15" customHeight="1" x14ac:dyDescent="0.3">
      <c r="A124" s="37">
        <v>9</v>
      </c>
      <c r="B124" s="37" t="s">
        <v>4</v>
      </c>
      <c r="C124" s="37" t="s">
        <v>5</v>
      </c>
      <c r="D124" s="37">
        <v>13</v>
      </c>
      <c r="E124" s="41">
        <v>823.30999999999926</v>
      </c>
      <c r="F124" s="46" t="s">
        <v>148</v>
      </c>
      <c r="G124" s="54">
        <v>43142</v>
      </c>
      <c r="H124" s="43">
        <v>43155</v>
      </c>
      <c r="I124" s="41">
        <f t="shared" si="53"/>
        <v>11</v>
      </c>
      <c r="J124" s="61">
        <v>3359.875</v>
      </c>
      <c r="K124" s="41">
        <f t="shared" si="47"/>
        <v>74.846363636363563</v>
      </c>
      <c r="L124" s="42">
        <f t="shared" si="48"/>
        <v>0.24504185423564842</v>
      </c>
      <c r="M124" s="41">
        <f t="shared" si="46"/>
        <v>31</v>
      </c>
      <c r="N124" s="46" t="s">
        <v>160</v>
      </c>
      <c r="O124" s="41">
        <f t="shared" si="33"/>
        <v>26.558387096774169</v>
      </c>
      <c r="P124" s="41">
        <f t="shared" si="54"/>
        <v>7.5</v>
      </c>
      <c r="Q124" s="37"/>
      <c r="R124" s="37"/>
      <c r="S124" s="37"/>
      <c r="T124" s="37"/>
      <c r="U124" s="37"/>
      <c r="V124" s="53">
        <v>2</v>
      </c>
      <c r="W124" s="53">
        <v>2</v>
      </c>
      <c r="X124" s="39">
        <v>2</v>
      </c>
      <c r="Y124" s="41">
        <f t="shared" si="37"/>
        <v>411.65499999999963</v>
      </c>
      <c r="Z124" s="39"/>
      <c r="AA124" s="39"/>
      <c r="AB124" s="39"/>
      <c r="AC124" s="39"/>
      <c r="AD124" s="39"/>
      <c r="AE124" s="39"/>
      <c r="AF124" s="37" t="s">
        <v>125</v>
      </c>
      <c r="AG124" s="37" t="s">
        <v>125</v>
      </c>
      <c r="AH124" s="37" t="s">
        <v>125</v>
      </c>
      <c r="AI124" s="37" t="s">
        <v>125</v>
      </c>
      <c r="AJ124" s="37" t="s">
        <v>125</v>
      </c>
      <c r="AK124" s="37" t="s">
        <v>164</v>
      </c>
    </row>
    <row r="125" spans="1:37" ht="15" customHeight="1" x14ac:dyDescent="0.3">
      <c r="A125" s="37">
        <v>9</v>
      </c>
      <c r="B125" s="37" t="s">
        <v>4</v>
      </c>
      <c r="C125" s="37" t="s">
        <v>5</v>
      </c>
      <c r="D125" s="37">
        <v>14</v>
      </c>
      <c r="E125" s="41">
        <v>823.30999999999926</v>
      </c>
      <c r="F125" s="46" t="s">
        <v>148</v>
      </c>
      <c r="G125" s="43">
        <v>43152</v>
      </c>
      <c r="H125" s="43">
        <v>43167</v>
      </c>
      <c r="I125" s="41">
        <f t="shared" si="53"/>
        <v>13</v>
      </c>
      <c r="J125" s="61">
        <v>4580.25</v>
      </c>
      <c r="K125" s="41">
        <f t="shared" si="47"/>
        <v>63.331538461538408</v>
      </c>
      <c r="L125" s="42">
        <f t="shared" si="48"/>
        <v>0.17975219693248168</v>
      </c>
      <c r="M125" s="41">
        <f t="shared" si="46"/>
        <v>35</v>
      </c>
      <c r="N125" s="46" t="s">
        <v>160</v>
      </c>
      <c r="O125" s="41">
        <f t="shared" si="33"/>
        <v>23.523142857142837</v>
      </c>
      <c r="P125" s="41">
        <f t="shared" si="54"/>
        <v>11</v>
      </c>
      <c r="Q125" s="37"/>
      <c r="R125" s="37"/>
      <c r="S125" s="37"/>
      <c r="T125" s="37"/>
      <c r="U125" s="37"/>
      <c r="V125" s="53">
        <v>2</v>
      </c>
      <c r="W125" s="53">
        <v>2</v>
      </c>
      <c r="X125" s="39">
        <v>2</v>
      </c>
      <c r="Y125" s="41">
        <f t="shared" si="37"/>
        <v>411.65499999999963</v>
      </c>
      <c r="Z125" s="39"/>
      <c r="AA125" s="39"/>
      <c r="AB125" s="39"/>
      <c r="AC125" s="39"/>
      <c r="AD125" s="39"/>
      <c r="AE125" s="39"/>
      <c r="AF125" s="37" t="s">
        <v>125</v>
      </c>
      <c r="AG125" s="37" t="s">
        <v>125</v>
      </c>
      <c r="AH125" s="37" t="s">
        <v>125</v>
      </c>
      <c r="AI125" s="37" t="s">
        <v>125</v>
      </c>
      <c r="AJ125" s="37" t="s">
        <v>125</v>
      </c>
      <c r="AK125" s="37" t="s">
        <v>164</v>
      </c>
    </row>
    <row r="126" spans="1:37" ht="15" customHeight="1" x14ac:dyDescent="0.3">
      <c r="A126" s="37">
        <v>9</v>
      </c>
      <c r="B126" s="37" t="s">
        <v>4</v>
      </c>
      <c r="C126" s="37" t="s">
        <v>5</v>
      </c>
      <c r="D126" s="37">
        <v>15</v>
      </c>
      <c r="E126" s="41">
        <v>822.6899999999996</v>
      </c>
      <c r="F126" s="46" t="s">
        <v>148</v>
      </c>
      <c r="G126" s="43">
        <v>43166</v>
      </c>
      <c r="H126" s="43">
        <v>43179</v>
      </c>
      <c r="I126" s="41">
        <f t="shared" si="53"/>
        <v>11</v>
      </c>
      <c r="J126" s="61">
        <v>4148.75</v>
      </c>
      <c r="K126" s="41">
        <f t="shared" si="47"/>
        <v>74.789999999999964</v>
      </c>
      <c r="L126" s="42">
        <f t="shared" si="48"/>
        <v>0.19829828261524546</v>
      </c>
      <c r="M126" s="41">
        <f t="shared" si="46"/>
        <v>38</v>
      </c>
      <c r="N126" s="46" t="s">
        <v>161</v>
      </c>
      <c r="O126" s="41">
        <f t="shared" si="33"/>
        <v>21.649736842105252</v>
      </c>
      <c r="P126" s="41">
        <f t="shared" si="54"/>
        <v>7.5</v>
      </c>
      <c r="Q126" s="37"/>
      <c r="R126" s="37"/>
      <c r="S126" s="37"/>
      <c r="T126" s="37"/>
      <c r="U126" s="37"/>
      <c r="V126" s="53">
        <v>2</v>
      </c>
      <c r="W126" s="53">
        <v>2</v>
      </c>
      <c r="X126" s="39">
        <v>2</v>
      </c>
      <c r="Y126" s="41">
        <f t="shared" si="37"/>
        <v>411.3449999999998</v>
      </c>
      <c r="Z126" s="39"/>
      <c r="AA126" s="39"/>
      <c r="AB126" s="39"/>
      <c r="AC126" s="39"/>
      <c r="AD126" s="39"/>
      <c r="AE126" s="39"/>
      <c r="AF126" s="37" t="s">
        <v>125</v>
      </c>
      <c r="AG126" s="37" t="s">
        <v>125</v>
      </c>
      <c r="AH126" s="37" t="s">
        <v>125</v>
      </c>
      <c r="AI126" s="37" t="s">
        <v>125</v>
      </c>
      <c r="AJ126" s="37" t="s">
        <v>125</v>
      </c>
      <c r="AK126" s="37" t="s">
        <v>164</v>
      </c>
    </row>
    <row r="127" spans="1:37" ht="15" customHeight="1" x14ac:dyDescent="0.3">
      <c r="A127" s="37">
        <v>9</v>
      </c>
      <c r="B127" s="37" t="s">
        <v>4</v>
      </c>
      <c r="C127" s="37" t="s">
        <v>5</v>
      </c>
      <c r="D127" s="37">
        <v>16</v>
      </c>
      <c r="E127" s="41">
        <v>827.2999999999995</v>
      </c>
      <c r="F127" s="46" t="s">
        <v>148</v>
      </c>
      <c r="G127" s="43">
        <v>43175</v>
      </c>
      <c r="H127" s="43">
        <v>43197</v>
      </c>
      <c r="I127" s="41">
        <f t="shared" si="53"/>
        <v>15.5</v>
      </c>
      <c r="J127" s="61">
        <v>4951.375</v>
      </c>
      <c r="K127" s="41">
        <f t="shared" si="47"/>
        <v>53.374193548387062</v>
      </c>
      <c r="L127" s="42">
        <f t="shared" si="48"/>
        <v>0.16708490065890777</v>
      </c>
      <c r="M127" s="41">
        <f t="shared" si="46"/>
        <v>32</v>
      </c>
      <c r="N127" s="46" t="s">
        <v>160</v>
      </c>
      <c r="O127" s="41">
        <f t="shared" si="33"/>
        <v>25.853124999999984</v>
      </c>
      <c r="P127" s="41">
        <f t="shared" si="54"/>
        <v>7</v>
      </c>
      <c r="Q127" s="37"/>
      <c r="R127" s="37"/>
      <c r="S127" s="37"/>
      <c r="T127" s="37"/>
      <c r="U127" s="37"/>
      <c r="V127" s="53">
        <v>2</v>
      </c>
      <c r="W127" s="53">
        <v>2</v>
      </c>
      <c r="X127" s="39">
        <v>2</v>
      </c>
      <c r="Y127" s="41">
        <f t="shared" si="37"/>
        <v>413.64999999999975</v>
      </c>
      <c r="Z127" s="39"/>
      <c r="AA127" s="39"/>
      <c r="AB127" s="39"/>
      <c r="AC127" s="39"/>
      <c r="AD127" s="39"/>
      <c r="AE127" s="39"/>
      <c r="AF127" s="37" t="s">
        <v>125</v>
      </c>
      <c r="AG127" s="37" t="s">
        <v>125</v>
      </c>
      <c r="AH127" s="37" t="s">
        <v>125</v>
      </c>
      <c r="AI127" s="37" t="s">
        <v>125</v>
      </c>
      <c r="AJ127" s="37" t="s">
        <v>125</v>
      </c>
      <c r="AK127" s="37" t="s">
        <v>164</v>
      </c>
    </row>
    <row r="128" spans="1:37" ht="15" customHeight="1" x14ac:dyDescent="0.3">
      <c r="A128" s="37">
        <v>9</v>
      </c>
      <c r="B128" s="37" t="s">
        <v>4</v>
      </c>
      <c r="C128" s="37" t="s">
        <v>5</v>
      </c>
      <c r="D128" s="37">
        <v>17</v>
      </c>
      <c r="E128" s="41">
        <v>827.2999999999995</v>
      </c>
      <c r="F128" s="46" t="s">
        <v>148</v>
      </c>
      <c r="G128" s="43">
        <v>43184</v>
      </c>
      <c r="H128" s="43">
        <v>43207</v>
      </c>
      <c r="I128" s="41">
        <f t="shared" si="53"/>
        <v>16.5</v>
      </c>
      <c r="J128" s="61">
        <v>5142.75</v>
      </c>
      <c r="K128" s="41">
        <f t="shared" si="47"/>
        <v>50.139393939393912</v>
      </c>
      <c r="L128" s="42">
        <f t="shared" si="48"/>
        <v>0.16086724028972815</v>
      </c>
      <c r="M128" s="41">
        <f t="shared" si="46"/>
        <v>31</v>
      </c>
      <c r="N128" s="46" t="s">
        <v>160</v>
      </c>
      <c r="O128" s="41">
        <f t="shared" si="33"/>
        <v>26.687096774193531</v>
      </c>
      <c r="P128" s="41">
        <f t="shared" si="54"/>
        <v>12.5</v>
      </c>
      <c r="Q128" s="37"/>
      <c r="R128" s="37"/>
      <c r="S128" s="37"/>
      <c r="T128" s="37"/>
      <c r="U128" s="37"/>
      <c r="V128" s="53">
        <v>2</v>
      </c>
      <c r="W128" s="53">
        <v>2</v>
      </c>
      <c r="X128" s="39">
        <v>2</v>
      </c>
      <c r="Y128" s="41">
        <f t="shared" si="37"/>
        <v>413.64999999999975</v>
      </c>
      <c r="Z128" s="39"/>
      <c r="AA128" s="39"/>
      <c r="AB128" s="39"/>
      <c r="AC128" s="39"/>
      <c r="AD128" s="39"/>
      <c r="AE128" s="39"/>
      <c r="AF128" s="37" t="s">
        <v>125</v>
      </c>
      <c r="AG128" s="37" t="s">
        <v>125</v>
      </c>
      <c r="AH128" s="37" t="s">
        <v>125</v>
      </c>
      <c r="AI128" s="37" t="s">
        <v>125</v>
      </c>
      <c r="AJ128" s="37" t="s">
        <v>125</v>
      </c>
      <c r="AK128" s="37" t="s">
        <v>164</v>
      </c>
    </row>
    <row r="129" spans="1:37" ht="15" customHeight="1" x14ac:dyDescent="0.3">
      <c r="A129" s="37">
        <v>9</v>
      </c>
      <c r="B129" s="37" t="s">
        <v>4</v>
      </c>
      <c r="C129" s="37" t="s">
        <v>5</v>
      </c>
      <c r="D129" s="37">
        <v>18</v>
      </c>
      <c r="E129" s="41">
        <v>827.2999999999995</v>
      </c>
      <c r="F129" s="46" t="s">
        <v>148</v>
      </c>
      <c r="G129" s="43">
        <v>43203</v>
      </c>
      <c r="H129" s="43">
        <v>43215</v>
      </c>
      <c r="I129" s="41">
        <f t="shared" si="53"/>
        <v>10.5</v>
      </c>
      <c r="J129" s="61">
        <v>3605.5</v>
      </c>
      <c r="K129" s="41">
        <f t="shared" si="47"/>
        <v>78.790476190476141</v>
      </c>
      <c r="L129" s="42">
        <f t="shared" si="48"/>
        <v>0.22945499930661475</v>
      </c>
      <c r="M129" s="41">
        <f t="shared" si="46"/>
        <v>34</v>
      </c>
      <c r="N129" s="46" t="s">
        <v>160</v>
      </c>
      <c r="O129" s="41">
        <f t="shared" si="33"/>
        <v>24.332352941176456</v>
      </c>
      <c r="P129" s="41">
        <f t="shared" si="54"/>
        <v>7</v>
      </c>
      <c r="Q129" s="37"/>
      <c r="R129" s="37"/>
      <c r="S129" s="37"/>
      <c r="T129" s="37"/>
      <c r="U129" s="37"/>
      <c r="V129" s="53">
        <v>2</v>
      </c>
      <c r="W129" s="53">
        <v>2</v>
      </c>
      <c r="X129" s="39">
        <v>2</v>
      </c>
      <c r="Y129" s="41">
        <f t="shared" si="37"/>
        <v>413.64999999999975</v>
      </c>
      <c r="Z129" s="39"/>
      <c r="AA129" s="39"/>
      <c r="AB129" s="39"/>
      <c r="AC129" s="39"/>
      <c r="AD129" s="39"/>
      <c r="AE129" s="39"/>
      <c r="AF129" s="37" t="s">
        <v>125</v>
      </c>
      <c r="AG129" s="37" t="s">
        <v>125</v>
      </c>
      <c r="AH129" s="37" t="s">
        <v>125</v>
      </c>
      <c r="AI129" s="37" t="s">
        <v>125</v>
      </c>
      <c r="AJ129" s="37" t="s">
        <v>125</v>
      </c>
      <c r="AK129" s="37" t="s">
        <v>164</v>
      </c>
    </row>
    <row r="130" spans="1:37" ht="15" customHeight="1" x14ac:dyDescent="0.3">
      <c r="A130" s="37">
        <v>9</v>
      </c>
      <c r="B130" s="37" t="s">
        <v>4</v>
      </c>
      <c r="C130" s="37" t="s">
        <v>5</v>
      </c>
      <c r="D130" s="37">
        <v>19</v>
      </c>
      <c r="E130" s="41">
        <v>827.2999999999995</v>
      </c>
      <c r="F130" s="46" t="s">
        <v>148</v>
      </c>
      <c r="G130" s="43">
        <v>43211</v>
      </c>
      <c r="H130" s="43">
        <v>43223</v>
      </c>
      <c r="I130" s="41">
        <f t="shared" si="53"/>
        <v>10</v>
      </c>
      <c r="J130" s="61">
        <v>3429.625</v>
      </c>
      <c r="K130" s="41">
        <f t="shared" si="47"/>
        <v>82.729999999999947</v>
      </c>
      <c r="L130" s="42">
        <f t="shared" si="48"/>
        <v>0.24122170791267253</v>
      </c>
      <c r="M130" s="41">
        <f t="shared" si="46"/>
        <v>34</v>
      </c>
      <c r="N130" s="46" t="s">
        <v>160</v>
      </c>
      <c r="O130" s="41">
        <f t="shared" si="33"/>
        <v>24.332352941176456</v>
      </c>
      <c r="P130" s="41">
        <f t="shared" si="54"/>
        <v>6</v>
      </c>
      <c r="Q130" s="37"/>
      <c r="R130" s="37"/>
      <c r="S130" s="37"/>
      <c r="T130" s="37"/>
      <c r="U130" s="37"/>
      <c r="V130" s="53">
        <v>2</v>
      </c>
      <c r="W130" s="53">
        <v>2</v>
      </c>
      <c r="X130" s="39">
        <v>2</v>
      </c>
      <c r="Y130" s="41">
        <f t="shared" si="37"/>
        <v>413.64999999999975</v>
      </c>
      <c r="Z130" s="39"/>
      <c r="AA130" s="39"/>
      <c r="AB130" s="39"/>
      <c r="AC130" s="39"/>
      <c r="AD130" s="39"/>
      <c r="AE130" s="39"/>
      <c r="AF130" s="37" t="s">
        <v>125</v>
      </c>
      <c r="AG130" s="37" t="s">
        <v>125</v>
      </c>
      <c r="AH130" s="37" t="s">
        <v>125</v>
      </c>
      <c r="AI130" s="37" t="s">
        <v>125</v>
      </c>
      <c r="AJ130" s="37" t="s">
        <v>125</v>
      </c>
      <c r="AK130" s="37" t="s">
        <v>164</v>
      </c>
    </row>
    <row r="131" spans="1:37" ht="15" customHeight="1" x14ac:dyDescent="0.3">
      <c r="A131" s="37">
        <v>9</v>
      </c>
      <c r="B131" s="37" t="s">
        <v>4</v>
      </c>
      <c r="C131" s="37" t="s">
        <v>5</v>
      </c>
      <c r="D131" s="37">
        <v>20</v>
      </c>
      <c r="E131" s="41">
        <v>842.64999999999975</v>
      </c>
      <c r="F131" s="46" t="s">
        <v>148</v>
      </c>
      <c r="G131" s="43">
        <v>43219</v>
      </c>
      <c r="H131" s="43">
        <v>43234</v>
      </c>
      <c r="I131" s="41">
        <f t="shared" si="53"/>
        <v>11.5</v>
      </c>
      <c r="J131" s="61">
        <v>3855.25</v>
      </c>
      <c r="K131" s="41">
        <f t="shared" ref="K131:K162" si="55">E131/I131</f>
        <v>73.273913043478245</v>
      </c>
      <c r="L131" s="42">
        <f t="shared" ref="L131:L162" si="56">E131/J131</f>
        <v>0.21857207703780551</v>
      </c>
      <c r="M131" s="41">
        <f t="shared" si="46"/>
        <v>34</v>
      </c>
      <c r="N131" s="46" t="s">
        <v>160</v>
      </c>
      <c r="O131" s="41">
        <f t="shared" ref="O131:O194" si="57">E131/M131</f>
        <v>24.783823529411759</v>
      </c>
      <c r="P131" s="41">
        <f t="shared" si="54"/>
        <v>9</v>
      </c>
      <c r="Q131" s="37"/>
      <c r="R131" s="37"/>
      <c r="S131" s="37"/>
      <c r="T131" s="37"/>
      <c r="U131" s="37"/>
      <c r="V131" s="53">
        <v>2</v>
      </c>
      <c r="W131" s="53">
        <v>2</v>
      </c>
      <c r="X131" s="39">
        <v>2</v>
      </c>
      <c r="Y131" s="41">
        <f t="shared" ref="Y131:Y194" si="58">+E131/X131</f>
        <v>421.32499999999987</v>
      </c>
      <c r="Z131" s="39"/>
      <c r="AA131" s="39"/>
      <c r="AB131" s="39"/>
      <c r="AC131" s="39"/>
      <c r="AD131" s="39"/>
      <c r="AE131" s="39"/>
      <c r="AF131" s="37" t="s">
        <v>125</v>
      </c>
      <c r="AG131" s="37" t="s">
        <v>125</v>
      </c>
      <c r="AH131" s="37" t="s">
        <v>125</v>
      </c>
      <c r="AI131" s="37" t="s">
        <v>125</v>
      </c>
      <c r="AJ131" s="37" t="s">
        <v>125</v>
      </c>
      <c r="AK131" s="37" t="s">
        <v>164</v>
      </c>
    </row>
    <row r="132" spans="1:37" ht="15" customHeight="1" x14ac:dyDescent="0.3">
      <c r="A132" s="37">
        <v>9</v>
      </c>
      <c r="B132" s="37" t="s">
        <v>4</v>
      </c>
      <c r="C132" s="37" t="s">
        <v>5</v>
      </c>
      <c r="D132" s="37">
        <v>21</v>
      </c>
      <c r="E132" s="41">
        <v>842.64999999999975</v>
      </c>
      <c r="F132" s="46" t="s">
        <v>148</v>
      </c>
      <c r="G132" s="43">
        <v>43231</v>
      </c>
      <c r="H132" s="43">
        <v>43243</v>
      </c>
      <c r="I132" s="41">
        <f t="shared" si="53"/>
        <v>10</v>
      </c>
      <c r="J132" s="61">
        <v>3889.25</v>
      </c>
      <c r="K132" s="41">
        <f t="shared" si="55"/>
        <v>84.264999999999972</v>
      </c>
      <c r="L132" s="42">
        <f t="shared" si="56"/>
        <v>0.21666131002121225</v>
      </c>
      <c r="M132" s="41">
        <f t="shared" si="46"/>
        <v>39</v>
      </c>
      <c r="N132" s="46" t="s">
        <v>161</v>
      </c>
      <c r="O132" s="41">
        <f t="shared" si="57"/>
        <v>21.60641025641025</v>
      </c>
      <c r="P132" s="41">
        <f t="shared" si="54"/>
        <v>7</v>
      </c>
      <c r="Q132" s="37"/>
      <c r="R132" s="37"/>
      <c r="S132" s="37"/>
      <c r="T132" s="37"/>
      <c r="U132" s="37"/>
      <c r="V132" s="53">
        <v>2</v>
      </c>
      <c r="W132" s="53">
        <v>2</v>
      </c>
      <c r="X132" s="39">
        <v>2</v>
      </c>
      <c r="Y132" s="41">
        <f t="shared" si="58"/>
        <v>421.32499999999987</v>
      </c>
      <c r="Z132" s="39"/>
      <c r="AA132" s="39"/>
      <c r="AB132" s="39"/>
      <c r="AC132" s="39"/>
      <c r="AD132" s="39"/>
      <c r="AE132" s="39"/>
      <c r="AF132" s="37" t="s">
        <v>125</v>
      </c>
      <c r="AG132" s="37" t="s">
        <v>125</v>
      </c>
      <c r="AH132" s="37" t="s">
        <v>125</v>
      </c>
      <c r="AI132" s="37" t="s">
        <v>125</v>
      </c>
      <c r="AJ132" s="37" t="s">
        <v>125</v>
      </c>
      <c r="AK132" s="37" t="s">
        <v>164</v>
      </c>
    </row>
    <row r="133" spans="1:37" ht="15" customHeight="1" x14ac:dyDescent="0.3">
      <c r="A133" s="37">
        <v>9</v>
      </c>
      <c r="B133" s="37" t="s">
        <v>4</v>
      </c>
      <c r="C133" s="37" t="s">
        <v>5</v>
      </c>
      <c r="D133" s="37">
        <v>22</v>
      </c>
      <c r="E133" s="41">
        <v>842.64999999999975</v>
      </c>
      <c r="F133" s="46" t="s">
        <v>148</v>
      </c>
      <c r="G133" s="43">
        <v>43240</v>
      </c>
      <c r="H133" s="43">
        <v>43252</v>
      </c>
      <c r="I133" s="41">
        <f t="shared" si="53"/>
        <v>9.5</v>
      </c>
      <c r="J133" s="61">
        <v>3030.5</v>
      </c>
      <c r="K133" s="41">
        <f t="shared" si="55"/>
        <v>88.699999999999974</v>
      </c>
      <c r="L133" s="42">
        <f t="shared" si="56"/>
        <v>0.27805642633228833</v>
      </c>
      <c r="M133" s="41">
        <f t="shared" si="46"/>
        <v>32</v>
      </c>
      <c r="N133" s="46" t="s">
        <v>160</v>
      </c>
      <c r="O133" s="41">
        <f t="shared" si="57"/>
        <v>26.332812499999992</v>
      </c>
      <c r="P133" s="41">
        <f t="shared" si="54"/>
        <v>5.5</v>
      </c>
      <c r="Q133" s="37"/>
      <c r="R133" s="37"/>
      <c r="S133" s="37"/>
      <c r="T133" s="37"/>
      <c r="U133" s="37"/>
      <c r="V133" s="53">
        <v>2</v>
      </c>
      <c r="W133" s="53">
        <v>2</v>
      </c>
      <c r="X133" s="39">
        <v>2</v>
      </c>
      <c r="Y133" s="41">
        <f t="shared" si="58"/>
        <v>421.32499999999987</v>
      </c>
      <c r="Z133" s="39"/>
      <c r="AA133" s="39"/>
      <c r="AB133" s="39"/>
      <c r="AC133" s="39"/>
      <c r="AD133" s="39"/>
      <c r="AE133" s="39"/>
      <c r="AF133" s="37" t="s">
        <v>125</v>
      </c>
      <c r="AG133" s="37" t="s">
        <v>125</v>
      </c>
      <c r="AH133" s="37" t="s">
        <v>125</v>
      </c>
      <c r="AI133" s="37" t="s">
        <v>125</v>
      </c>
      <c r="AJ133" s="37" t="s">
        <v>125</v>
      </c>
      <c r="AK133" s="37" t="s">
        <v>164</v>
      </c>
    </row>
    <row r="134" spans="1:37" ht="15" customHeight="1" x14ac:dyDescent="0.3">
      <c r="A134" s="37">
        <v>9</v>
      </c>
      <c r="B134" s="37" t="s">
        <v>4</v>
      </c>
      <c r="C134" s="37" t="s">
        <v>5</v>
      </c>
      <c r="D134" s="37">
        <v>23</v>
      </c>
      <c r="E134" s="41">
        <v>842.64999999999975</v>
      </c>
      <c r="F134" s="46" t="s">
        <v>148</v>
      </c>
      <c r="G134" s="43">
        <v>43247</v>
      </c>
      <c r="H134" s="43">
        <v>43260</v>
      </c>
      <c r="I134" s="41">
        <f t="shared" si="53"/>
        <v>10</v>
      </c>
      <c r="J134" s="61">
        <v>3730.25</v>
      </c>
      <c r="K134" s="41">
        <f t="shared" si="55"/>
        <v>84.264999999999972</v>
      </c>
      <c r="L134" s="42">
        <f t="shared" si="56"/>
        <v>0.22589638764157891</v>
      </c>
      <c r="M134" s="41">
        <f t="shared" si="46"/>
        <v>37</v>
      </c>
      <c r="N134" s="46" t="s">
        <v>161</v>
      </c>
      <c r="O134" s="41">
        <f t="shared" si="57"/>
        <v>22.774324324324319</v>
      </c>
      <c r="P134" s="41">
        <f t="shared" si="54"/>
        <v>8.5</v>
      </c>
      <c r="Q134" s="37"/>
      <c r="R134" s="37"/>
      <c r="S134" s="37"/>
      <c r="T134" s="37"/>
      <c r="U134" s="37"/>
      <c r="V134" s="53">
        <v>2</v>
      </c>
      <c r="W134" s="53">
        <v>2</v>
      </c>
      <c r="X134" s="39">
        <v>2</v>
      </c>
      <c r="Y134" s="41">
        <f t="shared" si="58"/>
        <v>421.32499999999987</v>
      </c>
      <c r="Z134" s="39"/>
      <c r="AA134" s="39"/>
      <c r="AB134" s="39"/>
      <c r="AC134" s="39"/>
      <c r="AD134" s="39"/>
      <c r="AE134" s="39"/>
      <c r="AF134" s="37" t="s">
        <v>125</v>
      </c>
      <c r="AG134" s="37" t="s">
        <v>125</v>
      </c>
      <c r="AH134" s="37" t="s">
        <v>125</v>
      </c>
      <c r="AI134" s="37" t="s">
        <v>125</v>
      </c>
      <c r="AJ134" s="37" t="s">
        <v>125</v>
      </c>
      <c r="AK134" s="37" t="s">
        <v>164</v>
      </c>
    </row>
    <row r="135" spans="1:37" ht="15" customHeight="1" x14ac:dyDescent="0.3">
      <c r="A135" s="37">
        <v>9</v>
      </c>
      <c r="B135" s="37" t="s">
        <v>4</v>
      </c>
      <c r="C135" s="37" t="s">
        <v>5</v>
      </c>
      <c r="D135" s="37">
        <v>24</v>
      </c>
      <c r="E135" s="41">
        <v>842.64999999999975</v>
      </c>
      <c r="F135" s="46" t="s">
        <v>148</v>
      </c>
      <c r="G135" s="43">
        <v>43259</v>
      </c>
      <c r="H135" s="43">
        <v>43272</v>
      </c>
      <c r="I135" s="41">
        <f t="shared" si="53"/>
        <v>11</v>
      </c>
      <c r="J135" s="61">
        <v>3944.875</v>
      </c>
      <c r="K135" s="41">
        <f t="shared" si="55"/>
        <v>76.604545454545431</v>
      </c>
      <c r="L135" s="42">
        <f t="shared" si="56"/>
        <v>0.21360626128838042</v>
      </c>
      <c r="M135" s="41">
        <f t="shared" si="46"/>
        <v>36</v>
      </c>
      <c r="N135" s="46" t="s">
        <v>161</v>
      </c>
      <c r="O135" s="41">
        <f t="shared" si="57"/>
        <v>23.406944444444438</v>
      </c>
      <c r="P135" s="41">
        <f t="shared" si="54"/>
        <v>5.5</v>
      </c>
      <c r="Q135" s="37"/>
      <c r="R135" s="37"/>
      <c r="S135" s="37"/>
      <c r="T135" s="37"/>
      <c r="U135" s="37"/>
      <c r="V135" s="53">
        <v>2</v>
      </c>
      <c r="W135" s="53">
        <v>2</v>
      </c>
      <c r="X135" s="39">
        <v>2</v>
      </c>
      <c r="Y135" s="41">
        <f t="shared" si="58"/>
        <v>421.32499999999987</v>
      </c>
      <c r="Z135" s="39"/>
      <c r="AA135" s="39"/>
      <c r="AB135" s="39"/>
      <c r="AC135" s="39"/>
      <c r="AD135" s="39"/>
      <c r="AE135" s="39"/>
      <c r="AF135" s="37" t="s">
        <v>125</v>
      </c>
      <c r="AG135" s="37" t="s">
        <v>125</v>
      </c>
      <c r="AH135" s="37" t="s">
        <v>125</v>
      </c>
      <c r="AI135" s="37" t="s">
        <v>125</v>
      </c>
      <c r="AJ135" s="37" t="s">
        <v>125</v>
      </c>
      <c r="AK135" s="37" t="s">
        <v>164</v>
      </c>
    </row>
    <row r="136" spans="1:37" ht="15" customHeight="1" x14ac:dyDescent="0.3">
      <c r="A136" s="37">
        <v>9</v>
      </c>
      <c r="B136" s="37" t="s">
        <v>4</v>
      </c>
      <c r="C136" s="37" t="s">
        <v>5</v>
      </c>
      <c r="D136" s="37">
        <v>25</v>
      </c>
      <c r="E136" s="41">
        <v>839.16000000000031</v>
      </c>
      <c r="F136" s="46" t="s">
        <v>148</v>
      </c>
      <c r="G136" s="43">
        <v>43266</v>
      </c>
      <c r="H136" s="43">
        <v>43279</v>
      </c>
      <c r="I136" s="41">
        <f t="shared" si="53"/>
        <v>11.5</v>
      </c>
      <c r="J136" s="61">
        <v>3315.625</v>
      </c>
      <c r="K136" s="41">
        <f t="shared" si="55"/>
        <v>72.97043478260872</v>
      </c>
      <c r="L136" s="42">
        <f t="shared" si="56"/>
        <v>0.25309255419415655</v>
      </c>
      <c r="M136" s="41">
        <f t="shared" si="46"/>
        <v>29</v>
      </c>
      <c r="N136" s="46" t="s">
        <v>159</v>
      </c>
      <c r="O136" s="41">
        <f t="shared" si="57"/>
        <v>28.936551724137942</v>
      </c>
      <c r="P136" s="41">
        <f t="shared" si="54"/>
        <v>7</v>
      </c>
      <c r="Q136" s="37"/>
      <c r="R136" s="37"/>
      <c r="S136" s="37"/>
      <c r="T136" s="37"/>
      <c r="U136" s="37"/>
      <c r="V136" s="53">
        <v>2</v>
      </c>
      <c r="W136" s="53">
        <v>2</v>
      </c>
      <c r="X136" s="39">
        <v>2</v>
      </c>
      <c r="Y136" s="41">
        <f t="shared" si="58"/>
        <v>419.58000000000015</v>
      </c>
      <c r="Z136" s="39"/>
      <c r="AA136" s="39"/>
      <c r="AB136" s="39"/>
      <c r="AC136" s="39"/>
      <c r="AD136" s="39"/>
      <c r="AE136" s="39"/>
      <c r="AF136" s="37" t="s">
        <v>125</v>
      </c>
      <c r="AG136" s="37" t="s">
        <v>125</v>
      </c>
      <c r="AH136" s="37" t="s">
        <v>125</v>
      </c>
      <c r="AI136" s="37" t="s">
        <v>125</v>
      </c>
      <c r="AJ136" s="37" t="s">
        <v>125</v>
      </c>
      <c r="AK136" s="37" t="s">
        <v>164</v>
      </c>
    </row>
    <row r="137" spans="1:37" ht="15" customHeight="1" x14ac:dyDescent="0.3">
      <c r="A137" s="37">
        <v>9</v>
      </c>
      <c r="B137" s="37" t="s">
        <v>4</v>
      </c>
      <c r="C137" s="37" t="s">
        <v>5</v>
      </c>
      <c r="D137" s="37">
        <v>26</v>
      </c>
      <c r="E137" s="41">
        <v>839.16000000000031</v>
      </c>
      <c r="F137" s="46" t="s">
        <v>148</v>
      </c>
      <c r="G137" s="43">
        <v>43275</v>
      </c>
      <c r="H137" s="43">
        <v>43288</v>
      </c>
      <c r="I137" s="41">
        <f t="shared" si="53"/>
        <v>11.5</v>
      </c>
      <c r="J137" s="61">
        <v>4183.25</v>
      </c>
      <c r="K137" s="41">
        <f t="shared" si="55"/>
        <v>72.97043478260872</v>
      </c>
      <c r="L137" s="42">
        <f t="shared" si="56"/>
        <v>0.20060001195242941</v>
      </c>
      <c r="M137" s="41">
        <f t="shared" si="46"/>
        <v>36</v>
      </c>
      <c r="N137" s="46" t="s">
        <v>161</v>
      </c>
      <c r="O137" s="41">
        <f t="shared" si="57"/>
        <v>23.310000000000009</v>
      </c>
      <c r="P137" s="41">
        <f t="shared" si="54"/>
        <v>10</v>
      </c>
      <c r="Q137" s="37"/>
      <c r="R137" s="37"/>
      <c r="S137" s="37"/>
      <c r="T137" s="37"/>
      <c r="U137" s="37"/>
      <c r="V137" s="53">
        <v>2</v>
      </c>
      <c r="W137" s="53">
        <v>2</v>
      </c>
      <c r="X137" s="39">
        <v>2</v>
      </c>
      <c r="Y137" s="41">
        <f t="shared" si="58"/>
        <v>419.58000000000015</v>
      </c>
      <c r="Z137" s="39"/>
      <c r="AA137" s="39"/>
      <c r="AB137" s="39"/>
      <c r="AC137" s="39"/>
      <c r="AD137" s="39"/>
      <c r="AE137" s="39"/>
      <c r="AF137" s="37" t="s">
        <v>125</v>
      </c>
      <c r="AG137" s="37" t="s">
        <v>125</v>
      </c>
      <c r="AH137" s="37" t="s">
        <v>125</v>
      </c>
      <c r="AI137" s="37" t="s">
        <v>125</v>
      </c>
      <c r="AJ137" s="37" t="s">
        <v>125</v>
      </c>
      <c r="AK137" s="37" t="s">
        <v>164</v>
      </c>
    </row>
    <row r="138" spans="1:37" ht="15" customHeight="1" x14ac:dyDescent="0.3">
      <c r="A138" s="37">
        <v>9</v>
      </c>
      <c r="B138" s="37" t="s">
        <v>4</v>
      </c>
      <c r="C138" s="37" t="s">
        <v>5</v>
      </c>
      <c r="D138" s="37">
        <v>27</v>
      </c>
      <c r="E138" s="41">
        <v>839.16000000000031</v>
      </c>
      <c r="F138" s="46" t="s">
        <v>148</v>
      </c>
      <c r="G138" s="43">
        <v>43287</v>
      </c>
      <c r="H138" s="43">
        <v>43297</v>
      </c>
      <c r="I138" s="41">
        <f t="shared" si="53"/>
        <v>8.5</v>
      </c>
      <c r="J138" s="61">
        <v>3019.625</v>
      </c>
      <c r="K138" s="41">
        <f t="shared" si="55"/>
        <v>98.724705882352978</v>
      </c>
      <c r="L138" s="42">
        <f t="shared" si="56"/>
        <v>0.27790205737467411</v>
      </c>
      <c r="M138" s="41">
        <f t="shared" si="46"/>
        <v>36</v>
      </c>
      <c r="N138" s="46" t="s">
        <v>161</v>
      </c>
      <c r="O138" s="41">
        <f t="shared" si="57"/>
        <v>23.310000000000009</v>
      </c>
      <c r="P138" s="41">
        <f t="shared" si="54"/>
        <v>5.5</v>
      </c>
      <c r="Q138" s="37"/>
      <c r="R138" s="37"/>
      <c r="S138" s="37"/>
      <c r="T138" s="37"/>
      <c r="U138" s="37"/>
      <c r="V138" s="53">
        <v>2</v>
      </c>
      <c r="W138" s="53">
        <v>2</v>
      </c>
      <c r="X138" s="39">
        <v>2</v>
      </c>
      <c r="Y138" s="41">
        <f t="shared" si="58"/>
        <v>419.58000000000015</v>
      </c>
      <c r="Z138" s="39"/>
      <c r="AA138" s="39"/>
      <c r="AB138" s="39"/>
      <c r="AC138" s="39"/>
      <c r="AD138" s="39"/>
      <c r="AE138" s="39"/>
      <c r="AF138" s="37" t="s">
        <v>125</v>
      </c>
      <c r="AG138" s="37" t="s">
        <v>125</v>
      </c>
      <c r="AH138" s="37" t="s">
        <v>125</v>
      </c>
      <c r="AI138" s="37" t="s">
        <v>125</v>
      </c>
      <c r="AJ138" s="37" t="s">
        <v>125</v>
      </c>
      <c r="AK138" s="37" t="s">
        <v>164</v>
      </c>
    </row>
    <row r="139" spans="1:37" ht="15" customHeight="1" x14ac:dyDescent="0.3">
      <c r="A139" s="37">
        <v>9</v>
      </c>
      <c r="B139" s="37" t="s">
        <v>4</v>
      </c>
      <c r="C139" s="37" t="s">
        <v>5</v>
      </c>
      <c r="D139" s="37">
        <v>28</v>
      </c>
      <c r="E139" s="41">
        <v>839.16000000000031</v>
      </c>
      <c r="F139" s="46" t="s">
        <v>148</v>
      </c>
      <c r="G139" s="43">
        <v>43294</v>
      </c>
      <c r="H139" s="43">
        <v>43305</v>
      </c>
      <c r="I139" s="41">
        <f t="shared" si="53"/>
        <v>9.5</v>
      </c>
      <c r="J139" s="61">
        <v>2880.375</v>
      </c>
      <c r="K139" s="41">
        <f t="shared" si="55"/>
        <v>88.332631578947399</v>
      </c>
      <c r="L139" s="42">
        <f t="shared" si="56"/>
        <v>0.29133706548626492</v>
      </c>
      <c r="M139" s="41">
        <f t="shared" si="46"/>
        <v>30</v>
      </c>
      <c r="N139" s="46" t="s">
        <v>159</v>
      </c>
      <c r="O139" s="41">
        <f t="shared" si="57"/>
        <v>27.972000000000012</v>
      </c>
      <c r="P139" s="41">
        <f t="shared" si="54"/>
        <v>7</v>
      </c>
      <c r="Q139" s="37"/>
      <c r="R139" s="37"/>
      <c r="S139" s="37"/>
      <c r="T139" s="37"/>
      <c r="U139" s="37"/>
      <c r="V139" s="53">
        <v>2</v>
      </c>
      <c r="W139" s="53">
        <v>2</v>
      </c>
      <c r="X139" s="39">
        <v>2</v>
      </c>
      <c r="Y139" s="41">
        <f t="shared" si="58"/>
        <v>419.58000000000015</v>
      </c>
      <c r="Z139" s="39"/>
      <c r="AA139" s="39"/>
      <c r="AB139" s="39"/>
      <c r="AC139" s="39"/>
      <c r="AD139" s="39"/>
      <c r="AE139" s="39"/>
      <c r="AF139" s="37" t="s">
        <v>125</v>
      </c>
      <c r="AG139" s="37" t="s">
        <v>125</v>
      </c>
      <c r="AH139" s="37" t="s">
        <v>125</v>
      </c>
      <c r="AI139" s="37" t="s">
        <v>125</v>
      </c>
      <c r="AJ139" s="37" t="s">
        <v>125</v>
      </c>
      <c r="AK139" s="37" t="s">
        <v>164</v>
      </c>
    </row>
    <row r="140" spans="1:37" ht="15" customHeight="1" x14ac:dyDescent="0.3">
      <c r="A140" s="37">
        <v>9</v>
      </c>
      <c r="B140" s="37" t="s">
        <v>4</v>
      </c>
      <c r="C140" s="37" t="s">
        <v>5</v>
      </c>
      <c r="D140" s="37">
        <v>29</v>
      </c>
      <c r="E140" s="41">
        <v>839.16000000000031</v>
      </c>
      <c r="F140" s="46" t="s">
        <v>148</v>
      </c>
      <c r="G140" s="43">
        <v>43302</v>
      </c>
      <c r="H140" s="43">
        <v>43315</v>
      </c>
      <c r="I140" s="41">
        <f t="shared" si="53"/>
        <v>11</v>
      </c>
      <c r="J140" s="61">
        <v>3051.75</v>
      </c>
      <c r="K140" s="41">
        <f t="shared" si="55"/>
        <v>76.28727272727275</v>
      </c>
      <c r="L140" s="42">
        <f t="shared" si="56"/>
        <v>0.27497665274023114</v>
      </c>
      <c r="M140" s="41">
        <f t="shared" si="46"/>
        <v>28</v>
      </c>
      <c r="N140" s="46" t="s">
        <v>159</v>
      </c>
      <c r="O140" s="41">
        <f t="shared" si="57"/>
        <v>29.97000000000001</v>
      </c>
      <c r="P140" s="41">
        <f t="shared" si="54"/>
        <v>7</v>
      </c>
      <c r="Q140" s="37"/>
      <c r="R140" s="37"/>
      <c r="S140" s="37"/>
      <c r="T140" s="37"/>
      <c r="U140" s="37"/>
      <c r="V140" s="53">
        <v>2</v>
      </c>
      <c r="W140" s="53">
        <v>2</v>
      </c>
      <c r="X140" s="39">
        <v>2</v>
      </c>
      <c r="Y140" s="41">
        <f t="shared" si="58"/>
        <v>419.58000000000015</v>
      </c>
      <c r="Z140" s="39"/>
      <c r="AA140" s="39"/>
      <c r="AB140" s="39"/>
      <c r="AC140" s="39"/>
      <c r="AD140" s="39"/>
      <c r="AE140" s="39"/>
      <c r="AF140" s="37" t="s">
        <v>125</v>
      </c>
      <c r="AG140" s="37" t="s">
        <v>125</v>
      </c>
      <c r="AH140" s="37" t="s">
        <v>125</v>
      </c>
      <c r="AI140" s="37" t="s">
        <v>125</v>
      </c>
      <c r="AJ140" s="37" t="s">
        <v>125</v>
      </c>
      <c r="AK140" s="37" t="s">
        <v>164</v>
      </c>
    </row>
    <row r="141" spans="1:37" ht="15" customHeight="1" x14ac:dyDescent="0.3">
      <c r="A141" s="37">
        <v>9</v>
      </c>
      <c r="B141" s="37" t="s">
        <v>4</v>
      </c>
      <c r="C141" s="37" t="s">
        <v>5</v>
      </c>
      <c r="D141" s="37">
        <v>30</v>
      </c>
      <c r="E141" s="41">
        <v>836.18000000000006</v>
      </c>
      <c r="F141" s="46" t="s">
        <v>148</v>
      </c>
      <c r="G141" s="43">
        <v>43312</v>
      </c>
      <c r="H141" s="43">
        <v>43325</v>
      </c>
      <c r="I141" s="41">
        <f t="shared" si="53"/>
        <v>11</v>
      </c>
      <c r="J141" s="61">
        <v>2984</v>
      </c>
      <c r="K141" s="41">
        <f t="shared" si="55"/>
        <v>76.016363636363636</v>
      </c>
      <c r="L141" s="42">
        <f t="shared" si="56"/>
        <v>0.28022117962466492</v>
      </c>
      <c r="M141" s="41">
        <f t="shared" si="46"/>
        <v>27</v>
      </c>
      <c r="N141" s="46" t="s">
        <v>159</v>
      </c>
      <c r="O141" s="41">
        <f t="shared" si="57"/>
        <v>30.969629629629633</v>
      </c>
      <c r="P141" s="41">
        <f t="shared" si="54"/>
        <v>8.5</v>
      </c>
      <c r="Q141" s="37"/>
      <c r="R141" s="37"/>
      <c r="S141" s="37"/>
      <c r="T141" s="37"/>
      <c r="U141" s="37"/>
      <c r="V141" s="53">
        <v>2</v>
      </c>
      <c r="W141" s="53">
        <v>2</v>
      </c>
      <c r="X141" s="39">
        <v>2</v>
      </c>
      <c r="Y141" s="41">
        <f t="shared" si="58"/>
        <v>418.09000000000003</v>
      </c>
      <c r="Z141" s="39"/>
      <c r="AA141" s="39"/>
      <c r="AB141" s="39"/>
      <c r="AC141" s="39"/>
      <c r="AD141" s="39"/>
      <c r="AE141" s="39"/>
      <c r="AF141" s="37" t="s">
        <v>125</v>
      </c>
      <c r="AG141" s="37" t="s">
        <v>125</v>
      </c>
      <c r="AH141" s="37" t="s">
        <v>125</v>
      </c>
      <c r="AI141" s="37" t="s">
        <v>125</v>
      </c>
      <c r="AJ141" s="37" t="s">
        <v>125</v>
      </c>
      <c r="AK141" s="37" t="s">
        <v>164</v>
      </c>
    </row>
    <row r="142" spans="1:37" ht="15" customHeight="1" x14ac:dyDescent="0.3">
      <c r="A142" s="37">
        <v>9</v>
      </c>
      <c r="B142" s="37" t="s">
        <v>4</v>
      </c>
      <c r="C142" s="37" t="s">
        <v>5</v>
      </c>
      <c r="D142" s="37">
        <v>31</v>
      </c>
      <c r="E142" s="41">
        <v>836.32999999999959</v>
      </c>
      <c r="F142" s="46" t="s">
        <v>148</v>
      </c>
      <c r="G142" s="43">
        <v>43322</v>
      </c>
      <c r="H142" s="43">
        <v>43334</v>
      </c>
      <c r="I142" s="41">
        <f t="shared" si="53"/>
        <v>10</v>
      </c>
      <c r="J142" s="61">
        <v>2986.375</v>
      </c>
      <c r="K142" s="41">
        <f t="shared" si="55"/>
        <v>83.632999999999953</v>
      </c>
      <c r="L142" s="42">
        <f t="shared" si="56"/>
        <v>0.28004855384872951</v>
      </c>
      <c r="M142" s="41">
        <f t="shared" si="46"/>
        <v>30</v>
      </c>
      <c r="N142" s="46" t="s">
        <v>159</v>
      </c>
      <c r="O142" s="41">
        <f t="shared" si="57"/>
        <v>27.877666666666652</v>
      </c>
      <c r="P142" s="41">
        <f t="shared" si="54"/>
        <v>7</v>
      </c>
      <c r="Q142" s="37"/>
      <c r="R142" s="37"/>
      <c r="S142" s="37"/>
      <c r="T142" s="37"/>
      <c r="U142" s="37"/>
      <c r="V142" s="53">
        <v>2</v>
      </c>
      <c r="W142" s="53">
        <v>2</v>
      </c>
      <c r="X142" s="39">
        <v>2</v>
      </c>
      <c r="Y142" s="41">
        <f t="shared" si="58"/>
        <v>418.16499999999979</v>
      </c>
      <c r="Z142" s="39"/>
      <c r="AA142" s="39"/>
      <c r="AB142" s="39"/>
      <c r="AC142" s="39"/>
      <c r="AD142" s="39"/>
      <c r="AE142" s="39"/>
      <c r="AF142" s="37" t="s">
        <v>125</v>
      </c>
      <c r="AG142" s="37" t="s">
        <v>125</v>
      </c>
      <c r="AH142" s="37" t="s">
        <v>125</v>
      </c>
      <c r="AI142" s="37" t="s">
        <v>125</v>
      </c>
      <c r="AJ142" s="37" t="s">
        <v>125</v>
      </c>
      <c r="AK142" s="37" t="s">
        <v>164</v>
      </c>
    </row>
    <row r="143" spans="1:37" ht="15" customHeight="1" x14ac:dyDescent="0.3">
      <c r="A143" s="37">
        <v>9</v>
      </c>
      <c r="B143" s="37" t="s">
        <v>4</v>
      </c>
      <c r="C143" s="37" t="s">
        <v>5</v>
      </c>
      <c r="D143" s="37">
        <v>32</v>
      </c>
      <c r="E143" s="41">
        <v>836.32999999999959</v>
      </c>
      <c r="F143" s="46" t="s">
        <v>148</v>
      </c>
      <c r="G143" s="43">
        <v>43331</v>
      </c>
      <c r="H143" s="54">
        <v>43348</v>
      </c>
      <c r="I143" s="41">
        <f t="shared" si="53"/>
        <v>13.5</v>
      </c>
      <c r="J143" s="61">
        <v>4365</v>
      </c>
      <c r="K143" s="41">
        <f t="shared" si="55"/>
        <v>61.950370370370337</v>
      </c>
      <c r="L143" s="42">
        <f t="shared" si="56"/>
        <v>0.19159908361970207</v>
      </c>
      <c r="M143" s="41">
        <f t="shared" si="46"/>
        <v>32</v>
      </c>
      <c r="N143" s="46" t="s">
        <v>160</v>
      </c>
      <c r="O143" s="41">
        <f t="shared" si="57"/>
        <v>26.135312499999987</v>
      </c>
      <c r="P143" s="41">
        <f t="shared" si="54"/>
        <v>8.5</v>
      </c>
      <c r="Q143" s="37"/>
      <c r="R143" s="37"/>
      <c r="S143" s="37"/>
      <c r="T143" s="37"/>
      <c r="U143" s="37"/>
      <c r="V143" s="53">
        <v>2</v>
      </c>
      <c r="W143" s="53">
        <v>2</v>
      </c>
      <c r="X143" s="39">
        <v>2</v>
      </c>
      <c r="Y143" s="41">
        <f t="shared" si="58"/>
        <v>418.16499999999979</v>
      </c>
      <c r="Z143" s="39"/>
      <c r="AA143" s="39"/>
      <c r="AB143" s="39"/>
      <c r="AC143" s="39"/>
      <c r="AD143" s="39"/>
      <c r="AE143" s="39"/>
      <c r="AF143" s="37" t="s">
        <v>125</v>
      </c>
      <c r="AG143" s="37" t="s">
        <v>125</v>
      </c>
      <c r="AH143" s="37" t="s">
        <v>125</v>
      </c>
      <c r="AI143" s="37" t="s">
        <v>125</v>
      </c>
      <c r="AJ143" s="37" t="s">
        <v>125</v>
      </c>
      <c r="AK143" s="37" t="s">
        <v>164</v>
      </c>
    </row>
    <row r="144" spans="1:37" ht="15" customHeight="1" x14ac:dyDescent="0.3">
      <c r="A144" s="37">
        <v>9</v>
      </c>
      <c r="B144" s="37" t="s">
        <v>4</v>
      </c>
      <c r="C144" s="37" t="s">
        <v>5</v>
      </c>
      <c r="D144" s="37">
        <v>33</v>
      </c>
      <c r="E144" s="41">
        <v>866.64</v>
      </c>
      <c r="F144" s="46" t="s">
        <v>148</v>
      </c>
      <c r="G144" s="43">
        <v>43343</v>
      </c>
      <c r="H144" s="54">
        <v>43355</v>
      </c>
      <c r="I144" s="41">
        <f t="shared" ref="I144:I175" si="59">NETWORKDAYS.INTL(G144,H144,1,LHolidays)+NETWORKDAYS.INTL(G144,H144,"1111100",LHolidays)*(LWeekendHours/LWeekdayHours)</f>
        <v>10.5</v>
      </c>
      <c r="J144" s="61">
        <v>3282</v>
      </c>
      <c r="K144" s="41">
        <f t="shared" si="55"/>
        <v>82.537142857142854</v>
      </c>
      <c r="L144" s="42">
        <f t="shared" si="56"/>
        <v>0.26405850091407679</v>
      </c>
      <c r="M144" s="41">
        <f t="shared" si="46"/>
        <v>31</v>
      </c>
      <c r="N144" s="46" t="s">
        <v>160</v>
      </c>
      <c r="O144" s="41">
        <f t="shared" si="57"/>
        <v>27.956129032258065</v>
      </c>
      <c r="P144" s="41">
        <f t="shared" ref="P144:P178" si="60">NETWORKDAYS.INTL(G144,G145-1,1,LHolidays)+NETWORKDAYS.INTL(G144,G145-1,"1111100",LHolidays)*(LWeekendHours/LWeekdayHours)</f>
        <v>7.5</v>
      </c>
      <c r="Q144" s="37"/>
      <c r="R144" s="37"/>
      <c r="S144" s="37"/>
      <c r="T144" s="37"/>
      <c r="U144" s="37"/>
      <c r="V144" s="53">
        <v>2</v>
      </c>
      <c r="W144" s="53">
        <v>2</v>
      </c>
      <c r="X144" s="39">
        <v>2</v>
      </c>
      <c r="Y144" s="41">
        <f t="shared" si="58"/>
        <v>433.32</v>
      </c>
      <c r="Z144" s="39"/>
      <c r="AA144" s="39"/>
      <c r="AB144" s="39"/>
      <c r="AC144" s="39"/>
      <c r="AD144" s="39"/>
      <c r="AE144" s="39"/>
      <c r="AF144" s="37" t="s">
        <v>125</v>
      </c>
      <c r="AG144" s="37" t="s">
        <v>125</v>
      </c>
      <c r="AH144" s="37" t="s">
        <v>125</v>
      </c>
      <c r="AI144" s="37" t="s">
        <v>125</v>
      </c>
      <c r="AJ144" s="37" t="s">
        <v>125</v>
      </c>
      <c r="AK144" s="37" t="s">
        <v>164</v>
      </c>
    </row>
    <row r="145" spans="1:37" ht="15" customHeight="1" x14ac:dyDescent="0.3">
      <c r="A145" s="37">
        <v>9</v>
      </c>
      <c r="B145" s="37" t="s">
        <v>4</v>
      </c>
      <c r="C145" s="37" t="s">
        <v>5</v>
      </c>
      <c r="D145" s="37">
        <v>34</v>
      </c>
      <c r="E145" s="41">
        <v>836.28999999999985</v>
      </c>
      <c r="F145" s="46" t="s">
        <v>148</v>
      </c>
      <c r="G145" s="54">
        <v>43352</v>
      </c>
      <c r="H145" s="54">
        <v>43362</v>
      </c>
      <c r="I145" s="41">
        <f t="shared" si="59"/>
        <v>8.5</v>
      </c>
      <c r="J145" s="61">
        <v>3022.375</v>
      </c>
      <c r="K145" s="41">
        <f t="shared" si="55"/>
        <v>98.387058823529401</v>
      </c>
      <c r="L145" s="42">
        <f t="shared" si="56"/>
        <v>0.27669961536870835</v>
      </c>
      <c r="M145" s="41">
        <f t="shared" si="46"/>
        <v>36</v>
      </c>
      <c r="N145" s="46" t="s">
        <v>161</v>
      </c>
      <c r="O145" s="41">
        <f t="shared" si="57"/>
        <v>23.230277777777772</v>
      </c>
      <c r="P145" s="41">
        <f t="shared" si="60"/>
        <v>5.5</v>
      </c>
      <c r="Q145" s="37"/>
      <c r="R145" s="37"/>
      <c r="S145" s="37"/>
      <c r="T145" s="37"/>
      <c r="U145" s="37"/>
      <c r="V145" s="53">
        <v>2</v>
      </c>
      <c r="W145" s="53">
        <v>2</v>
      </c>
      <c r="X145" s="39">
        <v>2</v>
      </c>
      <c r="Y145" s="41">
        <f t="shared" si="58"/>
        <v>418.14499999999992</v>
      </c>
      <c r="Z145" s="39"/>
      <c r="AA145" s="39"/>
      <c r="AB145" s="39"/>
      <c r="AC145" s="39"/>
      <c r="AD145" s="39"/>
      <c r="AE145" s="39"/>
      <c r="AF145" s="37" t="s">
        <v>125</v>
      </c>
      <c r="AG145" s="37" t="s">
        <v>125</v>
      </c>
      <c r="AH145" s="37" t="s">
        <v>125</v>
      </c>
      <c r="AI145" s="37" t="s">
        <v>125</v>
      </c>
      <c r="AJ145" s="37" t="s">
        <v>125</v>
      </c>
      <c r="AK145" s="37" t="s">
        <v>164</v>
      </c>
    </row>
    <row r="146" spans="1:37" ht="15" customHeight="1" x14ac:dyDescent="0.3">
      <c r="A146" s="37">
        <v>9</v>
      </c>
      <c r="B146" s="37" t="s">
        <v>4</v>
      </c>
      <c r="C146" s="37" t="s">
        <v>5</v>
      </c>
      <c r="D146" s="37">
        <v>35</v>
      </c>
      <c r="E146" s="41">
        <v>836.28999999999985</v>
      </c>
      <c r="F146" s="46" t="s">
        <v>148</v>
      </c>
      <c r="G146" s="54">
        <v>43359</v>
      </c>
      <c r="H146" s="54">
        <v>43371</v>
      </c>
      <c r="I146" s="41">
        <f t="shared" si="59"/>
        <v>10.5</v>
      </c>
      <c r="J146" s="61">
        <v>3804.375</v>
      </c>
      <c r="K146" s="41">
        <f t="shared" si="55"/>
        <v>79.646666666666647</v>
      </c>
      <c r="L146" s="42">
        <f t="shared" si="56"/>
        <v>0.21982322983407257</v>
      </c>
      <c r="M146" s="41">
        <f t="shared" si="46"/>
        <v>36</v>
      </c>
      <c r="N146" s="46" t="s">
        <v>161</v>
      </c>
      <c r="O146" s="41">
        <f t="shared" si="57"/>
        <v>23.230277777777772</v>
      </c>
      <c r="P146" s="41">
        <f t="shared" si="60"/>
        <v>7.5</v>
      </c>
      <c r="Q146" s="37"/>
      <c r="R146" s="37"/>
      <c r="S146" s="37"/>
      <c r="T146" s="37"/>
      <c r="U146" s="37"/>
      <c r="V146" s="53">
        <v>2</v>
      </c>
      <c r="W146" s="53">
        <v>2</v>
      </c>
      <c r="X146" s="39">
        <v>2</v>
      </c>
      <c r="Y146" s="41">
        <f t="shared" si="58"/>
        <v>418.14499999999992</v>
      </c>
      <c r="Z146" s="39"/>
      <c r="AA146" s="39"/>
      <c r="AB146" s="39"/>
      <c r="AC146" s="39"/>
      <c r="AD146" s="39"/>
      <c r="AE146" s="39"/>
      <c r="AF146" s="37" t="s">
        <v>125</v>
      </c>
      <c r="AG146" s="37" t="s">
        <v>125</v>
      </c>
      <c r="AH146" s="37" t="s">
        <v>125</v>
      </c>
      <c r="AI146" s="37" t="s">
        <v>125</v>
      </c>
      <c r="AJ146" s="37" t="s">
        <v>125</v>
      </c>
      <c r="AK146" s="37" t="s">
        <v>164</v>
      </c>
    </row>
    <row r="147" spans="1:37" ht="15" customHeight="1" x14ac:dyDescent="0.3">
      <c r="A147" s="37">
        <v>9</v>
      </c>
      <c r="B147" s="37" t="s">
        <v>4</v>
      </c>
      <c r="C147" s="37" t="s">
        <v>5</v>
      </c>
      <c r="D147" s="37">
        <v>36</v>
      </c>
      <c r="E147" s="41">
        <v>836.28999999999985</v>
      </c>
      <c r="F147" s="46" t="s">
        <v>148</v>
      </c>
      <c r="G147" s="54">
        <v>43369</v>
      </c>
      <c r="H147" s="54">
        <v>43378</v>
      </c>
      <c r="I147" s="41">
        <f t="shared" si="59"/>
        <v>9</v>
      </c>
      <c r="J147" s="61">
        <v>3021.375</v>
      </c>
      <c r="K147" s="41">
        <f t="shared" si="55"/>
        <v>92.921111111111088</v>
      </c>
      <c r="L147" s="42">
        <f t="shared" si="56"/>
        <v>0.27679119606139585</v>
      </c>
      <c r="M147" s="41">
        <f t="shared" si="46"/>
        <v>34</v>
      </c>
      <c r="N147" s="46" t="s">
        <v>160</v>
      </c>
      <c r="O147" s="41">
        <f t="shared" si="57"/>
        <v>24.59676470588235</v>
      </c>
      <c r="P147" s="41">
        <f t="shared" si="60"/>
        <v>7</v>
      </c>
      <c r="Q147" s="37"/>
      <c r="R147" s="37"/>
      <c r="S147" s="37"/>
      <c r="T147" s="37"/>
      <c r="U147" s="37"/>
      <c r="V147" s="53">
        <v>2</v>
      </c>
      <c r="W147" s="53">
        <v>2</v>
      </c>
      <c r="X147" s="39">
        <v>2</v>
      </c>
      <c r="Y147" s="41">
        <f t="shared" si="58"/>
        <v>418.14499999999992</v>
      </c>
      <c r="Z147" s="39"/>
      <c r="AA147" s="39"/>
      <c r="AB147" s="39"/>
      <c r="AC147" s="39"/>
      <c r="AD147" s="39"/>
      <c r="AE147" s="39"/>
      <c r="AF147" s="37" t="s">
        <v>125</v>
      </c>
      <c r="AG147" s="37" t="s">
        <v>125</v>
      </c>
      <c r="AH147" s="37" t="s">
        <v>125</v>
      </c>
      <c r="AI147" s="37" t="s">
        <v>125</v>
      </c>
      <c r="AJ147" s="37" t="s">
        <v>125</v>
      </c>
      <c r="AK147" s="37" t="s">
        <v>164</v>
      </c>
    </row>
    <row r="148" spans="1:37" ht="15" customHeight="1" x14ac:dyDescent="0.3">
      <c r="A148" s="37">
        <v>9</v>
      </c>
      <c r="B148" s="37" t="s">
        <v>4</v>
      </c>
      <c r="C148" s="37" t="s">
        <v>5</v>
      </c>
      <c r="D148" s="37">
        <v>37</v>
      </c>
      <c r="E148" s="41">
        <v>836.28999999999985</v>
      </c>
      <c r="F148" s="46" t="s">
        <v>148</v>
      </c>
      <c r="G148" s="54">
        <v>43377</v>
      </c>
      <c r="H148" s="54">
        <v>43388</v>
      </c>
      <c r="I148" s="41">
        <f t="shared" si="59"/>
        <v>9</v>
      </c>
      <c r="J148" s="61">
        <v>3180.875</v>
      </c>
      <c r="K148" s="41">
        <f t="shared" si="55"/>
        <v>92.921111111111088</v>
      </c>
      <c r="L148" s="42">
        <f t="shared" si="56"/>
        <v>0.26291193460918766</v>
      </c>
      <c r="M148" s="41">
        <f t="shared" si="46"/>
        <v>35</v>
      </c>
      <c r="N148" s="46" t="s">
        <v>160</v>
      </c>
      <c r="O148" s="41">
        <f t="shared" si="57"/>
        <v>23.893999999999995</v>
      </c>
      <c r="P148" s="41">
        <f t="shared" si="60"/>
        <v>5.5</v>
      </c>
      <c r="Q148" s="37"/>
      <c r="R148" s="37"/>
      <c r="S148" s="37"/>
      <c r="T148" s="37"/>
      <c r="U148" s="37"/>
      <c r="V148" s="53">
        <v>2</v>
      </c>
      <c r="W148" s="53">
        <v>2</v>
      </c>
      <c r="X148" s="39">
        <v>2</v>
      </c>
      <c r="Y148" s="41">
        <f t="shared" si="58"/>
        <v>418.14499999999992</v>
      </c>
      <c r="Z148" s="39"/>
      <c r="AA148" s="39"/>
      <c r="AB148" s="39"/>
      <c r="AC148" s="39"/>
      <c r="AD148" s="39"/>
      <c r="AE148" s="39"/>
      <c r="AF148" s="37" t="s">
        <v>125</v>
      </c>
      <c r="AG148" s="37" t="s">
        <v>125</v>
      </c>
      <c r="AH148" s="37" t="s">
        <v>125</v>
      </c>
      <c r="AI148" s="37" t="s">
        <v>125</v>
      </c>
      <c r="AJ148" s="37" t="s">
        <v>125</v>
      </c>
      <c r="AK148" s="37" t="s">
        <v>164</v>
      </c>
    </row>
    <row r="149" spans="1:37" ht="15" customHeight="1" x14ac:dyDescent="0.3">
      <c r="A149" s="37">
        <v>9</v>
      </c>
      <c r="B149" s="37" t="s">
        <v>4</v>
      </c>
      <c r="C149" s="37" t="s">
        <v>5</v>
      </c>
      <c r="D149" s="37">
        <v>38</v>
      </c>
      <c r="E149" s="41">
        <v>836.28999999999985</v>
      </c>
      <c r="F149" s="46" t="s">
        <v>148</v>
      </c>
      <c r="G149" s="54">
        <v>43384</v>
      </c>
      <c r="H149" s="54">
        <v>43395</v>
      </c>
      <c r="I149" s="41">
        <f t="shared" si="59"/>
        <v>9</v>
      </c>
      <c r="J149" s="61">
        <v>3210</v>
      </c>
      <c r="K149" s="41">
        <f t="shared" si="55"/>
        <v>92.921111111111088</v>
      </c>
      <c r="L149" s="42">
        <f t="shared" si="56"/>
        <v>0.26052647975077875</v>
      </c>
      <c r="M149" s="41">
        <f t="shared" si="46"/>
        <v>36</v>
      </c>
      <c r="N149" s="46" t="s">
        <v>161</v>
      </c>
      <c r="O149" s="41">
        <f t="shared" si="57"/>
        <v>23.230277777777772</v>
      </c>
      <c r="P149" s="41">
        <f t="shared" si="60"/>
        <v>6.5</v>
      </c>
      <c r="Q149" s="37"/>
      <c r="R149" s="37"/>
      <c r="S149" s="37"/>
      <c r="T149" s="37"/>
      <c r="U149" s="37"/>
      <c r="V149" s="53">
        <v>2</v>
      </c>
      <c r="W149" s="53">
        <v>2</v>
      </c>
      <c r="X149" s="39">
        <v>2</v>
      </c>
      <c r="Y149" s="41">
        <f t="shared" si="58"/>
        <v>418.14499999999992</v>
      </c>
      <c r="Z149" s="39"/>
      <c r="AA149" s="39"/>
      <c r="AB149" s="39"/>
      <c r="AC149" s="39"/>
      <c r="AD149" s="39"/>
      <c r="AE149" s="39"/>
      <c r="AF149" s="37" t="s">
        <v>125</v>
      </c>
      <c r="AG149" s="37" t="s">
        <v>125</v>
      </c>
      <c r="AH149" s="37" t="s">
        <v>125</v>
      </c>
      <c r="AI149" s="37" t="s">
        <v>125</v>
      </c>
      <c r="AJ149" s="37" t="s">
        <v>125</v>
      </c>
      <c r="AK149" s="37" t="s">
        <v>164</v>
      </c>
    </row>
    <row r="150" spans="1:37" ht="15" customHeight="1" x14ac:dyDescent="0.3">
      <c r="A150" s="37">
        <v>9</v>
      </c>
      <c r="B150" s="37" t="s">
        <v>4</v>
      </c>
      <c r="C150" s="37" t="s">
        <v>5</v>
      </c>
      <c r="D150" s="37">
        <v>39</v>
      </c>
      <c r="E150" s="41">
        <v>836.28999999999985</v>
      </c>
      <c r="F150" s="46" t="s">
        <v>148</v>
      </c>
      <c r="G150" s="54">
        <v>43392</v>
      </c>
      <c r="H150" s="54">
        <v>43402</v>
      </c>
      <c r="I150" s="41">
        <f t="shared" si="59"/>
        <v>8</v>
      </c>
      <c r="J150" s="61">
        <v>2917</v>
      </c>
      <c r="K150" s="41">
        <f t="shared" si="55"/>
        <v>104.53624999999998</v>
      </c>
      <c r="L150" s="42">
        <f t="shared" si="56"/>
        <v>0.28669523483030507</v>
      </c>
      <c r="M150" s="41">
        <f t="shared" si="46"/>
        <v>36</v>
      </c>
      <c r="N150" s="46" t="s">
        <v>161</v>
      </c>
      <c r="O150" s="41">
        <f t="shared" si="57"/>
        <v>23.230277777777772</v>
      </c>
      <c r="P150" s="41">
        <f t="shared" si="60"/>
        <v>5.5</v>
      </c>
      <c r="Q150" s="37"/>
      <c r="R150" s="37"/>
      <c r="S150" s="37"/>
      <c r="T150" s="37"/>
      <c r="U150" s="37"/>
      <c r="V150" s="53">
        <v>2</v>
      </c>
      <c r="W150" s="53">
        <v>2</v>
      </c>
      <c r="X150" s="39">
        <v>2</v>
      </c>
      <c r="Y150" s="41">
        <f t="shared" si="58"/>
        <v>418.14499999999992</v>
      </c>
      <c r="Z150" s="39"/>
      <c r="AA150" s="39"/>
      <c r="AB150" s="39"/>
      <c r="AC150" s="39"/>
      <c r="AD150" s="39"/>
      <c r="AE150" s="39"/>
      <c r="AF150" s="37" t="s">
        <v>125</v>
      </c>
      <c r="AG150" s="37" t="s">
        <v>125</v>
      </c>
      <c r="AH150" s="37" t="s">
        <v>125</v>
      </c>
      <c r="AI150" s="37" t="s">
        <v>125</v>
      </c>
      <c r="AJ150" s="37" t="s">
        <v>125</v>
      </c>
      <c r="AK150" s="37" t="s">
        <v>164</v>
      </c>
    </row>
    <row r="151" spans="1:37" ht="15" customHeight="1" x14ac:dyDescent="0.3">
      <c r="A151" s="37">
        <v>9</v>
      </c>
      <c r="B151" s="37" t="s">
        <v>4</v>
      </c>
      <c r="C151" s="37" t="s">
        <v>5</v>
      </c>
      <c r="D151" s="37">
        <v>40</v>
      </c>
      <c r="E151" s="41">
        <v>842.57999999999993</v>
      </c>
      <c r="F151" s="46" t="s">
        <v>148</v>
      </c>
      <c r="G151" s="54">
        <v>43399</v>
      </c>
      <c r="H151" s="54">
        <v>43411</v>
      </c>
      <c r="I151" s="41">
        <f t="shared" si="59"/>
        <v>10.5</v>
      </c>
      <c r="J151" s="61">
        <v>3186.625</v>
      </c>
      <c r="K151" s="41">
        <f t="shared" si="55"/>
        <v>80.245714285714286</v>
      </c>
      <c r="L151" s="42">
        <f t="shared" si="56"/>
        <v>0.26441140705291649</v>
      </c>
      <c r="M151" s="41">
        <f t="shared" si="46"/>
        <v>30</v>
      </c>
      <c r="N151" s="46" t="s">
        <v>159</v>
      </c>
      <c r="O151" s="41">
        <f t="shared" si="57"/>
        <v>28.085999999999999</v>
      </c>
      <c r="P151" s="41">
        <f t="shared" si="60"/>
        <v>5.5</v>
      </c>
      <c r="Q151" s="37"/>
      <c r="R151" s="37"/>
      <c r="S151" s="37"/>
      <c r="T151" s="37"/>
      <c r="U151" s="37"/>
      <c r="V151" s="53">
        <v>2</v>
      </c>
      <c r="W151" s="53">
        <v>2</v>
      </c>
      <c r="X151" s="39">
        <v>2</v>
      </c>
      <c r="Y151" s="41">
        <f t="shared" si="58"/>
        <v>421.28999999999996</v>
      </c>
      <c r="Z151" s="39"/>
      <c r="AA151" s="39"/>
      <c r="AB151" s="39"/>
      <c r="AC151" s="39"/>
      <c r="AD151" s="39"/>
      <c r="AE151" s="39"/>
      <c r="AF151" s="37" t="s">
        <v>125</v>
      </c>
      <c r="AG151" s="37" t="s">
        <v>125</v>
      </c>
      <c r="AH151" s="37" t="s">
        <v>125</v>
      </c>
      <c r="AI151" s="37" t="s">
        <v>125</v>
      </c>
      <c r="AJ151" s="37" t="s">
        <v>125</v>
      </c>
      <c r="AK151" s="37" t="s">
        <v>164</v>
      </c>
    </row>
    <row r="152" spans="1:37" ht="15" customHeight="1" x14ac:dyDescent="0.3">
      <c r="A152" s="37">
        <v>9</v>
      </c>
      <c r="B152" s="37" t="s">
        <v>4</v>
      </c>
      <c r="C152" s="37" t="s">
        <v>5</v>
      </c>
      <c r="D152" s="37">
        <v>41</v>
      </c>
      <c r="E152" s="41">
        <v>843.92999999999961</v>
      </c>
      <c r="F152" s="46" t="s">
        <v>148</v>
      </c>
      <c r="G152" s="54">
        <v>43406</v>
      </c>
      <c r="H152" s="54">
        <v>43419</v>
      </c>
      <c r="I152" s="41">
        <f t="shared" si="59"/>
        <v>11.5</v>
      </c>
      <c r="J152" s="61">
        <v>3292.875</v>
      </c>
      <c r="K152" s="41">
        <f t="shared" si="55"/>
        <v>73.385217391304309</v>
      </c>
      <c r="L152" s="42">
        <f t="shared" si="56"/>
        <v>0.25628971643320797</v>
      </c>
      <c r="M152" s="41">
        <f t="shared" si="46"/>
        <v>29</v>
      </c>
      <c r="N152" s="46" t="s">
        <v>159</v>
      </c>
      <c r="O152" s="41">
        <f t="shared" si="57"/>
        <v>29.101034482758607</v>
      </c>
      <c r="P152" s="41">
        <f t="shared" si="60"/>
        <v>7.5</v>
      </c>
      <c r="Q152" s="37"/>
      <c r="R152" s="37"/>
      <c r="S152" s="37"/>
      <c r="T152" s="37"/>
      <c r="U152" s="37"/>
      <c r="V152" s="53">
        <v>2</v>
      </c>
      <c r="W152" s="53">
        <v>2</v>
      </c>
      <c r="X152" s="39">
        <v>2</v>
      </c>
      <c r="Y152" s="41">
        <f t="shared" si="58"/>
        <v>421.9649999999998</v>
      </c>
      <c r="Z152" s="39"/>
      <c r="AA152" s="39"/>
      <c r="AB152" s="39"/>
      <c r="AC152" s="39"/>
      <c r="AD152" s="39"/>
      <c r="AE152" s="39"/>
      <c r="AF152" s="37" t="s">
        <v>125</v>
      </c>
      <c r="AG152" s="37" t="s">
        <v>125</v>
      </c>
      <c r="AH152" s="37" t="s">
        <v>125</v>
      </c>
      <c r="AI152" s="37" t="s">
        <v>125</v>
      </c>
      <c r="AJ152" s="37" t="s">
        <v>125</v>
      </c>
      <c r="AK152" s="37" t="s">
        <v>164</v>
      </c>
    </row>
    <row r="153" spans="1:37" ht="15" customHeight="1" x14ac:dyDescent="0.3">
      <c r="A153" s="37">
        <v>9</v>
      </c>
      <c r="B153" s="37" t="s">
        <v>4</v>
      </c>
      <c r="C153" s="37" t="s">
        <v>5</v>
      </c>
      <c r="D153" s="37">
        <v>42</v>
      </c>
      <c r="E153" s="41">
        <v>843.92999999999961</v>
      </c>
      <c r="F153" s="46" t="s">
        <v>148</v>
      </c>
      <c r="G153" s="54">
        <v>43415</v>
      </c>
      <c r="H153" s="54">
        <v>43427</v>
      </c>
      <c r="I153" s="41">
        <f t="shared" si="59"/>
        <v>11</v>
      </c>
      <c r="J153" s="61">
        <v>3310.875</v>
      </c>
      <c r="K153" s="41">
        <f t="shared" si="55"/>
        <v>76.720909090909061</v>
      </c>
      <c r="L153" s="42">
        <f t="shared" si="56"/>
        <v>0.25489636425416229</v>
      </c>
      <c r="M153" s="41">
        <f t="shared" si="46"/>
        <v>30</v>
      </c>
      <c r="N153" s="46" t="s">
        <v>159</v>
      </c>
      <c r="O153" s="41">
        <f t="shared" si="57"/>
        <v>28.130999999999986</v>
      </c>
      <c r="P153" s="41">
        <f t="shared" si="60"/>
        <v>7</v>
      </c>
      <c r="Q153" s="37"/>
      <c r="R153" s="37"/>
      <c r="S153" s="37"/>
      <c r="T153" s="37"/>
      <c r="U153" s="37"/>
      <c r="V153" s="53">
        <v>2</v>
      </c>
      <c r="W153" s="53">
        <v>2</v>
      </c>
      <c r="X153" s="39">
        <v>2</v>
      </c>
      <c r="Y153" s="41">
        <f t="shared" si="58"/>
        <v>421.9649999999998</v>
      </c>
      <c r="Z153" s="39"/>
      <c r="AA153" s="39"/>
      <c r="AB153" s="39"/>
      <c r="AC153" s="39"/>
      <c r="AD153" s="39"/>
      <c r="AE153" s="39"/>
      <c r="AF153" s="37" t="s">
        <v>125</v>
      </c>
      <c r="AG153" s="37" t="s">
        <v>125</v>
      </c>
      <c r="AH153" s="37" t="s">
        <v>125</v>
      </c>
      <c r="AI153" s="37" t="s">
        <v>125</v>
      </c>
      <c r="AJ153" s="37" t="s">
        <v>125</v>
      </c>
      <c r="AK153" s="37" t="s">
        <v>164</v>
      </c>
    </row>
    <row r="154" spans="1:37" ht="15" customHeight="1" x14ac:dyDescent="0.3">
      <c r="A154" s="37">
        <v>9</v>
      </c>
      <c r="B154" s="37" t="s">
        <v>4</v>
      </c>
      <c r="C154" s="37" t="s">
        <v>5</v>
      </c>
      <c r="D154" s="37">
        <v>43</v>
      </c>
      <c r="E154" s="41">
        <v>843.92999999999961</v>
      </c>
      <c r="F154" s="46" t="s">
        <v>148</v>
      </c>
      <c r="G154" s="54">
        <v>43424</v>
      </c>
      <c r="H154" s="54">
        <v>43437</v>
      </c>
      <c r="I154" s="41">
        <f t="shared" si="59"/>
        <v>11</v>
      </c>
      <c r="J154" s="61">
        <v>3289.625</v>
      </c>
      <c r="K154" s="41">
        <f t="shared" si="55"/>
        <v>76.720909090909061</v>
      </c>
      <c r="L154" s="42">
        <f t="shared" si="56"/>
        <v>0.25654291902572468</v>
      </c>
      <c r="M154" s="41">
        <f t="shared" si="46"/>
        <v>30</v>
      </c>
      <c r="N154" s="46" t="s">
        <v>159</v>
      </c>
      <c r="O154" s="41">
        <f t="shared" si="57"/>
        <v>28.130999999999986</v>
      </c>
      <c r="P154" s="41">
        <f t="shared" si="60"/>
        <v>6.5</v>
      </c>
      <c r="Q154" s="37"/>
      <c r="R154" s="37"/>
      <c r="S154" s="37"/>
      <c r="T154" s="37"/>
      <c r="U154" s="37"/>
      <c r="V154" s="53">
        <v>2</v>
      </c>
      <c r="W154" s="53">
        <v>2</v>
      </c>
      <c r="X154" s="39">
        <v>2</v>
      </c>
      <c r="Y154" s="41">
        <f t="shared" si="58"/>
        <v>421.9649999999998</v>
      </c>
      <c r="Z154" s="39"/>
      <c r="AA154" s="39"/>
      <c r="AB154" s="39"/>
      <c r="AC154" s="39"/>
      <c r="AD154" s="39"/>
      <c r="AE154" s="39"/>
      <c r="AF154" s="37" t="s">
        <v>125</v>
      </c>
      <c r="AG154" s="37" t="s">
        <v>125</v>
      </c>
      <c r="AH154" s="37" t="s">
        <v>125</v>
      </c>
      <c r="AI154" s="37" t="s">
        <v>125</v>
      </c>
      <c r="AJ154" s="37" t="s">
        <v>125</v>
      </c>
      <c r="AK154" s="37" t="s">
        <v>164</v>
      </c>
    </row>
    <row r="155" spans="1:37" ht="15" customHeight="1" x14ac:dyDescent="0.3">
      <c r="A155" s="37">
        <v>9</v>
      </c>
      <c r="B155" s="37" t="s">
        <v>4</v>
      </c>
      <c r="C155" s="37" t="s">
        <v>5</v>
      </c>
      <c r="D155" s="37">
        <v>44</v>
      </c>
      <c r="E155" s="41">
        <v>843.92999999999961</v>
      </c>
      <c r="F155" s="46" t="s">
        <v>148</v>
      </c>
      <c r="G155" s="54">
        <v>43432</v>
      </c>
      <c r="H155" s="54">
        <v>43445</v>
      </c>
      <c r="I155" s="41">
        <f t="shared" si="59"/>
        <v>11</v>
      </c>
      <c r="J155" s="61">
        <v>3465.75</v>
      </c>
      <c r="K155" s="41">
        <f t="shared" si="55"/>
        <v>76.720909090909061</v>
      </c>
      <c r="L155" s="42">
        <f t="shared" si="56"/>
        <v>0.24350573468946105</v>
      </c>
      <c r="M155" s="41">
        <f t="shared" si="46"/>
        <v>32</v>
      </c>
      <c r="N155" s="46" t="s">
        <v>160</v>
      </c>
      <c r="O155" s="41">
        <f t="shared" si="57"/>
        <v>26.372812499999988</v>
      </c>
      <c r="P155" s="41">
        <f t="shared" si="60"/>
        <v>7.5</v>
      </c>
      <c r="Q155" s="37"/>
      <c r="R155" s="37"/>
      <c r="S155" s="37"/>
      <c r="T155" s="37"/>
      <c r="U155" s="37"/>
      <c r="V155" s="53">
        <v>2</v>
      </c>
      <c r="W155" s="53">
        <v>2</v>
      </c>
      <c r="X155" s="39">
        <v>2</v>
      </c>
      <c r="Y155" s="41">
        <f t="shared" si="58"/>
        <v>421.9649999999998</v>
      </c>
      <c r="Z155" s="39"/>
      <c r="AA155" s="39"/>
      <c r="AB155" s="39"/>
      <c r="AC155" s="39"/>
      <c r="AD155" s="39"/>
      <c r="AE155" s="39"/>
      <c r="AF155" s="37" t="s">
        <v>125</v>
      </c>
      <c r="AG155" s="37" t="s">
        <v>125</v>
      </c>
      <c r="AH155" s="37" t="s">
        <v>125</v>
      </c>
      <c r="AI155" s="37" t="s">
        <v>125</v>
      </c>
      <c r="AJ155" s="37" t="s">
        <v>125</v>
      </c>
      <c r="AK155" s="37" t="s">
        <v>164</v>
      </c>
    </row>
    <row r="156" spans="1:37" ht="15" customHeight="1" x14ac:dyDescent="0.3">
      <c r="A156" s="37">
        <v>9</v>
      </c>
      <c r="B156" s="37" t="s">
        <v>4</v>
      </c>
      <c r="C156" s="37" t="s">
        <v>5</v>
      </c>
      <c r="D156" s="37">
        <v>45</v>
      </c>
      <c r="E156" s="41">
        <v>843.32999999999959</v>
      </c>
      <c r="F156" s="46" t="s">
        <v>148</v>
      </c>
      <c r="G156" s="54">
        <v>43441</v>
      </c>
      <c r="H156" s="54">
        <v>43452</v>
      </c>
      <c r="I156" s="41">
        <f t="shared" si="59"/>
        <v>9.5</v>
      </c>
      <c r="J156" s="61">
        <v>2920.25</v>
      </c>
      <c r="K156" s="41">
        <f t="shared" si="55"/>
        <v>88.771578947368383</v>
      </c>
      <c r="L156" s="42">
        <f t="shared" si="56"/>
        <v>0.28878691892817382</v>
      </c>
      <c r="M156" s="41">
        <f t="shared" si="46"/>
        <v>31</v>
      </c>
      <c r="N156" s="46" t="s">
        <v>160</v>
      </c>
      <c r="O156" s="41">
        <f t="shared" si="57"/>
        <v>27.204193548387085</v>
      </c>
      <c r="P156" s="41">
        <f t="shared" si="60"/>
        <v>7</v>
      </c>
      <c r="Q156" s="37"/>
      <c r="R156" s="37"/>
      <c r="S156" s="37"/>
      <c r="T156" s="37"/>
      <c r="U156" s="37"/>
      <c r="V156" s="53">
        <v>2</v>
      </c>
      <c r="W156" s="53">
        <v>2</v>
      </c>
      <c r="X156" s="39">
        <v>2</v>
      </c>
      <c r="Y156" s="41">
        <f t="shared" si="58"/>
        <v>421.66499999999979</v>
      </c>
      <c r="Z156" s="39"/>
      <c r="AA156" s="39"/>
      <c r="AB156" s="39"/>
      <c r="AC156" s="39"/>
      <c r="AD156" s="39"/>
      <c r="AE156" s="39"/>
      <c r="AF156" s="37" t="s">
        <v>125</v>
      </c>
      <c r="AG156" s="37" t="s">
        <v>125</v>
      </c>
      <c r="AH156" s="37" t="s">
        <v>125</v>
      </c>
      <c r="AI156" s="37" t="s">
        <v>125</v>
      </c>
      <c r="AJ156" s="37" t="s">
        <v>125</v>
      </c>
      <c r="AK156" s="37" t="s">
        <v>164</v>
      </c>
    </row>
    <row r="157" spans="1:37" ht="15" customHeight="1" x14ac:dyDescent="0.3">
      <c r="A157" s="37">
        <v>9</v>
      </c>
      <c r="B157" s="37" t="s">
        <v>4</v>
      </c>
      <c r="C157" s="37" t="s">
        <v>5</v>
      </c>
      <c r="D157" s="37">
        <v>46</v>
      </c>
      <c r="E157" s="41">
        <v>853.78</v>
      </c>
      <c r="F157" s="46" t="s">
        <v>148</v>
      </c>
      <c r="G157" s="54">
        <v>43450</v>
      </c>
      <c r="H157" s="54">
        <v>43477</v>
      </c>
      <c r="I157" s="41">
        <f t="shared" si="59"/>
        <v>14</v>
      </c>
      <c r="J157" s="61">
        <v>3789.125</v>
      </c>
      <c r="K157" s="41">
        <f t="shared" si="55"/>
        <v>60.984285714285711</v>
      </c>
      <c r="L157" s="42">
        <f t="shared" si="56"/>
        <v>0.22532378847359219</v>
      </c>
      <c r="M157" s="41">
        <f t="shared" si="46"/>
        <v>27</v>
      </c>
      <c r="N157" s="46" t="s">
        <v>159</v>
      </c>
      <c r="O157" s="41">
        <f t="shared" si="57"/>
        <v>31.621481481481482</v>
      </c>
      <c r="P157" s="41">
        <f t="shared" si="60"/>
        <v>11.5</v>
      </c>
      <c r="Q157" s="37"/>
      <c r="R157" s="37"/>
      <c r="S157" s="37"/>
      <c r="T157" s="37"/>
      <c r="U157" s="37"/>
      <c r="V157" s="53">
        <v>2</v>
      </c>
      <c r="W157" s="53">
        <v>2</v>
      </c>
      <c r="X157" s="39">
        <v>2</v>
      </c>
      <c r="Y157" s="41">
        <f t="shared" si="58"/>
        <v>426.89</v>
      </c>
      <c r="Z157" s="39"/>
      <c r="AA157" s="39"/>
      <c r="AB157" s="39"/>
      <c r="AC157" s="39"/>
      <c r="AD157" s="39"/>
      <c r="AE157" s="39"/>
      <c r="AF157" s="37" t="s">
        <v>125</v>
      </c>
      <c r="AG157" s="37" t="s">
        <v>125</v>
      </c>
      <c r="AH157" s="37" t="s">
        <v>125</v>
      </c>
      <c r="AI157" s="37" t="s">
        <v>125</v>
      </c>
      <c r="AJ157" s="37" t="s">
        <v>125</v>
      </c>
      <c r="AK157" s="37" t="s">
        <v>164</v>
      </c>
    </row>
    <row r="158" spans="1:37" ht="15" customHeight="1" x14ac:dyDescent="0.3">
      <c r="A158" s="37">
        <v>9</v>
      </c>
      <c r="B158" s="37" t="s">
        <v>4</v>
      </c>
      <c r="C158" s="37" t="s">
        <v>5</v>
      </c>
      <c r="D158" s="37">
        <v>47</v>
      </c>
      <c r="E158" s="41">
        <v>854.45</v>
      </c>
      <c r="F158" s="46" t="s">
        <v>148</v>
      </c>
      <c r="G158" s="54">
        <v>43475</v>
      </c>
      <c r="H158" s="54">
        <v>43487</v>
      </c>
      <c r="I158" s="41">
        <f t="shared" si="59"/>
        <v>10</v>
      </c>
      <c r="J158" s="61">
        <v>3368.125</v>
      </c>
      <c r="K158" s="41">
        <f t="shared" si="55"/>
        <v>85.445000000000007</v>
      </c>
      <c r="L158" s="42">
        <f t="shared" si="56"/>
        <v>0.25368714047133051</v>
      </c>
      <c r="M158" s="41">
        <f t="shared" si="46"/>
        <v>34</v>
      </c>
      <c r="N158" s="46" t="s">
        <v>160</v>
      </c>
      <c r="O158" s="41">
        <f t="shared" si="57"/>
        <v>25.130882352941178</v>
      </c>
      <c r="P158" s="41">
        <f t="shared" si="60"/>
        <v>6.5</v>
      </c>
      <c r="Q158" s="37"/>
      <c r="R158" s="37"/>
      <c r="S158" s="37"/>
      <c r="T158" s="37"/>
      <c r="U158" s="37"/>
      <c r="V158" s="53">
        <v>2</v>
      </c>
      <c r="W158" s="53">
        <v>2</v>
      </c>
      <c r="X158" s="39">
        <v>2</v>
      </c>
      <c r="Y158" s="41">
        <f t="shared" si="58"/>
        <v>427.22500000000002</v>
      </c>
      <c r="Z158" s="39"/>
      <c r="AA158" s="39"/>
      <c r="AB158" s="39"/>
      <c r="AC158" s="39"/>
      <c r="AD158" s="39"/>
      <c r="AE158" s="39"/>
      <c r="AF158" s="37" t="s">
        <v>125</v>
      </c>
      <c r="AG158" s="37" t="s">
        <v>125</v>
      </c>
      <c r="AH158" s="37" t="s">
        <v>125</v>
      </c>
      <c r="AI158" s="37" t="s">
        <v>125</v>
      </c>
      <c r="AJ158" s="37" t="s">
        <v>125</v>
      </c>
      <c r="AK158" s="37" t="s">
        <v>164</v>
      </c>
    </row>
    <row r="159" spans="1:37" ht="15" customHeight="1" x14ac:dyDescent="0.3">
      <c r="A159" s="37">
        <v>9</v>
      </c>
      <c r="B159" s="37" t="s">
        <v>4</v>
      </c>
      <c r="C159" s="37" t="s">
        <v>5</v>
      </c>
      <c r="D159" s="37">
        <v>48</v>
      </c>
      <c r="E159" s="41">
        <v>854.45</v>
      </c>
      <c r="F159" s="46" t="s">
        <v>148</v>
      </c>
      <c r="G159" s="54">
        <v>43483</v>
      </c>
      <c r="H159" s="54">
        <v>43495</v>
      </c>
      <c r="I159" s="41">
        <f t="shared" si="59"/>
        <v>10</v>
      </c>
      <c r="J159" s="61">
        <v>3137.125</v>
      </c>
      <c r="K159" s="41">
        <f t="shared" si="55"/>
        <v>85.445000000000007</v>
      </c>
      <c r="L159" s="42">
        <f t="shared" si="56"/>
        <v>0.27236721520500462</v>
      </c>
      <c r="M159" s="41">
        <f t="shared" si="46"/>
        <v>31</v>
      </c>
      <c r="N159" s="46" t="s">
        <v>160</v>
      </c>
      <c r="O159" s="41">
        <f t="shared" si="57"/>
        <v>27.562903225806455</v>
      </c>
      <c r="P159" s="41">
        <f t="shared" si="60"/>
        <v>6.5</v>
      </c>
      <c r="Q159" s="37"/>
      <c r="R159" s="37"/>
      <c r="S159" s="37"/>
      <c r="T159" s="37"/>
      <c r="U159" s="37"/>
      <c r="V159" s="53">
        <v>2</v>
      </c>
      <c r="W159" s="53">
        <v>2</v>
      </c>
      <c r="X159" s="39">
        <v>2</v>
      </c>
      <c r="Y159" s="41">
        <f t="shared" si="58"/>
        <v>427.22500000000002</v>
      </c>
      <c r="Z159" s="39"/>
      <c r="AA159" s="39"/>
      <c r="AB159" s="39"/>
      <c r="AC159" s="39"/>
      <c r="AD159" s="39"/>
      <c r="AE159" s="39"/>
      <c r="AF159" s="37" t="s">
        <v>125</v>
      </c>
      <c r="AG159" s="37" t="s">
        <v>125</v>
      </c>
      <c r="AH159" s="37" t="s">
        <v>125</v>
      </c>
      <c r="AI159" s="37" t="s">
        <v>125</v>
      </c>
      <c r="AJ159" s="37" t="s">
        <v>125</v>
      </c>
      <c r="AK159" s="37" t="s">
        <v>164</v>
      </c>
    </row>
    <row r="160" spans="1:37" ht="15" customHeight="1" x14ac:dyDescent="0.3">
      <c r="A160" s="37">
        <v>9</v>
      </c>
      <c r="B160" s="37" t="s">
        <v>4</v>
      </c>
      <c r="C160" s="37" t="s">
        <v>5</v>
      </c>
      <c r="D160" s="37">
        <v>49</v>
      </c>
      <c r="E160" s="41">
        <v>858.0899999999998</v>
      </c>
      <c r="F160" s="46" t="s">
        <v>148</v>
      </c>
      <c r="G160" s="54">
        <v>43491</v>
      </c>
      <c r="H160" s="54">
        <v>43504</v>
      </c>
      <c r="I160" s="41">
        <f t="shared" si="59"/>
        <v>11.5</v>
      </c>
      <c r="J160" s="61">
        <v>3221.5</v>
      </c>
      <c r="K160" s="41">
        <f t="shared" si="55"/>
        <v>74.61652173913042</v>
      </c>
      <c r="L160" s="42">
        <f t="shared" si="56"/>
        <v>0.26636349526618031</v>
      </c>
      <c r="M160" s="41">
        <f t="shared" ref="M160:M223" si="61">ROUND(J160/10/I160,0)</f>
        <v>28</v>
      </c>
      <c r="N160" s="46" t="s">
        <v>159</v>
      </c>
      <c r="O160" s="41">
        <f t="shared" si="57"/>
        <v>30.646071428571421</v>
      </c>
      <c r="P160" s="41">
        <f t="shared" si="60"/>
        <v>6</v>
      </c>
      <c r="Q160" s="37"/>
      <c r="R160" s="37"/>
      <c r="S160" s="37"/>
      <c r="T160" s="37"/>
      <c r="U160" s="37"/>
      <c r="V160" s="53">
        <v>2</v>
      </c>
      <c r="W160" s="53">
        <v>2</v>
      </c>
      <c r="X160" s="39">
        <v>2</v>
      </c>
      <c r="Y160" s="41">
        <f t="shared" si="58"/>
        <v>429.0449999999999</v>
      </c>
      <c r="Z160" s="39"/>
      <c r="AA160" s="39"/>
      <c r="AB160" s="39"/>
      <c r="AC160" s="39"/>
      <c r="AD160" s="39"/>
      <c r="AE160" s="39"/>
      <c r="AF160" s="37" t="s">
        <v>125</v>
      </c>
      <c r="AG160" s="37" t="s">
        <v>125</v>
      </c>
      <c r="AH160" s="37" t="s">
        <v>125</v>
      </c>
      <c r="AI160" s="37" t="s">
        <v>125</v>
      </c>
      <c r="AJ160" s="37" t="s">
        <v>125</v>
      </c>
      <c r="AK160" s="37" t="s">
        <v>164</v>
      </c>
    </row>
    <row r="161" spans="1:37" ht="15" customHeight="1" x14ac:dyDescent="0.3">
      <c r="A161" s="37">
        <v>9</v>
      </c>
      <c r="B161" s="37" t="s">
        <v>4</v>
      </c>
      <c r="C161" s="37" t="s">
        <v>5</v>
      </c>
      <c r="D161" s="37">
        <v>50</v>
      </c>
      <c r="E161" s="41">
        <v>859.54999999999984</v>
      </c>
      <c r="F161" s="46" t="s">
        <v>148</v>
      </c>
      <c r="G161" s="54">
        <v>43499</v>
      </c>
      <c r="H161" s="54">
        <v>43514</v>
      </c>
      <c r="I161" s="41">
        <f t="shared" si="59"/>
        <v>12.5</v>
      </c>
      <c r="J161" s="61">
        <v>3831.5</v>
      </c>
      <c r="K161" s="41">
        <f t="shared" si="55"/>
        <v>68.763999999999982</v>
      </c>
      <c r="L161" s="42">
        <f t="shared" si="56"/>
        <v>0.22433772673887506</v>
      </c>
      <c r="M161" s="41">
        <f t="shared" si="61"/>
        <v>31</v>
      </c>
      <c r="N161" s="46" t="s">
        <v>160</v>
      </c>
      <c r="O161" s="41">
        <f t="shared" si="57"/>
        <v>27.727419354838705</v>
      </c>
      <c r="P161" s="41">
        <f t="shared" si="60"/>
        <v>9</v>
      </c>
      <c r="Q161" s="37"/>
      <c r="R161" s="37"/>
      <c r="S161" s="37"/>
      <c r="T161" s="37"/>
      <c r="U161" s="37"/>
      <c r="V161" s="53">
        <v>2</v>
      </c>
      <c r="W161" s="53">
        <v>2</v>
      </c>
      <c r="X161" s="39">
        <v>2</v>
      </c>
      <c r="Y161" s="41">
        <f t="shared" si="58"/>
        <v>429.77499999999992</v>
      </c>
      <c r="Z161" s="39"/>
      <c r="AA161" s="39"/>
      <c r="AB161" s="39"/>
      <c r="AC161" s="39"/>
      <c r="AD161" s="39"/>
      <c r="AE161" s="39"/>
      <c r="AF161" s="37" t="s">
        <v>125</v>
      </c>
      <c r="AG161" s="37" t="s">
        <v>125</v>
      </c>
      <c r="AH161" s="37" t="s">
        <v>125</v>
      </c>
      <c r="AI161" s="37" t="s">
        <v>125</v>
      </c>
      <c r="AJ161" s="37" t="s">
        <v>125</v>
      </c>
      <c r="AK161" s="37" t="s">
        <v>164</v>
      </c>
    </row>
    <row r="162" spans="1:37" ht="15" customHeight="1" x14ac:dyDescent="0.3">
      <c r="A162" s="37">
        <v>9</v>
      </c>
      <c r="B162" s="37" t="s">
        <v>4</v>
      </c>
      <c r="C162" s="37" t="s">
        <v>5</v>
      </c>
      <c r="D162" s="37">
        <v>51</v>
      </c>
      <c r="E162" s="41">
        <v>859.54999999999984</v>
      </c>
      <c r="F162" s="46" t="s">
        <v>148</v>
      </c>
      <c r="G162" s="54">
        <v>43510</v>
      </c>
      <c r="H162" s="54">
        <v>43521</v>
      </c>
      <c r="I162" s="41">
        <f t="shared" si="59"/>
        <v>9.5</v>
      </c>
      <c r="J162" s="61">
        <v>2879</v>
      </c>
      <c r="K162" s="41">
        <f t="shared" si="55"/>
        <v>90.478947368421032</v>
      </c>
      <c r="L162" s="42">
        <f t="shared" si="56"/>
        <v>0.29855852726641191</v>
      </c>
      <c r="M162" s="41">
        <f t="shared" si="61"/>
        <v>30</v>
      </c>
      <c r="N162" s="46" t="s">
        <v>159</v>
      </c>
      <c r="O162" s="41">
        <f t="shared" si="57"/>
        <v>28.65166666666666</v>
      </c>
      <c r="P162" s="41">
        <f t="shared" si="60"/>
        <v>6.5</v>
      </c>
      <c r="Q162" s="37"/>
      <c r="R162" s="37"/>
      <c r="S162" s="37"/>
      <c r="T162" s="37"/>
      <c r="U162" s="37"/>
      <c r="V162" s="53">
        <v>2</v>
      </c>
      <c r="W162" s="53">
        <v>2</v>
      </c>
      <c r="X162" s="39">
        <v>2</v>
      </c>
      <c r="Y162" s="41">
        <f t="shared" si="58"/>
        <v>429.77499999999992</v>
      </c>
      <c r="Z162" s="39"/>
      <c r="AA162" s="39"/>
      <c r="AB162" s="39"/>
      <c r="AC162" s="39"/>
      <c r="AD162" s="39"/>
      <c r="AE162" s="39"/>
      <c r="AF162" s="37" t="s">
        <v>125</v>
      </c>
      <c r="AG162" s="37" t="s">
        <v>125</v>
      </c>
      <c r="AH162" s="37" t="s">
        <v>125</v>
      </c>
      <c r="AI162" s="37" t="s">
        <v>125</v>
      </c>
      <c r="AJ162" s="37" t="s">
        <v>125</v>
      </c>
      <c r="AK162" s="37" t="s">
        <v>164</v>
      </c>
    </row>
    <row r="163" spans="1:37" ht="15" customHeight="1" x14ac:dyDescent="0.3">
      <c r="A163" s="37">
        <v>9</v>
      </c>
      <c r="B163" s="37" t="s">
        <v>4</v>
      </c>
      <c r="C163" s="37" t="s">
        <v>5</v>
      </c>
      <c r="D163" s="37">
        <v>52</v>
      </c>
      <c r="E163" s="41">
        <v>859.54999999999984</v>
      </c>
      <c r="F163" s="46" t="s">
        <v>148</v>
      </c>
      <c r="G163" s="54">
        <v>43518</v>
      </c>
      <c r="H163" s="54">
        <v>43531</v>
      </c>
      <c r="I163" s="41">
        <f t="shared" si="59"/>
        <v>11.5</v>
      </c>
      <c r="J163" s="61">
        <v>3557</v>
      </c>
      <c r="K163" s="41">
        <f t="shared" ref="K163:K194" si="62">E163/I163</f>
        <v>74.743478260869551</v>
      </c>
      <c r="L163" s="42">
        <f t="shared" ref="L163:L194" si="63">E163/J163</f>
        <v>0.24165026707899911</v>
      </c>
      <c r="M163" s="41">
        <f t="shared" si="61"/>
        <v>31</v>
      </c>
      <c r="N163" s="46" t="s">
        <v>160</v>
      </c>
      <c r="O163" s="41">
        <f t="shared" si="57"/>
        <v>27.727419354838705</v>
      </c>
      <c r="P163" s="41">
        <f t="shared" si="60"/>
        <v>7</v>
      </c>
      <c r="Q163" s="37"/>
      <c r="R163" s="37"/>
      <c r="S163" s="37"/>
      <c r="T163" s="37"/>
      <c r="U163" s="37"/>
      <c r="V163" s="53">
        <v>2</v>
      </c>
      <c r="W163" s="53">
        <v>2</v>
      </c>
      <c r="X163" s="39">
        <v>2</v>
      </c>
      <c r="Y163" s="41">
        <f t="shared" si="58"/>
        <v>429.77499999999992</v>
      </c>
      <c r="Z163" s="39"/>
      <c r="AA163" s="39"/>
      <c r="AB163" s="39"/>
      <c r="AC163" s="39"/>
      <c r="AD163" s="39"/>
      <c r="AE163" s="39"/>
      <c r="AF163" s="37" t="s">
        <v>125</v>
      </c>
      <c r="AG163" s="37" t="s">
        <v>125</v>
      </c>
      <c r="AH163" s="37" t="s">
        <v>125</v>
      </c>
      <c r="AI163" s="37" t="s">
        <v>125</v>
      </c>
      <c r="AJ163" s="37" t="s">
        <v>125</v>
      </c>
      <c r="AK163" s="37" t="s">
        <v>164</v>
      </c>
    </row>
    <row r="164" spans="1:37" ht="15" customHeight="1" x14ac:dyDescent="0.3">
      <c r="A164" s="37">
        <v>9</v>
      </c>
      <c r="B164" s="37" t="s">
        <v>4</v>
      </c>
      <c r="C164" s="37" t="s">
        <v>5</v>
      </c>
      <c r="D164" s="37">
        <v>53</v>
      </c>
      <c r="E164" s="41">
        <v>859.54999999999984</v>
      </c>
      <c r="F164" s="46" t="s">
        <v>148</v>
      </c>
      <c r="G164" s="54">
        <v>43526</v>
      </c>
      <c r="H164" s="54">
        <v>43543</v>
      </c>
      <c r="I164" s="41">
        <f t="shared" si="59"/>
        <v>13</v>
      </c>
      <c r="J164" s="61">
        <v>3469.75</v>
      </c>
      <c r="K164" s="41">
        <f t="shared" si="62"/>
        <v>66.119230769230754</v>
      </c>
      <c r="L164" s="42">
        <f t="shared" si="63"/>
        <v>0.24772678146840546</v>
      </c>
      <c r="M164" s="41">
        <f t="shared" si="61"/>
        <v>27</v>
      </c>
      <c r="N164" s="46" t="s">
        <v>159</v>
      </c>
      <c r="O164" s="41">
        <f t="shared" si="57"/>
        <v>31.835185185185178</v>
      </c>
      <c r="P164" s="41">
        <f t="shared" si="60"/>
        <v>7</v>
      </c>
      <c r="Q164" s="37"/>
      <c r="R164" s="37"/>
      <c r="S164" s="37"/>
      <c r="T164" s="37"/>
      <c r="U164" s="37"/>
      <c r="V164" s="53">
        <v>2</v>
      </c>
      <c r="W164" s="53">
        <v>2</v>
      </c>
      <c r="X164" s="39">
        <v>2</v>
      </c>
      <c r="Y164" s="41">
        <f t="shared" si="58"/>
        <v>429.77499999999992</v>
      </c>
      <c r="Z164" s="39"/>
      <c r="AA164" s="39"/>
      <c r="AB164" s="39"/>
      <c r="AC164" s="39"/>
      <c r="AD164" s="39"/>
      <c r="AE164" s="39"/>
      <c r="AF164" s="37" t="s">
        <v>125</v>
      </c>
      <c r="AG164" s="37" t="s">
        <v>125</v>
      </c>
      <c r="AH164" s="37" t="s">
        <v>125</v>
      </c>
      <c r="AI164" s="37" t="s">
        <v>125</v>
      </c>
      <c r="AJ164" s="37" t="s">
        <v>125</v>
      </c>
      <c r="AK164" s="37" t="s">
        <v>164</v>
      </c>
    </row>
    <row r="165" spans="1:37" ht="15" customHeight="1" x14ac:dyDescent="0.3">
      <c r="A165" s="37">
        <v>9</v>
      </c>
      <c r="B165" s="37" t="s">
        <v>4</v>
      </c>
      <c r="C165" s="37" t="s">
        <v>5</v>
      </c>
      <c r="D165" s="37">
        <v>54</v>
      </c>
      <c r="E165" s="41">
        <v>859.54999999999984</v>
      </c>
      <c r="F165" s="46" t="s">
        <v>148</v>
      </c>
      <c r="G165" s="54">
        <v>43536</v>
      </c>
      <c r="H165" s="54">
        <v>43550</v>
      </c>
      <c r="I165" s="41">
        <f t="shared" si="59"/>
        <v>12</v>
      </c>
      <c r="J165" s="61">
        <v>3129.375</v>
      </c>
      <c r="K165" s="41">
        <f t="shared" si="62"/>
        <v>71.629166666666649</v>
      </c>
      <c r="L165" s="42">
        <f t="shared" si="63"/>
        <v>0.27467145995606146</v>
      </c>
      <c r="M165" s="41">
        <f t="shared" si="61"/>
        <v>26</v>
      </c>
      <c r="N165" s="46" t="s">
        <v>159</v>
      </c>
      <c r="O165" s="41">
        <f t="shared" si="57"/>
        <v>33.059615384615377</v>
      </c>
      <c r="P165" s="41">
        <f t="shared" si="60"/>
        <v>8</v>
      </c>
      <c r="Q165" s="37"/>
      <c r="R165" s="37"/>
      <c r="S165" s="37"/>
      <c r="T165" s="37"/>
      <c r="U165" s="37"/>
      <c r="V165" s="53">
        <v>2</v>
      </c>
      <c r="W165" s="53">
        <v>2</v>
      </c>
      <c r="X165" s="39">
        <v>2</v>
      </c>
      <c r="Y165" s="41">
        <f t="shared" si="58"/>
        <v>429.77499999999992</v>
      </c>
      <c r="Z165" s="39"/>
      <c r="AA165" s="39"/>
      <c r="AB165" s="39"/>
      <c r="AC165" s="39"/>
      <c r="AD165" s="39"/>
      <c r="AE165" s="39"/>
      <c r="AF165" s="37" t="s">
        <v>125</v>
      </c>
      <c r="AG165" s="37" t="s">
        <v>125</v>
      </c>
      <c r="AH165" s="37" t="s">
        <v>125</v>
      </c>
      <c r="AI165" s="37" t="s">
        <v>125</v>
      </c>
      <c r="AJ165" s="37" t="s">
        <v>125</v>
      </c>
      <c r="AK165" s="37" t="s">
        <v>164</v>
      </c>
    </row>
    <row r="166" spans="1:37" ht="15" customHeight="1" x14ac:dyDescent="0.3">
      <c r="A166" s="37">
        <v>9</v>
      </c>
      <c r="B166" s="37" t="s">
        <v>4</v>
      </c>
      <c r="C166" s="37" t="s">
        <v>5</v>
      </c>
      <c r="D166" s="37">
        <v>55</v>
      </c>
      <c r="E166" s="41">
        <v>858.64000000000055</v>
      </c>
      <c r="F166" s="46" t="s">
        <v>148</v>
      </c>
      <c r="G166" s="54">
        <v>43546</v>
      </c>
      <c r="H166" s="54">
        <v>43558</v>
      </c>
      <c r="I166" s="41">
        <f t="shared" si="59"/>
        <v>11</v>
      </c>
      <c r="J166" s="61">
        <v>3244.1750000000002</v>
      </c>
      <c r="K166" s="41">
        <f t="shared" si="62"/>
        <v>78.058181818181865</v>
      </c>
      <c r="L166" s="42">
        <f t="shared" si="63"/>
        <v>0.26467129547573742</v>
      </c>
      <c r="M166" s="41">
        <f t="shared" si="61"/>
        <v>29</v>
      </c>
      <c r="N166" s="46" t="s">
        <v>159</v>
      </c>
      <c r="O166" s="41">
        <f t="shared" si="57"/>
        <v>29.608275862068986</v>
      </c>
      <c r="P166" s="41">
        <f t="shared" si="60"/>
        <v>7</v>
      </c>
      <c r="Q166" s="37"/>
      <c r="R166" s="37"/>
      <c r="S166" s="37"/>
      <c r="T166" s="37"/>
      <c r="U166" s="37"/>
      <c r="V166" s="53">
        <v>2</v>
      </c>
      <c r="W166" s="53">
        <v>2</v>
      </c>
      <c r="X166" s="39">
        <v>2</v>
      </c>
      <c r="Y166" s="41">
        <f t="shared" si="58"/>
        <v>429.32000000000028</v>
      </c>
      <c r="Z166" s="39"/>
      <c r="AA166" s="39"/>
      <c r="AB166" s="39"/>
      <c r="AC166" s="39"/>
      <c r="AD166" s="39"/>
      <c r="AE166" s="39"/>
      <c r="AF166" s="37" t="s">
        <v>125</v>
      </c>
      <c r="AG166" s="37" t="s">
        <v>125</v>
      </c>
      <c r="AH166" s="37" t="s">
        <v>125</v>
      </c>
      <c r="AI166" s="37" t="s">
        <v>125</v>
      </c>
      <c r="AJ166" s="37" t="s">
        <v>125</v>
      </c>
      <c r="AK166" s="37" t="s">
        <v>164</v>
      </c>
    </row>
    <row r="167" spans="1:37" ht="15" customHeight="1" x14ac:dyDescent="0.3">
      <c r="A167" s="37">
        <v>9</v>
      </c>
      <c r="B167" s="37" t="s">
        <v>4</v>
      </c>
      <c r="C167" s="37" t="s">
        <v>5</v>
      </c>
      <c r="D167" s="37">
        <v>56</v>
      </c>
      <c r="E167" s="41">
        <v>797.23000000000013</v>
      </c>
      <c r="F167" s="46" t="s">
        <v>148</v>
      </c>
      <c r="G167" s="54">
        <v>43554</v>
      </c>
      <c r="H167" s="54">
        <v>43572</v>
      </c>
      <c r="I167" s="41">
        <f t="shared" si="59"/>
        <v>15.5</v>
      </c>
      <c r="J167" s="61">
        <v>5485.2500000000009</v>
      </c>
      <c r="K167" s="41">
        <f t="shared" si="62"/>
        <v>51.434193548387107</v>
      </c>
      <c r="L167" s="42">
        <f t="shared" si="63"/>
        <v>0.14534068638621758</v>
      </c>
      <c r="M167" s="41">
        <f t="shared" si="61"/>
        <v>35</v>
      </c>
      <c r="N167" s="46" t="s">
        <v>160</v>
      </c>
      <c r="O167" s="41">
        <f t="shared" si="57"/>
        <v>22.778000000000002</v>
      </c>
      <c r="P167" s="41">
        <f t="shared" si="60"/>
        <v>12</v>
      </c>
      <c r="Q167" s="37"/>
      <c r="R167" s="37"/>
      <c r="S167" s="37"/>
      <c r="T167" s="37"/>
      <c r="U167" s="37"/>
      <c r="V167" s="53">
        <v>2</v>
      </c>
      <c r="W167" s="53">
        <v>2</v>
      </c>
      <c r="X167" s="39">
        <v>2</v>
      </c>
      <c r="Y167" s="41">
        <f t="shared" si="58"/>
        <v>398.61500000000007</v>
      </c>
      <c r="Z167" s="39"/>
      <c r="AA167" s="39"/>
      <c r="AB167" s="39"/>
      <c r="AC167" s="39"/>
      <c r="AD167" s="39"/>
      <c r="AE167" s="39"/>
      <c r="AF167" s="37" t="s">
        <v>125</v>
      </c>
      <c r="AG167" s="37" t="s">
        <v>125</v>
      </c>
      <c r="AH167" s="37" t="s">
        <v>125</v>
      </c>
      <c r="AI167" s="37" t="s">
        <v>125</v>
      </c>
      <c r="AJ167" s="37" t="s">
        <v>125</v>
      </c>
      <c r="AK167" s="37" t="s">
        <v>164</v>
      </c>
    </row>
    <row r="168" spans="1:37" ht="15" customHeight="1" x14ac:dyDescent="0.3">
      <c r="A168" s="37">
        <v>9</v>
      </c>
      <c r="B168" s="37" t="s">
        <v>4</v>
      </c>
      <c r="C168" s="37" t="s">
        <v>5</v>
      </c>
      <c r="D168" s="37">
        <v>57</v>
      </c>
      <c r="E168" s="41">
        <v>459.85999999999996</v>
      </c>
      <c r="F168" s="41" t="s">
        <v>147</v>
      </c>
      <c r="G168" s="54">
        <v>43568</v>
      </c>
      <c r="H168" s="54">
        <v>43580</v>
      </c>
      <c r="I168" s="41">
        <f t="shared" si="59"/>
        <v>7.5</v>
      </c>
      <c r="J168" s="61">
        <v>2316.375</v>
      </c>
      <c r="K168" s="41">
        <f t="shared" si="62"/>
        <v>61.31466666666666</v>
      </c>
      <c r="L168" s="42">
        <f t="shared" si="63"/>
        <v>0.19852571366898708</v>
      </c>
      <c r="M168" s="41">
        <f t="shared" si="61"/>
        <v>31</v>
      </c>
      <c r="N168" s="41" t="s">
        <v>160</v>
      </c>
      <c r="O168" s="41">
        <f t="shared" si="57"/>
        <v>14.834193548387095</v>
      </c>
      <c r="P168" s="41">
        <f t="shared" si="60"/>
        <v>7.5</v>
      </c>
      <c r="Q168" s="37"/>
      <c r="R168" s="37"/>
      <c r="S168" s="37"/>
      <c r="T168" s="37"/>
      <c r="U168" s="37"/>
      <c r="V168" s="53">
        <v>1</v>
      </c>
      <c r="W168" s="53">
        <v>2</v>
      </c>
      <c r="X168" s="39">
        <v>1</v>
      </c>
      <c r="Y168" s="41">
        <f t="shared" si="58"/>
        <v>459.85999999999996</v>
      </c>
      <c r="Z168" s="39"/>
      <c r="AA168" s="39"/>
      <c r="AB168" s="39"/>
      <c r="AC168" s="39"/>
      <c r="AD168" s="39"/>
      <c r="AE168" s="39"/>
      <c r="AF168" s="37" t="s">
        <v>125</v>
      </c>
      <c r="AG168" s="37" t="s">
        <v>125</v>
      </c>
      <c r="AH168" s="37" t="s">
        <v>125</v>
      </c>
      <c r="AI168" s="37" t="s">
        <v>125</v>
      </c>
      <c r="AJ168" s="37" t="s">
        <v>125</v>
      </c>
      <c r="AK168" s="37" t="s">
        <v>164</v>
      </c>
    </row>
    <row r="169" spans="1:37" ht="15" customHeight="1" x14ac:dyDescent="0.3">
      <c r="A169" s="37">
        <v>9</v>
      </c>
      <c r="B169" s="37" t="s">
        <v>4</v>
      </c>
      <c r="C169" s="37" t="s">
        <v>5</v>
      </c>
      <c r="D169" s="37">
        <v>58</v>
      </c>
      <c r="E169" s="41">
        <v>459.85999999999996</v>
      </c>
      <c r="F169" s="41" t="s">
        <v>147</v>
      </c>
      <c r="G169" s="54">
        <v>43581</v>
      </c>
      <c r="H169" s="54">
        <v>43588</v>
      </c>
      <c r="I169" s="41">
        <f t="shared" si="59"/>
        <v>6</v>
      </c>
      <c r="J169" s="61">
        <v>2203</v>
      </c>
      <c r="K169" s="41">
        <f t="shared" si="62"/>
        <v>76.643333333333331</v>
      </c>
      <c r="L169" s="42">
        <f t="shared" si="63"/>
        <v>0.20874262369496141</v>
      </c>
      <c r="M169" s="41">
        <f t="shared" si="61"/>
        <v>37</v>
      </c>
      <c r="N169" s="41" t="s">
        <v>161</v>
      </c>
      <c r="O169" s="41">
        <f t="shared" si="57"/>
        <v>12.428648648648647</v>
      </c>
      <c r="P169" s="41">
        <f t="shared" si="60"/>
        <v>6</v>
      </c>
      <c r="Q169" s="37"/>
      <c r="R169" s="37"/>
      <c r="S169" s="37"/>
      <c r="T169" s="37"/>
      <c r="U169" s="37"/>
      <c r="V169" s="53">
        <v>1</v>
      </c>
      <c r="W169" s="53">
        <v>2</v>
      </c>
      <c r="X169" s="39">
        <v>1</v>
      </c>
      <c r="Y169" s="41">
        <f t="shared" si="58"/>
        <v>459.85999999999996</v>
      </c>
      <c r="Z169" s="39"/>
      <c r="AA169" s="39"/>
      <c r="AB169" s="39"/>
      <c r="AC169" s="39"/>
      <c r="AD169" s="39"/>
      <c r="AE169" s="39"/>
      <c r="AF169" s="37" t="s">
        <v>125</v>
      </c>
      <c r="AG169" s="37" t="s">
        <v>125</v>
      </c>
      <c r="AH169" s="37" t="s">
        <v>125</v>
      </c>
      <c r="AI169" s="37" t="s">
        <v>125</v>
      </c>
      <c r="AJ169" s="37" t="s">
        <v>125</v>
      </c>
      <c r="AK169" s="37" t="s">
        <v>164</v>
      </c>
    </row>
    <row r="170" spans="1:37" ht="15" customHeight="1" x14ac:dyDescent="0.3">
      <c r="A170" s="37">
        <v>9</v>
      </c>
      <c r="B170" s="37" t="s">
        <v>4</v>
      </c>
      <c r="C170" s="37" t="s">
        <v>5</v>
      </c>
      <c r="D170" s="37">
        <v>59</v>
      </c>
      <c r="E170" s="41">
        <v>459.85999999999996</v>
      </c>
      <c r="F170" s="41" t="s">
        <v>147</v>
      </c>
      <c r="G170" s="54">
        <v>43589</v>
      </c>
      <c r="H170" s="54">
        <v>43598</v>
      </c>
      <c r="I170" s="41">
        <f t="shared" si="59"/>
        <v>6.5</v>
      </c>
      <c r="J170" s="61">
        <v>2335</v>
      </c>
      <c r="K170" s="41">
        <f t="shared" si="62"/>
        <v>70.747692307692304</v>
      </c>
      <c r="L170" s="42">
        <f t="shared" si="63"/>
        <v>0.19694218415417558</v>
      </c>
      <c r="M170" s="41">
        <f t="shared" si="61"/>
        <v>36</v>
      </c>
      <c r="N170" s="41" t="s">
        <v>161</v>
      </c>
      <c r="O170" s="41">
        <f t="shared" si="57"/>
        <v>12.773888888888887</v>
      </c>
      <c r="P170" s="41">
        <f t="shared" si="60"/>
        <v>6.5</v>
      </c>
      <c r="Q170" s="37"/>
      <c r="R170" s="37"/>
      <c r="S170" s="37"/>
      <c r="T170" s="37"/>
      <c r="U170" s="37"/>
      <c r="V170" s="53">
        <v>1</v>
      </c>
      <c r="W170" s="53">
        <v>2</v>
      </c>
      <c r="X170" s="39">
        <v>1</v>
      </c>
      <c r="Y170" s="41">
        <f t="shared" si="58"/>
        <v>459.85999999999996</v>
      </c>
      <c r="Z170" s="39"/>
      <c r="AA170" s="39"/>
      <c r="AB170" s="39"/>
      <c r="AC170" s="39"/>
      <c r="AD170" s="39"/>
      <c r="AE170" s="39"/>
      <c r="AF170" s="37" t="s">
        <v>125</v>
      </c>
      <c r="AG170" s="37" t="s">
        <v>125</v>
      </c>
      <c r="AH170" s="37" t="s">
        <v>125</v>
      </c>
      <c r="AI170" s="37" t="s">
        <v>125</v>
      </c>
      <c r="AJ170" s="37" t="s">
        <v>125</v>
      </c>
      <c r="AK170" s="37" t="s">
        <v>164</v>
      </c>
    </row>
    <row r="171" spans="1:37" ht="15" customHeight="1" x14ac:dyDescent="0.3">
      <c r="A171" s="37">
        <v>9</v>
      </c>
      <c r="B171" s="37" t="s">
        <v>4</v>
      </c>
      <c r="C171" s="37" t="s">
        <v>5</v>
      </c>
      <c r="D171" s="37">
        <v>60</v>
      </c>
      <c r="E171" s="41">
        <v>463.25000000000006</v>
      </c>
      <c r="F171" s="41" t="s">
        <v>147</v>
      </c>
      <c r="G171" s="54">
        <v>43599</v>
      </c>
      <c r="H171" s="54">
        <v>43605</v>
      </c>
      <c r="I171" s="41">
        <f t="shared" si="59"/>
        <v>6</v>
      </c>
      <c r="J171" s="61">
        <v>2219</v>
      </c>
      <c r="K171" s="41">
        <f t="shared" si="62"/>
        <v>77.208333333333343</v>
      </c>
      <c r="L171" s="42">
        <f t="shared" si="63"/>
        <v>0.20876520955385311</v>
      </c>
      <c r="M171" s="41">
        <f t="shared" si="61"/>
        <v>37</v>
      </c>
      <c r="N171" s="41" t="s">
        <v>161</v>
      </c>
      <c r="O171" s="41">
        <f t="shared" si="57"/>
        <v>12.520270270270272</v>
      </c>
      <c r="P171" s="41">
        <f t="shared" si="60"/>
        <v>6</v>
      </c>
      <c r="Q171" s="37"/>
      <c r="R171" s="37"/>
      <c r="S171" s="37"/>
      <c r="T171" s="37"/>
      <c r="U171" s="37"/>
      <c r="V171" s="53">
        <v>1</v>
      </c>
      <c r="W171" s="53">
        <v>2</v>
      </c>
      <c r="X171" s="39">
        <v>1</v>
      </c>
      <c r="Y171" s="41">
        <f t="shared" si="58"/>
        <v>463.25000000000006</v>
      </c>
      <c r="Z171" s="39"/>
      <c r="AA171" s="39"/>
      <c r="AB171" s="39"/>
      <c r="AC171" s="39"/>
      <c r="AD171" s="39"/>
      <c r="AE171" s="39"/>
      <c r="AF171" s="37" t="s">
        <v>125</v>
      </c>
      <c r="AG171" s="37" t="s">
        <v>125</v>
      </c>
      <c r="AH171" s="37" t="s">
        <v>125</v>
      </c>
      <c r="AI171" s="37" t="s">
        <v>125</v>
      </c>
      <c r="AJ171" s="37" t="s">
        <v>125</v>
      </c>
      <c r="AK171" s="37" t="s">
        <v>164</v>
      </c>
    </row>
    <row r="172" spans="1:37" ht="15" customHeight="1" x14ac:dyDescent="0.3">
      <c r="A172" s="37">
        <v>9</v>
      </c>
      <c r="B172" s="37" t="s">
        <v>4</v>
      </c>
      <c r="C172" s="37" t="s">
        <v>5</v>
      </c>
      <c r="D172" s="37">
        <v>61</v>
      </c>
      <c r="E172" s="41">
        <v>463.7399999999999</v>
      </c>
      <c r="F172" s="41" t="s">
        <v>147</v>
      </c>
      <c r="G172" s="54">
        <v>43606</v>
      </c>
      <c r="H172" s="54">
        <v>43615</v>
      </c>
      <c r="I172" s="41">
        <f t="shared" si="59"/>
        <v>9</v>
      </c>
      <c r="J172" s="61">
        <v>2668.25</v>
      </c>
      <c r="K172" s="41">
        <f t="shared" si="62"/>
        <v>51.526666666666657</v>
      </c>
      <c r="L172" s="42">
        <f t="shared" si="63"/>
        <v>0.17379930666166959</v>
      </c>
      <c r="M172" s="41">
        <f t="shared" si="61"/>
        <v>30</v>
      </c>
      <c r="N172" s="41" t="s">
        <v>159</v>
      </c>
      <c r="O172" s="41">
        <f t="shared" si="57"/>
        <v>15.457999999999997</v>
      </c>
      <c r="P172" s="41">
        <f t="shared" si="60"/>
        <v>9</v>
      </c>
      <c r="Q172" s="37"/>
      <c r="R172" s="37"/>
      <c r="S172" s="37"/>
      <c r="T172" s="37"/>
      <c r="U172" s="37"/>
      <c r="V172" s="53">
        <v>1</v>
      </c>
      <c r="W172" s="53">
        <v>2</v>
      </c>
      <c r="X172" s="39">
        <v>1</v>
      </c>
      <c r="Y172" s="41">
        <f t="shared" si="58"/>
        <v>463.7399999999999</v>
      </c>
      <c r="Z172" s="39"/>
      <c r="AA172" s="39"/>
      <c r="AB172" s="39"/>
      <c r="AC172" s="39"/>
      <c r="AD172" s="39"/>
      <c r="AE172" s="39"/>
      <c r="AF172" s="37" t="s">
        <v>125</v>
      </c>
      <c r="AG172" s="37" t="s">
        <v>125</v>
      </c>
      <c r="AH172" s="37" t="s">
        <v>125</v>
      </c>
      <c r="AI172" s="37" t="s">
        <v>125</v>
      </c>
      <c r="AJ172" s="37" t="s">
        <v>125</v>
      </c>
      <c r="AK172" s="37" t="s">
        <v>164</v>
      </c>
    </row>
    <row r="173" spans="1:37" ht="15" customHeight="1" x14ac:dyDescent="0.3">
      <c r="A173" s="37">
        <v>9</v>
      </c>
      <c r="B173" s="37" t="s">
        <v>4</v>
      </c>
      <c r="C173" s="37" t="s">
        <v>5</v>
      </c>
      <c r="D173" s="37">
        <v>62</v>
      </c>
      <c r="E173" s="41">
        <v>463.7399999999999</v>
      </c>
      <c r="F173" s="41" t="s">
        <v>147</v>
      </c>
      <c r="G173" s="54">
        <v>43616</v>
      </c>
      <c r="H173" s="54">
        <v>43621</v>
      </c>
      <c r="I173" s="41">
        <f t="shared" si="59"/>
        <v>4.5</v>
      </c>
      <c r="J173" s="61">
        <v>1700.25</v>
      </c>
      <c r="K173" s="41">
        <f t="shared" si="62"/>
        <v>103.05333333333331</v>
      </c>
      <c r="L173" s="42">
        <f t="shared" si="63"/>
        <v>0.2727481252756947</v>
      </c>
      <c r="M173" s="41">
        <f t="shared" si="61"/>
        <v>38</v>
      </c>
      <c r="N173" s="41" t="s">
        <v>161</v>
      </c>
      <c r="O173" s="41">
        <f t="shared" si="57"/>
        <v>12.203684210526314</v>
      </c>
      <c r="P173" s="41">
        <f t="shared" si="60"/>
        <v>4.5</v>
      </c>
      <c r="Q173" s="37"/>
      <c r="R173" s="37"/>
      <c r="S173" s="37"/>
      <c r="T173" s="37"/>
      <c r="U173" s="37"/>
      <c r="V173" s="53">
        <v>1</v>
      </c>
      <c r="W173" s="53">
        <v>2</v>
      </c>
      <c r="X173" s="39">
        <v>1</v>
      </c>
      <c r="Y173" s="41">
        <f t="shared" si="58"/>
        <v>463.7399999999999</v>
      </c>
      <c r="Z173" s="39"/>
      <c r="AA173" s="39"/>
      <c r="AB173" s="39"/>
      <c r="AC173" s="39"/>
      <c r="AD173" s="39"/>
      <c r="AE173" s="39"/>
      <c r="AF173" s="37" t="s">
        <v>125</v>
      </c>
      <c r="AG173" s="37" t="s">
        <v>125</v>
      </c>
      <c r="AH173" s="37" t="s">
        <v>125</v>
      </c>
      <c r="AI173" s="37" t="s">
        <v>125</v>
      </c>
      <c r="AJ173" s="37" t="s">
        <v>125</v>
      </c>
      <c r="AK173" s="37" t="s">
        <v>164</v>
      </c>
    </row>
    <row r="174" spans="1:37" ht="15" customHeight="1" x14ac:dyDescent="0.3">
      <c r="A174" s="37">
        <v>9</v>
      </c>
      <c r="B174" s="37" t="s">
        <v>4</v>
      </c>
      <c r="C174" s="37" t="s">
        <v>5</v>
      </c>
      <c r="D174" s="37">
        <v>63</v>
      </c>
      <c r="E174" s="41">
        <v>463.7399999999999</v>
      </c>
      <c r="F174" s="41" t="s">
        <v>147</v>
      </c>
      <c r="G174" s="54">
        <v>43622</v>
      </c>
      <c r="H174" s="54">
        <v>43635</v>
      </c>
      <c r="I174" s="41">
        <f t="shared" si="59"/>
        <v>10.5</v>
      </c>
      <c r="J174" s="61">
        <v>3671.25</v>
      </c>
      <c r="K174" s="41">
        <f t="shared" si="62"/>
        <v>44.165714285714273</v>
      </c>
      <c r="L174" s="42">
        <f t="shared" si="63"/>
        <v>0.12631664964249231</v>
      </c>
      <c r="M174" s="41">
        <f t="shared" si="61"/>
        <v>35</v>
      </c>
      <c r="N174" s="41" t="s">
        <v>160</v>
      </c>
      <c r="O174" s="41">
        <f t="shared" si="57"/>
        <v>13.249714285714283</v>
      </c>
      <c r="P174" s="41">
        <f t="shared" si="60"/>
        <v>10.5</v>
      </c>
      <c r="Q174" s="37"/>
      <c r="R174" s="37"/>
      <c r="S174" s="37"/>
      <c r="T174" s="37"/>
      <c r="U174" s="37"/>
      <c r="V174" s="53">
        <v>1</v>
      </c>
      <c r="W174" s="53">
        <v>2</v>
      </c>
      <c r="X174" s="39">
        <v>1</v>
      </c>
      <c r="Y174" s="41">
        <f t="shared" si="58"/>
        <v>463.7399999999999</v>
      </c>
      <c r="Z174" s="39"/>
      <c r="AA174" s="39"/>
      <c r="AB174" s="39"/>
      <c r="AC174" s="39"/>
      <c r="AD174" s="39"/>
      <c r="AE174" s="39"/>
      <c r="AF174" s="37" t="s">
        <v>125</v>
      </c>
      <c r="AG174" s="37" t="s">
        <v>125</v>
      </c>
      <c r="AH174" s="37" t="s">
        <v>125</v>
      </c>
      <c r="AI174" s="37" t="s">
        <v>125</v>
      </c>
      <c r="AJ174" s="37" t="s">
        <v>125</v>
      </c>
      <c r="AK174" s="37" t="s">
        <v>164</v>
      </c>
    </row>
    <row r="175" spans="1:37" ht="15" customHeight="1" x14ac:dyDescent="0.3">
      <c r="A175" s="37">
        <v>9</v>
      </c>
      <c r="B175" s="37" t="s">
        <v>4</v>
      </c>
      <c r="C175" s="37" t="s">
        <v>5</v>
      </c>
      <c r="D175" s="37">
        <v>64</v>
      </c>
      <c r="E175" s="41">
        <v>460.11999999999989</v>
      </c>
      <c r="F175" s="41" t="s">
        <v>147</v>
      </c>
      <c r="G175" s="54">
        <v>43636</v>
      </c>
      <c r="H175" s="54">
        <v>43648</v>
      </c>
      <c r="I175" s="41">
        <f t="shared" si="59"/>
        <v>10</v>
      </c>
      <c r="J175" s="61">
        <v>3270.5</v>
      </c>
      <c r="K175" s="41">
        <f t="shared" si="62"/>
        <v>46.011999999999986</v>
      </c>
      <c r="L175" s="42">
        <f t="shared" si="63"/>
        <v>0.14068796820058091</v>
      </c>
      <c r="M175" s="41">
        <f t="shared" si="61"/>
        <v>33</v>
      </c>
      <c r="N175" s="41" t="s">
        <v>160</v>
      </c>
      <c r="O175" s="41">
        <f t="shared" si="57"/>
        <v>13.9430303030303</v>
      </c>
      <c r="P175" s="41">
        <f t="shared" si="60"/>
        <v>10</v>
      </c>
      <c r="Q175" s="37"/>
      <c r="R175" s="37"/>
      <c r="S175" s="37"/>
      <c r="T175" s="37"/>
      <c r="U175" s="37"/>
      <c r="V175" s="53">
        <v>1</v>
      </c>
      <c r="W175" s="53">
        <v>2</v>
      </c>
      <c r="X175" s="39">
        <v>1</v>
      </c>
      <c r="Y175" s="41">
        <f t="shared" si="58"/>
        <v>460.11999999999989</v>
      </c>
      <c r="Z175" s="39"/>
      <c r="AA175" s="39"/>
      <c r="AB175" s="39"/>
      <c r="AC175" s="39"/>
      <c r="AD175" s="39"/>
      <c r="AE175" s="39"/>
      <c r="AF175" s="37" t="s">
        <v>125</v>
      </c>
      <c r="AG175" s="37" t="s">
        <v>125</v>
      </c>
      <c r="AH175" s="37" t="s">
        <v>125</v>
      </c>
      <c r="AI175" s="37" t="s">
        <v>125</v>
      </c>
      <c r="AJ175" s="37" t="s">
        <v>125</v>
      </c>
      <c r="AK175" s="37" t="s">
        <v>164</v>
      </c>
    </row>
    <row r="176" spans="1:37" ht="15" customHeight="1" x14ac:dyDescent="0.3">
      <c r="A176" s="37">
        <v>9</v>
      </c>
      <c r="B176" s="37" t="s">
        <v>4</v>
      </c>
      <c r="C176" s="37" t="s">
        <v>5</v>
      </c>
      <c r="D176" s="37">
        <v>65</v>
      </c>
      <c r="E176" s="41">
        <v>449.74</v>
      </c>
      <c r="F176" s="41" t="s">
        <v>147</v>
      </c>
      <c r="G176" s="54">
        <v>43649</v>
      </c>
      <c r="H176" s="54">
        <v>43657</v>
      </c>
      <c r="I176" s="41">
        <f t="shared" ref="I176:I179" si="64">NETWORKDAYS.INTL(G176,H176,1,LHolidays)+NETWORKDAYS.INTL(G176,H176,"1111100",LHolidays)*(LWeekendHours/LWeekdayHours)</f>
        <v>7.5</v>
      </c>
      <c r="J176" s="61">
        <v>2478</v>
      </c>
      <c r="K176" s="41">
        <f t="shared" si="62"/>
        <v>59.965333333333334</v>
      </c>
      <c r="L176" s="42">
        <f t="shared" si="63"/>
        <v>0.18149313962873284</v>
      </c>
      <c r="M176" s="41">
        <f t="shared" si="61"/>
        <v>33</v>
      </c>
      <c r="N176" s="41" t="s">
        <v>160</v>
      </c>
      <c r="O176" s="41">
        <f t="shared" si="57"/>
        <v>13.628484848484849</v>
      </c>
      <c r="P176" s="41">
        <f t="shared" si="60"/>
        <v>7.5</v>
      </c>
      <c r="Q176" s="37"/>
      <c r="R176" s="37"/>
      <c r="S176" s="37"/>
      <c r="T176" s="37"/>
      <c r="U176" s="37"/>
      <c r="V176" s="53">
        <v>1</v>
      </c>
      <c r="W176" s="53">
        <v>2</v>
      </c>
      <c r="X176" s="39">
        <v>1</v>
      </c>
      <c r="Y176" s="41">
        <f t="shared" si="58"/>
        <v>449.74</v>
      </c>
      <c r="Z176" s="39"/>
      <c r="AA176" s="39"/>
      <c r="AB176" s="39"/>
      <c r="AC176" s="39"/>
      <c r="AD176" s="39"/>
      <c r="AE176" s="39"/>
      <c r="AF176" s="37" t="s">
        <v>125</v>
      </c>
      <c r="AG176" s="37" t="s">
        <v>125</v>
      </c>
      <c r="AH176" s="37" t="s">
        <v>125</v>
      </c>
      <c r="AI176" s="37" t="s">
        <v>125</v>
      </c>
      <c r="AJ176" s="37" t="s">
        <v>125</v>
      </c>
      <c r="AK176" s="37" t="s">
        <v>164</v>
      </c>
    </row>
    <row r="177" spans="1:37" ht="15" customHeight="1" x14ac:dyDescent="0.3">
      <c r="A177" s="37">
        <v>9</v>
      </c>
      <c r="B177" s="37" t="s">
        <v>4</v>
      </c>
      <c r="C177" s="37" t="s">
        <v>5</v>
      </c>
      <c r="D177" s="37">
        <v>66</v>
      </c>
      <c r="E177" s="41">
        <v>452.39000000000004</v>
      </c>
      <c r="F177" s="41" t="s">
        <v>147</v>
      </c>
      <c r="G177" s="54">
        <v>43658</v>
      </c>
      <c r="H177" s="54">
        <v>43676</v>
      </c>
      <c r="I177" s="41">
        <f t="shared" si="64"/>
        <v>14.5</v>
      </c>
      <c r="J177" s="61">
        <v>3654.75</v>
      </c>
      <c r="K177" s="41">
        <f t="shared" si="62"/>
        <v>31.199310344827587</v>
      </c>
      <c r="L177" s="42">
        <f t="shared" si="63"/>
        <v>0.1237813803953759</v>
      </c>
      <c r="M177" s="41">
        <f t="shared" si="61"/>
        <v>25</v>
      </c>
      <c r="N177" s="41" t="s">
        <v>158</v>
      </c>
      <c r="O177" s="41">
        <f t="shared" si="57"/>
        <v>18.095600000000001</v>
      </c>
      <c r="P177" s="41">
        <f t="shared" si="60"/>
        <v>14.5</v>
      </c>
      <c r="Q177" s="37"/>
      <c r="R177" s="37"/>
      <c r="S177" s="37"/>
      <c r="T177" s="37"/>
      <c r="U177" s="37"/>
      <c r="V177" s="53">
        <v>1</v>
      </c>
      <c r="W177" s="53">
        <v>2</v>
      </c>
      <c r="X177" s="39">
        <v>1</v>
      </c>
      <c r="Y177" s="41">
        <f t="shared" si="58"/>
        <v>452.39000000000004</v>
      </c>
      <c r="Z177" s="39"/>
      <c r="AA177" s="39"/>
      <c r="AB177" s="39"/>
      <c r="AC177" s="39"/>
      <c r="AD177" s="39"/>
      <c r="AE177" s="39"/>
      <c r="AF177" s="37" t="s">
        <v>125</v>
      </c>
      <c r="AG177" s="37" t="s">
        <v>125</v>
      </c>
      <c r="AH177" s="37" t="s">
        <v>125</v>
      </c>
      <c r="AI177" s="37" t="s">
        <v>125</v>
      </c>
      <c r="AJ177" s="37" t="s">
        <v>125</v>
      </c>
      <c r="AK177" s="37" t="s">
        <v>164</v>
      </c>
    </row>
    <row r="178" spans="1:37" ht="15" customHeight="1" x14ac:dyDescent="0.3">
      <c r="A178" s="37">
        <v>9</v>
      </c>
      <c r="B178" s="37" t="s">
        <v>4</v>
      </c>
      <c r="C178" s="37" t="s">
        <v>5</v>
      </c>
      <c r="D178" s="37">
        <v>67</v>
      </c>
      <c r="E178" s="41">
        <v>482.11</v>
      </c>
      <c r="F178" s="41" t="s">
        <v>147</v>
      </c>
      <c r="G178" s="54">
        <v>43677</v>
      </c>
      <c r="H178" s="54">
        <v>43696</v>
      </c>
      <c r="I178" s="41">
        <f t="shared" si="64"/>
        <v>15</v>
      </c>
      <c r="J178" s="61">
        <v>2684</v>
      </c>
      <c r="K178" s="41">
        <f t="shared" si="62"/>
        <v>32.140666666666668</v>
      </c>
      <c r="L178" s="42">
        <f t="shared" si="63"/>
        <v>0.17962369597615499</v>
      </c>
      <c r="M178" s="41">
        <f t="shared" si="61"/>
        <v>18</v>
      </c>
      <c r="N178" s="41" t="s">
        <v>157</v>
      </c>
      <c r="O178" s="41">
        <f t="shared" si="57"/>
        <v>26.783888888888889</v>
      </c>
      <c r="P178" s="41">
        <f t="shared" si="60"/>
        <v>15</v>
      </c>
      <c r="Q178" s="37"/>
      <c r="R178" s="37"/>
      <c r="S178" s="37"/>
      <c r="T178" s="37"/>
      <c r="U178" s="37"/>
      <c r="V178" s="53">
        <v>1</v>
      </c>
      <c r="W178" s="53">
        <v>2</v>
      </c>
      <c r="X178" s="39">
        <v>1</v>
      </c>
      <c r="Y178" s="41">
        <f t="shared" si="58"/>
        <v>482.11</v>
      </c>
      <c r="Z178" s="39"/>
      <c r="AA178" s="39"/>
      <c r="AB178" s="39"/>
      <c r="AC178" s="39"/>
      <c r="AD178" s="39"/>
      <c r="AE178" s="39"/>
      <c r="AF178" s="37" t="s">
        <v>125</v>
      </c>
      <c r="AG178" s="37" t="s">
        <v>125</v>
      </c>
      <c r="AH178" s="37" t="s">
        <v>125</v>
      </c>
      <c r="AI178" s="37" t="s">
        <v>125</v>
      </c>
      <c r="AJ178" s="37" t="s">
        <v>125</v>
      </c>
      <c r="AK178" s="37" t="s">
        <v>164</v>
      </c>
    </row>
    <row r="179" spans="1:37" ht="15" customHeight="1" x14ac:dyDescent="0.3">
      <c r="A179" s="37">
        <v>9</v>
      </c>
      <c r="B179" s="37" t="s">
        <v>4</v>
      </c>
      <c r="C179" s="37" t="s">
        <v>5</v>
      </c>
      <c r="D179" s="37">
        <v>68</v>
      </c>
      <c r="E179" s="41">
        <v>150</v>
      </c>
      <c r="F179" s="41" t="s">
        <v>147</v>
      </c>
      <c r="G179" s="54">
        <v>43697</v>
      </c>
      <c r="H179" s="54">
        <v>43770</v>
      </c>
      <c r="I179" s="41">
        <f t="shared" si="64"/>
        <v>57.5</v>
      </c>
      <c r="J179" s="61">
        <v>6713.75</v>
      </c>
      <c r="K179" s="41">
        <f t="shared" si="62"/>
        <v>2.6086956521739131</v>
      </c>
      <c r="L179" s="42">
        <f t="shared" si="63"/>
        <v>2.2342208154905976E-2</v>
      </c>
      <c r="M179" s="41">
        <f t="shared" si="61"/>
        <v>12</v>
      </c>
      <c r="N179" s="41" t="s">
        <v>156</v>
      </c>
      <c r="O179" s="41">
        <f t="shared" si="57"/>
        <v>12.5</v>
      </c>
      <c r="P179" s="41">
        <v>55</v>
      </c>
      <c r="Q179" s="37"/>
      <c r="R179" s="37"/>
      <c r="S179" s="37"/>
      <c r="T179" s="37"/>
      <c r="U179" s="37"/>
      <c r="V179" s="53">
        <v>1</v>
      </c>
      <c r="W179" s="53">
        <v>2</v>
      </c>
      <c r="X179" s="39">
        <v>1</v>
      </c>
      <c r="Y179" s="41">
        <f t="shared" si="58"/>
        <v>150</v>
      </c>
      <c r="Z179" s="39"/>
      <c r="AA179" s="39"/>
      <c r="AB179" s="39"/>
      <c r="AC179" s="39"/>
      <c r="AD179" s="39"/>
      <c r="AE179" s="39"/>
      <c r="AF179" s="37" t="s">
        <v>125</v>
      </c>
      <c r="AG179" s="37" t="s">
        <v>125</v>
      </c>
      <c r="AH179" s="37" t="s">
        <v>125</v>
      </c>
      <c r="AI179" s="37" t="s">
        <v>125</v>
      </c>
      <c r="AJ179" s="37" t="s">
        <v>125</v>
      </c>
      <c r="AK179" s="37" t="s">
        <v>164</v>
      </c>
    </row>
    <row r="180" spans="1:37" ht="15" customHeight="1" x14ac:dyDescent="0.3">
      <c r="A180" s="32">
        <v>10</v>
      </c>
      <c r="B180" s="32" t="s">
        <v>6</v>
      </c>
      <c r="C180" s="32" t="s">
        <v>7</v>
      </c>
      <c r="D180" s="32">
        <v>1</v>
      </c>
      <c r="E180" s="33">
        <v>518.70499999999993</v>
      </c>
      <c r="F180" s="33" t="s">
        <v>148</v>
      </c>
      <c r="G180" s="35">
        <v>44088</v>
      </c>
      <c r="H180" s="35">
        <v>44146</v>
      </c>
      <c r="I180" s="33">
        <f t="shared" ref="I180:I210" si="65">NETWORKDAYS.INTL(G180,H180,1,MHolidays)+NETWORKDAYS.INTL(G180,H180,"1111100",MHolidays)*(MWeekendHours/MWeekdayHours)</f>
        <v>47.5</v>
      </c>
      <c r="J180" s="33">
        <v>17264.583333333456</v>
      </c>
      <c r="K180" s="33">
        <f t="shared" si="62"/>
        <v>10.920105263157893</v>
      </c>
      <c r="L180" s="34">
        <f t="shared" si="63"/>
        <v>3.0044455170749149E-2</v>
      </c>
      <c r="M180" s="33">
        <f t="shared" si="61"/>
        <v>36</v>
      </c>
      <c r="N180" s="33" t="s">
        <v>161</v>
      </c>
      <c r="O180" s="33">
        <f t="shared" si="57"/>
        <v>14.408472222222221</v>
      </c>
      <c r="P180" s="33">
        <f t="shared" ref="P180:P195" si="66">NETWORKDAYS.INTL(G180,G181-1,1,MHolidays)+NETWORKDAYS.INTL(G180,G181-1,"1111100",MHolidays)*(MWeekendHours/MWeekdayHours)</f>
        <v>33</v>
      </c>
      <c r="Q180" s="35"/>
      <c r="R180" s="32"/>
      <c r="S180" s="32"/>
      <c r="T180" s="32"/>
      <c r="U180" s="32"/>
      <c r="V180" s="53">
        <v>1</v>
      </c>
      <c r="W180" s="53">
        <v>1</v>
      </c>
      <c r="X180" s="39">
        <v>2</v>
      </c>
      <c r="Y180" s="41">
        <f t="shared" si="58"/>
        <v>259.35249999999996</v>
      </c>
      <c r="Z180" s="39"/>
      <c r="AA180" s="39"/>
      <c r="AB180" s="39"/>
      <c r="AC180" s="39"/>
      <c r="AD180" s="39"/>
      <c r="AE180" s="39"/>
      <c r="AF180" s="37" t="s">
        <v>125</v>
      </c>
      <c r="AG180" s="37" t="s">
        <v>114</v>
      </c>
      <c r="AH180" s="37" t="s">
        <v>125</v>
      </c>
      <c r="AI180" s="37" t="s">
        <v>125</v>
      </c>
      <c r="AJ180" s="37" t="s">
        <v>125</v>
      </c>
      <c r="AK180" s="37" t="s">
        <v>164</v>
      </c>
    </row>
    <row r="181" spans="1:37" ht="15" customHeight="1" x14ac:dyDescent="0.3">
      <c r="A181" s="37">
        <v>10</v>
      </c>
      <c r="B181" s="37" t="s">
        <v>6</v>
      </c>
      <c r="C181" s="37" t="s">
        <v>7</v>
      </c>
      <c r="D181" s="37">
        <v>2</v>
      </c>
      <c r="E181" s="41">
        <v>728.3359999999999</v>
      </c>
      <c r="F181" s="46" t="s">
        <v>148</v>
      </c>
      <c r="G181" s="43">
        <v>44128</v>
      </c>
      <c r="H181" s="43">
        <v>44183</v>
      </c>
      <c r="I181" s="41">
        <f t="shared" si="65"/>
        <v>44</v>
      </c>
      <c r="J181" s="41">
        <v>17489.583333333132</v>
      </c>
      <c r="K181" s="41">
        <f t="shared" si="62"/>
        <v>16.553090909090908</v>
      </c>
      <c r="L181" s="42">
        <f t="shared" si="63"/>
        <v>4.1643988088148183E-2</v>
      </c>
      <c r="M181" s="41">
        <f t="shared" si="61"/>
        <v>40</v>
      </c>
      <c r="N181" s="46" t="s">
        <v>161</v>
      </c>
      <c r="O181" s="41">
        <f t="shared" si="57"/>
        <v>18.208399999999997</v>
      </c>
      <c r="P181" s="41">
        <f t="shared" si="66"/>
        <v>86.5</v>
      </c>
      <c r="Q181" s="39"/>
      <c r="R181" s="39"/>
      <c r="S181" s="39"/>
      <c r="T181" s="39"/>
      <c r="U181" s="39"/>
      <c r="V181" s="53">
        <v>1</v>
      </c>
      <c r="W181" s="53">
        <v>1</v>
      </c>
      <c r="X181" s="39">
        <v>2</v>
      </c>
      <c r="Y181" s="41">
        <f t="shared" si="58"/>
        <v>364.16799999999995</v>
      </c>
      <c r="Z181" s="39"/>
      <c r="AA181" s="39"/>
      <c r="AB181" s="39"/>
      <c r="AC181" s="39"/>
      <c r="AD181" s="39"/>
      <c r="AE181" s="39"/>
      <c r="AF181" s="37" t="s">
        <v>125</v>
      </c>
      <c r="AG181" s="37" t="s">
        <v>114</v>
      </c>
      <c r="AH181" s="37" t="s">
        <v>125</v>
      </c>
      <c r="AI181" s="37" t="s">
        <v>125</v>
      </c>
      <c r="AJ181" s="37" t="s">
        <v>125</v>
      </c>
      <c r="AK181" s="37" t="s">
        <v>164</v>
      </c>
    </row>
    <row r="182" spans="1:37" ht="15" customHeight="1" x14ac:dyDescent="0.3">
      <c r="A182" s="37">
        <v>10</v>
      </c>
      <c r="B182" s="37" t="s">
        <v>6</v>
      </c>
      <c r="C182" s="37" t="s">
        <v>7</v>
      </c>
      <c r="D182" s="37">
        <v>3</v>
      </c>
      <c r="E182" s="41">
        <v>710.86599999999999</v>
      </c>
      <c r="F182" s="46" t="s">
        <v>148</v>
      </c>
      <c r="G182" s="43">
        <v>44253</v>
      </c>
      <c r="H182" s="43">
        <v>44277</v>
      </c>
      <c r="I182" s="41">
        <f t="shared" si="65"/>
        <v>20</v>
      </c>
      <c r="J182" s="41">
        <v>6947.625</v>
      </c>
      <c r="K182" s="41">
        <f t="shared" si="62"/>
        <v>35.543300000000002</v>
      </c>
      <c r="L182" s="42">
        <f t="shared" si="63"/>
        <v>0.1023178424281679</v>
      </c>
      <c r="M182" s="41">
        <f t="shared" si="61"/>
        <v>35</v>
      </c>
      <c r="N182" s="46" t="s">
        <v>160</v>
      </c>
      <c r="O182" s="41">
        <f t="shared" si="57"/>
        <v>20.310457142857143</v>
      </c>
      <c r="P182" s="41">
        <f t="shared" si="66"/>
        <v>13</v>
      </c>
      <c r="Q182" s="43">
        <v>44256</v>
      </c>
      <c r="R182" s="43">
        <v>44267</v>
      </c>
      <c r="S182" s="41">
        <f t="shared" ref="S182:S212" si="67">NETWORKDAYS.INTL(Q182,R182,1,MPlannedHolidays)</f>
        <v>10</v>
      </c>
      <c r="T182" s="41">
        <f>E182/S182</f>
        <v>71.086600000000004</v>
      </c>
      <c r="U182" s="41">
        <f t="shared" ref="U182:U212" si="68">NETWORKDAYS.INTL(Q182,Q183-1,1,MPlannedHolidays)</f>
        <v>6</v>
      </c>
      <c r="V182" s="53">
        <v>1</v>
      </c>
      <c r="W182" s="53">
        <v>1</v>
      </c>
      <c r="X182" s="39">
        <v>2</v>
      </c>
      <c r="Y182" s="41">
        <f t="shared" si="58"/>
        <v>355.43299999999999</v>
      </c>
      <c r="Z182" s="39"/>
      <c r="AA182" s="39"/>
      <c r="AB182" s="39"/>
      <c r="AC182" s="39"/>
      <c r="AD182" s="39"/>
      <c r="AE182" s="39"/>
      <c r="AF182" s="37" t="s">
        <v>125</v>
      </c>
      <c r="AG182" s="37" t="s">
        <v>114</v>
      </c>
      <c r="AH182" s="37" t="s">
        <v>125</v>
      </c>
      <c r="AI182" s="37" t="s">
        <v>125</v>
      </c>
      <c r="AJ182" s="37" t="s">
        <v>125</v>
      </c>
      <c r="AK182" s="37" t="s">
        <v>164</v>
      </c>
    </row>
    <row r="183" spans="1:37" ht="15" customHeight="1" x14ac:dyDescent="0.3">
      <c r="A183" s="37">
        <v>10</v>
      </c>
      <c r="B183" s="37" t="s">
        <v>6</v>
      </c>
      <c r="C183" s="37" t="s">
        <v>7</v>
      </c>
      <c r="D183" s="37">
        <v>4</v>
      </c>
      <c r="E183" s="46">
        <v>711.00099999999986</v>
      </c>
      <c r="F183" s="46" t="s">
        <v>148</v>
      </c>
      <c r="G183" s="43">
        <v>44269</v>
      </c>
      <c r="H183" s="43">
        <v>44303</v>
      </c>
      <c r="I183" s="41">
        <f t="shared" si="65"/>
        <v>25.5</v>
      </c>
      <c r="J183" s="41">
        <v>7190.25</v>
      </c>
      <c r="K183" s="41">
        <f t="shared" si="62"/>
        <v>27.882392156862739</v>
      </c>
      <c r="L183" s="42">
        <f t="shared" si="63"/>
        <v>9.8884044365634E-2</v>
      </c>
      <c r="M183" s="41">
        <f t="shared" si="61"/>
        <v>28</v>
      </c>
      <c r="N183" s="46" t="s">
        <v>159</v>
      </c>
      <c r="O183" s="41">
        <f t="shared" si="57"/>
        <v>25.392892857142851</v>
      </c>
      <c r="P183" s="41">
        <f t="shared" si="66"/>
        <v>16.5</v>
      </c>
      <c r="Q183" s="43">
        <v>44264</v>
      </c>
      <c r="R183" s="43">
        <v>44277</v>
      </c>
      <c r="S183" s="41">
        <f t="shared" si="67"/>
        <v>10</v>
      </c>
      <c r="T183" s="41">
        <f t="shared" ref="T183:T192" si="69">E183/S183</f>
        <v>71.100099999999983</v>
      </c>
      <c r="U183" s="41">
        <f t="shared" si="68"/>
        <v>7</v>
      </c>
      <c r="V183" s="53">
        <v>1</v>
      </c>
      <c r="W183" s="53">
        <v>1</v>
      </c>
      <c r="X183" s="39">
        <v>2</v>
      </c>
      <c r="Y183" s="41">
        <f t="shared" si="58"/>
        <v>355.50049999999993</v>
      </c>
      <c r="Z183" s="39"/>
      <c r="AA183" s="39"/>
      <c r="AB183" s="39"/>
      <c r="AC183" s="39"/>
      <c r="AD183" s="39"/>
      <c r="AE183" s="39"/>
      <c r="AF183" s="37" t="s">
        <v>125</v>
      </c>
      <c r="AG183" s="37" t="s">
        <v>114</v>
      </c>
      <c r="AH183" s="37" t="s">
        <v>125</v>
      </c>
      <c r="AI183" s="37" t="s">
        <v>125</v>
      </c>
      <c r="AJ183" s="37" t="s">
        <v>125</v>
      </c>
      <c r="AK183" s="37" t="s">
        <v>164</v>
      </c>
    </row>
    <row r="184" spans="1:37" ht="15" customHeight="1" x14ac:dyDescent="0.3">
      <c r="A184" s="37">
        <v>10</v>
      </c>
      <c r="B184" s="37" t="s">
        <v>6</v>
      </c>
      <c r="C184" s="37" t="s">
        <v>7</v>
      </c>
      <c r="D184" s="37">
        <v>5</v>
      </c>
      <c r="E184" s="46">
        <v>712.29599999999994</v>
      </c>
      <c r="F184" s="46" t="s">
        <v>148</v>
      </c>
      <c r="G184" s="43">
        <v>44293</v>
      </c>
      <c r="H184" s="43">
        <v>44315</v>
      </c>
      <c r="I184" s="41">
        <f t="shared" si="65"/>
        <v>18.5</v>
      </c>
      <c r="J184" s="41">
        <v>5106.5</v>
      </c>
      <c r="K184" s="41">
        <f t="shared" si="62"/>
        <v>38.502486486486482</v>
      </c>
      <c r="L184" s="42">
        <f t="shared" si="63"/>
        <v>0.13948810339763046</v>
      </c>
      <c r="M184" s="41">
        <f t="shared" si="61"/>
        <v>28</v>
      </c>
      <c r="N184" s="46" t="s">
        <v>159</v>
      </c>
      <c r="O184" s="41">
        <f t="shared" si="57"/>
        <v>25.439142857142855</v>
      </c>
      <c r="P184" s="41">
        <f t="shared" si="66"/>
        <v>14</v>
      </c>
      <c r="Q184" s="43">
        <v>44273</v>
      </c>
      <c r="R184" s="43">
        <v>44286</v>
      </c>
      <c r="S184" s="41">
        <f t="shared" si="67"/>
        <v>10</v>
      </c>
      <c r="T184" s="41">
        <f t="shared" si="69"/>
        <v>71.229599999999991</v>
      </c>
      <c r="U184" s="41">
        <f t="shared" si="68"/>
        <v>7</v>
      </c>
      <c r="V184" s="53">
        <v>1</v>
      </c>
      <c r="W184" s="53">
        <v>1</v>
      </c>
      <c r="X184" s="39">
        <v>2</v>
      </c>
      <c r="Y184" s="41">
        <f t="shared" si="58"/>
        <v>356.14799999999997</v>
      </c>
      <c r="Z184" s="39"/>
      <c r="AA184" s="39"/>
      <c r="AB184" s="39"/>
      <c r="AC184" s="39"/>
      <c r="AD184" s="39"/>
      <c r="AE184" s="39"/>
      <c r="AF184" s="37" t="s">
        <v>125</v>
      </c>
      <c r="AG184" s="37" t="s">
        <v>114</v>
      </c>
      <c r="AH184" s="37" t="s">
        <v>125</v>
      </c>
      <c r="AI184" s="37" t="s">
        <v>125</v>
      </c>
      <c r="AJ184" s="37" t="s">
        <v>125</v>
      </c>
      <c r="AK184" s="37" t="s">
        <v>164</v>
      </c>
    </row>
    <row r="185" spans="1:37" ht="15" customHeight="1" x14ac:dyDescent="0.3">
      <c r="A185" s="37">
        <v>10</v>
      </c>
      <c r="B185" s="37" t="s">
        <v>6</v>
      </c>
      <c r="C185" s="37" t="s">
        <v>7</v>
      </c>
      <c r="D185" s="37">
        <v>6</v>
      </c>
      <c r="E185" s="46">
        <v>712.31799999999987</v>
      </c>
      <c r="F185" s="46" t="s">
        <v>148</v>
      </c>
      <c r="G185" s="43">
        <v>44310</v>
      </c>
      <c r="H185" s="43">
        <v>44329</v>
      </c>
      <c r="I185" s="41">
        <f t="shared" si="65"/>
        <v>14.5</v>
      </c>
      <c r="J185" s="41">
        <v>4011.5</v>
      </c>
      <c r="K185" s="41">
        <f t="shared" si="62"/>
        <v>49.125379310344819</v>
      </c>
      <c r="L185" s="42">
        <f t="shared" si="63"/>
        <v>0.17756898915617597</v>
      </c>
      <c r="M185" s="41">
        <f t="shared" si="61"/>
        <v>28</v>
      </c>
      <c r="N185" s="46" t="s">
        <v>159</v>
      </c>
      <c r="O185" s="41">
        <f t="shared" si="57"/>
        <v>25.439928571428567</v>
      </c>
      <c r="P185" s="41">
        <f t="shared" si="66"/>
        <v>10</v>
      </c>
      <c r="Q185" s="43">
        <v>44282</v>
      </c>
      <c r="R185" s="43">
        <v>44298</v>
      </c>
      <c r="S185" s="41">
        <f t="shared" si="67"/>
        <v>9</v>
      </c>
      <c r="T185" s="41">
        <f t="shared" si="69"/>
        <v>79.146444444444427</v>
      </c>
      <c r="U185" s="41">
        <f t="shared" si="68"/>
        <v>5</v>
      </c>
      <c r="V185" s="53">
        <v>1</v>
      </c>
      <c r="W185" s="53">
        <v>1</v>
      </c>
      <c r="X185" s="39">
        <v>2</v>
      </c>
      <c r="Y185" s="41">
        <f t="shared" si="58"/>
        <v>356.15899999999993</v>
      </c>
      <c r="Z185" s="39"/>
      <c r="AA185" s="39"/>
      <c r="AB185" s="39"/>
      <c r="AC185" s="39"/>
      <c r="AD185" s="39"/>
      <c r="AE185" s="39"/>
      <c r="AF185" s="37" t="s">
        <v>125</v>
      </c>
      <c r="AG185" s="37" t="s">
        <v>114</v>
      </c>
      <c r="AH185" s="37" t="s">
        <v>125</v>
      </c>
      <c r="AI185" s="37" t="s">
        <v>125</v>
      </c>
      <c r="AJ185" s="37" t="s">
        <v>125</v>
      </c>
      <c r="AK185" s="37" t="s">
        <v>164</v>
      </c>
    </row>
    <row r="186" spans="1:37" ht="15" customHeight="1" x14ac:dyDescent="0.3">
      <c r="A186" s="37">
        <v>10</v>
      </c>
      <c r="B186" s="37" t="s">
        <v>6</v>
      </c>
      <c r="C186" s="37" t="s">
        <v>7</v>
      </c>
      <c r="D186" s="37">
        <v>7</v>
      </c>
      <c r="E186" s="46">
        <v>711.93</v>
      </c>
      <c r="F186" s="46" t="s">
        <v>148</v>
      </c>
      <c r="G186" s="43">
        <v>44324</v>
      </c>
      <c r="H186" s="43">
        <v>44337</v>
      </c>
      <c r="I186" s="41">
        <f t="shared" si="65"/>
        <v>11.5</v>
      </c>
      <c r="J186" s="41">
        <v>2838</v>
      </c>
      <c r="K186" s="41">
        <f t="shared" si="62"/>
        <v>61.906956521739126</v>
      </c>
      <c r="L186" s="42">
        <f t="shared" si="63"/>
        <v>0.25085623678646934</v>
      </c>
      <c r="M186" s="41">
        <f t="shared" si="61"/>
        <v>25</v>
      </c>
      <c r="N186" s="46" t="s">
        <v>158</v>
      </c>
      <c r="O186" s="41">
        <f t="shared" si="57"/>
        <v>28.477199999999996</v>
      </c>
      <c r="P186" s="41">
        <f t="shared" si="66"/>
        <v>7.5</v>
      </c>
      <c r="Q186" s="43">
        <v>44293</v>
      </c>
      <c r="R186" s="43">
        <v>44305</v>
      </c>
      <c r="S186" s="41">
        <f t="shared" si="67"/>
        <v>9</v>
      </c>
      <c r="T186" s="41">
        <f t="shared" si="69"/>
        <v>79.103333333333325</v>
      </c>
      <c r="U186" s="41">
        <f t="shared" si="68"/>
        <v>7</v>
      </c>
      <c r="V186" s="53">
        <v>1</v>
      </c>
      <c r="W186" s="53">
        <v>1</v>
      </c>
      <c r="X186" s="39">
        <v>2</v>
      </c>
      <c r="Y186" s="41">
        <f t="shared" si="58"/>
        <v>355.96499999999997</v>
      </c>
      <c r="Z186" s="39"/>
      <c r="AA186" s="39"/>
      <c r="AB186" s="39"/>
      <c r="AC186" s="39"/>
      <c r="AD186" s="39"/>
      <c r="AE186" s="39"/>
      <c r="AF186" s="37" t="s">
        <v>125</v>
      </c>
      <c r="AG186" s="37" t="s">
        <v>114</v>
      </c>
      <c r="AH186" s="37" t="s">
        <v>125</v>
      </c>
      <c r="AI186" s="37" t="s">
        <v>125</v>
      </c>
      <c r="AJ186" s="37" t="s">
        <v>125</v>
      </c>
      <c r="AK186" s="37" t="s">
        <v>164</v>
      </c>
    </row>
    <row r="187" spans="1:37" ht="15" customHeight="1" x14ac:dyDescent="0.3">
      <c r="A187" s="37">
        <v>10</v>
      </c>
      <c r="B187" s="37" t="s">
        <v>6</v>
      </c>
      <c r="C187" s="37" t="s">
        <v>7</v>
      </c>
      <c r="D187" s="37">
        <v>8</v>
      </c>
      <c r="E187" s="46">
        <v>712.31799999999987</v>
      </c>
      <c r="F187" s="46" t="s">
        <v>148</v>
      </c>
      <c r="G187" s="43">
        <v>44334</v>
      </c>
      <c r="H187" s="43">
        <v>44349</v>
      </c>
      <c r="I187" s="41">
        <f t="shared" si="65"/>
        <v>12</v>
      </c>
      <c r="J187" s="41">
        <v>3585.5</v>
      </c>
      <c r="K187" s="41">
        <f t="shared" si="62"/>
        <v>59.35983333333332</v>
      </c>
      <c r="L187" s="42">
        <f t="shared" si="63"/>
        <v>0.1986662947984939</v>
      </c>
      <c r="M187" s="41">
        <f t="shared" si="61"/>
        <v>30</v>
      </c>
      <c r="N187" s="46" t="s">
        <v>159</v>
      </c>
      <c r="O187" s="41">
        <f t="shared" si="57"/>
        <v>23.743933333333327</v>
      </c>
      <c r="P187" s="41">
        <f t="shared" si="66"/>
        <v>7.5</v>
      </c>
      <c r="Q187" s="43">
        <v>44302</v>
      </c>
      <c r="R187" s="43">
        <v>44313</v>
      </c>
      <c r="S187" s="41">
        <f t="shared" si="67"/>
        <v>8</v>
      </c>
      <c r="T187" s="41">
        <f t="shared" si="69"/>
        <v>89.039749999999984</v>
      </c>
      <c r="U187" s="41">
        <f t="shared" si="68"/>
        <v>6</v>
      </c>
      <c r="V187" s="53">
        <v>1</v>
      </c>
      <c r="W187" s="53">
        <v>1</v>
      </c>
      <c r="X187" s="39">
        <v>2</v>
      </c>
      <c r="Y187" s="41">
        <f t="shared" si="58"/>
        <v>356.15899999999993</v>
      </c>
      <c r="Z187" s="39"/>
      <c r="AA187" s="39"/>
      <c r="AB187" s="39"/>
      <c r="AC187" s="39"/>
      <c r="AD187" s="39"/>
      <c r="AE187" s="39"/>
      <c r="AF187" s="37" t="s">
        <v>125</v>
      </c>
      <c r="AG187" s="37" t="s">
        <v>114</v>
      </c>
      <c r="AH187" s="37" t="s">
        <v>125</v>
      </c>
      <c r="AI187" s="37" t="s">
        <v>125</v>
      </c>
      <c r="AJ187" s="37" t="s">
        <v>125</v>
      </c>
      <c r="AK187" s="37" t="s">
        <v>164</v>
      </c>
    </row>
    <row r="188" spans="1:37" ht="15" customHeight="1" x14ac:dyDescent="0.3">
      <c r="A188" s="37">
        <v>10</v>
      </c>
      <c r="B188" s="37" t="s">
        <v>6</v>
      </c>
      <c r="C188" s="37" t="s">
        <v>7</v>
      </c>
      <c r="D188" s="37">
        <v>9</v>
      </c>
      <c r="E188" s="46">
        <v>711.67200000000003</v>
      </c>
      <c r="F188" s="46" t="s">
        <v>148</v>
      </c>
      <c r="G188" s="43">
        <v>44343</v>
      </c>
      <c r="H188" s="43">
        <v>44359</v>
      </c>
      <c r="I188" s="41">
        <f t="shared" si="65"/>
        <v>12.5</v>
      </c>
      <c r="J188" s="41">
        <v>4323.625</v>
      </c>
      <c r="K188" s="41">
        <f t="shared" si="62"/>
        <v>56.933759999999999</v>
      </c>
      <c r="L188" s="42">
        <f t="shared" si="63"/>
        <v>0.16460076903061668</v>
      </c>
      <c r="M188" s="41">
        <f t="shared" si="61"/>
        <v>35</v>
      </c>
      <c r="N188" s="46" t="s">
        <v>160</v>
      </c>
      <c r="O188" s="41">
        <f t="shared" si="57"/>
        <v>20.333485714285715</v>
      </c>
      <c r="P188" s="41">
        <f t="shared" si="66"/>
        <v>10</v>
      </c>
      <c r="Q188" s="43">
        <v>44310</v>
      </c>
      <c r="R188" s="43">
        <v>44322</v>
      </c>
      <c r="S188" s="41">
        <f t="shared" si="67"/>
        <v>8</v>
      </c>
      <c r="T188" s="41">
        <f t="shared" si="69"/>
        <v>88.959000000000003</v>
      </c>
      <c r="U188" s="41">
        <f t="shared" si="68"/>
        <v>6</v>
      </c>
      <c r="V188" s="53">
        <v>1</v>
      </c>
      <c r="W188" s="53">
        <v>1</v>
      </c>
      <c r="X188" s="39">
        <v>2</v>
      </c>
      <c r="Y188" s="41">
        <f t="shared" si="58"/>
        <v>355.83600000000001</v>
      </c>
      <c r="Z188" s="39"/>
      <c r="AA188" s="39"/>
      <c r="AB188" s="39"/>
      <c r="AC188" s="39"/>
      <c r="AD188" s="39"/>
      <c r="AE188" s="39"/>
      <c r="AF188" s="37" t="s">
        <v>125</v>
      </c>
      <c r="AG188" s="37" t="s">
        <v>114</v>
      </c>
      <c r="AH188" s="37" t="s">
        <v>125</v>
      </c>
      <c r="AI188" s="37" t="s">
        <v>125</v>
      </c>
      <c r="AJ188" s="37" t="s">
        <v>125</v>
      </c>
      <c r="AK188" s="37" t="s">
        <v>164</v>
      </c>
    </row>
    <row r="189" spans="1:37" ht="15" customHeight="1" x14ac:dyDescent="0.3">
      <c r="A189" s="37">
        <v>10</v>
      </c>
      <c r="B189" s="37" t="s">
        <v>6</v>
      </c>
      <c r="C189" s="37" t="s">
        <v>7</v>
      </c>
      <c r="D189" s="37">
        <v>10</v>
      </c>
      <c r="E189" s="46">
        <v>711.71899999999994</v>
      </c>
      <c r="F189" s="46" t="s">
        <v>148</v>
      </c>
      <c r="G189" s="43">
        <v>44357</v>
      </c>
      <c r="H189" s="43">
        <v>44371</v>
      </c>
      <c r="I189" s="41">
        <f t="shared" si="65"/>
        <v>12</v>
      </c>
      <c r="J189" s="41">
        <v>3853.833333333333</v>
      </c>
      <c r="K189" s="41">
        <f t="shared" si="62"/>
        <v>59.309916666666659</v>
      </c>
      <c r="L189" s="42">
        <f t="shared" si="63"/>
        <v>0.1846781991956061</v>
      </c>
      <c r="M189" s="41">
        <f t="shared" si="61"/>
        <v>32</v>
      </c>
      <c r="N189" s="46" t="s">
        <v>160</v>
      </c>
      <c r="O189" s="41">
        <f t="shared" si="57"/>
        <v>22.241218749999998</v>
      </c>
      <c r="P189" s="41">
        <f t="shared" si="66"/>
        <v>6.5</v>
      </c>
      <c r="Q189" s="43">
        <v>44321</v>
      </c>
      <c r="R189" s="43">
        <v>44329</v>
      </c>
      <c r="S189" s="41">
        <f t="shared" si="67"/>
        <v>7</v>
      </c>
      <c r="T189" s="41">
        <f t="shared" si="69"/>
        <v>101.67414285714285</v>
      </c>
      <c r="U189" s="41">
        <f t="shared" si="68"/>
        <v>5</v>
      </c>
      <c r="V189" s="53">
        <v>1</v>
      </c>
      <c r="W189" s="53">
        <v>1</v>
      </c>
      <c r="X189" s="39">
        <v>2</v>
      </c>
      <c r="Y189" s="41">
        <f t="shared" si="58"/>
        <v>355.85949999999997</v>
      </c>
      <c r="Z189" s="39"/>
      <c r="AA189" s="39"/>
      <c r="AB189" s="39"/>
      <c r="AC189" s="39"/>
      <c r="AD189" s="39"/>
      <c r="AE189" s="39"/>
      <c r="AF189" s="37" t="s">
        <v>125</v>
      </c>
      <c r="AG189" s="37" t="s">
        <v>114</v>
      </c>
      <c r="AH189" s="37" t="s">
        <v>125</v>
      </c>
      <c r="AI189" s="37" t="s">
        <v>125</v>
      </c>
      <c r="AJ189" s="37" t="s">
        <v>125</v>
      </c>
      <c r="AK189" s="37" t="s">
        <v>164</v>
      </c>
    </row>
    <row r="190" spans="1:37" ht="15" customHeight="1" x14ac:dyDescent="0.3">
      <c r="A190" s="37">
        <v>10</v>
      </c>
      <c r="B190" s="37" t="s">
        <v>6</v>
      </c>
      <c r="C190" s="37" t="s">
        <v>7</v>
      </c>
      <c r="D190" s="37">
        <v>11</v>
      </c>
      <c r="E190" s="46">
        <v>711.38400000000001</v>
      </c>
      <c r="F190" s="46" t="s">
        <v>148</v>
      </c>
      <c r="G190" s="43">
        <v>44365</v>
      </c>
      <c r="H190" s="43">
        <v>44379</v>
      </c>
      <c r="I190" s="41">
        <f t="shared" si="65"/>
        <v>12</v>
      </c>
      <c r="J190" s="41">
        <v>3756.875</v>
      </c>
      <c r="K190" s="41">
        <f t="shared" si="62"/>
        <v>59.282000000000004</v>
      </c>
      <c r="L190" s="42">
        <f t="shared" si="63"/>
        <v>0.18935524871069706</v>
      </c>
      <c r="M190" s="41">
        <f t="shared" si="61"/>
        <v>31</v>
      </c>
      <c r="N190" s="46" t="s">
        <v>160</v>
      </c>
      <c r="O190" s="41">
        <f t="shared" si="57"/>
        <v>22.947870967741935</v>
      </c>
      <c r="P190" s="41">
        <f t="shared" si="66"/>
        <v>8</v>
      </c>
      <c r="Q190" s="43">
        <v>44328</v>
      </c>
      <c r="R190" s="43">
        <v>44340</v>
      </c>
      <c r="S190" s="41">
        <f t="shared" si="67"/>
        <v>9</v>
      </c>
      <c r="T190" s="41">
        <f t="shared" si="69"/>
        <v>79.042666666666662</v>
      </c>
      <c r="U190" s="41">
        <f t="shared" si="68"/>
        <v>7</v>
      </c>
      <c r="V190" s="53">
        <v>1</v>
      </c>
      <c r="W190" s="53">
        <v>1</v>
      </c>
      <c r="X190" s="39">
        <v>2</v>
      </c>
      <c r="Y190" s="41">
        <f t="shared" si="58"/>
        <v>355.69200000000001</v>
      </c>
      <c r="Z190" s="39"/>
      <c r="AA190" s="39"/>
      <c r="AB190" s="39"/>
      <c r="AC190" s="39"/>
      <c r="AD190" s="39"/>
      <c r="AE190" s="39"/>
      <c r="AF190" s="37" t="s">
        <v>125</v>
      </c>
      <c r="AG190" s="37" t="s">
        <v>114</v>
      </c>
      <c r="AH190" s="37" t="s">
        <v>125</v>
      </c>
      <c r="AI190" s="37" t="s">
        <v>125</v>
      </c>
      <c r="AJ190" s="37" t="s">
        <v>125</v>
      </c>
      <c r="AK190" s="37" t="s">
        <v>164</v>
      </c>
    </row>
    <row r="191" spans="1:37" ht="15" customHeight="1" x14ac:dyDescent="0.3">
      <c r="A191" s="37">
        <v>10</v>
      </c>
      <c r="B191" s="37" t="s">
        <v>6</v>
      </c>
      <c r="C191" s="37" t="s">
        <v>7</v>
      </c>
      <c r="D191" s="37">
        <v>12</v>
      </c>
      <c r="E191" s="46">
        <v>711.38400000000001</v>
      </c>
      <c r="F191" s="46" t="s">
        <v>148</v>
      </c>
      <c r="G191" s="43">
        <v>44376</v>
      </c>
      <c r="H191" s="43">
        <v>44387</v>
      </c>
      <c r="I191" s="41">
        <f t="shared" si="65"/>
        <v>10</v>
      </c>
      <c r="J191" s="41">
        <v>3527.625</v>
      </c>
      <c r="K191" s="41">
        <f t="shared" si="62"/>
        <v>71.138400000000004</v>
      </c>
      <c r="L191" s="42">
        <f t="shared" si="63"/>
        <v>0.20166089082598065</v>
      </c>
      <c r="M191" s="41">
        <f t="shared" si="61"/>
        <v>35</v>
      </c>
      <c r="N191" s="46" t="s">
        <v>160</v>
      </c>
      <c r="O191" s="41">
        <f t="shared" si="57"/>
        <v>20.325257142857144</v>
      </c>
      <c r="P191" s="41">
        <f t="shared" si="66"/>
        <v>6.5</v>
      </c>
      <c r="Q191" s="43">
        <v>44337</v>
      </c>
      <c r="R191" s="43">
        <v>44348</v>
      </c>
      <c r="S191" s="41">
        <f t="shared" si="67"/>
        <v>7</v>
      </c>
      <c r="T191" s="41">
        <f t="shared" si="69"/>
        <v>101.62628571428571</v>
      </c>
      <c r="U191" s="41">
        <f t="shared" si="68"/>
        <v>5</v>
      </c>
      <c r="V191" s="53">
        <v>1</v>
      </c>
      <c r="W191" s="53">
        <v>1</v>
      </c>
      <c r="X191" s="39">
        <v>2</v>
      </c>
      <c r="Y191" s="41">
        <f t="shared" si="58"/>
        <v>355.69200000000001</v>
      </c>
      <c r="Z191" s="39"/>
      <c r="AA191" s="39"/>
      <c r="AB191" s="39"/>
      <c r="AC191" s="39"/>
      <c r="AD191" s="39"/>
      <c r="AE191" s="39"/>
      <c r="AF191" s="37" t="s">
        <v>125</v>
      </c>
      <c r="AG191" s="37" t="s">
        <v>114</v>
      </c>
      <c r="AH191" s="37" t="s">
        <v>125</v>
      </c>
      <c r="AI191" s="37" t="s">
        <v>125</v>
      </c>
      <c r="AJ191" s="37" t="s">
        <v>125</v>
      </c>
      <c r="AK191" s="37" t="s">
        <v>164</v>
      </c>
    </row>
    <row r="192" spans="1:37" ht="15" customHeight="1" x14ac:dyDescent="0.3">
      <c r="A192" s="37">
        <v>10</v>
      </c>
      <c r="B192" s="37" t="s">
        <v>6</v>
      </c>
      <c r="C192" s="37" t="s">
        <v>7</v>
      </c>
      <c r="D192" s="37">
        <v>13</v>
      </c>
      <c r="E192" s="46">
        <v>711.38400000000001</v>
      </c>
      <c r="F192" s="46" t="s">
        <v>148</v>
      </c>
      <c r="G192" s="43">
        <v>44384</v>
      </c>
      <c r="H192" s="43">
        <v>44394</v>
      </c>
      <c r="I192" s="41">
        <f t="shared" si="65"/>
        <v>9</v>
      </c>
      <c r="J192" s="41">
        <v>3215.875</v>
      </c>
      <c r="K192" s="41">
        <f t="shared" si="62"/>
        <v>79.042666666666662</v>
      </c>
      <c r="L192" s="42">
        <f t="shared" si="63"/>
        <v>0.22121009056633109</v>
      </c>
      <c r="M192" s="41">
        <f t="shared" si="61"/>
        <v>36</v>
      </c>
      <c r="N192" s="46" t="s">
        <v>161</v>
      </c>
      <c r="O192" s="41">
        <f t="shared" si="57"/>
        <v>19.760666666666665</v>
      </c>
      <c r="P192" s="41">
        <f t="shared" si="66"/>
        <v>6.5</v>
      </c>
      <c r="Q192" s="43">
        <v>44344</v>
      </c>
      <c r="R192" s="43">
        <v>44358</v>
      </c>
      <c r="S192" s="41">
        <f t="shared" si="67"/>
        <v>10</v>
      </c>
      <c r="T192" s="41">
        <f t="shared" si="69"/>
        <v>71.138400000000004</v>
      </c>
      <c r="U192" s="41">
        <f t="shared" si="68"/>
        <v>8</v>
      </c>
      <c r="V192" s="53">
        <v>1</v>
      </c>
      <c r="W192" s="53">
        <v>1</v>
      </c>
      <c r="X192" s="39">
        <v>2</v>
      </c>
      <c r="Y192" s="41">
        <f t="shared" si="58"/>
        <v>355.69200000000001</v>
      </c>
      <c r="Z192" s="39"/>
      <c r="AA192" s="39"/>
      <c r="AB192" s="39"/>
      <c r="AC192" s="39"/>
      <c r="AD192" s="39"/>
      <c r="AE192" s="39"/>
      <c r="AF192" s="37" t="s">
        <v>125</v>
      </c>
      <c r="AG192" s="37" t="s">
        <v>114</v>
      </c>
      <c r="AH192" s="37" t="s">
        <v>125</v>
      </c>
      <c r="AI192" s="37" t="s">
        <v>125</v>
      </c>
      <c r="AJ192" s="37" t="s">
        <v>125</v>
      </c>
      <c r="AK192" s="37" t="s">
        <v>164</v>
      </c>
    </row>
    <row r="193" spans="1:37" ht="15" customHeight="1" x14ac:dyDescent="0.3">
      <c r="A193" s="37">
        <v>10</v>
      </c>
      <c r="B193" s="37" t="s">
        <v>6</v>
      </c>
      <c r="C193" s="37" t="s">
        <v>7</v>
      </c>
      <c r="D193" s="37">
        <v>14</v>
      </c>
      <c r="E193" s="46">
        <v>711.38400000000001</v>
      </c>
      <c r="F193" s="46" t="s">
        <v>148</v>
      </c>
      <c r="G193" s="43">
        <v>44392</v>
      </c>
      <c r="H193" s="43">
        <v>44406</v>
      </c>
      <c r="I193" s="41">
        <f t="shared" si="65"/>
        <v>12.5</v>
      </c>
      <c r="J193" s="41">
        <v>4326.25</v>
      </c>
      <c r="K193" s="41">
        <f t="shared" si="62"/>
        <v>56.910719999999998</v>
      </c>
      <c r="L193" s="42">
        <f t="shared" si="63"/>
        <v>0.16443432533949726</v>
      </c>
      <c r="M193" s="41">
        <f t="shared" si="61"/>
        <v>35</v>
      </c>
      <c r="N193" s="46" t="s">
        <v>160</v>
      </c>
      <c r="O193" s="41">
        <f t="shared" si="57"/>
        <v>20.325257142857144</v>
      </c>
      <c r="P193" s="41">
        <f t="shared" si="66"/>
        <v>8</v>
      </c>
      <c r="Q193" s="43">
        <v>44357</v>
      </c>
      <c r="R193" s="43">
        <v>44368</v>
      </c>
      <c r="S193" s="41">
        <f t="shared" si="67"/>
        <v>8</v>
      </c>
      <c r="T193" s="41">
        <f t="shared" ref="T193:T234" si="70">E193/S193</f>
        <v>88.923000000000002</v>
      </c>
      <c r="U193" s="41">
        <f t="shared" si="68"/>
        <v>6</v>
      </c>
      <c r="V193" s="53">
        <v>1</v>
      </c>
      <c r="W193" s="53">
        <v>1</v>
      </c>
      <c r="X193" s="39">
        <v>2</v>
      </c>
      <c r="Y193" s="41">
        <f t="shared" si="58"/>
        <v>355.69200000000001</v>
      </c>
      <c r="Z193" s="39"/>
      <c r="AA193" s="39"/>
      <c r="AB193" s="39"/>
      <c r="AC193" s="39"/>
      <c r="AD193" s="39"/>
      <c r="AE193" s="39"/>
      <c r="AF193" s="37" t="s">
        <v>125</v>
      </c>
      <c r="AG193" s="37" t="s">
        <v>114</v>
      </c>
      <c r="AH193" s="37" t="s">
        <v>125</v>
      </c>
      <c r="AI193" s="37" t="s">
        <v>125</v>
      </c>
      <c r="AJ193" s="37" t="s">
        <v>125</v>
      </c>
      <c r="AK193" s="37" t="s">
        <v>164</v>
      </c>
    </row>
    <row r="194" spans="1:37" ht="15" customHeight="1" x14ac:dyDescent="0.3">
      <c r="A194" s="37">
        <v>10</v>
      </c>
      <c r="B194" s="37" t="s">
        <v>6</v>
      </c>
      <c r="C194" s="37" t="s">
        <v>7</v>
      </c>
      <c r="D194" s="37">
        <v>15</v>
      </c>
      <c r="E194" s="46">
        <v>711.77200000000005</v>
      </c>
      <c r="F194" s="46" t="s">
        <v>148</v>
      </c>
      <c r="G194" s="43">
        <v>44401</v>
      </c>
      <c r="H194" s="43">
        <v>44417</v>
      </c>
      <c r="I194" s="41">
        <f t="shared" si="65"/>
        <v>12.5</v>
      </c>
      <c r="J194" s="41">
        <v>3710.75</v>
      </c>
      <c r="K194" s="41">
        <f t="shared" si="62"/>
        <v>56.941760000000002</v>
      </c>
      <c r="L194" s="42">
        <f t="shared" si="63"/>
        <v>0.19181351478811562</v>
      </c>
      <c r="M194" s="41">
        <f t="shared" si="61"/>
        <v>30</v>
      </c>
      <c r="N194" s="46" t="s">
        <v>159</v>
      </c>
      <c r="O194" s="41">
        <f t="shared" si="57"/>
        <v>23.725733333333334</v>
      </c>
      <c r="P194" s="41">
        <f t="shared" si="66"/>
        <v>8</v>
      </c>
      <c r="Q194" s="43">
        <v>44365</v>
      </c>
      <c r="R194" s="43">
        <v>44376</v>
      </c>
      <c r="S194" s="41">
        <f t="shared" si="67"/>
        <v>8</v>
      </c>
      <c r="T194" s="41">
        <f t="shared" si="70"/>
        <v>88.971500000000006</v>
      </c>
      <c r="U194" s="41">
        <f t="shared" si="68"/>
        <v>6</v>
      </c>
      <c r="V194" s="53">
        <v>1</v>
      </c>
      <c r="W194" s="53">
        <v>1</v>
      </c>
      <c r="X194" s="39">
        <v>2</v>
      </c>
      <c r="Y194" s="41">
        <f t="shared" si="58"/>
        <v>355.88600000000002</v>
      </c>
      <c r="Z194" s="39"/>
      <c r="AA194" s="39"/>
      <c r="AB194" s="39"/>
      <c r="AC194" s="39"/>
      <c r="AD194" s="39"/>
      <c r="AE194" s="39"/>
      <c r="AF194" s="37" t="s">
        <v>125</v>
      </c>
      <c r="AG194" s="37" t="s">
        <v>114</v>
      </c>
      <c r="AH194" s="37" t="s">
        <v>125</v>
      </c>
      <c r="AI194" s="37" t="s">
        <v>125</v>
      </c>
      <c r="AJ194" s="37" t="s">
        <v>125</v>
      </c>
      <c r="AK194" s="37" t="s">
        <v>164</v>
      </c>
    </row>
    <row r="195" spans="1:37" ht="15" customHeight="1" x14ac:dyDescent="0.3">
      <c r="A195" s="37">
        <v>10</v>
      </c>
      <c r="B195" s="37" t="s">
        <v>6</v>
      </c>
      <c r="C195" s="37" t="s">
        <v>7</v>
      </c>
      <c r="D195" s="37">
        <v>16</v>
      </c>
      <c r="E195" s="46">
        <v>710.44899999999996</v>
      </c>
      <c r="F195" s="46" t="s">
        <v>148</v>
      </c>
      <c r="G195" s="43">
        <v>44412</v>
      </c>
      <c r="H195" s="43">
        <v>44425</v>
      </c>
      <c r="I195" s="41">
        <f t="shared" si="65"/>
        <v>11</v>
      </c>
      <c r="J195" s="41">
        <v>3292.875</v>
      </c>
      <c r="K195" s="41">
        <f t="shared" ref="K195:K224" si="71">E195/I195</f>
        <v>64.586272727272728</v>
      </c>
      <c r="L195" s="42">
        <f t="shared" ref="L195:L224" si="72">E195/J195</f>
        <v>0.21575340697718556</v>
      </c>
      <c r="M195" s="41">
        <f t="shared" si="61"/>
        <v>30</v>
      </c>
      <c r="N195" s="46" t="s">
        <v>159</v>
      </c>
      <c r="O195" s="41">
        <f t="shared" ref="O195:O247" si="73">E195/M195</f>
        <v>23.68163333333333</v>
      </c>
      <c r="P195" s="41">
        <f t="shared" si="66"/>
        <v>7.5</v>
      </c>
      <c r="Q195" s="43">
        <v>44373</v>
      </c>
      <c r="R195" s="43">
        <v>44383</v>
      </c>
      <c r="S195" s="41">
        <f t="shared" si="67"/>
        <v>7</v>
      </c>
      <c r="T195" s="41">
        <f t="shared" si="70"/>
        <v>101.49271428571429</v>
      </c>
      <c r="U195" s="41">
        <f t="shared" si="68"/>
        <v>5</v>
      </c>
      <c r="V195" s="53">
        <v>1</v>
      </c>
      <c r="W195" s="53">
        <v>1</v>
      </c>
      <c r="X195" s="39">
        <v>2</v>
      </c>
      <c r="Y195" s="41">
        <f t="shared" ref="Y195:Y247" si="74">+E195/X195</f>
        <v>355.22449999999998</v>
      </c>
      <c r="Z195" s="39"/>
      <c r="AA195" s="39"/>
      <c r="AB195" s="39"/>
      <c r="AC195" s="39"/>
      <c r="AD195" s="39"/>
      <c r="AE195" s="39"/>
      <c r="AF195" s="37" t="s">
        <v>125</v>
      </c>
      <c r="AG195" s="37" t="s">
        <v>114</v>
      </c>
      <c r="AH195" s="37" t="s">
        <v>125</v>
      </c>
      <c r="AI195" s="37" t="s">
        <v>125</v>
      </c>
      <c r="AJ195" s="37" t="s">
        <v>125</v>
      </c>
      <c r="AK195" s="37" t="s">
        <v>164</v>
      </c>
    </row>
    <row r="196" spans="1:37" ht="15" customHeight="1" x14ac:dyDescent="0.3">
      <c r="A196" s="37">
        <v>10</v>
      </c>
      <c r="B196" s="37" t="s">
        <v>6</v>
      </c>
      <c r="C196" s="37" t="s">
        <v>7</v>
      </c>
      <c r="D196" s="37">
        <v>17</v>
      </c>
      <c r="E196" s="46">
        <v>710.2639999999999</v>
      </c>
      <c r="F196" s="46" t="s">
        <v>148</v>
      </c>
      <c r="G196" s="43">
        <v>44421</v>
      </c>
      <c r="H196" s="43">
        <v>44441</v>
      </c>
      <c r="I196" s="41">
        <f t="shared" si="65"/>
        <v>15</v>
      </c>
      <c r="J196" s="41">
        <v>5483.125</v>
      </c>
      <c r="K196" s="41">
        <f t="shared" si="71"/>
        <v>47.350933333333323</v>
      </c>
      <c r="L196" s="42">
        <f t="shared" si="72"/>
        <v>0.12953635016527981</v>
      </c>
      <c r="M196" s="41">
        <f t="shared" si="61"/>
        <v>37</v>
      </c>
      <c r="N196" s="46" t="s">
        <v>161</v>
      </c>
      <c r="O196" s="41">
        <f t="shared" si="73"/>
        <v>19.196324324324323</v>
      </c>
      <c r="P196" s="41">
        <f>NETWORKDAYS.INTL(G196,G197-1,1,MHolidays)+NETWORKDAYS.INTL(G196,G197-1,"1111100",MHolidays)*(MWeekendHours/MWeekdayHours)</f>
        <v>11</v>
      </c>
      <c r="Q196" s="43">
        <v>44380</v>
      </c>
      <c r="R196" s="43">
        <v>44393</v>
      </c>
      <c r="S196" s="41">
        <f t="shared" si="67"/>
        <v>10</v>
      </c>
      <c r="T196" s="41">
        <f t="shared" si="70"/>
        <v>71.026399999999995</v>
      </c>
      <c r="U196" s="41">
        <f t="shared" si="68"/>
        <v>7</v>
      </c>
      <c r="V196" s="53">
        <v>1</v>
      </c>
      <c r="W196" s="53">
        <v>1</v>
      </c>
      <c r="X196" s="39">
        <v>2</v>
      </c>
      <c r="Y196" s="41">
        <f t="shared" si="74"/>
        <v>355.13199999999995</v>
      </c>
      <c r="Z196" s="39"/>
      <c r="AA196" s="39"/>
      <c r="AB196" s="39"/>
      <c r="AC196" s="39"/>
      <c r="AD196" s="39"/>
      <c r="AE196" s="39"/>
      <c r="AF196" s="37" t="s">
        <v>125</v>
      </c>
      <c r="AG196" s="37" t="s">
        <v>114</v>
      </c>
      <c r="AH196" s="37" t="s">
        <v>125</v>
      </c>
      <c r="AI196" s="37" t="s">
        <v>125</v>
      </c>
      <c r="AJ196" s="37" t="s">
        <v>125</v>
      </c>
      <c r="AK196" s="37" t="s">
        <v>164</v>
      </c>
    </row>
    <row r="197" spans="1:37" ht="15" customHeight="1" x14ac:dyDescent="0.3">
      <c r="A197" s="37">
        <v>10</v>
      </c>
      <c r="B197" s="37" t="s">
        <v>6</v>
      </c>
      <c r="C197" s="37" t="s">
        <v>7</v>
      </c>
      <c r="D197" s="37">
        <v>18</v>
      </c>
      <c r="E197" s="46">
        <v>720.0200000000001</v>
      </c>
      <c r="F197" s="46" t="s">
        <v>148</v>
      </c>
      <c r="G197" s="43">
        <v>44435</v>
      </c>
      <c r="H197" s="43">
        <v>44454</v>
      </c>
      <c r="I197" s="41">
        <f t="shared" si="65"/>
        <v>14</v>
      </c>
      <c r="J197" s="41">
        <v>5301.25</v>
      </c>
      <c r="K197" s="41">
        <f t="shared" si="71"/>
        <v>51.430000000000007</v>
      </c>
      <c r="L197" s="42">
        <f t="shared" si="72"/>
        <v>0.13582079698184393</v>
      </c>
      <c r="M197" s="41">
        <f t="shared" si="61"/>
        <v>38</v>
      </c>
      <c r="N197" s="46" t="s">
        <v>161</v>
      </c>
      <c r="O197" s="41">
        <f t="shared" si="73"/>
        <v>18.947894736842109</v>
      </c>
      <c r="P197" s="41">
        <f>NETWORKDAYS.INTL(G197,G198-1,1,MHolidays)+NETWORKDAYS.INTL(G197,G198-1,"1111100",MHolidays)*(MWeekendHours/MWeekdayHours)</f>
        <v>9.5</v>
      </c>
      <c r="Q197" s="43">
        <v>44391</v>
      </c>
      <c r="R197" s="43">
        <v>44400</v>
      </c>
      <c r="S197" s="41">
        <f t="shared" si="67"/>
        <v>8</v>
      </c>
      <c r="T197" s="41">
        <f t="shared" si="70"/>
        <v>90.002500000000012</v>
      </c>
      <c r="U197" s="41">
        <f>NETWORKDAYS.INTL(Q197,Q198-1,1,MPlannedHolidays)</f>
        <v>12</v>
      </c>
      <c r="V197" s="53">
        <v>1</v>
      </c>
      <c r="W197" s="53">
        <v>1</v>
      </c>
      <c r="X197" s="39">
        <v>2</v>
      </c>
      <c r="Y197" s="41">
        <f t="shared" si="74"/>
        <v>360.01000000000005</v>
      </c>
      <c r="Z197" s="39"/>
      <c r="AA197" s="39"/>
      <c r="AB197" s="39"/>
      <c r="AC197" s="39"/>
      <c r="AD197" s="39"/>
      <c r="AE197" s="39"/>
      <c r="AF197" s="37" t="s">
        <v>125</v>
      </c>
      <c r="AG197" s="37" t="s">
        <v>114</v>
      </c>
      <c r="AH197" s="37" t="s">
        <v>125</v>
      </c>
      <c r="AI197" s="37" t="s">
        <v>125</v>
      </c>
      <c r="AJ197" s="37" t="s">
        <v>125</v>
      </c>
      <c r="AK197" s="37" t="s">
        <v>164</v>
      </c>
    </row>
    <row r="198" spans="1:37" ht="15" customHeight="1" x14ac:dyDescent="0.3">
      <c r="A198" s="37">
        <v>10</v>
      </c>
      <c r="B198" s="37" t="s">
        <v>6</v>
      </c>
      <c r="C198" s="37" t="s">
        <v>7</v>
      </c>
      <c r="D198" s="37">
        <v>19</v>
      </c>
      <c r="E198" s="55">
        <f>721.422+282.373</f>
        <v>1003.7950000000001</v>
      </c>
      <c r="F198" s="55" t="s">
        <v>149</v>
      </c>
      <c r="G198" s="43">
        <v>44449</v>
      </c>
      <c r="H198" s="43">
        <v>44490</v>
      </c>
      <c r="I198" s="41">
        <f t="shared" si="65"/>
        <v>33.5</v>
      </c>
      <c r="J198" s="41">
        <v>14767.625</v>
      </c>
      <c r="K198" s="41">
        <f t="shared" si="71"/>
        <v>29.964029850746272</v>
      </c>
      <c r="L198" s="42">
        <f t="shared" si="72"/>
        <v>6.79726767168045E-2</v>
      </c>
      <c r="M198" s="41">
        <f t="shared" si="61"/>
        <v>44</v>
      </c>
      <c r="N198" s="55" t="s">
        <v>162</v>
      </c>
      <c r="O198" s="41">
        <f t="shared" si="73"/>
        <v>22.81352272727273</v>
      </c>
      <c r="P198" s="41">
        <f>NETWORKDAYS.INTL(G198,G199-1,1,MHolidays)+NETWORKDAYS.INTL(G198,G199-1,"1111100",MHolidays)*(MWeekendHours/MWeekdayHours)</f>
        <v>25.5</v>
      </c>
      <c r="Q198" s="43">
        <v>44407</v>
      </c>
      <c r="R198" s="43">
        <v>44425</v>
      </c>
      <c r="S198" s="41">
        <f t="shared" si="67"/>
        <v>13</v>
      </c>
      <c r="T198" s="41">
        <f t="shared" si="70"/>
        <v>77.215000000000003</v>
      </c>
      <c r="U198" s="41">
        <f t="shared" si="68"/>
        <v>9</v>
      </c>
      <c r="V198" s="53">
        <v>1</v>
      </c>
      <c r="W198" s="53">
        <v>1</v>
      </c>
      <c r="X198" s="56">
        <v>4</v>
      </c>
      <c r="Y198" s="41">
        <f t="shared" si="74"/>
        <v>250.94875000000002</v>
      </c>
      <c r="Z198" s="39"/>
      <c r="AA198" s="39"/>
      <c r="AB198" s="39"/>
      <c r="AC198" s="39"/>
      <c r="AD198" s="39"/>
      <c r="AE198" s="39"/>
      <c r="AF198" s="37" t="s">
        <v>125</v>
      </c>
      <c r="AG198" s="37" t="s">
        <v>114</v>
      </c>
      <c r="AH198" s="37" t="s">
        <v>125</v>
      </c>
      <c r="AI198" s="37" t="s">
        <v>125</v>
      </c>
      <c r="AJ198" s="37" t="s">
        <v>125</v>
      </c>
      <c r="AK198" s="37" t="s">
        <v>164</v>
      </c>
    </row>
    <row r="199" spans="1:37" ht="15" customHeight="1" x14ac:dyDescent="0.3">
      <c r="A199" s="37">
        <v>10</v>
      </c>
      <c r="B199" s="37" t="s">
        <v>6</v>
      </c>
      <c r="C199" s="37" t="s">
        <v>7</v>
      </c>
      <c r="D199" s="37">
        <v>20</v>
      </c>
      <c r="E199" s="46">
        <v>719.69200000000001</v>
      </c>
      <c r="F199" s="46" t="s">
        <v>148</v>
      </c>
      <c r="G199" s="43">
        <v>44482</v>
      </c>
      <c r="H199" s="43">
        <v>44505</v>
      </c>
      <c r="I199" s="41">
        <f t="shared" si="65"/>
        <v>20</v>
      </c>
      <c r="J199" s="41">
        <v>7589.875</v>
      </c>
      <c r="K199" s="41">
        <f t="shared" si="71"/>
        <v>35.9846</v>
      </c>
      <c r="L199" s="42">
        <f t="shared" si="72"/>
        <v>9.4822642006620661E-2</v>
      </c>
      <c r="M199" s="41">
        <f t="shared" si="61"/>
        <v>38</v>
      </c>
      <c r="N199" s="46" t="s">
        <v>161</v>
      </c>
      <c r="O199" s="41">
        <f t="shared" si="73"/>
        <v>18.939263157894736</v>
      </c>
      <c r="P199" s="41">
        <f t="shared" ref="P199:P215" si="75">NETWORKDAYS.INTL(G199,G200-1,1,MHolidays)+NETWORKDAYS.INTL(G199,G200-1,"1111100",MHolidays)*(MWeekendHours/MWeekdayHours)</f>
        <v>17</v>
      </c>
      <c r="Q199" s="43">
        <v>44420</v>
      </c>
      <c r="R199" s="43">
        <v>44433</v>
      </c>
      <c r="S199" s="41">
        <f t="shared" si="67"/>
        <v>10</v>
      </c>
      <c r="T199" s="41">
        <f t="shared" si="70"/>
        <v>71.969200000000001</v>
      </c>
      <c r="U199" s="41">
        <f t="shared" si="68"/>
        <v>6</v>
      </c>
      <c r="V199" s="53">
        <v>1</v>
      </c>
      <c r="W199" s="53">
        <v>1</v>
      </c>
      <c r="X199" s="39">
        <v>2</v>
      </c>
      <c r="Y199" s="41">
        <f t="shared" si="74"/>
        <v>359.846</v>
      </c>
      <c r="Z199" s="39"/>
      <c r="AA199" s="39"/>
      <c r="AB199" s="39"/>
      <c r="AC199" s="39"/>
      <c r="AD199" s="39"/>
      <c r="AE199" s="39"/>
      <c r="AF199" s="37" t="s">
        <v>125</v>
      </c>
      <c r="AG199" s="37" t="s">
        <v>114</v>
      </c>
      <c r="AH199" s="37" t="s">
        <v>125</v>
      </c>
      <c r="AI199" s="37" t="s">
        <v>125</v>
      </c>
      <c r="AJ199" s="37" t="s">
        <v>125</v>
      </c>
      <c r="AK199" s="37" t="s">
        <v>164</v>
      </c>
    </row>
    <row r="200" spans="1:37" ht="15" customHeight="1" x14ac:dyDescent="0.3">
      <c r="A200" s="37">
        <v>10</v>
      </c>
      <c r="B200" s="37" t="s">
        <v>6</v>
      </c>
      <c r="C200" s="37" t="s">
        <v>7</v>
      </c>
      <c r="D200" s="37">
        <v>21</v>
      </c>
      <c r="E200" s="46">
        <v>719.66800000000001</v>
      </c>
      <c r="F200" s="46" t="s">
        <v>148</v>
      </c>
      <c r="G200" s="43">
        <v>44503</v>
      </c>
      <c r="H200" s="43">
        <v>44516</v>
      </c>
      <c r="I200" s="41">
        <f t="shared" si="65"/>
        <v>11</v>
      </c>
      <c r="J200" s="41">
        <v>4385.875</v>
      </c>
      <c r="K200" s="41">
        <f t="shared" si="71"/>
        <v>65.424363636363637</v>
      </c>
      <c r="L200" s="42">
        <f t="shared" si="72"/>
        <v>0.16408766779718983</v>
      </c>
      <c r="M200" s="41">
        <f t="shared" si="61"/>
        <v>40</v>
      </c>
      <c r="N200" s="46" t="s">
        <v>161</v>
      </c>
      <c r="O200" s="41">
        <f t="shared" si="73"/>
        <v>17.991700000000002</v>
      </c>
      <c r="P200" s="41">
        <f t="shared" si="75"/>
        <v>8.5</v>
      </c>
      <c r="Q200" s="43">
        <v>44428</v>
      </c>
      <c r="R200" s="43">
        <v>44441</v>
      </c>
      <c r="S200" s="41">
        <f t="shared" si="67"/>
        <v>9</v>
      </c>
      <c r="T200" s="41">
        <f t="shared" si="70"/>
        <v>79.963111111111118</v>
      </c>
      <c r="U200" s="41">
        <f t="shared" si="68"/>
        <v>6</v>
      </c>
      <c r="V200" s="53">
        <v>1</v>
      </c>
      <c r="W200" s="53">
        <v>1</v>
      </c>
      <c r="X200" s="39">
        <v>2</v>
      </c>
      <c r="Y200" s="41">
        <f t="shared" si="74"/>
        <v>359.834</v>
      </c>
      <c r="Z200" s="39"/>
      <c r="AA200" s="39"/>
      <c r="AB200" s="39"/>
      <c r="AC200" s="39"/>
      <c r="AD200" s="39"/>
      <c r="AE200" s="39"/>
      <c r="AF200" s="37" t="s">
        <v>125</v>
      </c>
      <c r="AG200" s="37" t="s">
        <v>114</v>
      </c>
      <c r="AH200" s="37" t="s">
        <v>125</v>
      </c>
      <c r="AI200" s="37" t="s">
        <v>125</v>
      </c>
      <c r="AJ200" s="37" t="s">
        <v>125</v>
      </c>
      <c r="AK200" s="37" t="s">
        <v>164</v>
      </c>
    </row>
    <row r="201" spans="1:37" ht="15" customHeight="1" x14ac:dyDescent="0.3">
      <c r="A201" s="37">
        <v>10</v>
      </c>
      <c r="B201" s="37" t="s">
        <v>6</v>
      </c>
      <c r="C201" s="37" t="s">
        <v>7</v>
      </c>
      <c r="D201" s="37">
        <v>22</v>
      </c>
      <c r="E201" s="46">
        <v>719.57299999999998</v>
      </c>
      <c r="F201" s="46" t="s">
        <v>148</v>
      </c>
      <c r="G201" s="43">
        <v>44513</v>
      </c>
      <c r="H201" s="43">
        <v>44524</v>
      </c>
      <c r="I201" s="41">
        <f t="shared" si="65"/>
        <v>9</v>
      </c>
      <c r="J201" s="41">
        <v>3463</v>
      </c>
      <c r="K201" s="41">
        <f t="shared" si="71"/>
        <v>79.952555555555548</v>
      </c>
      <c r="L201" s="42">
        <f t="shared" si="72"/>
        <v>0.20778891134854172</v>
      </c>
      <c r="M201" s="41">
        <f t="shared" si="61"/>
        <v>38</v>
      </c>
      <c r="N201" s="46" t="s">
        <v>161</v>
      </c>
      <c r="O201" s="41">
        <f t="shared" si="73"/>
        <v>18.936131578947368</v>
      </c>
      <c r="P201" s="41">
        <f t="shared" si="75"/>
        <v>6</v>
      </c>
      <c r="Q201" s="43">
        <v>44436</v>
      </c>
      <c r="R201" s="43">
        <v>44449</v>
      </c>
      <c r="S201" s="41">
        <f t="shared" si="67"/>
        <v>9</v>
      </c>
      <c r="T201" s="41">
        <f t="shared" si="70"/>
        <v>79.952555555555548</v>
      </c>
      <c r="U201" s="41">
        <f t="shared" si="68"/>
        <v>5</v>
      </c>
      <c r="V201" s="53">
        <v>1</v>
      </c>
      <c r="W201" s="53">
        <v>1</v>
      </c>
      <c r="X201" s="39">
        <v>2</v>
      </c>
      <c r="Y201" s="41">
        <f t="shared" si="74"/>
        <v>359.78649999999999</v>
      </c>
      <c r="Z201" s="39"/>
      <c r="AA201" s="39"/>
      <c r="AB201" s="39"/>
      <c r="AC201" s="39"/>
      <c r="AD201" s="39"/>
      <c r="AE201" s="39"/>
      <c r="AF201" s="37" t="s">
        <v>125</v>
      </c>
      <c r="AG201" s="37" t="s">
        <v>114</v>
      </c>
      <c r="AH201" s="37" t="s">
        <v>125</v>
      </c>
      <c r="AI201" s="37" t="s">
        <v>125</v>
      </c>
      <c r="AJ201" s="37" t="s">
        <v>125</v>
      </c>
      <c r="AK201" s="37" t="s">
        <v>164</v>
      </c>
    </row>
    <row r="202" spans="1:37" ht="15" customHeight="1" x14ac:dyDescent="0.3">
      <c r="A202" s="37">
        <v>10</v>
      </c>
      <c r="B202" s="37" t="s">
        <v>6</v>
      </c>
      <c r="C202" s="37" t="s">
        <v>7</v>
      </c>
      <c r="D202" s="37">
        <v>23</v>
      </c>
      <c r="E202" s="46">
        <v>719.66899999999998</v>
      </c>
      <c r="F202" s="46" t="s">
        <v>148</v>
      </c>
      <c r="G202" s="43">
        <v>44521</v>
      </c>
      <c r="H202" s="43">
        <v>44532</v>
      </c>
      <c r="I202" s="41">
        <f t="shared" si="65"/>
        <v>9.5</v>
      </c>
      <c r="J202" s="41">
        <v>3449.5</v>
      </c>
      <c r="K202" s="41">
        <f t="shared" si="71"/>
        <v>75.754631578947368</v>
      </c>
      <c r="L202" s="42">
        <f t="shared" si="72"/>
        <v>0.20862994636903898</v>
      </c>
      <c r="M202" s="41">
        <f t="shared" si="61"/>
        <v>36</v>
      </c>
      <c r="N202" s="46" t="s">
        <v>161</v>
      </c>
      <c r="O202" s="41">
        <f t="shared" si="73"/>
        <v>19.990805555555553</v>
      </c>
      <c r="P202" s="41">
        <f t="shared" si="75"/>
        <v>6.5</v>
      </c>
      <c r="Q202" s="43">
        <v>44446</v>
      </c>
      <c r="R202" s="43">
        <v>44456</v>
      </c>
      <c r="S202" s="41">
        <f t="shared" si="67"/>
        <v>9</v>
      </c>
      <c r="T202" s="41">
        <f t="shared" si="70"/>
        <v>79.963222222222214</v>
      </c>
      <c r="U202" s="41">
        <f t="shared" si="68"/>
        <v>7</v>
      </c>
      <c r="V202" s="53">
        <v>1</v>
      </c>
      <c r="W202" s="53">
        <v>1</v>
      </c>
      <c r="X202" s="39">
        <v>2</v>
      </c>
      <c r="Y202" s="41">
        <f t="shared" si="74"/>
        <v>359.83449999999999</v>
      </c>
      <c r="Z202" s="39"/>
      <c r="AA202" s="39"/>
      <c r="AB202" s="39"/>
      <c r="AC202" s="39"/>
      <c r="AD202" s="39"/>
      <c r="AE202" s="39"/>
      <c r="AF202" s="37" t="s">
        <v>125</v>
      </c>
      <c r="AG202" s="37" t="s">
        <v>114</v>
      </c>
      <c r="AH202" s="37" t="s">
        <v>125</v>
      </c>
      <c r="AI202" s="37" t="s">
        <v>125</v>
      </c>
      <c r="AJ202" s="37" t="s">
        <v>125</v>
      </c>
      <c r="AK202" s="37" t="s">
        <v>164</v>
      </c>
    </row>
    <row r="203" spans="1:37" ht="15" customHeight="1" x14ac:dyDescent="0.3">
      <c r="A203" s="37">
        <v>10</v>
      </c>
      <c r="B203" s="37" t="s">
        <v>6</v>
      </c>
      <c r="C203" s="37" t="s">
        <v>7</v>
      </c>
      <c r="D203" s="37">
        <v>24</v>
      </c>
      <c r="E203" s="46">
        <v>718.33199999999999</v>
      </c>
      <c r="F203" s="46" t="s">
        <v>148</v>
      </c>
      <c r="G203" s="43">
        <v>44530</v>
      </c>
      <c r="H203" s="43">
        <v>44540</v>
      </c>
      <c r="I203" s="41">
        <f t="shared" si="65"/>
        <v>9.5</v>
      </c>
      <c r="J203" s="41">
        <v>3253.375</v>
      </c>
      <c r="K203" s="41">
        <f t="shared" si="71"/>
        <v>75.613894736842099</v>
      </c>
      <c r="L203" s="42">
        <f t="shared" si="72"/>
        <v>0.22079594267491451</v>
      </c>
      <c r="M203" s="41">
        <f t="shared" si="61"/>
        <v>34</v>
      </c>
      <c r="N203" s="46" t="s">
        <v>160</v>
      </c>
      <c r="O203" s="41">
        <f t="shared" si="73"/>
        <v>21.127411764705883</v>
      </c>
      <c r="P203" s="41">
        <f t="shared" si="75"/>
        <v>5.5</v>
      </c>
      <c r="Q203" s="43">
        <v>44455</v>
      </c>
      <c r="R203" s="43">
        <v>44466</v>
      </c>
      <c r="S203" s="41">
        <f t="shared" si="67"/>
        <v>8</v>
      </c>
      <c r="T203" s="41">
        <f t="shared" si="70"/>
        <v>89.791499999999999</v>
      </c>
      <c r="U203" s="41">
        <f t="shared" si="68"/>
        <v>6</v>
      </c>
      <c r="V203" s="53">
        <v>1</v>
      </c>
      <c r="W203" s="53">
        <v>1</v>
      </c>
      <c r="X203" s="39">
        <v>2</v>
      </c>
      <c r="Y203" s="41">
        <f t="shared" si="74"/>
        <v>359.166</v>
      </c>
      <c r="Z203" s="39"/>
      <c r="AA203" s="39"/>
      <c r="AB203" s="39"/>
      <c r="AC203" s="39"/>
      <c r="AD203" s="39"/>
      <c r="AE203" s="39"/>
      <c r="AF203" s="37" t="s">
        <v>125</v>
      </c>
      <c r="AG203" s="37" t="s">
        <v>114</v>
      </c>
      <c r="AH203" s="37" t="s">
        <v>125</v>
      </c>
      <c r="AI203" s="37" t="s">
        <v>125</v>
      </c>
      <c r="AJ203" s="37" t="s">
        <v>125</v>
      </c>
      <c r="AK203" s="37" t="s">
        <v>164</v>
      </c>
    </row>
    <row r="204" spans="1:37" ht="15" customHeight="1" x14ac:dyDescent="0.3">
      <c r="A204" s="37">
        <v>10</v>
      </c>
      <c r="B204" s="37" t="s">
        <v>6</v>
      </c>
      <c r="C204" s="37" t="s">
        <v>7</v>
      </c>
      <c r="D204" s="37">
        <v>25</v>
      </c>
      <c r="E204" s="46">
        <v>719.66800000000001</v>
      </c>
      <c r="F204" s="46" t="s">
        <v>148</v>
      </c>
      <c r="G204" s="43">
        <v>44537</v>
      </c>
      <c r="H204" s="43">
        <v>44550</v>
      </c>
      <c r="I204" s="41">
        <f t="shared" si="65"/>
        <v>11</v>
      </c>
      <c r="J204" s="41">
        <v>3890.125</v>
      </c>
      <c r="K204" s="41">
        <f t="shared" si="71"/>
        <v>65.424363636363637</v>
      </c>
      <c r="L204" s="42">
        <f t="shared" si="72"/>
        <v>0.18499868256161434</v>
      </c>
      <c r="M204" s="41">
        <f t="shared" si="61"/>
        <v>35</v>
      </c>
      <c r="N204" s="46" t="s">
        <v>160</v>
      </c>
      <c r="O204" s="41">
        <f t="shared" si="73"/>
        <v>20.561942857142856</v>
      </c>
      <c r="P204" s="41">
        <f t="shared" si="75"/>
        <v>8.5</v>
      </c>
      <c r="Q204" s="43">
        <v>44463</v>
      </c>
      <c r="R204" s="43">
        <v>44474</v>
      </c>
      <c r="S204" s="41">
        <f t="shared" si="67"/>
        <v>8</v>
      </c>
      <c r="T204" s="41">
        <f t="shared" si="70"/>
        <v>89.958500000000001</v>
      </c>
      <c r="U204" s="41">
        <f t="shared" si="68"/>
        <v>6</v>
      </c>
      <c r="V204" s="53">
        <v>1</v>
      </c>
      <c r="W204" s="53">
        <v>1</v>
      </c>
      <c r="X204" s="39">
        <v>2</v>
      </c>
      <c r="Y204" s="41">
        <f t="shared" si="74"/>
        <v>359.834</v>
      </c>
      <c r="Z204" s="39"/>
      <c r="AA204" s="39"/>
      <c r="AB204" s="39"/>
      <c r="AC204" s="39"/>
      <c r="AD204" s="39"/>
      <c r="AE204" s="39"/>
      <c r="AF204" s="37" t="s">
        <v>125</v>
      </c>
      <c r="AG204" s="37" t="s">
        <v>114</v>
      </c>
      <c r="AH204" s="37" t="s">
        <v>125</v>
      </c>
      <c r="AI204" s="37" t="s">
        <v>125</v>
      </c>
      <c r="AJ204" s="37" t="s">
        <v>125</v>
      </c>
      <c r="AK204" s="37" t="s">
        <v>164</v>
      </c>
    </row>
    <row r="205" spans="1:37" ht="15" customHeight="1" x14ac:dyDescent="0.3">
      <c r="A205" s="37">
        <v>10</v>
      </c>
      <c r="B205" s="37" t="s">
        <v>6</v>
      </c>
      <c r="C205" s="37" t="s">
        <v>7</v>
      </c>
      <c r="D205" s="37">
        <v>26</v>
      </c>
      <c r="E205" s="46">
        <v>719.66800000000001</v>
      </c>
      <c r="F205" s="46" t="s">
        <v>148</v>
      </c>
      <c r="G205" s="43">
        <v>44547</v>
      </c>
      <c r="H205" s="43">
        <v>44571</v>
      </c>
      <c r="I205" s="41">
        <f t="shared" si="65"/>
        <v>10</v>
      </c>
      <c r="J205" s="41">
        <v>2573.375</v>
      </c>
      <c r="K205" s="41">
        <f t="shared" si="71"/>
        <v>71.966800000000006</v>
      </c>
      <c r="L205" s="42">
        <f t="shared" si="72"/>
        <v>0.27965920240928743</v>
      </c>
      <c r="M205" s="41">
        <f t="shared" si="61"/>
        <v>26</v>
      </c>
      <c r="N205" s="46" t="s">
        <v>159</v>
      </c>
      <c r="O205" s="41">
        <f t="shared" si="73"/>
        <v>27.679538461538463</v>
      </c>
      <c r="P205" s="41">
        <f t="shared" si="75"/>
        <v>6.5</v>
      </c>
      <c r="Q205" s="43">
        <v>44471</v>
      </c>
      <c r="R205" s="43">
        <v>44483</v>
      </c>
      <c r="S205" s="41">
        <f t="shared" si="67"/>
        <v>9</v>
      </c>
      <c r="T205" s="41">
        <f t="shared" si="70"/>
        <v>79.963111111111118</v>
      </c>
      <c r="U205" s="41">
        <f t="shared" si="68"/>
        <v>6</v>
      </c>
      <c r="V205" s="53">
        <v>1</v>
      </c>
      <c r="W205" s="53">
        <v>1</v>
      </c>
      <c r="X205" s="39">
        <v>2</v>
      </c>
      <c r="Y205" s="41">
        <f t="shared" si="74"/>
        <v>359.834</v>
      </c>
      <c r="Z205" s="39"/>
      <c r="AA205" s="39"/>
      <c r="AB205" s="39"/>
      <c r="AC205" s="39"/>
      <c r="AD205" s="39"/>
      <c r="AE205" s="39"/>
      <c r="AF205" s="37" t="s">
        <v>125</v>
      </c>
      <c r="AG205" s="37" t="s">
        <v>114</v>
      </c>
      <c r="AH205" s="37" t="s">
        <v>125</v>
      </c>
      <c r="AI205" s="37" t="s">
        <v>125</v>
      </c>
      <c r="AJ205" s="37" t="s">
        <v>125</v>
      </c>
      <c r="AK205" s="37" t="s">
        <v>164</v>
      </c>
    </row>
    <row r="206" spans="1:37" ht="15" customHeight="1" x14ac:dyDescent="0.3">
      <c r="A206" s="37">
        <v>10</v>
      </c>
      <c r="B206" s="37" t="s">
        <v>6</v>
      </c>
      <c r="C206" s="37" t="s">
        <v>7</v>
      </c>
      <c r="D206" s="37">
        <v>27</v>
      </c>
      <c r="E206" s="46">
        <v>718.32499999999993</v>
      </c>
      <c r="F206" s="46" t="s">
        <v>148</v>
      </c>
      <c r="G206" s="43">
        <v>44567</v>
      </c>
      <c r="H206" s="43">
        <v>44581</v>
      </c>
      <c r="I206" s="41">
        <f t="shared" si="65"/>
        <v>12.5</v>
      </c>
      <c r="J206" s="41">
        <v>4173.875</v>
      </c>
      <c r="K206" s="41">
        <f t="shared" si="71"/>
        <v>57.465999999999994</v>
      </c>
      <c r="L206" s="42">
        <f t="shared" si="72"/>
        <v>0.17210026653888771</v>
      </c>
      <c r="M206" s="41">
        <f t="shared" si="61"/>
        <v>33</v>
      </c>
      <c r="N206" s="46" t="s">
        <v>160</v>
      </c>
      <c r="O206" s="41">
        <f t="shared" si="73"/>
        <v>21.767424242424241</v>
      </c>
      <c r="P206" s="41">
        <f t="shared" si="75"/>
        <v>9.5</v>
      </c>
      <c r="Q206" s="43">
        <v>44481</v>
      </c>
      <c r="R206" s="43">
        <v>44497</v>
      </c>
      <c r="S206" s="41">
        <f t="shared" si="67"/>
        <v>13</v>
      </c>
      <c r="T206" s="41">
        <f t="shared" si="70"/>
        <v>55.255769230769225</v>
      </c>
      <c r="U206" s="41">
        <f t="shared" si="68"/>
        <v>10</v>
      </c>
      <c r="V206" s="53">
        <v>1</v>
      </c>
      <c r="W206" s="53">
        <v>1</v>
      </c>
      <c r="X206" s="39">
        <v>2</v>
      </c>
      <c r="Y206" s="41">
        <f t="shared" si="74"/>
        <v>359.16249999999997</v>
      </c>
      <c r="Z206" s="39"/>
      <c r="AA206" s="39"/>
      <c r="AB206" s="39"/>
      <c r="AC206" s="39"/>
      <c r="AD206" s="39"/>
      <c r="AE206" s="39"/>
      <c r="AF206" s="37" t="s">
        <v>125</v>
      </c>
      <c r="AG206" s="37" t="s">
        <v>114</v>
      </c>
      <c r="AH206" s="37" t="s">
        <v>125</v>
      </c>
      <c r="AI206" s="37" t="s">
        <v>125</v>
      </c>
      <c r="AJ206" s="37" t="s">
        <v>125</v>
      </c>
      <c r="AK206" s="37" t="s">
        <v>164</v>
      </c>
    </row>
    <row r="207" spans="1:37" ht="15" customHeight="1" x14ac:dyDescent="0.3">
      <c r="A207" s="37">
        <v>10</v>
      </c>
      <c r="B207" s="37" t="s">
        <v>6</v>
      </c>
      <c r="C207" s="37" t="s">
        <v>7</v>
      </c>
      <c r="D207" s="37">
        <v>28</v>
      </c>
      <c r="E207" s="46">
        <v>719.6629999999999</v>
      </c>
      <c r="F207" s="46" t="s">
        <v>148</v>
      </c>
      <c r="G207" s="43">
        <v>44579</v>
      </c>
      <c r="H207" s="43">
        <v>44589</v>
      </c>
      <c r="I207" s="41">
        <f t="shared" si="65"/>
        <v>9.5</v>
      </c>
      <c r="J207" s="41">
        <v>3368.5</v>
      </c>
      <c r="K207" s="41">
        <f t="shared" si="71"/>
        <v>75.753999999999991</v>
      </c>
      <c r="L207" s="42">
        <f t="shared" si="72"/>
        <v>0.21364494582158228</v>
      </c>
      <c r="M207" s="41">
        <f t="shared" si="61"/>
        <v>35</v>
      </c>
      <c r="N207" s="46" t="s">
        <v>160</v>
      </c>
      <c r="O207" s="41">
        <f t="shared" si="73"/>
        <v>20.561799999999998</v>
      </c>
      <c r="P207" s="41">
        <f t="shared" si="75"/>
        <v>6.5</v>
      </c>
      <c r="Q207" s="43">
        <v>44495</v>
      </c>
      <c r="R207" s="43">
        <v>44505</v>
      </c>
      <c r="S207" s="41">
        <f t="shared" si="67"/>
        <v>9</v>
      </c>
      <c r="T207" s="41">
        <f t="shared" si="70"/>
        <v>79.962555555555539</v>
      </c>
      <c r="U207" s="41">
        <f t="shared" si="68"/>
        <v>6</v>
      </c>
      <c r="V207" s="53">
        <v>1</v>
      </c>
      <c r="W207" s="53">
        <v>1</v>
      </c>
      <c r="X207" s="39">
        <v>2</v>
      </c>
      <c r="Y207" s="41">
        <f t="shared" si="74"/>
        <v>359.83149999999995</v>
      </c>
      <c r="Z207" s="39"/>
      <c r="AA207" s="39"/>
      <c r="AB207" s="39"/>
      <c r="AC207" s="39"/>
      <c r="AD207" s="39"/>
      <c r="AE207" s="39"/>
      <c r="AF207" s="37" t="s">
        <v>125</v>
      </c>
      <c r="AG207" s="37" t="s">
        <v>114</v>
      </c>
      <c r="AH207" s="37" t="s">
        <v>125</v>
      </c>
      <c r="AI207" s="37" t="s">
        <v>125</v>
      </c>
      <c r="AJ207" s="37" t="s">
        <v>125</v>
      </c>
      <c r="AK207" s="37" t="s">
        <v>164</v>
      </c>
    </row>
    <row r="208" spans="1:37" ht="15" customHeight="1" x14ac:dyDescent="0.3">
      <c r="A208" s="37">
        <v>10</v>
      </c>
      <c r="B208" s="37" t="s">
        <v>6</v>
      </c>
      <c r="C208" s="37" t="s">
        <v>7</v>
      </c>
      <c r="D208" s="37">
        <v>29</v>
      </c>
      <c r="E208" s="46">
        <v>718.33199999999999</v>
      </c>
      <c r="F208" s="46" t="s">
        <v>148</v>
      </c>
      <c r="G208" s="43">
        <v>44587</v>
      </c>
      <c r="H208" s="43">
        <v>44599</v>
      </c>
      <c r="I208" s="41">
        <f t="shared" si="65"/>
        <v>10</v>
      </c>
      <c r="J208" s="41">
        <v>4003.125</v>
      </c>
      <c r="K208" s="41">
        <f t="shared" si="71"/>
        <v>71.833200000000005</v>
      </c>
      <c r="L208" s="42">
        <f t="shared" si="72"/>
        <v>0.17944281030444964</v>
      </c>
      <c r="M208" s="41">
        <f t="shared" si="61"/>
        <v>40</v>
      </c>
      <c r="N208" s="46" t="s">
        <v>161</v>
      </c>
      <c r="O208" s="41">
        <f t="shared" si="73"/>
        <v>17.958300000000001</v>
      </c>
      <c r="P208" s="41">
        <f t="shared" si="75"/>
        <v>7.5</v>
      </c>
      <c r="Q208" s="43">
        <v>44503</v>
      </c>
      <c r="R208" s="43">
        <v>44516</v>
      </c>
      <c r="S208" s="41">
        <f t="shared" si="67"/>
        <v>10</v>
      </c>
      <c r="T208" s="41">
        <f t="shared" si="70"/>
        <v>71.833200000000005</v>
      </c>
      <c r="U208" s="41">
        <f t="shared" si="68"/>
        <v>8</v>
      </c>
      <c r="V208" s="53">
        <v>1</v>
      </c>
      <c r="W208" s="53">
        <v>1</v>
      </c>
      <c r="X208" s="39">
        <v>2</v>
      </c>
      <c r="Y208" s="41">
        <f t="shared" si="74"/>
        <v>359.166</v>
      </c>
      <c r="Z208" s="39"/>
      <c r="AA208" s="39"/>
      <c r="AB208" s="39"/>
      <c r="AC208" s="39"/>
      <c r="AD208" s="39"/>
      <c r="AE208" s="39"/>
      <c r="AF208" s="37" t="s">
        <v>125</v>
      </c>
      <c r="AG208" s="37" t="s">
        <v>114</v>
      </c>
      <c r="AH208" s="37" t="s">
        <v>125</v>
      </c>
      <c r="AI208" s="37" t="s">
        <v>125</v>
      </c>
      <c r="AJ208" s="37" t="s">
        <v>125</v>
      </c>
      <c r="AK208" s="37" t="s">
        <v>164</v>
      </c>
    </row>
    <row r="209" spans="1:37" ht="15" customHeight="1" x14ac:dyDescent="0.3">
      <c r="A209" s="37">
        <v>10</v>
      </c>
      <c r="B209" s="37" t="s">
        <v>6</v>
      </c>
      <c r="C209" s="37" t="s">
        <v>7</v>
      </c>
      <c r="D209" s="37">
        <v>30</v>
      </c>
      <c r="E209" s="46">
        <v>719.66800000000001</v>
      </c>
      <c r="F209" s="46" t="s">
        <v>148</v>
      </c>
      <c r="G209" s="43">
        <v>44596</v>
      </c>
      <c r="H209" s="43">
        <v>44606</v>
      </c>
      <c r="I209" s="41">
        <f t="shared" si="65"/>
        <v>8</v>
      </c>
      <c r="J209" s="41">
        <v>3011.5</v>
      </c>
      <c r="K209" s="41">
        <f t="shared" si="71"/>
        <v>89.958500000000001</v>
      </c>
      <c r="L209" s="42">
        <f t="shared" si="72"/>
        <v>0.23897326913498257</v>
      </c>
      <c r="M209" s="41">
        <f t="shared" si="61"/>
        <v>38</v>
      </c>
      <c r="N209" s="46" t="s">
        <v>161</v>
      </c>
      <c r="O209" s="41">
        <f t="shared" si="73"/>
        <v>18.938631578947369</v>
      </c>
      <c r="P209" s="41">
        <f t="shared" si="75"/>
        <v>5.5</v>
      </c>
      <c r="Q209" s="43">
        <v>44513</v>
      </c>
      <c r="R209" s="43">
        <v>44525</v>
      </c>
      <c r="S209" s="41">
        <f t="shared" si="67"/>
        <v>9</v>
      </c>
      <c r="T209" s="41">
        <f t="shared" si="70"/>
        <v>79.963111111111118</v>
      </c>
      <c r="U209" s="41">
        <f t="shared" si="68"/>
        <v>6</v>
      </c>
      <c r="V209" s="53">
        <v>1</v>
      </c>
      <c r="W209" s="53">
        <v>1</v>
      </c>
      <c r="X209" s="39">
        <v>2</v>
      </c>
      <c r="Y209" s="41">
        <f t="shared" si="74"/>
        <v>359.834</v>
      </c>
      <c r="Z209" s="39"/>
      <c r="AA209" s="39"/>
      <c r="AB209" s="39"/>
      <c r="AC209" s="39"/>
      <c r="AD209" s="39"/>
      <c r="AE209" s="39"/>
      <c r="AF209" s="37" t="s">
        <v>125</v>
      </c>
      <c r="AG209" s="37" t="s">
        <v>114</v>
      </c>
      <c r="AH209" s="37" t="s">
        <v>125</v>
      </c>
      <c r="AI209" s="37" t="s">
        <v>125</v>
      </c>
      <c r="AJ209" s="37" t="s">
        <v>125</v>
      </c>
      <c r="AK209" s="37" t="s">
        <v>164</v>
      </c>
    </row>
    <row r="210" spans="1:37" ht="15" customHeight="1" x14ac:dyDescent="0.3">
      <c r="A210" s="37">
        <v>10</v>
      </c>
      <c r="B210" s="37" t="s">
        <v>6</v>
      </c>
      <c r="C210" s="37" t="s">
        <v>7</v>
      </c>
      <c r="D210" s="37">
        <v>31</v>
      </c>
      <c r="E210" s="46">
        <v>718.33199999999999</v>
      </c>
      <c r="F210" s="46" t="s">
        <v>148</v>
      </c>
      <c r="G210" s="43">
        <v>44603</v>
      </c>
      <c r="H210" s="54">
        <v>44621</v>
      </c>
      <c r="I210" s="41">
        <f t="shared" si="65"/>
        <v>14</v>
      </c>
      <c r="J210" s="41">
        <v>5497.125</v>
      </c>
      <c r="K210" s="41">
        <f t="shared" si="71"/>
        <v>51.309428571428569</v>
      </c>
      <c r="L210" s="42">
        <f t="shared" si="72"/>
        <v>0.13067412511085341</v>
      </c>
      <c r="M210" s="41">
        <f t="shared" si="61"/>
        <v>39</v>
      </c>
      <c r="N210" s="46" t="s">
        <v>161</v>
      </c>
      <c r="O210" s="41">
        <f t="shared" si="73"/>
        <v>18.418769230769232</v>
      </c>
      <c r="P210" s="41">
        <f t="shared" si="75"/>
        <v>11.5</v>
      </c>
      <c r="Q210" s="43">
        <v>44523</v>
      </c>
      <c r="R210" s="43">
        <v>44536</v>
      </c>
      <c r="S210" s="41">
        <f t="shared" si="67"/>
        <v>10</v>
      </c>
      <c r="T210" s="41">
        <f t="shared" si="70"/>
        <v>71.833200000000005</v>
      </c>
      <c r="U210" s="41">
        <f t="shared" si="68"/>
        <v>8</v>
      </c>
      <c r="V210" s="53">
        <v>1</v>
      </c>
      <c r="W210" s="53">
        <v>1</v>
      </c>
      <c r="X210" s="39">
        <v>2</v>
      </c>
      <c r="Y210" s="41">
        <f t="shared" si="74"/>
        <v>359.166</v>
      </c>
      <c r="Z210" s="39"/>
      <c r="AA210" s="39"/>
      <c r="AB210" s="39"/>
      <c r="AC210" s="39"/>
      <c r="AD210" s="39"/>
      <c r="AE210" s="39"/>
      <c r="AF210" s="37" t="s">
        <v>125</v>
      </c>
      <c r="AG210" s="37" t="s">
        <v>114</v>
      </c>
      <c r="AH210" s="37" t="s">
        <v>125</v>
      </c>
      <c r="AI210" s="37" t="s">
        <v>125</v>
      </c>
      <c r="AJ210" s="37" t="s">
        <v>125</v>
      </c>
      <c r="AK210" s="37" t="s">
        <v>164</v>
      </c>
    </row>
    <row r="211" spans="1:37" ht="15" customHeight="1" x14ac:dyDescent="0.3">
      <c r="A211" s="37">
        <v>10</v>
      </c>
      <c r="B211" s="37" t="s">
        <v>6</v>
      </c>
      <c r="C211" s="37" t="s">
        <v>7</v>
      </c>
      <c r="D211" s="37">
        <v>32</v>
      </c>
      <c r="E211" s="46">
        <v>719.66800000000001</v>
      </c>
      <c r="F211" s="46" t="s">
        <v>148</v>
      </c>
      <c r="G211" s="54">
        <v>44618</v>
      </c>
      <c r="H211" s="54">
        <v>44629</v>
      </c>
      <c r="I211" s="41">
        <f t="shared" ref="I211:I235" si="76">NETWORKDAYS.INTL(G211,H211,1,MHolidays)+NETWORKDAYS.INTL(G211,H211,"1111100",MHolidays)*(MWeekendHours/MWeekdayHours)</f>
        <v>9</v>
      </c>
      <c r="J211" s="41">
        <v>3456.875</v>
      </c>
      <c r="K211" s="41">
        <f t="shared" si="71"/>
        <v>79.963111111111118</v>
      </c>
      <c r="L211" s="42">
        <f t="shared" si="72"/>
        <v>0.20818455975411318</v>
      </c>
      <c r="M211" s="41">
        <f t="shared" si="61"/>
        <v>38</v>
      </c>
      <c r="N211" s="46" t="s">
        <v>161</v>
      </c>
      <c r="O211" s="41">
        <f t="shared" si="73"/>
        <v>18.938631578947369</v>
      </c>
      <c r="P211" s="41">
        <f t="shared" si="75"/>
        <v>7</v>
      </c>
      <c r="Q211" s="43">
        <v>44533</v>
      </c>
      <c r="R211" s="43">
        <v>44544</v>
      </c>
      <c r="S211" s="41">
        <f t="shared" si="67"/>
        <v>8</v>
      </c>
      <c r="T211" s="41">
        <f t="shared" si="70"/>
        <v>89.958500000000001</v>
      </c>
      <c r="U211" s="41">
        <f t="shared" si="68"/>
        <v>6</v>
      </c>
      <c r="V211" s="53">
        <v>1</v>
      </c>
      <c r="W211" s="53">
        <v>1</v>
      </c>
      <c r="X211" s="39">
        <v>2</v>
      </c>
      <c r="Y211" s="41">
        <f t="shared" si="74"/>
        <v>359.834</v>
      </c>
      <c r="Z211" s="39"/>
      <c r="AA211" s="39"/>
      <c r="AB211" s="39"/>
      <c r="AC211" s="39"/>
      <c r="AD211" s="39"/>
      <c r="AE211" s="39"/>
      <c r="AF211" s="37" t="s">
        <v>125</v>
      </c>
      <c r="AG211" s="37" t="s">
        <v>114</v>
      </c>
      <c r="AH211" s="37" t="s">
        <v>125</v>
      </c>
      <c r="AI211" s="37" t="s">
        <v>125</v>
      </c>
      <c r="AJ211" s="37" t="s">
        <v>125</v>
      </c>
      <c r="AK211" s="37" t="s">
        <v>164</v>
      </c>
    </row>
    <row r="212" spans="1:37" ht="15" customHeight="1" x14ac:dyDescent="0.3">
      <c r="A212" s="37">
        <v>10</v>
      </c>
      <c r="B212" s="37" t="s">
        <v>6</v>
      </c>
      <c r="C212" s="37" t="s">
        <v>7</v>
      </c>
      <c r="D212" s="37">
        <v>33</v>
      </c>
      <c r="E212" s="46">
        <v>719.66800000000001</v>
      </c>
      <c r="F212" s="46" t="s">
        <v>148</v>
      </c>
      <c r="G212" s="54">
        <v>44628</v>
      </c>
      <c r="H212" s="54">
        <v>44637</v>
      </c>
      <c r="I212" s="41">
        <f t="shared" si="76"/>
        <v>8.5</v>
      </c>
      <c r="J212" s="41">
        <v>3594.5</v>
      </c>
      <c r="K212" s="41">
        <f t="shared" si="71"/>
        <v>84.666823529411772</v>
      </c>
      <c r="L212" s="42">
        <f t="shared" si="72"/>
        <v>0.20021365975796357</v>
      </c>
      <c r="M212" s="41">
        <f t="shared" si="61"/>
        <v>42</v>
      </c>
      <c r="N212" s="46" t="s">
        <v>162</v>
      </c>
      <c r="O212" s="41">
        <f t="shared" si="73"/>
        <v>17.134952380952381</v>
      </c>
      <c r="P212" s="41">
        <f t="shared" si="75"/>
        <v>6.5</v>
      </c>
      <c r="Q212" s="43">
        <v>44541</v>
      </c>
      <c r="R212" s="43">
        <v>44554</v>
      </c>
      <c r="S212" s="41">
        <f t="shared" si="67"/>
        <v>5</v>
      </c>
      <c r="T212" s="41">
        <f t="shared" si="70"/>
        <v>143.93360000000001</v>
      </c>
      <c r="U212" s="41">
        <f t="shared" si="68"/>
        <v>5</v>
      </c>
      <c r="V212" s="53">
        <v>1</v>
      </c>
      <c r="W212" s="53">
        <v>1</v>
      </c>
      <c r="X212" s="39">
        <v>2</v>
      </c>
      <c r="Y212" s="41">
        <f t="shared" si="74"/>
        <v>359.834</v>
      </c>
      <c r="Z212" s="39"/>
      <c r="AA212" s="39"/>
      <c r="AB212" s="39"/>
      <c r="AC212" s="39"/>
      <c r="AD212" s="39"/>
      <c r="AE212" s="39"/>
      <c r="AF212" s="37" t="s">
        <v>125</v>
      </c>
      <c r="AG212" s="37" t="s">
        <v>114</v>
      </c>
      <c r="AH212" s="37" t="s">
        <v>125</v>
      </c>
      <c r="AI212" s="37" t="s">
        <v>125</v>
      </c>
      <c r="AJ212" s="37" t="s">
        <v>125</v>
      </c>
      <c r="AK212" s="37" t="s">
        <v>164</v>
      </c>
    </row>
    <row r="213" spans="1:37" ht="15" customHeight="1" x14ac:dyDescent="0.3">
      <c r="A213" s="37">
        <v>10</v>
      </c>
      <c r="B213" s="37" t="s">
        <v>6</v>
      </c>
      <c r="C213" s="37" t="s">
        <v>7</v>
      </c>
      <c r="D213" s="37">
        <v>34</v>
      </c>
      <c r="E213" s="46">
        <v>719.66800000000001</v>
      </c>
      <c r="F213" s="46" t="s">
        <v>148</v>
      </c>
      <c r="G213" s="54">
        <v>44636</v>
      </c>
      <c r="H213" s="54">
        <v>44644</v>
      </c>
      <c r="I213" s="41">
        <f t="shared" si="76"/>
        <v>7.5</v>
      </c>
      <c r="J213" s="41">
        <v>2903.625</v>
      </c>
      <c r="K213" s="41">
        <f t="shared" si="71"/>
        <v>95.955733333333328</v>
      </c>
      <c r="L213" s="42">
        <f t="shared" si="72"/>
        <v>0.24785156485427698</v>
      </c>
      <c r="M213" s="41">
        <f t="shared" si="61"/>
        <v>39</v>
      </c>
      <c r="N213" s="46" t="s">
        <v>161</v>
      </c>
      <c r="O213" s="41">
        <f t="shared" si="73"/>
        <v>18.45302564102564</v>
      </c>
      <c r="P213" s="41">
        <f t="shared" si="75"/>
        <v>5.5</v>
      </c>
      <c r="Q213" s="43">
        <v>44552</v>
      </c>
      <c r="R213" s="43">
        <v>44572</v>
      </c>
      <c r="S213" s="41">
        <f t="shared" ref="S213:S234" si="77">NETWORKDAYS.INTL(Q213,R213,1,MPlannedHolidays)</f>
        <v>6</v>
      </c>
      <c r="T213" s="41">
        <f t="shared" si="70"/>
        <v>119.94466666666666</v>
      </c>
      <c r="U213" s="41">
        <f t="shared" ref="U213:U233" si="78">NETWORKDAYS.INTL(Q213,Q214-1,1,MPlannedHolidays)</f>
        <v>4</v>
      </c>
      <c r="V213" s="53">
        <v>1</v>
      </c>
      <c r="W213" s="53">
        <v>1</v>
      </c>
      <c r="X213" s="39">
        <v>2</v>
      </c>
      <c r="Y213" s="41">
        <f t="shared" si="74"/>
        <v>359.834</v>
      </c>
      <c r="Z213" s="39"/>
      <c r="AA213" s="39"/>
      <c r="AB213" s="39"/>
      <c r="AC213" s="39"/>
      <c r="AD213" s="39"/>
      <c r="AE213" s="39"/>
      <c r="AF213" s="37" t="s">
        <v>125</v>
      </c>
      <c r="AG213" s="37" t="s">
        <v>114</v>
      </c>
      <c r="AH213" s="37" t="s">
        <v>125</v>
      </c>
      <c r="AI213" s="37" t="s">
        <v>125</v>
      </c>
      <c r="AJ213" s="37" t="s">
        <v>125</v>
      </c>
      <c r="AK213" s="37" t="s">
        <v>164</v>
      </c>
    </row>
    <row r="214" spans="1:37" ht="15" customHeight="1" x14ac:dyDescent="0.3">
      <c r="A214" s="37">
        <v>10</v>
      </c>
      <c r="B214" s="37" t="s">
        <v>6</v>
      </c>
      <c r="C214" s="37" t="s">
        <v>7</v>
      </c>
      <c r="D214" s="37">
        <v>35</v>
      </c>
      <c r="E214" s="46">
        <v>719.66800000000001</v>
      </c>
      <c r="F214" s="46" t="s">
        <v>148</v>
      </c>
      <c r="G214" s="54">
        <v>44643</v>
      </c>
      <c r="H214" s="54">
        <v>44655</v>
      </c>
      <c r="I214" s="41">
        <f t="shared" si="76"/>
        <v>10.5</v>
      </c>
      <c r="J214" s="41">
        <v>3881.875</v>
      </c>
      <c r="K214" s="41">
        <f t="shared" si="71"/>
        <v>68.539809523809524</v>
      </c>
      <c r="L214" s="42">
        <f t="shared" si="72"/>
        <v>0.18539185316374174</v>
      </c>
      <c r="M214" s="41">
        <f t="shared" si="61"/>
        <v>37</v>
      </c>
      <c r="N214" s="46" t="s">
        <v>161</v>
      </c>
      <c r="O214" s="41">
        <f t="shared" si="73"/>
        <v>19.450486486486486</v>
      </c>
      <c r="P214" s="41">
        <f t="shared" si="75"/>
        <v>8</v>
      </c>
      <c r="Q214" s="43">
        <v>44569</v>
      </c>
      <c r="R214" s="43">
        <v>44586</v>
      </c>
      <c r="S214" s="41">
        <f t="shared" si="77"/>
        <v>12</v>
      </c>
      <c r="T214" s="41">
        <f t="shared" si="70"/>
        <v>59.972333333333331</v>
      </c>
      <c r="U214" s="41">
        <f t="shared" si="78"/>
        <v>10</v>
      </c>
      <c r="V214" s="53">
        <v>1</v>
      </c>
      <c r="W214" s="53">
        <v>1</v>
      </c>
      <c r="X214" s="39">
        <v>2</v>
      </c>
      <c r="Y214" s="41">
        <f t="shared" si="74"/>
        <v>359.834</v>
      </c>
      <c r="Z214" s="39"/>
      <c r="AA214" s="39"/>
      <c r="AB214" s="39"/>
      <c r="AC214" s="39"/>
      <c r="AD214" s="39"/>
      <c r="AE214" s="39"/>
      <c r="AF214" s="37" t="s">
        <v>125</v>
      </c>
      <c r="AG214" s="37" t="s">
        <v>114</v>
      </c>
      <c r="AH214" s="37" t="s">
        <v>125</v>
      </c>
      <c r="AI214" s="37" t="s">
        <v>125</v>
      </c>
      <c r="AJ214" s="37" t="s">
        <v>125</v>
      </c>
      <c r="AK214" s="37" t="s">
        <v>164</v>
      </c>
    </row>
    <row r="215" spans="1:37" ht="15" customHeight="1" x14ac:dyDescent="0.3">
      <c r="A215" s="37">
        <v>10</v>
      </c>
      <c r="B215" s="37" t="s">
        <v>6</v>
      </c>
      <c r="C215" s="37" t="s">
        <v>7</v>
      </c>
      <c r="D215" s="37">
        <v>36</v>
      </c>
      <c r="E215" s="46">
        <v>719.66099999999994</v>
      </c>
      <c r="F215" s="46" t="s">
        <v>148</v>
      </c>
      <c r="G215" s="54">
        <v>44652</v>
      </c>
      <c r="H215" s="54">
        <v>44664</v>
      </c>
      <c r="I215" s="41">
        <f t="shared" si="76"/>
        <v>10</v>
      </c>
      <c r="J215" s="41">
        <v>3734.25</v>
      </c>
      <c r="K215" s="41">
        <f t="shared" si="71"/>
        <v>71.966099999999997</v>
      </c>
      <c r="L215" s="42">
        <f t="shared" si="72"/>
        <v>0.19271901988351073</v>
      </c>
      <c r="M215" s="41">
        <f t="shared" si="61"/>
        <v>37</v>
      </c>
      <c r="N215" s="46" t="s">
        <v>161</v>
      </c>
      <c r="O215" s="41">
        <f t="shared" si="73"/>
        <v>19.450297297297297</v>
      </c>
      <c r="P215" s="41">
        <f t="shared" si="75"/>
        <v>7</v>
      </c>
      <c r="Q215" s="43">
        <v>44583</v>
      </c>
      <c r="R215" s="43">
        <v>44595</v>
      </c>
      <c r="S215" s="41">
        <f t="shared" si="77"/>
        <v>9</v>
      </c>
      <c r="T215" s="41">
        <f t="shared" si="70"/>
        <v>79.962333333333333</v>
      </c>
      <c r="U215" s="41">
        <f t="shared" si="78"/>
        <v>6</v>
      </c>
      <c r="V215" s="53">
        <v>1</v>
      </c>
      <c r="W215" s="53">
        <v>1</v>
      </c>
      <c r="X215" s="39">
        <v>2</v>
      </c>
      <c r="Y215" s="41">
        <f t="shared" si="74"/>
        <v>359.83049999999997</v>
      </c>
      <c r="Z215" s="39"/>
      <c r="AA215" s="39"/>
      <c r="AB215" s="39"/>
      <c r="AC215" s="39"/>
      <c r="AD215" s="39"/>
      <c r="AE215" s="39"/>
      <c r="AF215" s="37" t="s">
        <v>125</v>
      </c>
      <c r="AG215" s="37" t="s">
        <v>114</v>
      </c>
      <c r="AH215" s="37" t="s">
        <v>125</v>
      </c>
      <c r="AI215" s="37" t="s">
        <v>125</v>
      </c>
      <c r="AJ215" s="37" t="s">
        <v>125</v>
      </c>
      <c r="AK215" s="37" t="s">
        <v>164</v>
      </c>
    </row>
    <row r="216" spans="1:37" ht="15" customHeight="1" x14ac:dyDescent="0.3">
      <c r="A216" s="37">
        <v>10</v>
      </c>
      <c r="B216" s="37" t="s">
        <v>6</v>
      </c>
      <c r="C216" s="37" t="s">
        <v>7</v>
      </c>
      <c r="D216" s="37">
        <v>37</v>
      </c>
      <c r="E216" s="46">
        <v>726.70899999999995</v>
      </c>
      <c r="F216" s="46" t="s">
        <v>148</v>
      </c>
      <c r="G216" s="54">
        <v>44661</v>
      </c>
      <c r="H216" s="54">
        <v>44681</v>
      </c>
      <c r="I216" s="41">
        <f t="shared" si="76"/>
        <v>14</v>
      </c>
      <c r="J216" s="41">
        <v>5063.625</v>
      </c>
      <c r="K216" s="41">
        <f t="shared" si="71"/>
        <v>51.907785714285708</v>
      </c>
      <c r="L216" s="42">
        <f t="shared" si="72"/>
        <v>0.14351556444246957</v>
      </c>
      <c r="M216" s="41">
        <f t="shared" si="61"/>
        <v>36</v>
      </c>
      <c r="N216" s="46" t="s">
        <v>161</v>
      </c>
      <c r="O216" s="41">
        <f t="shared" si="73"/>
        <v>20.186361111111111</v>
      </c>
      <c r="P216" s="41">
        <f>NETWORKDAYS.INTL(G216,G217-1,1,MHolidays)+NETWORKDAYS.INTL(G216,G217-1,"1111100",MHolidays)*(MWeekendHours/MWeekdayHours)</f>
        <v>8.5</v>
      </c>
      <c r="Q216" s="43">
        <v>44593</v>
      </c>
      <c r="R216" s="43">
        <v>44606</v>
      </c>
      <c r="S216" s="41">
        <f t="shared" si="77"/>
        <v>10</v>
      </c>
      <c r="T216" s="41">
        <f t="shared" si="70"/>
        <v>72.670899999999989</v>
      </c>
      <c r="U216" s="41">
        <f>NETWORKDAYS.INTL(Q216,Q217-1,1,MPlannedHolidays)</f>
        <v>14</v>
      </c>
      <c r="V216" s="53">
        <v>1</v>
      </c>
      <c r="W216" s="53">
        <v>1</v>
      </c>
      <c r="X216" s="39">
        <v>2</v>
      </c>
      <c r="Y216" s="41">
        <f t="shared" si="74"/>
        <v>363.35449999999997</v>
      </c>
      <c r="Z216" s="39"/>
      <c r="AA216" s="39"/>
      <c r="AB216" s="39"/>
      <c r="AC216" s="39"/>
      <c r="AD216" s="39"/>
      <c r="AE216" s="39"/>
      <c r="AF216" s="37" t="s">
        <v>125</v>
      </c>
      <c r="AG216" s="37" t="s">
        <v>114</v>
      </c>
      <c r="AH216" s="37" t="s">
        <v>125</v>
      </c>
      <c r="AI216" s="37" t="s">
        <v>125</v>
      </c>
      <c r="AJ216" s="37" t="s">
        <v>125</v>
      </c>
      <c r="AK216" s="37" t="s">
        <v>164</v>
      </c>
    </row>
    <row r="217" spans="1:37" ht="15" customHeight="1" x14ac:dyDescent="0.3">
      <c r="A217" s="37">
        <v>10</v>
      </c>
      <c r="B217" s="37" t="s">
        <v>6</v>
      </c>
      <c r="C217" s="37" t="s">
        <v>7</v>
      </c>
      <c r="D217" s="37">
        <v>38</v>
      </c>
      <c r="E217" s="55">
        <f>727.494+246.129</f>
        <v>973.62300000000005</v>
      </c>
      <c r="F217" s="55" t="s">
        <v>148</v>
      </c>
      <c r="G217" s="54">
        <v>44675</v>
      </c>
      <c r="H217" s="54">
        <v>44709</v>
      </c>
      <c r="I217" s="41">
        <f t="shared" si="76"/>
        <v>26.5</v>
      </c>
      <c r="J217" s="41">
        <v>11555.333333333334</v>
      </c>
      <c r="K217" s="41">
        <f>E217/I217</f>
        <v>36.740490566037735</v>
      </c>
      <c r="L217" s="42">
        <f t="shared" si="72"/>
        <v>8.4257456874170661E-2</v>
      </c>
      <c r="M217" s="41">
        <f t="shared" si="61"/>
        <v>44</v>
      </c>
      <c r="N217" s="55" t="s">
        <v>162</v>
      </c>
      <c r="O217" s="41">
        <f t="shared" si="73"/>
        <v>22.127795454545456</v>
      </c>
      <c r="P217" s="41">
        <f t="shared" ref="P217:P234" si="79">NETWORKDAYS.INTL(G217,G218-1,1,MHolidays)+NETWORKDAYS.INTL(G217,G218-1,"1111100",MHolidays)*(MWeekendHours/MWeekdayHours)</f>
        <v>21</v>
      </c>
      <c r="Q217" s="43">
        <v>44611</v>
      </c>
      <c r="R217" s="43">
        <v>44631</v>
      </c>
      <c r="S217" s="41">
        <f t="shared" si="77"/>
        <v>15</v>
      </c>
      <c r="T217" s="41">
        <f t="shared" si="70"/>
        <v>64.908200000000008</v>
      </c>
      <c r="U217" s="41">
        <f t="shared" si="78"/>
        <v>10</v>
      </c>
      <c r="V217" s="53">
        <v>1</v>
      </c>
      <c r="W217" s="53">
        <v>1</v>
      </c>
      <c r="X217" s="56">
        <v>4</v>
      </c>
      <c r="Y217" s="41">
        <f t="shared" si="74"/>
        <v>243.40575000000001</v>
      </c>
      <c r="Z217" s="39"/>
      <c r="AA217" s="39"/>
      <c r="AB217" s="39"/>
      <c r="AC217" s="39"/>
      <c r="AD217" s="39"/>
      <c r="AE217" s="39"/>
      <c r="AF217" s="37" t="s">
        <v>125</v>
      </c>
      <c r="AG217" s="37" t="s">
        <v>114</v>
      </c>
      <c r="AH217" s="37" t="s">
        <v>125</v>
      </c>
      <c r="AI217" s="37" t="s">
        <v>125</v>
      </c>
      <c r="AJ217" s="37" t="s">
        <v>125</v>
      </c>
      <c r="AK217" s="37" t="s">
        <v>164</v>
      </c>
    </row>
    <row r="218" spans="1:37" ht="15" customHeight="1" x14ac:dyDescent="0.3">
      <c r="A218" s="37">
        <v>10</v>
      </c>
      <c r="B218" s="37" t="s">
        <v>6</v>
      </c>
      <c r="C218" s="37" t="s">
        <v>7</v>
      </c>
      <c r="D218" s="37">
        <v>39</v>
      </c>
      <c r="E218" s="46">
        <v>728.74399999999991</v>
      </c>
      <c r="F218" s="46" t="s">
        <v>148</v>
      </c>
      <c r="G218" s="54">
        <v>44703</v>
      </c>
      <c r="H218" s="54">
        <v>44723</v>
      </c>
      <c r="I218" s="41">
        <f t="shared" si="76"/>
        <v>14</v>
      </c>
      <c r="J218" s="41">
        <v>4941.833333333333</v>
      </c>
      <c r="K218" s="41">
        <f t="shared" si="71"/>
        <v>52.053142857142852</v>
      </c>
      <c r="L218" s="42">
        <f t="shared" si="72"/>
        <v>0.14746430137263497</v>
      </c>
      <c r="M218" s="41">
        <f t="shared" si="61"/>
        <v>35</v>
      </c>
      <c r="N218" s="46" t="s">
        <v>160</v>
      </c>
      <c r="O218" s="41">
        <f t="shared" si="73"/>
        <v>20.821257142857139</v>
      </c>
      <c r="P218" s="41">
        <f t="shared" si="79"/>
        <v>10.5</v>
      </c>
      <c r="Q218" s="43">
        <v>44625</v>
      </c>
      <c r="R218" s="43">
        <v>44638</v>
      </c>
      <c r="S218" s="41">
        <f t="shared" si="77"/>
        <v>10</v>
      </c>
      <c r="T218" s="41">
        <f t="shared" si="70"/>
        <v>72.874399999999994</v>
      </c>
      <c r="U218" s="41">
        <f t="shared" si="78"/>
        <v>6</v>
      </c>
      <c r="V218" s="53">
        <v>1</v>
      </c>
      <c r="W218" s="53">
        <v>1</v>
      </c>
      <c r="X218" s="39">
        <v>2</v>
      </c>
      <c r="Y218" s="41">
        <f t="shared" si="74"/>
        <v>364.37199999999996</v>
      </c>
      <c r="Z218" s="39"/>
      <c r="AA218" s="39"/>
      <c r="AB218" s="39"/>
      <c r="AC218" s="39"/>
      <c r="AD218" s="39"/>
      <c r="AE218" s="39"/>
      <c r="AF218" s="37" t="s">
        <v>125</v>
      </c>
      <c r="AG218" s="37" t="s">
        <v>114</v>
      </c>
      <c r="AH218" s="37" t="s">
        <v>125</v>
      </c>
      <c r="AI218" s="37" t="s">
        <v>125</v>
      </c>
      <c r="AJ218" s="37" t="s">
        <v>125</v>
      </c>
      <c r="AK218" s="37" t="s">
        <v>164</v>
      </c>
    </row>
    <row r="219" spans="1:37" ht="15" customHeight="1" x14ac:dyDescent="0.3">
      <c r="A219" s="37">
        <v>10</v>
      </c>
      <c r="B219" s="37" t="s">
        <v>6</v>
      </c>
      <c r="C219" s="37" t="s">
        <v>7</v>
      </c>
      <c r="D219" s="37">
        <v>40</v>
      </c>
      <c r="E219" s="46">
        <v>728.71399999999994</v>
      </c>
      <c r="F219" s="46" t="s">
        <v>148</v>
      </c>
      <c r="G219" s="54">
        <v>44720</v>
      </c>
      <c r="H219" s="54">
        <v>44733</v>
      </c>
      <c r="I219" s="41">
        <f t="shared" si="76"/>
        <v>11.5</v>
      </c>
      <c r="J219" s="41">
        <v>4142.625</v>
      </c>
      <c r="K219" s="41">
        <f t="shared" si="71"/>
        <v>63.366434782608692</v>
      </c>
      <c r="L219" s="42">
        <f t="shared" si="72"/>
        <v>0.17590633957937296</v>
      </c>
      <c r="M219" s="41">
        <f t="shared" si="61"/>
        <v>36</v>
      </c>
      <c r="N219" s="46" t="s">
        <v>161</v>
      </c>
      <c r="O219" s="41">
        <f t="shared" si="73"/>
        <v>20.242055555555552</v>
      </c>
      <c r="P219" s="41">
        <f t="shared" si="79"/>
        <v>6.5</v>
      </c>
      <c r="Q219" s="43">
        <v>44635</v>
      </c>
      <c r="R219" s="43">
        <v>44645</v>
      </c>
      <c r="S219" s="41">
        <f t="shared" si="77"/>
        <v>9</v>
      </c>
      <c r="T219" s="41">
        <f t="shared" si="70"/>
        <v>80.968222222222209</v>
      </c>
      <c r="U219" s="41">
        <f t="shared" si="78"/>
        <v>6</v>
      </c>
      <c r="V219" s="53">
        <v>1</v>
      </c>
      <c r="W219" s="53">
        <v>1</v>
      </c>
      <c r="X219" s="39">
        <v>2</v>
      </c>
      <c r="Y219" s="41">
        <f t="shared" si="74"/>
        <v>364.35699999999997</v>
      </c>
      <c r="Z219" s="39"/>
      <c r="AA219" s="39"/>
      <c r="AB219" s="39"/>
      <c r="AC219" s="39"/>
      <c r="AD219" s="39"/>
      <c r="AE219" s="39"/>
      <c r="AF219" s="37" t="s">
        <v>125</v>
      </c>
      <c r="AG219" s="37" t="s">
        <v>114</v>
      </c>
      <c r="AH219" s="37" t="s">
        <v>125</v>
      </c>
      <c r="AI219" s="37" t="s">
        <v>125</v>
      </c>
      <c r="AJ219" s="37" t="s">
        <v>125</v>
      </c>
      <c r="AK219" s="37" t="s">
        <v>164</v>
      </c>
    </row>
    <row r="220" spans="1:37" ht="15" customHeight="1" x14ac:dyDescent="0.3">
      <c r="A220" s="37">
        <v>10</v>
      </c>
      <c r="B220" s="37" t="s">
        <v>6</v>
      </c>
      <c r="C220" s="37" t="s">
        <v>7</v>
      </c>
      <c r="D220" s="37">
        <v>41</v>
      </c>
      <c r="E220" s="46">
        <v>729.07500000000005</v>
      </c>
      <c r="F220" s="46" t="s">
        <v>148</v>
      </c>
      <c r="G220" s="54">
        <v>44728</v>
      </c>
      <c r="H220" s="54">
        <v>44741</v>
      </c>
      <c r="I220" s="41">
        <f t="shared" si="76"/>
        <v>11.5</v>
      </c>
      <c r="J220" s="41">
        <v>4062.625</v>
      </c>
      <c r="K220" s="41">
        <f t="shared" si="71"/>
        <v>63.397826086956528</v>
      </c>
      <c r="L220" s="42">
        <f t="shared" si="72"/>
        <v>0.17945909356635181</v>
      </c>
      <c r="M220" s="41">
        <f t="shared" si="61"/>
        <v>35</v>
      </c>
      <c r="N220" s="46" t="s">
        <v>160</v>
      </c>
      <c r="O220" s="41">
        <f t="shared" si="73"/>
        <v>20.830714285714286</v>
      </c>
      <c r="P220" s="41">
        <f t="shared" si="79"/>
        <v>8</v>
      </c>
      <c r="Q220" s="43">
        <v>44643</v>
      </c>
      <c r="R220" s="43">
        <v>44655</v>
      </c>
      <c r="S220" s="41">
        <f t="shared" si="77"/>
        <v>9</v>
      </c>
      <c r="T220" s="41">
        <f t="shared" si="70"/>
        <v>81.00833333333334</v>
      </c>
      <c r="U220" s="41">
        <f t="shared" si="78"/>
        <v>7</v>
      </c>
      <c r="V220" s="53">
        <v>1</v>
      </c>
      <c r="W220" s="53">
        <v>1</v>
      </c>
      <c r="X220" s="39">
        <v>2</v>
      </c>
      <c r="Y220" s="41">
        <f t="shared" si="74"/>
        <v>364.53750000000002</v>
      </c>
      <c r="Z220" s="39"/>
      <c r="AA220" s="39"/>
      <c r="AB220" s="39"/>
      <c r="AC220" s="39"/>
      <c r="AD220" s="39"/>
      <c r="AE220" s="39"/>
      <c r="AF220" s="37" t="s">
        <v>125</v>
      </c>
      <c r="AG220" s="37" t="s">
        <v>114</v>
      </c>
      <c r="AH220" s="37" t="s">
        <v>125</v>
      </c>
      <c r="AI220" s="37" t="s">
        <v>125</v>
      </c>
      <c r="AJ220" s="37" t="s">
        <v>125</v>
      </c>
      <c r="AK220" s="37" t="s">
        <v>164</v>
      </c>
    </row>
    <row r="221" spans="1:37" ht="15" customHeight="1" x14ac:dyDescent="0.3">
      <c r="A221" s="37">
        <v>10</v>
      </c>
      <c r="B221" s="37" t="s">
        <v>6</v>
      </c>
      <c r="C221" s="37" t="s">
        <v>7</v>
      </c>
      <c r="D221" s="37">
        <v>42</v>
      </c>
      <c r="E221" s="46">
        <v>729.07500000000005</v>
      </c>
      <c r="F221" s="46" t="s">
        <v>148</v>
      </c>
      <c r="G221" s="54">
        <v>44737</v>
      </c>
      <c r="H221" s="54">
        <v>44750</v>
      </c>
      <c r="I221" s="41">
        <f t="shared" si="76"/>
        <v>11</v>
      </c>
      <c r="J221" s="41">
        <v>4215.125</v>
      </c>
      <c r="K221" s="41">
        <f t="shared" si="71"/>
        <v>66.279545454545456</v>
      </c>
      <c r="L221" s="42">
        <f t="shared" si="72"/>
        <v>0.17296640075917086</v>
      </c>
      <c r="M221" s="41">
        <f t="shared" si="61"/>
        <v>38</v>
      </c>
      <c r="N221" s="46" t="s">
        <v>161</v>
      </c>
      <c r="O221" s="41">
        <f t="shared" si="73"/>
        <v>19.186184210526317</v>
      </c>
      <c r="P221" s="41">
        <f t="shared" si="79"/>
        <v>8</v>
      </c>
      <c r="Q221" s="43">
        <v>44652</v>
      </c>
      <c r="R221" s="43">
        <v>44663</v>
      </c>
      <c r="S221" s="41">
        <f t="shared" si="77"/>
        <v>8</v>
      </c>
      <c r="T221" s="41">
        <f t="shared" si="70"/>
        <v>91.134375000000006</v>
      </c>
      <c r="U221" s="57">
        <f t="shared" si="78"/>
        <v>6</v>
      </c>
      <c r="V221" s="53">
        <v>1</v>
      </c>
      <c r="W221" s="53">
        <v>1</v>
      </c>
      <c r="X221" s="39">
        <v>2</v>
      </c>
      <c r="Y221" s="41">
        <f t="shared" si="74"/>
        <v>364.53750000000002</v>
      </c>
      <c r="Z221" s="39"/>
      <c r="AA221" s="39"/>
      <c r="AB221" s="39"/>
      <c r="AC221" s="39"/>
      <c r="AD221" s="39"/>
      <c r="AE221" s="39"/>
      <c r="AF221" s="37" t="s">
        <v>125</v>
      </c>
      <c r="AG221" s="37" t="s">
        <v>114</v>
      </c>
      <c r="AH221" s="37" t="s">
        <v>125</v>
      </c>
      <c r="AI221" s="37" t="s">
        <v>125</v>
      </c>
      <c r="AJ221" s="37" t="s">
        <v>125</v>
      </c>
      <c r="AK221" s="37" t="s">
        <v>164</v>
      </c>
    </row>
    <row r="222" spans="1:37" ht="15" customHeight="1" x14ac:dyDescent="0.3">
      <c r="A222" s="37">
        <v>10</v>
      </c>
      <c r="B222" s="37" t="s">
        <v>6</v>
      </c>
      <c r="C222" s="37" t="s">
        <v>7</v>
      </c>
      <c r="D222" s="37">
        <v>43</v>
      </c>
      <c r="E222" s="46">
        <v>729.07500000000005</v>
      </c>
      <c r="F222" s="46" t="s">
        <v>148</v>
      </c>
      <c r="G222" s="54">
        <v>44748</v>
      </c>
      <c r="H222" s="54">
        <v>44758</v>
      </c>
      <c r="I222" s="41">
        <f t="shared" si="76"/>
        <v>9.5</v>
      </c>
      <c r="J222" s="41">
        <v>3172</v>
      </c>
      <c r="K222" s="41">
        <f t="shared" si="71"/>
        <v>76.744736842105269</v>
      </c>
      <c r="L222" s="42">
        <f t="shared" si="72"/>
        <v>0.22984709962168981</v>
      </c>
      <c r="M222" s="41">
        <f t="shared" si="61"/>
        <v>33</v>
      </c>
      <c r="N222" s="46" t="s">
        <v>160</v>
      </c>
      <c r="O222" s="41">
        <f t="shared" si="73"/>
        <v>22.093181818181819</v>
      </c>
      <c r="P222" s="41">
        <f t="shared" si="79"/>
        <v>7</v>
      </c>
      <c r="Q222" s="43">
        <v>44660</v>
      </c>
      <c r="R222" s="43">
        <v>44672</v>
      </c>
      <c r="S222" s="41">
        <f t="shared" si="77"/>
        <v>7</v>
      </c>
      <c r="T222" s="41">
        <f t="shared" si="70"/>
        <v>104.15357142857144</v>
      </c>
      <c r="U222" s="57">
        <f t="shared" si="78"/>
        <v>5</v>
      </c>
      <c r="V222" s="53">
        <v>1</v>
      </c>
      <c r="W222" s="53">
        <v>1</v>
      </c>
      <c r="X222" s="39">
        <v>2</v>
      </c>
      <c r="Y222" s="41">
        <f t="shared" si="74"/>
        <v>364.53750000000002</v>
      </c>
      <c r="Z222" s="39"/>
      <c r="AA222" s="39"/>
      <c r="AB222" s="39"/>
      <c r="AC222" s="39"/>
      <c r="AD222" s="39"/>
      <c r="AE222" s="39"/>
      <c r="AF222" s="37" t="s">
        <v>125</v>
      </c>
      <c r="AG222" s="37" t="s">
        <v>114</v>
      </c>
      <c r="AH222" s="37" t="s">
        <v>125</v>
      </c>
      <c r="AI222" s="37" t="s">
        <v>125</v>
      </c>
      <c r="AJ222" s="37" t="s">
        <v>125</v>
      </c>
      <c r="AK222" s="37" t="s">
        <v>164</v>
      </c>
    </row>
    <row r="223" spans="1:37" ht="15" customHeight="1" x14ac:dyDescent="0.3">
      <c r="A223" s="37">
        <v>10</v>
      </c>
      <c r="B223" s="37" t="s">
        <v>6</v>
      </c>
      <c r="C223" s="37" t="s">
        <v>7</v>
      </c>
      <c r="D223" s="37">
        <v>44</v>
      </c>
      <c r="E223" s="46">
        <v>729.07500000000005</v>
      </c>
      <c r="F223" s="46" t="s">
        <v>148</v>
      </c>
      <c r="G223" s="54">
        <v>44756</v>
      </c>
      <c r="H223" s="54">
        <v>44772</v>
      </c>
      <c r="I223" s="41">
        <f t="shared" si="76"/>
        <v>13</v>
      </c>
      <c r="J223" s="41">
        <v>4669.041666666667</v>
      </c>
      <c r="K223" s="41">
        <f t="shared" si="71"/>
        <v>56.082692307692312</v>
      </c>
      <c r="L223" s="42">
        <f t="shared" si="72"/>
        <v>0.15615088749475714</v>
      </c>
      <c r="M223" s="41">
        <f t="shared" si="61"/>
        <v>36</v>
      </c>
      <c r="N223" s="46" t="s">
        <v>161</v>
      </c>
      <c r="O223" s="41">
        <f t="shared" si="73"/>
        <v>20.252083333333335</v>
      </c>
      <c r="P223" s="41">
        <f t="shared" si="79"/>
        <v>9.5</v>
      </c>
      <c r="Q223" s="43">
        <v>44671</v>
      </c>
      <c r="R223" s="43">
        <v>44680</v>
      </c>
      <c r="S223" s="41">
        <f t="shared" si="77"/>
        <v>8</v>
      </c>
      <c r="T223" s="41">
        <f t="shared" si="70"/>
        <v>91.134375000000006</v>
      </c>
      <c r="U223" s="57">
        <f t="shared" si="78"/>
        <v>6</v>
      </c>
      <c r="V223" s="53">
        <v>1</v>
      </c>
      <c r="W223" s="53">
        <v>1</v>
      </c>
      <c r="X223" s="39">
        <v>2</v>
      </c>
      <c r="Y223" s="41">
        <f t="shared" si="74"/>
        <v>364.53750000000002</v>
      </c>
      <c r="Z223" s="39"/>
      <c r="AA223" s="39"/>
      <c r="AB223" s="39"/>
      <c r="AC223" s="39"/>
      <c r="AD223" s="39"/>
      <c r="AE223" s="39"/>
      <c r="AF223" s="37" t="s">
        <v>125</v>
      </c>
      <c r="AG223" s="37" t="s">
        <v>114</v>
      </c>
      <c r="AH223" s="37" t="s">
        <v>125</v>
      </c>
      <c r="AI223" s="37" t="s">
        <v>125</v>
      </c>
      <c r="AJ223" s="37" t="s">
        <v>125</v>
      </c>
      <c r="AK223" s="37" t="s">
        <v>164</v>
      </c>
    </row>
    <row r="224" spans="1:37" ht="15" customHeight="1" x14ac:dyDescent="0.3">
      <c r="A224" s="37">
        <v>10</v>
      </c>
      <c r="B224" s="37" t="s">
        <v>6</v>
      </c>
      <c r="C224" s="37" t="s">
        <v>7</v>
      </c>
      <c r="D224" s="37">
        <v>45</v>
      </c>
      <c r="E224" s="46">
        <v>727.86</v>
      </c>
      <c r="F224" s="46" t="s">
        <v>148</v>
      </c>
      <c r="G224" s="54">
        <v>44769</v>
      </c>
      <c r="H224" s="54">
        <v>44785</v>
      </c>
      <c r="I224" s="41">
        <f t="shared" si="76"/>
        <v>14.5</v>
      </c>
      <c r="J224" s="41">
        <v>4305</v>
      </c>
      <c r="K224" s="41">
        <f t="shared" si="71"/>
        <v>50.197241379310348</v>
      </c>
      <c r="L224" s="42">
        <f t="shared" si="72"/>
        <v>0.16907317073170733</v>
      </c>
      <c r="M224" s="41">
        <f t="shared" ref="M224:M247" si="80">ROUND(J224/10/I224,0)</f>
        <v>30</v>
      </c>
      <c r="N224" s="46" t="s">
        <v>159</v>
      </c>
      <c r="O224" s="41">
        <f t="shared" si="73"/>
        <v>24.262</v>
      </c>
      <c r="P224" s="41">
        <f t="shared" si="79"/>
        <v>9</v>
      </c>
      <c r="Q224" s="43">
        <v>44679</v>
      </c>
      <c r="R224" s="43">
        <v>44690</v>
      </c>
      <c r="S224" s="41">
        <f t="shared" si="77"/>
        <v>7</v>
      </c>
      <c r="T224" s="41">
        <f t="shared" si="70"/>
        <v>103.98</v>
      </c>
      <c r="U224" s="57">
        <f t="shared" si="78"/>
        <v>5</v>
      </c>
      <c r="V224" s="53">
        <v>1</v>
      </c>
      <c r="W224" s="53">
        <v>1</v>
      </c>
      <c r="X224" s="39">
        <v>2</v>
      </c>
      <c r="Y224" s="41">
        <f t="shared" si="74"/>
        <v>363.93</v>
      </c>
      <c r="Z224" s="39"/>
      <c r="AA224" s="39"/>
      <c r="AB224" s="39"/>
      <c r="AC224" s="39"/>
      <c r="AD224" s="39"/>
      <c r="AE224" s="39"/>
      <c r="AF224" s="37" t="s">
        <v>125</v>
      </c>
      <c r="AG224" s="37" t="s">
        <v>114</v>
      </c>
      <c r="AH224" s="37" t="s">
        <v>125</v>
      </c>
      <c r="AI224" s="37" t="s">
        <v>125</v>
      </c>
      <c r="AJ224" s="37" t="s">
        <v>125</v>
      </c>
      <c r="AK224" s="37" t="s">
        <v>164</v>
      </c>
    </row>
    <row r="225" spans="1:37" ht="15" customHeight="1" x14ac:dyDescent="0.3">
      <c r="A225" s="37">
        <v>10</v>
      </c>
      <c r="B225" s="37" t="s">
        <v>6</v>
      </c>
      <c r="C225" s="37" t="s">
        <v>7</v>
      </c>
      <c r="D225" s="37">
        <v>46</v>
      </c>
      <c r="E225" s="46">
        <v>729.07299999999998</v>
      </c>
      <c r="F225" s="46" t="s">
        <v>148</v>
      </c>
      <c r="G225" s="54">
        <v>44779</v>
      </c>
      <c r="H225" s="54">
        <v>44795</v>
      </c>
      <c r="I225" s="41">
        <f t="shared" si="76"/>
        <v>12.5</v>
      </c>
      <c r="J225" s="41">
        <v>3703.25</v>
      </c>
      <c r="K225" s="41">
        <f t="shared" ref="K225:K247" si="81">E225/I225</f>
        <v>58.325839999999999</v>
      </c>
      <c r="L225" s="42">
        <f t="shared" ref="L225:L247" si="82">E225/J225</f>
        <v>0.19687382704381287</v>
      </c>
      <c r="M225" s="41">
        <f t="shared" si="80"/>
        <v>30</v>
      </c>
      <c r="N225" s="46" t="s">
        <v>159</v>
      </c>
      <c r="O225" s="41">
        <f t="shared" si="73"/>
        <v>24.302433333333333</v>
      </c>
      <c r="P225" s="41">
        <f t="shared" si="79"/>
        <v>10</v>
      </c>
      <c r="Q225" s="43">
        <v>44687</v>
      </c>
      <c r="R225" s="43">
        <v>44698</v>
      </c>
      <c r="S225" s="41">
        <f t="shared" si="77"/>
        <v>8</v>
      </c>
      <c r="T225" s="41">
        <f t="shared" si="70"/>
        <v>91.134124999999997</v>
      </c>
      <c r="U225" s="57">
        <f t="shared" si="78"/>
        <v>6</v>
      </c>
      <c r="V225" s="53">
        <v>1</v>
      </c>
      <c r="W225" s="53">
        <v>1</v>
      </c>
      <c r="X225" s="39">
        <v>2</v>
      </c>
      <c r="Y225" s="41">
        <f t="shared" si="74"/>
        <v>364.53649999999999</v>
      </c>
      <c r="Z225" s="39"/>
      <c r="AA225" s="39"/>
      <c r="AB225" s="39"/>
      <c r="AC225" s="39"/>
      <c r="AD225" s="39"/>
      <c r="AE225" s="39"/>
      <c r="AF225" s="37" t="s">
        <v>125</v>
      </c>
      <c r="AG225" s="37" t="s">
        <v>114</v>
      </c>
      <c r="AH225" s="37" t="s">
        <v>125</v>
      </c>
      <c r="AI225" s="37" t="s">
        <v>125</v>
      </c>
      <c r="AJ225" s="37" t="s">
        <v>125</v>
      </c>
      <c r="AK225" s="37" t="s">
        <v>164</v>
      </c>
    </row>
    <row r="226" spans="1:37" ht="15" customHeight="1" x14ac:dyDescent="0.3">
      <c r="A226" s="37">
        <v>10</v>
      </c>
      <c r="B226" s="37" t="s">
        <v>6</v>
      </c>
      <c r="C226" s="37" t="s">
        <v>7</v>
      </c>
      <c r="D226" s="37">
        <v>47</v>
      </c>
      <c r="E226" s="46">
        <v>729.07299999999998</v>
      </c>
      <c r="F226" s="46" t="s">
        <v>148</v>
      </c>
      <c r="G226" s="54">
        <v>44792</v>
      </c>
      <c r="H226" s="54">
        <v>44804</v>
      </c>
      <c r="I226" s="41">
        <f t="shared" si="76"/>
        <v>9</v>
      </c>
      <c r="J226" s="41">
        <v>3123.75</v>
      </c>
      <c r="K226" s="41">
        <f t="shared" si="81"/>
        <v>81.008111111111106</v>
      </c>
      <c r="L226" s="42">
        <f t="shared" si="82"/>
        <v>0.233396718687475</v>
      </c>
      <c r="M226" s="41">
        <f t="shared" si="80"/>
        <v>35</v>
      </c>
      <c r="N226" s="46" t="s">
        <v>160</v>
      </c>
      <c r="O226" s="41">
        <f t="shared" si="73"/>
        <v>20.830657142857142</v>
      </c>
      <c r="P226" s="41">
        <f t="shared" si="79"/>
        <v>6.5</v>
      </c>
      <c r="Q226" s="43">
        <v>44695</v>
      </c>
      <c r="R226" s="43">
        <v>44705</v>
      </c>
      <c r="S226" s="41">
        <f t="shared" si="77"/>
        <v>7</v>
      </c>
      <c r="T226" s="41">
        <f t="shared" si="70"/>
        <v>104.15328571428572</v>
      </c>
      <c r="U226" s="57">
        <f t="shared" si="78"/>
        <v>5</v>
      </c>
      <c r="V226" s="53">
        <v>1</v>
      </c>
      <c r="W226" s="53">
        <v>1</v>
      </c>
      <c r="X226" s="39">
        <v>2</v>
      </c>
      <c r="Y226" s="41">
        <f t="shared" si="74"/>
        <v>364.53649999999999</v>
      </c>
      <c r="Z226" s="39"/>
      <c r="AA226" s="39"/>
      <c r="AB226" s="39"/>
      <c r="AC226" s="39"/>
      <c r="AD226" s="39"/>
      <c r="AE226" s="39"/>
      <c r="AF226" s="37" t="s">
        <v>125</v>
      </c>
      <c r="AG226" s="37" t="s">
        <v>114</v>
      </c>
      <c r="AH226" s="37" t="s">
        <v>125</v>
      </c>
      <c r="AI226" s="37" t="s">
        <v>125</v>
      </c>
      <c r="AJ226" s="37" t="s">
        <v>125</v>
      </c>
      <c r="AK226" s="37" t="s">
        <v>164</v>
      </c>
    </row>
    <row r="227" spans="1:37" ht="15" customHeight="1" x14ac:dyDescent="0.3">
      <c r="A227" s="37">
        <v>10</v>
      </c>
      <c r="B227" s="37" t="s">
        <v>6</v>
      </c>
      <c r="C227" s="37" t="s">
        <v>7</v>
      </c>
      <c r="D227" s="37">
        <v>48</v>
      </c>
      <c r="E227" s="46">
        <v>727.85799999999995</v>
      </c>
      <c r="F227" s="46" t="s">
        <v>148</v>
      </c>
      <c r="G227" s="54">
        <v>44800</v>
      </c>
      <c r="H227" s="54">
        <v>44812</v>
      </c>
      <c r="I227" s="41">
        <f t="shared" si="76"/>
        <v>9</v>
      </c>
      <c r="J227" s="41">
        <v>3469.125</v>
      </c>
      <c r="K227" s="41">
        <f t="shared" si="81"/>
        <v>80.873111111111101</v>
      </c>
      <c r="L227" s="42">
        <f t="shared" si="82"/>
        <v>0.20981025474723453</v>
      </c>
      <c r="M227" s="41">
        <f t="shared" si="80"/>
        <v>39</v>
      </c>
      <c r="N227" s="46" t="s">
        <v>161</v>
      </c>
      <c r="O227" s="41">
        <f t="shared" si="73"/>
        <v>18.663025641025641</v>
      </c>
      <c r="P227" s="41">
        <f t="shared" si="79"/>
        <v>7</v>
      </c>
      <c r="Q227" s="43">
        <v>44702</v>
      </c>
      <c r="R227" s="43">
        <v>44714</v>
      </c>
      <c r="S227" s="41">
        <f t="shared" si="77"/>
        <v>8</v>
      </c>
      <c r="T227" s="41">
        <f t="shared" si="70"/>
        <v>90.982249999999993</v>
      </c>
      <c r="U227" s="57">
        <f t="shared" si="78"/>
        <v>7</v>
      </c>
      <c r="V227" s="53">
        <v>1</v>
      </c>
      <c r="W227" s="53">
        <v>1</v>
      </c>
      <c r="X227" s="39">
        <v>2</v>
      </c>
      <c r="Y227" s="41">
        <f t="shared" si="74"/>
        <v>363.92899999999997</v>
      </c>
      <c r="Z227" s="39"/>
      <c r="AA227" s="39"/>
      <c r="AB227" s="39"/>
      <c r="AC227" s="39"/>
      <c r="AD227" s="39"/>
      <c r="AE227" s="39"/>
      <c r="AF227" s="37" t="s">
        <v>125</v>
      </c>
      <c r="AG227" s="37" t="s">
        <v>114</v>
      </c>
      <c r="AH227" s="37" t="s">
        <v>125</v>
      </c>
      <c r="AI227" s="37" t="s">
        <v>125</v>
      </c>
      <c r="AJ227" s="37" t="s">
        <v>125</v>
      </c>
      <c r="AK227" s="37" t="s">
        <v>164</v>
      </c>
    </row>
    <row r="228" spans="1:37" ht="15" customHeight="1" x14ac:dyDescent="0.3">
      <c r="A228" s="37">
        <v>10</v>
      </c>
      <c r="B228" s="37" t="s">
        <v>6</v>
      </c>
      <c r="C228" s="37" t="s">
        <v>7</v>
      </c>
      <c r="D228" s="37">
        <v>49</v>
      </c>
      <c r="E228" s="46">
        <v>729.07299999999998</v>
      </c>
      <c r="F228" s="46" t="s">
        <v>148</v>
      </c>
      <c r="G228" s="54">
        <v>44811</v>
      </c>
      <c r="H228" s="54">
        <v>44824</v>
      </c>
      <c r="I228" s="41">
        <f t="shared" si="76"/>
        <v>10.5</v>
      </c>
      <c r="J228" s="41">
        <v>3890.875</v>
      </c>
      <c r="K228" s="41">
        <f t="shared" si="81"/>
        <v>69.435523809523801</v>
      </c>
      <c r="L228" s="42">
        <f t="shared" si="82"/>
        <v>0.18738021653227102</v>
      </c>
      <c r="M228" s="41">
        <f t="shared" si="80"/>
        <v>37</v>
      </c>
      <c r="N228" s="46" t="s">
        <v>161</v>
      </c>
      <c r="O228" s="41">
        <f t="shared" si="73"/>
        <v>19.704675675675674</v>
      </c>
      <c r="P228" s="41">
        <f t="shared" si="79"/>
        <v>8</v>
      </c>
      <c r="Q228" s="43">
        <v>44713</v>
      </c>
      <c r="R228" s="43">
        <v>44725</v>
      </c>
      <c r="S228" s="41">
        <f t="shared" si="77"/>
        <v>7</v>
      </c>
      <c r="T228" s="41">
        <f t="shared" si="70"/>
        <v>104.15328571428572</v>
      </c>
      <c r="U228" s="57">
        <f t="shared" si="78"/>
        <v>5</v>
      </c>
      <c r="V228" s="53">
        <v>1</v>
      </c>
      <c r="W228" s="53">
        <v>1</v>
      </c>
      <c r="X228" s="39">
        <v>2</v>
      </c>
      <c r="Y228" s="41">
        <f t="shared" si="74"/>
        <v>364.53649999999999</v>
      </c>
      <c r="Z228" s="39"/>
      <c r="AA228" s="39"/>
      <c r="AB228" s="39"/>
      <c r="AC228" s="39"/>
      <c r="AD228" s="39"/>
      <c r="AE228" s="39"/>
      <c r="AF228" s="37" t="s">
        <v>125</v>
      </c>
      <c r="AG228" s="37" t="s">
        <v>114</v>
      </c>
      <c r="AH228" s="37" t="s">
        <v>125</v>
      </c>
      <c r="AI228" s="37" t="s">
        <v>125</v>
      </c>
      <c r="AJ228" s="37" t="s">
        <v>125</v>
      </c>
      <c r="AK228" s="37" t="s">
        <v>164</v>
      </c>
    </row>
    <row r="229" spans="1:37" ht="15" customHeight="1" x14ac:dyDescent="0.3">
      <c r="A229" s="37">
        <v>10</v>
      </c>
      <c r="B229" s="37" t="s">
        <v>6</v>
      </c>
      <c r="C229" s="37" t="s">
        <v>7</v>
      </c>
      <c r="D229" s="37">
        <v>50</v>
      </c>
      <c r="E229" s="46">
        <v>727.85799999999995</v>
      </c>
      <c r="F229" s="46" t="s">
        <v>148</v>
      </c>
      <c r="G229" s="54">
        <v>44820</v>
      </c>
      <c r="H229" s="54">
        <v>44832</v>
      </c>
      <c r="I229" s="41">
        <f t="shared" si="76"/>
        <v>9</v>
      </c>
      <c r="J229" s="41">
        <v>3141.875</v>
      </c>
      <c r="K229" s="41">
        <f t="shared" si="81"/>
        <v>80.873111111111101</v>
      </c>
      <c r="L229" s="42">
        <f t="shared" si="82"/>
        <v>0.23166357668589616</v>
      </c>
      <c r="M229" s="41">
        <f t="shared" si="80"/>
        <v>35</v>
      </c>
      <c r="N229" s="46" t="s">
        <v>160</v>
      </c>
      <c r="O229" s="41">
        <f t="shared" si="73"/>
        <v>20.795942857142855</v>
      </c>
      <c r="P229" s="41">
        <f t="shared" si="79"/>
        <v>7</v>
      </c>
      <c r="Q229" s="43">
        <v>44722</v>
      </c>
      <c r="R229" s="43">
        <v>44733</v>
      </c>
      <c r="S229" s="41">
        <f t="shared" si="77"/>
        <v>8</v>
      </c>
      <c r="T229" s="41">
        <f t="shared" si="70"/>
        <v>90.982249999999993</v>
      </c>
      <c r="U229" s="57">
        <f t="shared" si="78"/>
        <v>6</v>
      </c>
      <c r="V229" s="53">
        <v>1</v>
      </c>
      <c r="W229" s="53">
        <v>1</v>
      </c>
      <c r="X229" s="39">
        <v>2</v>
      </c>
      <c r="Y229" s="41">
        <f t="shared" si="74"/>
        <v>363.92899999999997</v>
      </c>
      <c r="Z229" s="39"/>
      <c r="AA229" s="39"/>
      <c r="AB229" s="39"/>
      <c r="AC229" s="39"/>
      <c r="AD229" s="39"/>
      <c r="AE229" s="39"/>
      <c r="AF229" s="37" t="s">
        <v>125</v>
      </c>
      <c r="AG229" s="37" t="s">
        <v>114</v>
      </c>
      <c r="AH229" s="37" t="s">
        <v>125</v>
      </c>
      <c r="AI229" s="37" t="s">
        <v>125</v>
      </c>
      <c r="AJ229" s="37" t="s">
        <v>125</v>
      </c>
      <c r="AK229" s="37" t="s">
        <v>164</v>
      </c>
    </row>
    <row r="230" spans="1:37" ht="15" customHeight="1" x14ac:dyDescent="0.3">
      <c r="A230" s="37">
        <v>10</v>
      </c>
      <c r="B230" s="37" t="s">
        <v>6</v>
      </c>
      <c r="C230" s="37" t="s">
        <v>7</v>
      </c>
      <c r="D230" s="37">
        <v>51</v>
      </c>
      <c r="E230" s="46">
        <v>727.49699999999984</v>
      </c>
      <c r="F230" s="46" t="s">
        <v>148</v>
      </c>
      <c r="G230" s="54">
        <v>44831</v>
      </c>
      <c r="H230" s="54">
        <v>44844</v>
      </c>
      <c r="I230" s="41">
        <f t="shared" si="76"/>
        <v>11.5</v>
      </c>
      <c r="J230" s="41">
        <v>4309.3333333333339</v>
      </c>
      <c r="K230" s="41">
        <f t="shared" si="81"/>
        <v>63.260608695652159</v>
      </c>
      <c r="L230" s="42">
        <f t="shared" si="82"/>
        <v>0.16881892017326727</v>
      </c>
      <c r="M230" s="41">
        <f t="shared" si="80"/>
        <v>37</v>
      </c>
      <c r="N230" s="46" t="s">
        <v>161</v>
      </c>
      <c r="O230" s="41">
        <f t="shared" si="73"/>
        <v>19.662081081081077</v>
      </c>
      <c r="P230" s="41">
        <f t="shared" si="79"/>
        <v>8.5</v>
      </c>
      <c r="Q230" s="43">
        <v>44730</v>
      </c>
      <c r="R230" s="43">
        <v>44740</v>
      </c>
      <c r="S230" s="41">
        <f t="shared" si="77"/>
        <v>7</v>
      </c>
      <c r="T230" s="41">
        <f t="shared" si="70"/>
        <v>103.92814285714283</v>
      </c>
      <c r="U230" s="57">
        <f t="shared" si="78"/>
        <v>5</v>
      </c>
      <c r="V230" s="53">
        <v>1</v>
      </c>
      <c r="W230" s="53">
        <v>1</v>
      </c>
      <c r="X230" s="39">
        <v>2</v>
      </c>
      <c r="Y230" s="41">
        <f t="shared" si="74"/>
        <v>363.74849999999992</v>
      </c>
      <c r="Z230" s="39"/>
      <c r="AA230" s="39"/>
      <c r="AB230" s="39"/>
      <c r="AC230" s="39"/>
      <c r="AD230" s="39"/>
      <c r="AE230" s="39"/>
      <c r="AF230" s="37" t="s">
        <v>125</v>
      </c>
      <c r="AG230" s="37" t="s">
        <v>114</v>
      </c>
      <c r="AH230" s="37" t="s">
        <v>125</v>
      </c>
      <c r="AI230" s="37" t="s">
        <v>125</v>
      </c>
      <c r="AJ230" s="37" t="s">
        <v>125</v>
      </c>
      <c r="AK230" s="37" t="s">
        <v>164</v>
      </c>
    </row>
    <row r="231" spans="1:37" ht="15" customHeight="1" x14ac:dyDescent="0.3">
      <c r="A231" s="37">
        <v>10</v>
      </c>
      <c r="B231" s="37" t="s">
        <v>6</v>
      </c>
      <c r="C231" s="37" t="s">
        <v>7</v>
      </c>
      <c r="D231" s="37">
        <v>52</v>
      </c>
      <c r="E231" s="46">
        <v>722.65499999999997</v>
      </c>
      <c r="F231" s="46" t="s">
        <v>148</v>
      </c>
      <c r="G231" s="54">
        <v>44841</v>
      </c>
      <c r="H231" s="54">
        <v>44849</v>
      </c>
      <c r="I231" s="41">
        <f t="shared" si="76"/>
        <v>7.5</v>
      </c>
      <c r="J231" s="41">
        <v>2566.2083333333335</v>
      </c>
      <c r="K231" s="41">
        <f t="shared" si="81"/>
        <v>96.353999999999999</v>
      </c>
      <c r="L231" s="42">
        <f t="shared" si="82"/>
        <v>0.28160418256506842</v>
      </c>
      <c r="M231" s="41">
        <f t="shared" si="80"/>
        <v>34</v>
      </c>
      <c r="N231" s="46" t="s">
        <v>160</v>
      </c>
      <c r="O231" s="41">
        <f t="shared" si="73"/>
        <v>21.254558823529411</v>
      </c>
      <c r="P231" s="41">
        <f t="shared" si="79"/>
        <v>6</v>
      </c>
      <c r="Q231" s="43">
        <v>44737</v>
      </c>
      <c r="R231" s="43">
        <v>44748</v>
      </c>
      <c r="S231" s="41">
        <f t="shared" si="77"/>
        <v>8</v>
      </c>
      <c r="T231" s="41">
        <f t="shared" si="70"/>
        <v>90.331874999999997</v>
      </c>
      <c r="U231" s="57">
        <f t="shared" si="78"/>
        <v>6</v>
      </c>
      <c r="V231" s="53">
        <v>1</v>
      </c>
      <c r="W231" s="53">
        <v>1</v>
      </c>
      <c r="X231" s="39">
        <v>2</v>
      </c>
      <c r="Y231" s="41">
        <f t="shared" si="74"/>
        <v>361.32749999999999</v>
      </c>
      <c r="Z231" s="39"/>
      <c r="AA231" s="39"/>
      <c r="AB231" s="39"/>
      <c r="AC231" s="39"/>
      <c r="AD231" s="39"/>
      <c r="AE231" s="39"/>
      <c r="AF231" s="37" t="s">
        <v>125</v>
      </c>
      <c r="AG231" s="37" t="s">
        <v>114</v>
      </c>
      <c r="AH231" s="37" t="s">
        <v>125</v>
      </c>
      <c r="AI231" s="37" t="s">
        <v>125</v>
      </c>
      <c r="AJ231" s="37" t="s">
        <v>125</v>
      </c>
      <c r="AK231" s="37" t="s">
        <v>164</v>
      </c>
    </row>
    <row r="232" spans="1:37" ht="15" customHeight="1" x14ac:dyDescent="0.3">
      <c r="A232" s="37">
        <v>10</v>
      </c>
      <c r="B232" s="37" t="s">
        <v>6</v>
      </c>
      <c r="C232" s="37" t="s">
        <v>7</v>
      </c>
      <c r="D232" s="37">
        <v>53</v>
      </c>
      <c r="E232" s="46">
        <v>722.43500000000006</v>
      </c>
      <c r="F232" s="46" t="s">
        <v>148</v>
      </c>
      <c r="G232" s="54">
        <v>44848</v>
      </c>
      <c r="H232" s="54">
        <v>44880</v>
      </c>
      <c r="I232" s="41">
        <f t="shared" si="76"/>
        <v>25.5</v>
      </c>
      <c r="J232" s="41">
        <v>8464.75</v>
      </c>
      <c r="K232" s="41">
        <f t="shared" si="81"/>
        <v>28.330784313725491</v>
      </c>
      <c r="L232" s="42">
        <f t="shared" si="82"/>
        <v>8.5346289022121158E-2</v>
      </c>
      <c r="M232" s="41">
        <f t="shared" si="80"/>
        <v>33</v>
      </c>
      <c r="N232" s="46" t="s">
        <v>160</v>
      </c>
      <c r="O232" s="41">
        <f t="shared" si="73"/>
        <v>21.891969696969699</v>
      </c>
      <c r="P232" s="41">
        <f t="shared" si="79"/>
        <v>14.5</v>
      </c>
      <c r="Q232" s="43">
        <v>44747</v>
      </c>
      <c r="R232" s="43">
        <v>44761</v>
      </c>
      <c r="S232" s="41">
        <f t="shared" si="77"/>
        <v>11</v>
      </c>
      <c r="T232" s="41">
        <f t="shared" si="70"/>
        <v>65.675909090909101</v>
      </c>
      <c r="U232" s="57">
        <f t="shared" si="78"/>
        <v>7</v>
      </c>
      <c r="V232" s="53">
        <v>1</v>
      </c>
      <c r="W232" s="53">
        <v>1</v>
      </c>
      <c r="X232" s="39">
        <v>2</v>
      </c>
      <c r="Y232" s="41">
        <f t="shared" si="74"/>
        <v>361.21750000000003</v>
      </c>
      <c r="Z232" s="39"/>
      <c r="AA232" s="39"/>
      <c r="AB232" s="39"/>
      <c r="AC232" s="39"/>
      <c r="AD232" s="39"/>
      <c r="AE232" s="39"/>
      <c r="AF232" s="37" t="s">
        <v>125</v>
      </c>
      <c r="AG232" s="37" t="s">
        <v>114</v>
      </c>
      <c r="AH232" s="37" t="s">
        <v>125</v>
      </c>
      <c r="AI232" s="37" t="s">
        <v>125</v>
      </c>
      <c r="AJ232" s="37" t="s">
        <v>125</v>
      </c>
      <c r="AK232" s="37" t="s">
        <v>164</v>
      </c>
    </row>
    <row r="233" spans="1:37" ht="15" customHeight="1" x14ac:dyDescent="0.3">
      <c r="A233" s="37">
        <v>10</v>
      </c>
      <c r="B233" s="37" t="s">
        <v>6</v>
      </c>
      <c r="C233" s="37" t="s">
        <v>7</v>
      </c>
      <c r="D233" s="37">
        <v>54</v>
      </c>
      <c r="E233" s="46">
        <v>473.83499999999992</v>
      </c>
      <c r="F233" s="41" t="s">
        <v>147</v>
      </c>
      <c r="G233" s="54">
        <v>44867</v>
      </c>
      <c r="H233" s="54">
        <v>44902</v>
      </c>
      <c r="I233" s="41">
        <f t="shared" si="76"/>
        <v>27.5</v>
      </c>
      <c r="J233" s="41">
        <v>5282.125</v>
      </c>
      <c r="K233" s="41">
        <f t="shared" si="81"/>
        <v>17.230363636363634</v>
      </c>
      <c r="L233" s="42">
        <f t="shared" si="82"/>
        <v>8.9705374257519455E-2</v>
      </c>
      <c r="M233" s="41">
        <f t="shared" si="80"/>
        <v>19</v>
      </c>
      <c r="N233" s="41" t="s">
        <v>157</v>
      </c>
      <c r="O233" s="41">
        <f t="shared" si="73"/>
        <v>24.938684210526311</v>
      </c>
      <c r="P233" s="41">
        <f t="shared" si="79"/>
        <v>16</v>
      </c>
      <c r="Q233" s="43">
        <v>44756</v>
      </c>
      <c r="R233" s="43">
        <v>44769</v>
      </c>
      <c r="S233" s="41">
        <f t="shared" si="77"/>
        <v>10</v>
      </c>
      <c r="T233" s="41">
        <f t="shared" si="70"/>
        <v>47.383499999999991</v>
      </c>
      <c r="U233" s="57">
        <f t="shared" si="78"/>
        <v>6</v>
      </c>
      <c r="V233" s="53">
        <v>1</v>
      </c>
      <c r="W233" s="53">
        <v>1</v>
      </c>
      <c r="X233" s="39">
        <v>2</v>
      </c>
      <c r="Y233" s="41">
        <f t="shared" si="74"/>
        <v>236.91749999999996</v>
      </c>
      <c r="Z233" s="39"/>
      <c r="AA233" s="39"/>
      <c r="AB233" s="39"/>
      <c r="AC233" s="39"/>
      <c r="AD233" s="39"/>
      <c r="AE233" s="39"/>
      <c r="AF233" s="37" t="s">
        <v>125</v>
      </c>
      <c r="AG233" s="37" t="s">
        <v>114</v>
      </c>
      <c r="AH233" s="37" t="s">
        <v>125</v>
      </c>
      <c r="AI233" s="37" t="s">
        <v>125</v>
      </c>
      <c r="AJ233" s="37" t="s">
        <v>125</v>
      </c>
      <c r="AK233" s="37" t="s">
        <v>164</v>
      </c>
    </row>
    <row r="234" spans="1:37" ht="15" customHeight="1" x14ac:dyDescent="0.3">
      <c r="A234" s="37">
        <v>10</v>
      </c>
      <c r="B234" s="37" t="s">
        <v>6</v>
      </c>
      <c r="C234" s="37" t="s">
        <v>7</v>
      </c>
      <c r="D234" s="37">
        <v>55</v>
      </c>
      <c r="E234" s="46">
        <v>407.40700000000004</v>
      </c>
      <c r="F234" s="41" t="s">
        <v>147</v>
      </c>
      <c r="G234" s="54">
        <v>44888</v>
      </c>
      <c r="H234" s="54">
        <v>44949</v>
      </c>
      <c r="I234" s="41">
        <f t="shared" si="76"/>
        <v>34.5</v>
      </c>
      <c r="J234" s="41">
        <v>6763.125</v>
      </c>
      <c r="K234" s="41">
        <f t="shared" si="81"/>
        <v>11.808898550724638</v>
      </c>
      <c r="L234" s="42">
        <f t="shared" si="82"/>
        <v>6.0239460308659093E-2</v>
      </c>
      <c r="M234" s="41">
        <f t="shared" si="80"/>
        <v>20</v>
      </c>
      <c r="N234" s="41" t="s">
        <v>157</v>
      </c>
      <c r="O234" s="41">
        <f t="shared" si="73"/>
        <v>20.370350000000002</v>
      </c>
      <c r="P234" s="41">
        <f t="shared" si="79"/>
        <v>34.5</v>
      </c>
      <c r="Q234" s="43">
        <v>44764</v>
      </c>
      <c r="R234" s="43">
        <v>44776</v>
      </c>
      <c r="S234" s="41">
        <f t="shared" si="77"/>
        <v>9</v>
      </c>
      <c r="T234" s="41">
        <f t="shared" si="70"/>
        <v>45.26744444444445</v>
      </c>
      <c r="U234" s="57">
        <f>NETWORKDAYS.INTL(Q234,Q235-1,1,MPlannedHolidays)</f>
        <v>5</v>
      </c>
      <c r="V234" s="53">
        <v>1</v>
      </c>
      <c r="W234" s="53">
        <v>1</v>
      </c>
      <c r="X234" s="39">
        <v>2</v>
      </c>
      <c r="Y234" s="41">
        <f t="shared" si="74"/>
        <v>203.70350000000002</v>
      </c>
      <c r="Z234" s="39"/>
      <c r="AA234" s="39"/>
      <c r="AB234" s="39"/>
      <c r="AC234" s="39"/>
      <c r="AD234" s="39"/>
      <c r="AE234" s="39"/>
      <c r="AF234" s="37" t="s">
        <v>125</v>
      </c>
      <c r="AG234" s="37" t="s">
        <v>114</v>
      </c>
      <c r="AH234" s="37" t="s">
        <v>125</v>
      </c>
      <c r="AI234" s="37" t="s">
        <v>125</v>
      </c>
      <c r="AJ234" s="37" t="s">
        <v>125</v>
      </c>
      <c r="AK234" s="37" t="s">
        <v>164</v>
      </c>
    </row>
    <row r="235" spans="1:37" ht="15" customHeight="1" x14ac:dyDescent="0.3">
      <c r="A235" s="37">
        <v>10</v>
      </c>
      <c r="B235" s="37" t="s">
        <v>6</v>
      </c>
      <c r="C235" s="37" t="s">
        <v>7</v>
      </c>
      <c r="D235" s="37">
        <v>56</v>
      </c>
      <c r="E235" s="46">
        <v>206.35400000000001</v>
      </c>
      <c r="F235" s="41" t="s">
        <v>147</v>
      </c>
      <c r="G235" s="54">
        <v>44950</v>
      </c>
      <c r="H235" s="54">
        <v>44974</v>
      </c>
      <c r="I235" s="41">
        <f t="shared" si="76"/>
        <v>21</v>
      </c>
      <c r="J235" s="41">
        <v>4274.75</v>
      </c>
      <c r="K235" s="41">
        <f t="shared" si="81"/>
        <v>9.8263809523809531</v>
      </c>
      <c r="L235" s="42">
        <f t="shared" si="82"/>
        <v>4.8272764489151417E-2</v>
      </c>
      <c r="M235" s="41">
        <f t="shared" si="80"/>
        <v>20</v>
      </c>
      <c r="N235" s="41" t="s">
        <v>157</v>
      </c>
      <c r="O235" s="41">
        <f t="shared" si="73"/>
        <v>10.3177</v>
      </c>
      <c r="P235" s="41">
        <v>21</v>
      </c>
      <c r="Q235" s="43">
        <v>44771</v>
      </c>
      <c r="R235" s="43">
        <v>44799</v>
      </c>
      <c r="S235" s="41">
        <f>NETWORKDAYS.INTL(Q235,R235,1,MPlannedHolidays)</f>
        <v>21</v>
      </c>
      <c r="T235" s="41">
        <f>E235/S235</f>
        <v>9.8263809523809531</v>
      </c>
      <c r="U235" s="57"/>
      <c r="V235" s="53">
        <v>1</v>
      </c>
      <c r="W235" s="53">
        <v>1</v>
      </c>
      <c r="X235" s="39">
        <v>1</v>
      </c>
      <c r="Y235" s="41">
        <f t="shared" si="74"/>
        <v>206.35400000000001</v>
      </c>
      <c r="Z235" s="39"/>
      <c r="AA235" s="39"/>
      <c r="AB235" s="39"/>
      <c r="AC235" s="39"/>
      <c r="AD235" s="39"/>
      <c r="AE235" s="39"/>
      <c r="AF235" s="37" t="s">
        <v>125</v>
      </c>
      <c r="AG235" s="37" t="s">
        <v>114</v>
      </c>
      <c r="AH235" s="37" t="s">
        <v>125</v>
      </c>
      <c r="AI235" s="37" t="s">
        <v>125</v>
      </c>
      <c r="AJ235" s="37" t="s">
        <v>125</v>
      </c>
      <c r="AK235" s="37" t="s">
        <v>164</v>
      </c>
    </row>
    <row r="236" spans="1:37" ht="15" customHeight="1" x14ac:dyDescent="0.3">
      <c r="A236" s="32">
        <v>11</v>
      </c>
      <c r="B236" s="32" t="s">
        <v>53</v>
      </c>
      <c r="C236" s="32" t="s">
        <v>2</v>
      </c>
      <c r="D236" s="32">
        <v>1</v>
      </c>
      <c r="E236" s="33">
        <v>4089.4609999999993</v>
      </c>
      <c r="F236" s="33" t="s">
        <v>153</v>
      </c>
      <c r="G236" s="35">
        <v>45216</v>
      </c>
      <c r="H236" s="35">
        <v>45324</v>
      </c>
      <c r="I236" s="33">
        <f>NETWORKDAYS.INTL(G236,H236,1,NHolidays)+NETWORKDAYS.INTL(G236,H236,"1111100",NHolidays)*(NWeekendHours/NWeekdayHours)</f>
        <v>80.5</v>
      </c>
      <c r="J236" s="33">
        <v>17557.999999999902</v>
      </c>
      <c r="K236" s="33">
        <f t="shared" si="81"/>
        <v>50.800757763975149</v>
      </c>
      <c r="L236" s="34">
        <f t="shared" si="82"/>
        <v>0.23291155029046715</v>
      </c>
      <c r="M236" s="33">
        <f t="shared" si="80"/>
        <v>22</v>
      </c>
      <c r="N236" s="33" t="s">
        <v>158</v>
      </c>
      <c r="O236" s="33">
        <f t="shared" si="73"/>
        <v>185.88459090909089</v>
      </c>
      <c r="P236" s="33">
        <f>NETWORKDAYS.INTL(G236,G237-1,1,NHolidays)+NETWORKDAYS.INTL(G236,G237-1,"1111100",NHolidays)*(NWeekendHours/NWeekdayHours)</f>
        <v>47</v>
      </c>
      <c r="Q236" s="32"/>
      <c r="R236" s="32"/>
      <c r="S236" s="32"/>
      <c r="T236" s="32"/>
      <c r="U236" s="32"/>
      <c r="V236" s="36">
        <v>2</v>
      </c>
      <c r="W236" s="36">
        <v>2</v>
      </c>
      <c r="X236" s="37">
        <v>5</v>
      </c>
      <c r="Y236" s="41">
        <f t="shared" si="74"/>
        <v>817.89219999999989</v>
      </c>
      <c r="Z236" s="37"/>
      <c r="AA236" s="37">
        <v>2</v>
      </c>
      <c r="AB236" s="37"/>
      <c r="AC236" s="37"/>
      <c r="AD236" s="37"/>
      <c r="AE236" s="37"/>
      <c r="AF236" s="41" t="s">
        <v>111</v>
      </c>
      <c r="AG236" s="41" t="s">
        <v>114</v>
      </c>
      <c r="AH236" s="41" t="s">
        <v>126</v>
      </c>
      <c r="AI236" s="37" t="s">
        <v>115</v>
      </c>
      <c r="AJ236" s="37" t="s">
        <v>115</v>
      </c>
      <c r="AK236" s="41" t="s">
        <v>166</v>
      </c>
    </row>
    <row r="237" spans="1:37" ht="15" customHeight="1" x14ac:dyDescent="0.3">
      <c r="A237" s="37">
        <v>11</v>
      </c>
      <c r="B237" s="37" t="s">
        <v>53</v>
      </c>
      <c r="C237" s="37" t="s">
        <v>2</v>
      </c>
      <c r="D237" s="37">
        <v>2</v>
      </c>
      <c r="E237" s="41">
        <v>4748.8150000000014</v>
      </c>
      <c r="F237" s="41" t="s">
        <v>153</v>
      </c>
      <c r="G237" s="43">
        <v>45275</v>
      </c>
      <c r="H237" s="43">
        <v>45366</v>
      </c>
      <c r="I237" s="41">
        <f>NETWORKDAYS.INTL(G237,H237,1,NHolidays)+NETWORKDAYS.INTL(G237,H237,"1111100",NHolidays)*(NWeekendHours/NWeekdayHours)</f>
        <v>66.5</v>
      </c>
      <c r="J237" s="62">
        <v>15466.833333333141</v>
      </c>
      <c r="K237" s="41">
        <f t="shared" si="81"/>
        <v>71.410751879699276</v>
      </c>
      <c r="L237" s="42">
        <f t="shared" si="82"/>
        <v>0.30703214405017576</v>
      </c>
      <c r="M237" s="41">
        <f t="shared" si="80"/>
        <v>23</v>
      </c>
      <c r="N237" s="41" t="s">
        <v>158</v>
      </c>
      <c r="O237" s="41">
        <f t="shared" si="73"/>
        <v>206.4702173913044</v>
      </c>
      <c r="P237" s="41">
        <f>NETWORKDAYS.INTL(G237,G238-1,1,NHolidays)+NETWORKDAYS.INTL(G237,G238-1,"1111100",NHolidays)*(NWeekendHours/NWeekdayHours)</f>
        <v>37</v>
      </c>
      <c r="Q237" s="37"/>
      <c r="R237" s="37"/>
      <c r="S237" s="37"/>
      <c r="T237" s="37"/>
      <c r="U237" s="37"/>
      <c r="V237" s="36">
        <v>2</v>
      </c>
      <c r="W237" s="36">
        <v>2</v>
      </c>
      <c r="X237" s="37">
        <v>5</v>
      </c>
      <c r="Y237" s="41">
        <f t="shared" si="74"/>
        <v>949.76300000000026</v>
      </c>
      <c r="Z237" s="37"/>
      <c r="AA237" s="37">
        <v>2</v>
      </c>
      <c r="AB237" s="37"/>
      <c r="AC237" s="37"/>
      <c r="AD237" s="37"/>
      <c r="AE237" s="37"/>
      <c r="AF237" s="41" t="s">
        <v>111</v>
      </c>
      <c r="AG237" s="41" t="s">
        <v>114</v>
      </c>
      <c r="AH237" s="41" t="s">
        <v>126</v>
      </c>
      <c r="AI237" s="37" t="s">
        <v>115</v>
      </c>
      <c r="AJ237" s="37" t="s">
        <v>115</v>
      </c>
      <c r="AK237" s="41" t="s">
        <v>166</v>
      </c>
    </row>
    <row r="238" spans="1:37" ht="15" customHeight="1" x14ac:dyDescent="0.3">
      <c r="A238" s="37">
        <v>11</v>
      </c>
      <c r="B238" s="37" t="s">
        <v>53</v>
      </c>
      <c r="C238" s="37" t="s">
        <v>2</v>
      </c>
      <c r="D238" s="37">
        <v>3</v>
      </c>
      <c r="E238" s="41">
        <v>4530.0829999999987</v>
      </c>
      <c r="F238" s="41" t="s">
        <v>153</v>
      </c>
      <c r="G238" s="43">
        <v>45330</v>
      </c>
      <c r="H238" s="43">
        <v>45392</v>
      </c>
      <c r="I238" s="41">
        <f>NETWORKDAYS.INTL(G238,H238,1,NHolidays)+NETWORKDAYS.INTL(G238,H238,"1111100",NHolidays)*(NWeekendHours/NWeekdayHours)</f>
        <v>47</v>
      </c>
      <c r="J238" s="62">
        <v>12266.708333333436</v>
      </c>
      <c r="K238" s="41">
        <f t="shared" si="81"/>
        <v>96.384744680851043</v>
      </c>
      <c r="L238" s="42">
        <f t="shared" si="82"/>
        <v>0.36929899015288353</v>
      </c>
      <c r="M238" s="41">
        <f t="shared" si="80"/>
        <v>26</v>
      </c>
      <c r="N238" s="41" t="s">
        <v>159</v>
      </c>
      <c r="O238" s="41">
        <f t="shared" si="73"/>
        <v>174.2339615384615</v>
      </c>
      <c r="P238" s="41">
        <f>NETWORKDAYS.INTL(G238,G239-1,1,NHolidays)+NETWORKDAYS.INTL(G238,G239-1,"1111100",NHolidays)*(NWeekendHours/NWeekdayHours)</f>
        <v>13</v>
      </c>
      <c r="Q238" s="37"/>
      <c r="R238" s="37"/>
      <c r="S238" s="37"/>
      <c r="T238" s="37"/>
      <c r="U238" s="37"/>
      <c r="V238" s="36">
        <v>2</v>
      </c>
      <c r="W238" s="36">
        <v>2</v>
      </c>
      <c r="X238" s="37">
        <v>5</v>
      </c>
      <c r="Y238" s="41">
        <f t="shared" si="74"/>
        <v>906.0165999999997</v>
      </c>
      <c r="Z238" s="37"/>
      <c r="AA238" s="37">
        <v>2</v>
      </c>
      <c r="AB238" s="37"/>
      <c r="AC238" s="37"/>
      <c r="AD238" s="37"/>
      <c r="AE238" s="37"/>
      <c r="AF238" s="41" t="s">
        <v>111</v>
      </c>
      <c r="AG238" s="41" t="s">
        <v>114</v>
      </c>
      <c r="AH238" s="41" t="s">
        <v>126</v>
      </c>
      <c r="AI238" s="37" t="s">
        <v>115</v>
      </c>
      <c r="AJ238" s="37" t="s">
        <v>115</v>
      </c>
      <c r="AK238" s="41" t="s">
        <v>166</v>
      </c>
    </row>
    <row r="239" spans="1:37" ht="15" customHeight="1" x14ac:dyDescent="0.3">
      <c r="A239" s="37">
        <v>11</v>
      </c>
      <c r="B239" s="37" t="s">
        <v>53</v>
      </c>
      <c r="C239" s="37" t="s">
        <v>2</v>
      </c>
      <c r="D239" s="37">
        <v>4</v>
      </c>
      <c r="E239" s="41">
        <v>4632.2429999999995</v>
      </c>
      <c r="F239" s="41" t="s">
        <v>153</v>
      </c>
      <c r="G239" s="43">
        <v>45346</v>
      </c>
      <c r="H239" s="43">
        <v>45412</v>
      </c>
      <c r="I239" s="41">
        <f>NETWORKDAYS.INTL(G239,H239,1,NHolidays)+NETWORKDAYS.INTL(G239,H239,"1111100",NHolidays)*(NWeekendHours/NWeekdayHours)</f>
        <v>49.5</v>
      </c>
      <c r="J239" s="62">
        <v>18565.708333333314</v>
      </c>
      <c r="K239" s="41">
        <f t="shared" si="81"/>
        <v>93.580666666666659</v>
      </c>
      <c r="L239" s="42">
        <f t="shared" si="82"/>
        <v>0.24950532006813661</v>
      </c>
      <c r="M239" s="41">
        <f t="shared" si="80"/>
        <v>38</v>
      </c>
      <c r="N239" s="41" t="s">
        <v>161</v>
      </c>
      <c r="O239" s="41">
        <f t="shared" si="73"/>
        <v>121.90113157894736</v>
      </c>
      <c r="P239" s="41">
        <v>22</v>
      </c>
      <c r="Q239" s="37"/>
      <c r="R239" s="37"/>
      <c r="S239" s="37"/>
      <c r="T239" s="37"/>
      <c r="U239" s="37"/>
      <c r="V239" s="36">
        <v>2</v>
      </c>
      <c r="W239" s="36">
        <v>2</v>
      </c>
      <c r="X239" s="37">
        <v>5</v>
      </c>
      <c r="Y239" s="41">
        <f t="shared" si="74"/>
        <v>926.44859999999994</v>
      </c>
      <c r="Z239" s="37"/>
      <c r="AA239" s="37">
        <v>2</v>
      </c>
      <c r="AB239" s="37"/>
      <c r="AC239" s="37"/>
      <c r="AD239" s="37"/>
      <c r="AE239" s="37"/>
      <c r="AF239" s="41" t="s">
        <v>111</v>
      </c>
      <c r="AG239" s="41" t="s">
        <v>114</v>
      </c>
      <c r="AH239" s="41" t="s">
        <v>126</v>
      </c>
      <c r="AI239" s="37" t="s">
        <v>115</v>
      </c>
      <c r="AJ239" s="37" t="s">
        <v>115</v>
      </c>
      <c r="AK239" s="41" t="s">
        <v>166</v>
      </c>
    </row>
    <row r="240" spans="1:37" ht="15" customHeight="1" x14ac:dyDescent="0.3">
      <c r="A240" s="32">
        <v>13</v>
      </c>
      <c r="B240" s="32" t="s">
        <v>64</v>
      </c>
      <c r="C240" s="32" t="s">
        <v>3</v>
      </c>
      <c r="D240" s="33">
        <v>1</v>
      </c>
      <c r="E240" s="33">
        <v>2492.2059999999997</v>
      </c>
      <c r="F240" s="33" t="s">
        <v>151</v>
      </c>
      <c r="G240" s="35">
        <v>44963</v>
      </c>
      <c r="H240" s="35">
        <v>45066</v>
      </c>
      <c r="I240" s="33">
        <f t="shared" ref="I240:I247" si="83">NETWORKDAYS.INTL(G240,H240,1,PQRSHolidays)+NETWORKDAYS.INTL(G240,H240,"1111100",PQRSHolidays)*(PQRSWeekendHours/PQRSWeekdayHours)</f>
        <v>85.5</v>
      </c>
      <c r="J240" s="33">
        <v>14665.166666666351</v>
      </c>
      <c r="K240" s="33">
        <f t="shared" si="81"/>
        <v>29.148608187134499</v>
      </c>
      <c r="L240" s="34">
        <f t="shared" si="82"/>
        <v>0.16994051664375129</v>
      </c>
      <c r="M240" s="33">
        <f t="shared" si="80"/>
        <v>17</v>
      </c>
      <c r="N240" s="33" t="s">
        <v>157</v>
      </c>
      <c r="O240" s="33">
        <f t="shared" si="73"/>
        <v>146.60035294117645</v>
      </c>
      <c r="P240" s="33">
        <f t="shared" ref="P240:P246" si="84">NETWORKDAYS.INTL(G240,G241-1,1,PQRSHolidays)+NETWORKDAYS.INTL(G240,G241-1,"1111100",PQRSHolidays)*(PQRSWeekendHours/PQRSWeekdayHours)</f>
        <v>49</v>
      </c>
      <c r="Q240" s="32"/>
      <c r="R240" s="32"/>
      <c r="S240" s="32"/>
      <c r="T240" s="32"/>
      <c r="U240" s="32"/>
      <c r="V240" s="36">
        <v>2</v>
      </c>
      <c r="W240" s="36">
        <v>2</v>
      </c>
      <c r="X240" s="37">
        <v>3</v>
      </c>
      <c r="Y240" s="41">
        <f t="shared" si="74"/>
        <v>830.73533333333319</v>
      </c>
      <c r="Z240" s="37">
        <v>1</v>
      </c>
      <c r="AA240" s="37">
        <v>1</v>
      </c>
      <c r="AB240" s="37">
        <v>1</v>
      </c>
      <c r="AC240" s="37">
        <v>2</v>
      </c>
      <c r="AD240" s="37">
        <v>1</v>
      </c>
      <c r="AE240" s="37">
        <v>1</v>
      </c>
      <c r="AF240" s="41" t="s">
        <v>111</v>
      </c>
      <c r="AG240" s="41" t="s">
        <v>114</v>
      </c>
      <c r="AH240" s="41" t="s">
        <v>126</v>
      </c>
      <c r="AI240" s="37" t="s">
        <v>127</v>
      </c>
      <c r="AJ240" s="37" t="s">
        <v>125</v>
      </c>
      <c r="AK240" s="37" t="s">
        <v>165</v>
      </c>
    </row>
    <row r="241" spans="1:37" ht="15" customHeight="1" x14ac:dyDescent="0.3">
      <c r="A241" s="37">
        <v>13</v>
      </c>
      <c r="B241" s="37" t="s">
        <v>64</v>
      </c>
      <c r="C241" s="37" t="s">
        <v>3</v>
      </c>
      <c r="D241" s="41">
        <v>2</v>
      </c>
      <c r="E241" s="41">
        <v>2248.6880000000001</v>
      </c>
      <c r="F241" s="41" t="s">
        <v>151</v>
      </c>
      <c r="G241" s="43">
        <v>45020</v>
      </c>
      <c r="H241" s="54">
        <v>45091</v>
      </c>
      <c r="I241" s="41">
        <f t="shared" si="83"/>
        <v>57</v>
      </c>
      <c r="J241" s="62">
        <v>10480.333333333199</v>
      </c>
      <c r="K241" s="41">
        <f t="shared" si="81"/>
        <v>39.45066666666667</v>
      </c>
      <c r="L241" s="42">
        <f t="shared" si="82"/>
        <v>0.21456264113737117</v>
      </c>
      <c r="M241" s="41">
        <f t="shared" si="80"/>
        <v>18</v>
      </c>
      <c r="N241" s="41" t="s">
        <v>157</v>
      </c>
      <c r="O241" s="41">
        <f t="shared" si="73"/>
        <v>124.92711111111112</v>
      </c>
      <c r="P241" s="41">
        <f t="shared" si="84"/>
        <v>31</v>
      </c>
      <c r="Q241" s="39"/>
      <c r="R241" s="39"/>
      <c r="S241" s="39"/>
      <c r="T241" s="39"/>
      <c r="U241" s="39"/>
      <c r="V241" s="36">
        <v>2</v>
      </c>
      <c r="W241" s="36">
        <v>2</v>
      </c>
      <c r="X241" s="37">
        <v>3</v>
      </c>
      <c r="Y241" s="41">
        <f t="shared" si="74"/>
        <v>749.5626666666667</v>
      </c>
      <c r="Z241" s="37">
        <v>1</v>
      </c>
      <c r="AA241" s="37">
        <v>1</v>
      </c>
      <c r="AB241" s="37">
        <v>1</v>
      </c>
      <c r="AC241" s="37">
        <v>2</v>
      </c>
      <c r="AD241" s="37">
        <v>1</v>
      </c>
      <c r="AE241" s="37">
        <v>1</v>
      </c>
      <c r="AF241" s="41" t="s">
        <v>111</v>
      </c>
      <c r="AG241" s="41" t="s">
        <v>114</v>
      </c>
      <c r="AH241" s="41" t="s">
        <v>126</v>
      </c>
      <c r="AI241" s="37" t="s">
        <v>127</v>
      </c>
      <c r="AJ241" s="37" t="s">
        <v>125</v>
      </c>
      <c r="AK241" s="37" t="s">
        <v>165</v>
      </c>
    </row>
    <row r="242" spans="1:37" ht="15" customHeight="1" x14ac:dyDescent="0.3">
      <c r="A242" s="37">
        <v>13</v>
      </c>
      <c r="B242" s="37" t="s">
        <v>64</v>
      </c>
      <c r="C242" s="37" t="s">
        <v>3</v>
      </c>
      <c r="D242" s="41">
        <v>3</v>
      </c>
      <c r="E242" s="41">
        <v>2248.4499999999998</v>
      </c>
      <c r="F242" s="41" t="s">
        <v>151</v>
      </c>
      <c r="G242" s="43">
        <v>45060</v>
      </c>
      <c r="H242" s="54">
        <v>45112</v>
      </c>
      <c r="I242" s="41">
        <f t="shared" si="83"/>
        <v>44</v>
      </c>
      <c r="J242" s="62">
        <v>10419.041666666582</v>
      </c>
      <c r="K242" s="41">
        <f t="shared" si="81"/>
        <v>51.101136363636357</v>
      </c>
      <c r="L242" s="42">
        <f t="shared" si="82"/>
        <v>0.21580199714465276</v>
      </c>
      <c r="M242" s="41">
        <f t="shared" si="80"/>
        <v>24</v>
      </c>
      <c r="N242" s="41" t="s">
        <v>158</v>
      </c>
      <c r="O242" s="41">
        <f t="shared" si="73"/>
        <v>93.685416666666654</v>
      </c>
      <c r="P242" s="41">
        <f t="shared" si="84"/>
        <v>18</v>
      </c>
      <c r="Q242" s="39"/>
      <c r="R242" s="39"/>
      <c r="S242" s="39"/>
      <c r="T242" s="39"/>
      <c r="U242" s="39"/>
      <c r="V242" s="36">
        <v>2</v>
      </c>
      <c r="W242" s="36">
        <v>2</v>
      </c>
      <c r="X242" s="37">
        <v>3</v>
      </c>
      <c r="Y242" s="41">
        <f t="shared" si="74"/>
        <v>749.48333333333323</v>
      </c>
      <c r="Z242" s="37">
        <v>1</v>
      </c>
      <c r="AA242" s="37">
        <v>1</v>
      </c>
      <c r="AB242" s="37">
        <v>1</v>
      </c>
      <c r="AC242" s="37">
        <v>2</v>
      </c>
      <c r="AD242" s="37">
        <v>1</v>
      </c>
      <c r="AE242" s="37">
        <v>1</v>
      </c>
      <c r="AF242" s="41" t="s">
        <v>111</v>
      </c>
      <c r="AG242" s="41" t="s">
        <v>114</v>
      </c>
      <c r="AH242" s="41" t="s">
        <v>126</v>
      </c>
      <c r="AI242" s="37" t="s">
        <v>127</v>
      </c>
      <c r="AJ242" s="37" t="s">
        <v>125</v>
      </c>
      <c r="AK242" s="37" t="s">
        <v>165</v>
      </c>
    </row>
    <row r="243" spans="1:37" ht="15" customHeight="1" x14ac:dyDescent="0.3">
      <c r="A243" s="37">
        <v>13</v>
      </c>
      <c r="B243" s="37" t="s">
        <v>64</v>
      </c>
      <c r="C243" s="37" t="s">
        <v>3</v>
      </c>
      <c r="D243" s="41">
        <v>4</v>
      </c>
      <c r="E243" s="41">
        <v>2247.4850000000001</v>
      </c>
      <c r="F243" s="41" t="s">
        <v>151</v>
      </c>
      <c r="G243" s="43">
        <v>45083</v>
      </c>
      <c r="H243" s="54">
        <v>45134</v>
      </c>
      <c r="I243" s="41">
        <f t="shared" si="83"/>
        <v>45</v>
      </c>
      <c r="J243" s="62">
        <v>11949.527777777741</v>
      </c>
      <c r="K243" s="41">
        <f t="shared" si="81"/>
        <v>49.944111111111113</v>
      </c>
      <c r="L243" s="42">
        <f t="shared" si="82"/>
        <v>0.18808149090038484</v>
      </c>
      <c r="M243" s="41">
        <f t="shared" si="80"/>
        <v>27</v>
      </c>
      <c r="N243" s="41" t="s">
        <v>159</v>
      </c>
      <c r="O243" s="41">
        <f t="shared" si="73"/>
        <v>83.240185185185183</v>
      </c>
      <c r="P243" s="41">
        <f t="shared" si="84"/>
        <v>20</v>
      </c>
      <c r="Q243" s="39"/>
      <c r="R243" s="39"/>
      <c r="S243" s="39"/>
      <c r="T243" s="39"/>
      <c r="U243" s="39"/>
      <c r="V243" s="36">
        <v>2</v>
      </c>
      <c r="W243" s="36">
        <v>2</v>
      </c>
      <c r="X243" s="37">
        <v>3</v>
      </c>
      <c r="Y243" s="41">
        <f t="shared" si="74"/>
        <v>749.16166666666675</v>
      </c>
      <c r="Z243" s="37">
        <v>1</v>
      </c>
      <c r="AA243" s="37">
        <v>1</v>
      </c>
      <c r="AB243" s="37">
        <v>1</v>
      </c>
      <c r="AC243" s="37">
        <v>2</v>
      </c>
      <c r="AD243" s="37">
        <v>1</v>
      </c>
      <c r="AE243" s="37">
        <v>1</v>
      </c>
      <c r="AF243" s="41" t="s">
        <v>111</v>
      </c>
      <c r="AG243" s="41" t="s">
        <v>114</v>
      </c>
      <c r="AH243" s="41" t="s">
        <v>126</v>
      </c>
      <c r="AI243" s="37" t="s">
        <v>127</v>
      </c>
      <c r="AJ243" s="37" t="s">
        <v>125</v>
      </c>
      <c r="AK243" s="37" t="s">
        <v>165</v>
      </c>
    </row>
    <row r="244" spans="1:37" ht="15" customHeight="1" x14ac:dyDescent="0.3">
      <c r="A244" s="37">
        <v>13</v>
      </c>
      <c r="B244" s="37" t="s">
        <v>64</v>
      </c>
      <c r="C244" s="37" t="s">
        <v>3</v>
      </c>
      <c r="D244" s="41">
        <v>5</v>
      </c>
      <c r="E244" s="41">
        <v>2359.1660000000002</v>
      </c>
      <c r="F244" s="41" t="s">
        <v>151</v>
      </c>
      <c r="G244" s="43">
        <v>45106</v>
      </c>
      <c r="H244" s="54">
        <v>45159</v>
      </c>
      <c r="I244" s="41">
        <f t="shared" si="83"/>
        <v>45</v>
      </c>
      <c r="J244" s="62">
        <v>12372.652777777836</v>
      </c>
      <c r="K244" s="41">
        <f t="shared" si="81"/>
        <v>52.425911111111112</v>
      </c>
      <c r="L244" s="42">
        <f t="shared" si="82"/>
        <v>0.19067584311726829</v>
      </c>
      <c r="M244" s="41">
        <f t="shared" si="80"/>
        <v>27</v>
      </c>
      <c r="N244" s="41" t="s">
        <v>159</v>
      </c>
      <c r="O244" s="41">
        <f t="shared" si="73"/>
        <v>87.376518518518523</v>
      </c>
      <c r="P244" s="41">
        <f t="shared" si="84"/>
        <v>19</v>
      </c>
      <c r="Q244" s="39"/>
      <c r="R244" s="39"/>
      <c r="S244" s="39"/>
      <c r="T244" s="39"/>
      <c r="U244" s="39"/>
      <c r="V244" s="36">
        <v>2</v>
      </c>
      <c r="W244" s="36">
        <v>2</v>
      </c>
      <c r="X244" s="37">
        <v>3</v>
      </c>
      <c r="Y244" s="41">
        <f t="shared" si="74"/>
        <v>786.38866666666672</v>
      </c>
      <c r="Z244" s="37">
        <v>1</v>
      </c>
      <c r="AA244" s="37">
        <v>1</v>
      </c>
      <c r="AB244" s="37">
        <v>1</v>
      </c>
      <c r="AC244" s="37">
        <v>2</v>
      </c>
      <c r="AD244" s="37">
        <v>1</v>
      </c>
      <c r="AE244" s="37">
        <v>1</v>
      </c>
      <c r="AF244" s="41" t="s">
        <v>111</v>
      </c>
      <c r="AG244" s="41" t="s">
        <v>114</v>
      </c>
      <c r="AH244" s="41" t="s">
        <v>126</v>
      </c>
      <c r="AI244" s="37" t="s">
        <v>127</v>
      </c>
      <c r="AJ244" s="37" t="s">
        <v>125</v>
      </c>
      <c r="AK244" s="37" t="s">
        <v>165</v>
      </c>
    </row>
    <row r="245" spans="1:37" ht="15" customHeight="1" x14ac:dyDescent="0.3">
      <c r="A245" s="37">
        <v>13</v>
      </c>
      <c r="B245" s="37" t="s">
        <v>64</v>
      </c>
      <c r="C245" s="37" t="s">
        <v>3</v>
      </c>
      <c r="D245" s="41">
        <v>6</v>
      </c>
      <c r="E245" s="41">
        <v>1759.4059999999999</v>
      </c>
      <c r="F245" s="41" t="s">
        <v>150</v>
      </c>
      <c r="G245" s="43">
        <v>45128</v>
      </c>
      <c r="H245" s="43">
        <v>45209</v>
      </c>
      <c r="I245" s="41">
        <f t="shared" si="83"/>
        <v>67</v>
      </c>
      <c r="J245" s="62">
        <v>18447.319444444802</v>
      </c>
      <c r="K245" s="41">
        <f t="shared" si="81"/>
        <v>26.259791044776119</v>
      </c>
      <c r="L245" s="42">
        <f t="shared" si="82"/>
        <v>9.5374615553146122E-2</v>
      </c>
      <c r="M245" s="41">
        <f t="shared" si="80"/>
        <v>28</v>
      </c>
      <c r="N245" s="41" t="s">
        <v>159</v>
      </c>
      <c r="O245" s="41">
        <f t="shared" si="73"/>
        <v>62.835928571428568</v>
      </c>
      <c r="P245" s="41">
        <f t="shared" si="84"/>
        <v>30.5</v>
      </c>
      <c r="Q245" s="39"/>
      <c r="R245" s="39"/>
      <c r="S245" s="39"/>
      <c r="T245" s="39"/>
      <c r="U245" s="39"/>
      <c r="V245" s="36">
        <v>2</v>
      </c>
      <c r="W245" s="36">
        <v>2</v>
      </c>
      <c r="X245" s="37">
        <v>3</v>
      </c>
      <c r="Y245" s="41">
        <f t="shared" si="74"/>
        <v>586.46866666666665</v>
      </c>
      <c r="Z245" s="37">
        <v>1</v>
      </c>
      <c r="AA245" s="37">
        <v>1</v>
      </c>
      <c r="AB245" s="37">
        <v>1</v>
      </c>
      <c r="AC245" s="37">
        <v>2</v>
      </c>
      <c r="AD245" s="37">
        <v>1</v>
      </c>
      <c r="AE245" s="37">
        <v>1</v>
      </c>
      <c r="AF245" s="41" t="s">
        <v>111</v>
      </c>
      <c r="AG245" s="41" t="s">
        <v>114</v>
      </c>
      <c r="AH245" s="41" t="s">
        <v>126</v>
      </c>
      <c r="AI245" s="37" t="s">
        <v>127</v>
      </c>
      <c r="AJ245" s="37" t="s">
        <v>125</v>
      </c>
      <c r="AK245" s="37" t="s">
        <v>165</v>
      </c>
    </row>
    <row r="246" spans="1:37" ht="15" customHeight="1" x14ac:dyDescent="0.3">
      <c r="A246" s="37">
        <v>13</v>
      </c>
      <c r="B246" s="37" t="s">
        <v>64</v>
      </c>
      <c r="C246" s="37" t="s">
        <v>3</v>
      </c>
      <c r="D246" s="41">
        <v>7</v>
      </c>
      <c r="E246" s="41">
        <v>1529.2939999999999</v>
      </c>
      <c r="F246" s="41" t="s">
        <v>150</v>
      </c>
      <c r="G246" s="54">
        <v>45165</v>
      </c>
      <c r="H246" s="43">
        <v>45233</v>
      </c>
      <c r="I246" s="41">
        <f t="shared" si="83"/>
        <v>57.5</v>
      </c>
      <c r="J246" s="62">
        <v>15094.291666666635</v>
      </c>
      <c r="K246" s="41">
        <f t="shared" si="81"/>
        <v>26.596417391304346</v>
      </c>
      <c r="L246" s="42">
        <f t="shared" si="82"/>
        <v>0.10131604938953212</v>
      </c>
      <c r="M246" s="41">
        <f t="shared" si="80"/>
        <v>26</v>
      </c>
      <c r="N246" s="41" t="s">
        <v>159</v>
      </c>
      <c r="O246" s="41">
        <f t="shared" si="73"/>
        <v>58.818999999999996</v>
      </c>
      <c r="P246" s="41">
        <f t="shared" si="84"/>
        <v>22.5</v>
      </c>
      <c r="Q246" s="39"/>
      <c r="R246" s="39"/>
      <c r="S246" s="39"/>
      <c r="T246" s="39"/>
      <c r="U246" s="39"/>
      <c r="V246" s="36">
        <f>0.8*2</f>
        <v>1.6</v>
      </c>
      <c r="W246" s="36">
        <v>2</v>
      </c>
      <c r="X246" s="37">
        <v>3</v>
      </c>
      <c r="Y246" s="41">
        <f t="shared" si="74"/>
        <v>509.76466666666664</v>
      </c>
      <c r="Z246" s="37">
        <v>1</v>
      </c>
      <c r="AA246" s="37">
        <v>1</v>
      </c>
      <c r="AB246" s="37">
        <v>1</v>
      </c>
      <c r="AC246" s="37">
        <v>2</v>
      </c>
      <c r="AD246" s="37">
        <v>1</v>
      </c>
      <c r="AE246" s="37">
        <v>1</v>
      </c>
      <c r="AF246" s="41" t="s">
        <v>111</v>
      </c>
      <c r="AG246" s="41" t="s">
        <v>114</v>
      </c>
      <c r="AH246" s="41" t="s">
        <v>126</v>
      </c>
      <c r="AI246" s="37" t="s">
        <v>127</v>
      </c>
      <c r="AJ246" s="37" t="s">
        <v>125</v>
      </c>
      <c r="AK246" s="37" t="s">
        <v>165</v>
      </c>
    </row>
    <row r="247" spans="1:37" ht="15" customHeight="1" x14ac:dyDescent="0.3">
      <c r="A247" s="37">
        <v>13</v>
      </c>
      <c r="B247" s="37" t="s">
        <v>64</v>
      </c>
      <c r="C247" s="37" t="s">
        <v>3</v>
      </c>
      <c r="D247" s="41">
        <v>8</v>
      </c>
      <c r="E247" s="41">
        <v>1707.4459999999999</v>
      </c>
      <c r="F247" s="41" t="s">
        <v>150</v>
      </c>
      <c r="G247" s="43">
        <v>45192</v>
      </c>
      <c r="H247" s="43">
        <v>45250</v>
      </c>
      <c r="I247" s="41">
        <f t="shared" si="83"/>
        <v>49</v>
      </c>
      <c r="J247" s="62">
        <v>16213.416666666655</v>
      </c>
      <c r="K247" s="41">
        <f t="shared" si="81"/>
        <v>34.845836734693876</v>
      </c>
      <c r="L247" s="42">
        <f t="shared" si="82"/>
        <v>0.10531068405281641</v>
      </c>
      <c r="M247" s="41">
        <f t="shared" si="80"/>
        <v>33</v>
      </c>
      <c r="N247" s="41" t="s">
        <v>160</v>
      </c>
      <c r="O247" s="41">
        <f t="shared" si="73"/>
        <v>51.740787878787877</v>
      </c>
      <c r="P247" s="37">
        <v>31</v>
      </c>
      <c r="Q247" s="39"/>
      <c r="R247" s="39"/>
      <c r="S247" s="39"/>
      <c r="T247" s="39"/>
      <c r="U247" s="39"/>
      <c r="V247" s="36">
        <f>0.8*2</f>
        <v>1.6</v>
      </c>
      <c r="W247" s="36">
        <v>2</v>
      </c>
      <c r="X247" s="37">
        <v>3</v>
      </c>
      <c r="Y247" s="41">
        <f t="shared" si="74"/>
        <v>569.1486666666666</v>
      </c>
      <c r="Z247" s="37">
        <v>1</v>
      </c>
      <c r="AA247" s="37">
        <v>1</v>
      </c>
      <c r="AB247" s="37">
        <v>1</v>
      </c>
      <c r="AC247" s="37">
        <v>2</v>
      </c>
      <c r="AD247" s="37">
        <v>1</v>
      </c>
      <c r="AE247" s="37">
        <v>1</v>
      </c>
      <c r="AF247" s="41" t="s">
        <v>111</v>
      </c>
      <c r="AG247" s="41" t="s">
        <v>114</v>
      </c>
      <c r="AH247" s="41" t="s">
        <v>126</v>
      </c>
      <c r="AI247" s="37" t="s">
        <v>127</v>
      </c>
      <c r="AJ247" s="37" t="s">
        <v>125</v>
      </c>
      <c r="AK247" s="37" t="s">
        <v>165</v>
      </c>
    </row>
  </sheetData>
  <autoFilter ref="A1:AK247" xr:uid="{CBF19B10-E093-46D9-9D50-1E6B28E7364F}"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DCD1-0208-49F3-ADC0-04C77AAA6974}">
  <dimension ref="B2:C7"/>
  <sheetViews>
    <sheetView workbookViewId="0">
      <selection activeCell="C16" sqref="C16"/>
    </sheetView>
  </sheetViews>
  <sheetFormatPr defaultRowHeight="14.4" x14ac:dyDescent="0.3"/>
  <cols>
    <col min="2" max="2" width="14.5546875" customWidth="1"/>
    <col min="3" max="3" width="66.6640625" customWidth="1"/>
  </cols>
  <sheetData>
    <row r="2" spans="2:3" ht="49.95" customHeight="1" x14ac:dyDescent="0.3">
      <c r="B2" s="25" t="s">
        <v>67</v>
      </c>
      <c r="C2" s="17" t="s">
        <v>85</v>
      </c>
    </row>
    <row r="3" spans="2:3" ht="49.95" customHeight="1" x14ac:dyDescent="0.3">
      <c r="B3" s="26" t="s">
        <v>83</v>
      </c>
      <c r="C3" s="17" t="s">
        <v>86</v>
      </c>
    </row>
    <row r="4" spans="2:3" ht="49.95" customHeight="1" x14ac:dyDescent="0.3">
      <c r="B4" s="27" t="s">
        <v>65</v>
      </c>
      <c r="C4" s="17" t="s">
        <v>87</v>
      </c>
    </row>
    <row r="5" spans="2:3" ht="49.95" customHeight="1" x14ac:dyDescent="0.3">
      <c r="B5" s="28" t="s">
        <v>66</v>
      </c>
      <c r="C5" s="17" t="s">
        <v>88</v>
      </c>
    </row>
    <row r="6" spans="2:3" ht="49.95" customHeight="1" x14ac:dyDescent="0.3">
      <c r="B6" s="29" t="s">
        <v>84</v>
      </c>
      <c r="C6" s="17" t="s">
        <v>90</v>
      </c>
    </row>
    <row r="7" spans="2:3" ht="49.95" customHeight="1" x14ac:dyDescent="0.3">
      <c r="B7" s="30" t="s">
        <v>91</v>
      </c>
      <c r="C7" s="17" t="s">
        <v>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62</vt:i4>
      </vt:variant>
    </vt:vector>
  </HeadingPairs>
  <TitlesOfParts>
    <vt:vector size="66" baseType="lpstr">
      <vt:lpstr>0. Actual Holidays</vt:lpstr>
      <vt:lpstr>0. Planned Holidays</vt:lpstr>
      <vt:lpstr>1. Levels</vt:lpstr>
      <vt:lpstr>Data labels</vt:lpstr>
      <vt:lpstr>ABHolidays</vt:lpstr>
      <vt:lpstr>ABPlannedHolidays</vt:lpstr>
      <vt:lpstr>ABWeekdayHours</vt:lpstr>
      <vt:lpstr>ABWeekendHours</vt:lpstr>
      <vt:lpstr>CHolidays</vt:lpstr>
      <vt:lpstr>CPlannedHolidays</vt:lpstr>
      <vt:lpstr>CWeekdayHours</vt:lpstr>
      <vt:lpstr>CWeekendHours</vt:lpstr>
      <vt:lpstr>DHolidays</vt:lpstr>
      <vt:lpstr>DPlannedHolidays</vt:lpstr>
      <vt:lpstr>DWeekdayHours</vt:lpstr>
      <vt:lpstr>DWeekendHours</vt:lpstr>
      <vt:lpstr>EHolidays</vt:lpstr>
      <vt:lpstr>EPlannedHolidays</vt:lpstr>
      <vt:lpstr>EWeekdayHours</vt:lpstr>
      <vt:lpstr>EWeekendHours</vt:lpstr>
      <vt:lpstr>FHolidays</vt:lpstr>
      <vt:lpstr>FPlannedHolidays</vt:lpstr>
      <vt:lpstr>FWeekdayHours</vt:lpstr>
      <vt:lpstr>FWeekendHours</vt:lpstr>
      <vt:lpstr>GHolidays</vt:lpstr>
      <vt:lpstr>GPlannedHolidays</vt:lpstr>
      <vt:lpstr>GWeekdayHours</vt:lpstr>
      <vt:lpstr>GWeekendHours</vt:lpstr>
      <vt:lpstr>HPlannedHolidays</vt:lpstr>
      <vt:lpstr>HTHolidays</vt:lpstr>
      <vt:lpstr>HTWeekdayHours</vt:lpstr>
      <vt:lpstr>HTWeekendHours</vt:lpstr>
      <vt:lpstr>IHolidays</vt:lpstr>
      <vt:lpstr>IPlannedHolidays</vt:lpstr>
      <vt:lpstr>IWeekdayHours</vt:lpstr>
      <vt:lpstr>IWeekendHours</vt:lpstr>
      <vt:lpstr>JHolidays</vt:lpstr>
      <vt:lpstr>JPlannedHolidays</vt:lpstr>
      <vt:lpstr>JWeekdayHours</vt:lpstr>
      <vt:lpstr>JWeekendHours</vt:lpstr>
      <vt:lpstr>KHolidays</vt:lpstr>
      <vt:lpstr>KPlannedHolidays</vt:lpstr>
      <vt:lpstr>KWeekdayHours</vt:lpstr>
      <vt:lpstr>KWeekendHours</vt:lpstr>
      <vt:lpstr>LHolidays</vt:lpstr>
      <vt:lpstr>LWeekdayHours</vt:lpstr>
      <vt:lpstr>LWeekendHours</vt:lpstr>
      <vt:lpstr>MHolidays</vt:lpstr>
      <vt:lpstr>MPlannedHolidays</vt:lpstr>
      <vt:lpstr>MWeekdayHours</vt:lpstr>
      <vt:lpstr>MWeekendHours</vt:lpstr>
      <vt:lpstr>NHolidays</vt:lpstr>
      <vt:lpstr>NWeekdayHours</vt:lpstr>
      <vt:lpstr>NWeekendHours</vt:lpstr>
      <vt:lpstr>OHolidays</vt:lpstr>
      <vt:lpstr>OWeekdayHours</vt:lpstr>
      <vt:lpstr>OWeekendHours</vt:lpstr>
      <vt:lpstr>PQRSHolidays</vt:lpstr>
      <vt:lpstr>PQRSWeekdayHours</vt:lpstr>
      <vt:lpstr>PQRSWeekendHours</vt:lpstr>
      <vt:lpstr>UVWXHolidays</vt:lpstr>
      <vt:lpstr>UVWXWeekdayHours</vt:lpstr>
      <vt:lpstr>UVWXWeekendHours</vt:lpstr>
      <vt:lpstr>YHolidays</vt:lpstr>
      <vt:lpstr>YWeekdayHours</vt:lpstr>
      <vt:lpstr>YWeekendHours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Asitha Rathnayake</dc:creator>
  <cp:lastModifiedBy>Danny Murguia</cp:lastModifiedBy>
  <dcterms:created xsi:type="dcterms:W3CDTF">2024-04-02T15:53:22Z</dcterms:created>
  <dcterms:modified xsi:type="dcterms:W3CDTF">2025-02-03T10:41:06Z</dcterms:modified>
</cp:coreProperties>
</file>