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dannytoomey/My Drive (dannytoomey1@gmail.com)/Jobs (checked)/HHV-6/Projects/HHV6 Mortality MA (UW)/hhv6-mortality-ma/"/>
    </mc:Choice>
  </mc:AlternateContent>
  <xr:revisionPtr revIDLastSave="0" documentId="13_ncr:1_{35560F25-B4D9-7E4B-BDB3-815918AF753E}" xr6:coauthVersionLast="47" xr6:coauthVersionMax="47" xr10:uidLastSave="{00000000-0000-0000-0000-000000000000}"/>
  <bookViews>
    <workbookView xWindow="1880" yWindow="500" windowWidth="32360" windowHeight="21100" activeTab="1" xr2:uid="{00000000-000D-0000-FFFF-FFFF00000000}"/>
  </bookViews>
  <sheets>
    <sheet name="Screening 2023 update" sheetId="1" r:id="rId1"/>
    <sheet name="Full-text review 2023 update" sheetId="2" r:id="rId2"/>
    <sheet name="Included studies 2023 update" sheetId="3" r:id="rId3"/>
  </sheets>
  <definedNames>
    <definedName name="_xlnm._FilterDatabase" localSheetId="1" hidden="1">'Full-text review 2023 update'!#REF!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67" i="2" l="1" a="1"/>
  <c r="Z67" i="2" s="1"/>
  <c r="Y67" i="2" a="1"/>
  <c r="Y67" i="2" s="1"/>
  <c r="Z66" i="2" a="1"/>
  <c r="Z66" i="2" s="1"/>
  <c r="Y66" i="2" a="1"/>
  <c r="Y66" i="2" s="1"/>
  <c r="Z65" i="2" a="1"/>
  <c r="Z65" i="2" s="1"/>
  <c r="Y65" i="2" a="1"/>
  <c r="Y65" i="2" s="1"/>
  <c r="Z64" i="2" a="1"/>
  <c r="Z64" i="2" s="1"/>
  <c r="Y64" i="2" a="1"/>
  <c r="Y64" i="2" s="1"/>
  <c r="Z63" i="2" a="1"/>
  <c r="Z63" i="2" s="1"/>
  <c r="Y63" i="2" a="1"/>
  <c r="Y63" i="2" s="1"/>
  <c r="Z62" i="2" a="1"/>
  <c r="Z62" i="2" s="1"/>
  <c r="Y62" i="2" a="1"/>
  <c r="Y62" i="2" s="1"/>
  <c r="Z61" i="2" a="1"/>
  <c r="Z61" i="2" s="1"/>
  <c r="Y61" i="2" a="1"/>
  <c r="Y61" i="2" s="1"/>
  <c r="Z60" i="2" a="1"/>
  <c r="Z60" i="2" s="1"/>
  <c r="Y60" i="2" a="1"/>
  <c r="Y60" i="2" s="1"/>
  <c r="Z59" i="2" a="1"/>
  <c r="Z59" i="2" s="1"/>
  <c r="Y59" i="2" a="1"/>
  <c r="Y59" i="2" s="1"/>
  <c r="Z58" i="2" a="1"/>
  <c r="Z58" i="2" s="1"/>
  <c r="Y58" i="2" a="1"/>
  <c r="Y58" i="2" s="1"/>
  <c r="Z57" i="2" a="1"/>
  <c r="Z57" i="2" s="1"/>
  <c r="Y57" i="2" a="1"/>
  <c r="Y57" i="2" s="1"/>
  <c r="X67" i="2" a="1"/>
  <c r="X67" i="2" s="1"/>
  <c r="X66" i="2" a="1"/>
  <c r="X66" i="2" s="1"/>
  <c r="X65" i="2" a="1"/>
  <c r="X65" i="2" s="1"/>
  <c r="X64" i="2" a="1"/>
  <c r="X64" i="2" s="1"/>
  <c r="X63" i="2" a="1"/>
  <c r="X63" i="2" s="1"/>
  <c r="X62" i="2" a="1"/>
  <c r="X62" i="2" s="1"/>
  <c r="X61" i="2" a="1"/>
  <c r="X61" i="2" s="1"/>
  <c r="X60" i="2" a="1"/>
  <c r="X60" i="2" s="1"/>
  <c r="X59" i="2" a="1"/>
  <c r="X59" i="2" s="1"/>
  <c r="X58" i="2" a="1"/>
  <c r="X58" i="2" s="1"/>
  <c r="X57" i="2" a="1"/>
  <c r="X57" i="2" s="1"/>
  <c r="W67" i="2"/>
  <c r="W66" i="2"/>
  <c r="W65" i="2"/>
  <c r="W64" i="2"/>
  <c r="W63" i="2"/>
  <c r="W62" i="2"/>
  <c r="W61" i="2"/>
  <c r="W60" i="2"/>
  <c r="W59" i="2"/>
  <c r="W58" i="2"/>
  <c r="W57" i="2"/>
  <c r="Z56" i="2" a="1"/>
  <c r="Z56" i="2" s="1"/>
  <c r="Z55" i="2" a="1"/>
  <c r="Z55" i="2" s="1"/>
  <c r="Z54" i="2" a="1"/>
  <c r="Z54" i="2" s="1"/>
  <c r="Z53" i="2" a="1"/>
  <c r="Z53" i="2" s="1"/>
  <c r="Y56" i="2" a="1"/>
  <c r="Y56" i="2" s="1"/>
  <c r="Y55" i="2" a="1"/>
  <c r="Y55" i="2" s="1"/>
  <c r="Y54" i="2" a="1"/>
  <c r="Y54" i="2" s="1"/>
  <c r="Y53" i="2" a="1"/>
  <c r="Y53" i="2" s="1"/>
  <c r="X56" i="2" a="1"/>
  <c r="X56" i="2" s="1"/>
  <c r="X55" i="2" a="1"/>
  <c r="X55" i="2" s="1"/>
  <c r="X54" i="2" a="1"/>
  <c r="X54" i="2" s="1"/>
  <c r="X53" i="2" a="1"/>
  <c r="X53" i="2" s="1"/>
  <c r="W56" i="2"/>
  <c r="W55" i="2"/>
  <c r="W54" i="2"/>
  <c r="W53" i="2"/>
  <c r="Z52" i="2" a="1"/>
  <c r="Z52" i="2" s="1"/>
  <c r="Y52" i="2" a="1"/>
  <c r="Y52" i="2" s="1"/>
  <c r="Z51" i="2" a="1"/>
  <c r="Z51" i="2" s="1"/>
  <c r="Y51" i="2" a="1"/>
  <c r="Y51" i="2" s="1"/>
  <c r="Z50" i="2" a="1"/>
  <c r="Z50" i="2" s="1"/>
  <c r="Y50" i="2" a="1"/>
  <c r="Y50" i="2" s="1"/>
  <c r="Z49" i="2" a="1"/>
  <c r="Z49" i="2" s="1"/>
  <c r="Y49" i="2" a="1"/>
  <c r="Y49" i="2" s="1"/>
  <c r="Z48" i="2" a="1"/>
  <c r="Z48" i="2" s="1"/>
  <c r="Y48" i="2" a="1"/>
  <c r="Y48" i="2" s="1"/>
  <c r="X52" i="2" a="1"/>
  <c r="X52" i="2" s="1"/>
  <c r="X51" i="2" a="1"/>
  <c r="X51" i="2" s="1"/>
  <c r="X50" i="2" a="1"/>
  <c r="X50" i="2" s="1"/>
  <c r="X49" i="2" a="1"/>
  <c r="X49" i="2" s="1"/>
  <c r="X48" i="2" a="1"/>
  <c r="X48" i="2" s="1"/>
  <c r="W52" i="2"/>
  <c r="W51" i="2"/>
  <c r="W50" i="2"/>
  <c r="W49" i="2"/>
  <c r="W48" i="2"/>
  <c r="Z45" i="2" a="1"/>
  <c r="Z45" i="2" s="1"/>
  <c r="Z44" i="2" a="1"/>
  <c r="Z44" i="2" s="1"/>
  <c r="Z43" i="2" a="1"/>
  <c r="Z43" i="2" s="1"/>
  <c r="Z42" i="2" a="1"/>
  <c r="Z42" i="2" s="1"/>
  <c r="Z41" i="2" a="1"/>
  <c r="Z41" i="2" s="1"/>
  <c r="Y45" i="2" a="1"/>
  <c r="Y45" i="2" s="1"/>
  <c r="Y44" i="2" a="1"/>
  <c r="Y44" i="2" s="1"/>
  <c r="Y43" i="2" a="1"/>
  <c r="Y43" i="2" s="1"/>
  <c r="Y42" i="2" a="1"/>
  <c r="Y42" i="2" s="1"/>
  <c r="Y41" i="2" a="1"/>
  <c r="Y41" i="2" s="1"/>
  <c r="X45" i="2" a="1"/>
  <c r="X45" i="2" s="1"/>
  <c r="X44" i="2" a="1"/>
  <c r="X44" i="2" s="1"/>
  <c r="X43" i="2" a="1"/>
  <c r="X43" i="2" s="1"/>
  <c r="X42" i="2" a="1"/>
  <c r="X42" i="2" s="1"/>
  <c r="X41" i="2" a="1"/>
  <c r="X41" i="2" s="1"/>
  <c r="W45" i="2"/>
  <c r="W44" i="2"/>
  <c r="W43" i="2"/>
  <c r="W42" i="2"/>
  <c r="W41" i="2"/>
  <c r="Z40" i="2" a="1"/>
  <c r="Z40" i="2" s="1"/>
  <c r="Y40" i="2" a="1"/>
  <c r="Y40" i="2" s="1"/>
  <c r="Z39" i="2" a="1"/>
  <c r="Z39" i="2" s="1"/>
  <c r="Y39" i="2" a="1"/>
  <c r="Y39" i="2" s="1"/>
  <c r="X40" i="2" a="1"/>
  <c r="X40" i="2" s="1"/>
  <c r="X39" i="2" a="1"/>
  <c r="X39" i="2" s="1"/>
  <c r="W40" i="2"/>
  <c r="W39" i="2"/>
  <c r="Z38" i="2" a="1"/>
  <c r="Z38" i="2" s="1"/>
  <c r="Y38" i="2" a="1"/>
  <c r="Y38" i="2" s="1"/>
  <c r="X38" i="2" a="1"/>
  <c r="X38" i="2" s="1"/>
  <c r="Z37" i="2" a="1"/>
  <c r="Z37" i="2" s="1"/>
  <c r="Y37" i="2" a="1"/>
  <c r="Y37" i="2" s="1"/>
  <c r="X37" i="2" a="1"/>
  <c r="X37" i="2" s="1"/>
  <c r="Z36" i="2" a="1"/>
  <c r="Z36" i="2" s="1"/>
  <c r="Y36" i="2" a="1"/>
  <c r="Y36" i="2" s="1"/>
  <c r="X36" i="2" a="1"/>
  <c r="X36" i="2" s="1"/>
  <c r="Z35" i="2" a="1"/>
  <c r="Z35" i="2" s="1"/>
  <c r="Y35" i="2" a="1"/>
  <c r="Y35" i="2" s="1"/>
  <c r="X35" i="2" a="1"/>
  <c r="X35" i="2" s="1"/>
  <c r="Z34" i="2" a="1"/>
  <c r="Z34" i="2" s="1"/>
  <c r="Y34" i="2" a="1"/>
  <c r="Y34" i="2" s="1"/>
  <c r="X34" i="2" a="1"/>
  <c r="X34" i="2" s="1"/>
  <c r="Z33" i="2" a="1"/>
  <c r="Z33" i="2" s="1"/>
  <c r="Y33" i="2" a="1"/>
  <c r="Y33" i="2" s="1"/>
  <c r="X33" i="2" a="1"/>
  <c r="X33" i="2" s="1"/>
  <c r="Z32" i="2" a="1"/>
  <c r="Z32" i="2" s="1"/>
  <c r="Y32" i="2" a="1"/>
  <c r="Y32" i="2" s="1"/>
  <c r="X32" i="2" a="1"/>
  <c r="X32" i="2" s="1"/>
  <c r="Z31" i="2" a="1"/>
  <c r="Z31" i="2" s="1"/>
  <c r="Y31" i="2" a="1"/>
  <c r="Y31" i="2" s="1"/>
  <c r="X31" i="2" a="1"/>
  <c r="X31" i="2"/>
  <c r="Z30" i="2" a="1"/>
  <c r="Z30" i="2" s="1"/>
  <c r="Y30" i="2" a="1"/>
  <c r="Y30" i="2" s="1"/>
  <c r="X30" i="2" a="1"/>
  <c r="X30" i="2" s="1"/>
  <c r="Z29" i="2" a="1"/>
  <c r="Z29" i="2" s="1"/>
  <c r="Y29" i="2" a="1"/>
  <c r="Y29" i="2" s="1"/>
  <c r="X29" i="2" a="1"/>
  <c r="X29" i="2" s="1"/>
  <c r="Z28" i="2" a="1"/>
  <c r="Z28" i="2" s="1"/>
  <c r="Y28" i="2" a="1"/>
  <c r="Y28" i="2" s="1"/>
  <c r="X28" i="2" a="1"/>
  <c r="X28" i="2" s="1"/>
  <c r="Z27" i="2" a="1"/>
  <c r="Z27" i="2" s="1"/>
  <c r="Y27" i="2" a="1"/>
  <c r="Y27" i="2" s="1"/>
  <c r="X27" i="2" a="1"/>
  <c r="X27" i="2" s="1"/>
  <c r="Z26" i="2" a="1"/>
  <c r="Z26" i="2" s="1"/>
  <c r="Y26" i="2" a="1"/>
  <c r="Y26" i="2" s="1"/>
  <c r="X26" i="2" a="1"/>
  <c r="X26" i="2" s="1"/>
  <c r="Z25" i="2" a="1"/>
  <c r="Z25" i="2" s="1"/>
  <c r="Y25" i="2" a="1"/>
  <c r="Y25" i="2" s="1"/>
  <c r="X25" i="2" a="1"/>
  <c r="X25" i="2" s="1"/>
  <c r="Z24" i="2" a="1"/>
  <c r="Z24" i="2" s="1"/>
  <c r="Y24" i="2" a="1"/>
  <c r="Y24" i="2" s="1"/>
  <c r="X24" i="2" a="1"/>
  <c r="X24" i="2" s="1"/>
  <c r="Z23" i="2" a="1"/>
  <c r="Z23" i="2" s="1"/>
  <c r="Y23" i="2" a="1"/>
  <c r="Y23" i="2" s="1"/>
  <c r="X23" i="2" a="1"/>
  <c r="X23" i="2"/>
  <c r="Z22" i="2" a="1"/>
  <c r="Z22" i="2" s="1"/>
  <c r="Y22" i="2" a="1"/>
  <c r="Y22" i="2" s="1"/>
  <c r="X22" i="2" a="1"/>
  <c r="X22" i="2" s="1"/>
  <c r="Z21" i="2" a="1"/>
  <c r="Z21" i="2" s="1"/>
  <c r="Y21" i="2" a="1"/>
  <c r="Y21" i="2" s="1"/>
  <c r="X21" i="2" a="1"/>
  <c r="X21" i="2" s="1"/>
  <c r="Z20" i="2" a="1"/>
  <c r="Z20" i="2" s="1"/>
  <c r="Y20" i="2" a="1"/>
  <c r="Y20" i="2" s="1"/>
  <c r="X20" i="2" a="1"/>
  <c r="X20" i="2" s="1"/>
  <c r="Z19" i="2" a="1"/>
  <c r="Z19" i="2" s="1"/>
  <c r="Y19" i="2" a="1"/>
  <c r="Y19" i="2" s="1"/>
  <c r="X19" i="2" a="1"/>
  <c r="X19" i="2" s="1"/>
  <c r="Z18" i="2" a="1"/>
  <c r="Z18" i="2" s="1"/>
  <c r="Y18" i="2" a="1"/>
  <c r="Y18" i="2" s="1"/>
  <c r="X18" i="2" a="1"/>
  <c r="X18" i="2" s="1"/>
  <c r="Z17" i="2" a="1"/>
  <c r="Z17" i="2" s="1"/>
  <c r="Y17" i="2" a="1"/>
  <c r="Y17" i="2" s="1"/>
  <c r="X17" i="2" a="1"/>
  <c r="X17" i="2" s="1"/>
  <c r="Z16" i="2" a="1"/>
  <c r="Z16" i="2" s="1"/>
  <c r="Y16" i="2" a="1"/>
  <c r="Y16" i="2" s="1"/>
  <c r="X16" i="2" a="1"/>
  <c r="X16" i="2" s="1"/>
  <c r="X15" i="2" a="1"/>
  <c r="X15" i="2" s="1"/>
  <c r="Z14" i="2" a="1"/>
  <c r="Z14" i="2" s="1"/>
  <c r="Y14" i="2" a="1"/>
  <c r="Y14" i="2" s="1"/>
  <c r="X14" i="2" a="1"/>
  <c r="X14" i="2" s="1"/>
  <c r="Z13" i="2" a="1"/>
  <c r="Z13" i="2" s="1"/>
  <c r="Y13" i="2" a="1"/>
  <c r="Y13" i="2" s="1"/>
  <c r="X13" i="2" a="1"/>
  <c r="X13" i="2" s="1"/>
  <c r="Z12" i="2" a="1"/>
  <c r="Z12" i="2" s="1"/>
  <c r="Y12" i="2" a="1"/>
  <c r="Y12" i="2" s="1"/>
  <c r="X12" i="2" a="1"/>
  <c r="X12" i="2" s="1"/>
  <c r="Z11" i="2" a="1"/>
  <c r="Z11" i="2" s="1"/>
  <c r="Y11" i="2" a="1"/>
  <c r="Y11" i="2" s="1"/>
  <c r="X11" i="2" a="1"/>
  <c r="X11" i="2" s="1"/>
  <c r="Z10" i="2" a="1"/>
  <c r="Z10" i="2" s="1"/>
  <c r="Y10" i="2" a="1"/>
  <c r="Y10" i="2" s="1"/>
  <c r="Z9" i="2" a="1"/>
  <c r="Z9" i="2" s="1"/>
  <c r="Y9" i="2" a="1"/>
  <c r="Y9" i="2" s="1"/>
  <c r="X10" i="2" a="1"/>
  <c r="X10" i="2" s="1"/>
  <c r="X9" i="2" a="1"/>
  <c r="X9" i="2"/>
  <c r="W10" i="2"/>
  <c r="W9" i="2"/>
  <c r="Z8" i="2" a="1"/>
  <c r="Z8" i="2" s="1"/>
  <c r="Y8" i="2" a="1"/>
  <c r="Y8" i="2" s="1"/>
  <c r="Z7" i="2" a="1"/>
  <c r="Z7" i="2" s="1"/>
  <c r="Y7" i="2" a="1"/>
  <c r="Y7" i="2" s="1"/>
  <c r="Z6" i="2" a="1"/>
  <c r="Z6" i="2" s="1"/>
  <c r="Y6" i="2" a="1"/>
  <c r="Y6" i="2" s="1"/>
  <c r="X8" i="2" a="1"/>
  <c r="X8" i="2" s="1"/>
  <c r="X7" i="2"/>
  <c r="X7" i="2" a="1"/>
  <c r="X6" i="2" a="1"/>
  <c r="X6" i="2" s="1"/>
  <c r="W8" i="2"/>
  <c r="W7" i="2"/>
  <c r="W6" i="2"/>
  <c r="W38" i="2"/>
  <c r="W37" i="2"/>
  <c r="W36" i="2"/>
  <c r="W35" i="2"/>
  <c r="W34" i="2"/>
  <c r="W33" i="2"/>
  <c r="W32" i="2"/>
  <c r="W31" i="2"/>
  <c r="W30" i="2"/>
  <c r="W29" i="2"/>
  <c r="W28" i="2"/>
  <c r="W27" i="2"/>
  <c r="W26" i="2"/>
  <c r="W25" i="2"/>
  <c r="W24" i="2"/>
  <c r="W23" i="2"/>
  <c r="Z15" i="2" a="1"/>
  <c r="Z15" i="2" s="1"/>
  <c r="Y15" i="2" a="1"/>
  <c r="Y15" i="2" s="1"/>
  <c r="W22" i="2"/>
  <c r="W21" i="2"/>
  <c r="W20" i="2"/>
  <c r="W19" i="2"/>
  <c r="W18" i="2"/>
  <c r="W17" i="2"/>
  <c r="W16" i="2"/>
  <c r="W15" i="2"/>
  <c r="W14" i="2"/>
  <c r="W13" i="2"/>
  <c r="W12" i="2"/>
  <c r="W11" i="2"/>
  <c r="W4" i="2"/>
  <c r="X47" i="2" a="1"/>
  <c r="X47" i="2" s="1"/>
  <c r="Z47" i="2" a="1"/>
  <c r="Z47" i="2" s="1"/>
  <c r="Y47" i="2" a="1"/>
  <c r="Y47" i="2" s="1"/>
  <c r="Z46" i="2" a="1"/>
  <c r="Z46" i="2" s="1"/>
  <c r="Y46" i="2" a="1"/>
  <c r="Y46" i="2" s="1"/>
  <c r="X46" i="2" a="1"/>
  <c r="X46" i="2" s="1"/>
  <c r="W46" i="2" a="1"/>
  <c r="W46" i="2" s="1"/>
  <c r="X5" i="2" a="1"/>
  <c r="X5" i="2" s="1"/>
  <c r="Z5" i="2" a="1"/>
  <c r="Z5" i="2" s="1"/>
  <c r="Y5" i="2" a="1"/>
  <c r="Y5" i="2" s="1"/>
  <c r="Z4" i="2"/>
  <c r="Y4" i="2"/>
  <c r="X4" i="2"/>
  <c r="AB3" i="2" a="1"/>
  <c r="AC40" i="2" s="1"/>
  <c r="AJ39" i="3"/>
  <c r="AJ35" i="3"/>
  <c r="AM34" i="3"/>
  <c r="AM33" i="3"/>
  <c r="AK32" i="3"/>
  <c r="AH28" i="3"/>
  <c r="AM27" i="3"/>
  <c r="AM26" i="3"/>
  <c r="AM25" i="3"/>
  <c r="AJ24" i="3"/>
  <c r="AM23" i="3"/>
  <c r="AH22" i="3"/>
  <c r="AH16" i="3"/>
  <c r="AM16" i="3"/>
  <c r="AM15" i="3"/>
  <c r="AM14" i="3"/>
  <c r="AM13" i="3"/>
  <c r="AM12" i="3"/>
  <c r="AM10" i="3"/>
  <c r="AF9" i="3"/>
  <c r="AE9" i="3"/>
  <c r="AC9" i="3"/>
  <c r="AA9" i="3"/>
  <c r="AF8" i="3"/>
  <c r="AE8" i="3"/>
  <c r="AC8" i="3"/>
  <c r="AA8" i="3"/>
  <c r="AM7" i="3"/>
  <c r="AL7" i="3"/>
  <c r="AB7" i="3"/>
  <c r="AA7" i="3"/>
  <c r="AM6" i="3"/>
  <c r="AL6" i="3"/>
  <c r="AB6" i="3"/>
  <c r="AA6" i="3"/>
  <c r="AM5" i="3"/>
  <c r="AL5" i="3"/>
  <c r="AA5" i="3"/>
  <c r="AB5" i="3"/>
  <c r="AM4" i="3"/>
  <c r="AM3" i="3"/>
  <c r="AM2" i="3"/>
  <c r="O102" i="3"/>
  <c r="O101" i="3"/>
  <c r="O100" i="3"/>
  <c r="O99" i="3"/>
  <c r="O98" i="3"/>
  <c r="O97" i="3"/>
  <c r="O96" i="3"/>
  <c r="O95" i="3"/>
  <c r="O94" i="3"/>
  <c r="O93" i="3"/>
  <c r="O92" i="3"/>
  <c r="O91" i="3"/>
  <c r="O90" i="3"/>
  <c r="O89" i="3"/>
  <c r="O88" i="3"/>
  <c r="O87" i="3"/>
  <c r="O86" i="3"/>
  <c r="O85" i="3"/>
  <c r="O84" i="3"/>
  <c r="O83" i="3"/>
  <c r="O82" i="3"/>
  <c r="O81" i="3"/>
  <c r="O80" i="3"/>
  <c r="O79" i="3"/>
  <c r="O78" i="3"/>
  <c r="O77" i="3"/>
  <c r="O76" i="3"/>
  <c r="O75" i="3"/>
  <c r="O74" i="3"/>
  <c r="O73" i="3"/>
  <c r="O72" i="3"/>
  <c r="O71" i="3"/>
  <c r="O70" i="3"/>
  <c r="O69" i="3"/>
  <c r="O68" i="3"/>
  <c r="O67" i="3"/>
  <c r="O66" i="3"/>
  <c r="O65" i="3"/>
  <c r="O64" i="3"/>
  <c r="O63" i="3"/>
  <c r="O62" i="3"/>
  <c r="O61" i="3"/>
  <c r="O60" i="3"/>
  <c r="O59" i="3"/>
  <c r="O58" i="3"/>
  <c r="O57" i="3"/>
  <c r="O56" i="3"/>
  <c r="O55" i="3"/>
  <c r="O54" i="3"/>
  <c r="O53" i="3"/>
  <c r="O52" i="3"/>
  <c r="O51" i="3"/>
  <c r="O50" i="3"/>
  <c r="O49" i="3"/>
  <c r="O48" i="3"/>
  <c r="O47" i="3"/>
  <c r="O46" i="3"/>
  <c r="O45" i="3"/>
  <c r="O44" i="3"/>
  <c r="O43" i="3"/>
  <c r="O42" i="3"/>
  <c r="O41" i="3"/>
  <c r="O40" i="3"/>
  <c r="O38" i="3"/>
  <c r="O37" i="3"/>
  <c r="O36" i="3"/>
  <c r="O35" i="3"/>
  <c r="O34" i="3"/>
  <c r="O33" i="3"/>
  <c r="O32" i="3"/>
  <c r="O31" i="3"/>
  <c r="O30" i="3"/>
  <c r="O29" i="3"/>
  <c r="O28" i="3"/>
  <c r="O27" i="3"/>
  <c r="O26" i="3"/>
  <c r="O25" i="3"/>
  <c r="O24" i="3"/>
  <c r="O23" i="3"/>
  <c r="O22" i="3"/>
  <c r="O21" i="3"/>
  <c r="O20" i="3"/>
  <c r="O19" i="3"/>
  <c r="O18" i="3"/>
  <c r="O17" i="3"/>
  <c r="O16" i="3"/>
  <c r="O15" i="3"/>
  <c r="O14" i="3"/>
  <c r="O13" i="3"/>
  <c r="O12" i="3"/>
  <c r="O11" i="3"/>
  <c r="O10" i="3"/>
  <c r="O9" i="3"/>
  <c r="O8" i="3"/>
  <c r="O7" i="3"/>
  <c r="O6" i="3"/>
  <c r="O5" i="3"/>
  <c r="O4" i="3"/>
  <c r="O3" i="3"/>
  <c r="O2" i="3"/>
  <c r="M26" i="1" a="1"/>
  <c r="M26" i="1"/>
  <c r="M11" i="1"/>
  <c r="M8" i="1"/>
  <c r="Q4" i="2" a="1"/>
  <c r="R27" i="2" s="1"/>
  <c r="R73" i="2"/>
  <c r="R43" i="2"/>
  <c r="R42" i="2"/>
  <c r="R41" i="2"/>
  <c r="R40" i="2"/>
  <c r="R39" i="2"/>
  <c r="R38" i="2"/>
  <c r="R37" i="2"/>
  <c r="R36" i="2"/>
  <c r="R35" i="2"/>
  <c r="R34" i="2"/>
  <c r="L39" i="3"/>
  <c r="K39" i="3"/>
  <c r="M17" i="1" a="1"/>
  <c r="M17" i="1"/>
  <c r="N17" i="1" a="1"/>
  <c r="O25" i="1" a="1"/>
  <c r="O25" i="1"/>
  <c r="M16" i="1"/>
  <c r="N26" i="1" s="1"/>
  <c r="O15" i="2"/>
  <c r="O14" i="2"/>
  <c r="O13" i="2"/>
  <c r="O12" i="2"/>
  <c r="O11" i="2"/>
  <c r="O10" i="2"/>
  <c r="O9" i="2"/>
  <c r="O8" i="2"/>
  <c r="O7" i="2"/>
  <c r="O6" i="2"/>
  <c r="O5" i="2"/>
  <c r="M19" i="2"/>
  <c r="M18" i="2"/>
  <c r="M17" i="2"/>
  <c r="M16" i="2"/>
  <c r="M15" i="2"/>
  <c r="M14" i="2"/>
  <c r="M13" i="2"/>
  <c r="M12" i="2"/>
  <c r="M11" i="2"/>
  <c r="M10" i="2"/>
  <c r="M9" i="2"/>
  <c r="M8" i="2"/>
  <c r="M7" i="2"/>
  <c r="M6" i="2"/>
  <c r="M5" i="2"/>
  <c r="K20" i="2"/>
  <c r="K19" i="2"/>
  <c r="K18" i="2"/>
  <c r="K17" i="2"/>
  <c r="K16" i="2"/>
  <c r="K15" i="2"/>
  <c r="K14" i="2"/>
  <c r="K13" i="2"/>
  <c r="K12" i="2"/>
  <c r="K11" i="2"/>
  <c r="K10" i="2"/>
  <c r="K9" i="2"/>
  <c r="K8" i="2"/>
  <c r="K7" i="2"/>
  <c r="K6" i="2"/>
  <c r="K5" i="2"/>
  <c r="M12" i="1"/>
  <c r="M7" i="1"/>
  <c r="I6" i="1" a="1"/>
  <c r="O39" i="3"/>
  <c r="N11" i="1"/>
  <c r="I6" i="1"/>
  <c r="J42" i="1"/>
  <c r="J34" i="1"/>
  <c r="J26" i="1"/>
  <c r="J18" i="1"/>
  <c r="J10" i="1"/>
  <c r="O10" i="1"/>
  <c r="J39" i="1"/>
  <c r="J23" i="1"/>
  <c r="J15" i="1"/>
  <c r="J33" i="1"/>
  <c r="J25" i="1"/>
  <c r="J9" i="1"/>
  <c r="J7" i="1"/>
  <c r="J40" i="1"/>
  <c r="J32" i="1"/>
  <c r="J24" i="1"/>
  <c r="J16" i="1"/>
  <c r="J8" i="1"/>
  <c r="J38" i="1"/>
  <c r="J30" i="1"/>
  <c r="J22" i="1"/>
  <c r="J14" i="1"/>
  <c r="J45" i="1"/>
  <c r="J37" i="1"/>
  <c r="J29" i="1"/>
  <c r="J21" i="1"/>
  <c r="J13" i="1"/>
  <c r="J41" i="1"/>
  <c r="J17" i="1"/>
  <c r="J31" i="1"/>
  <c r="J44" i="1"/>
  <c r="J36" i="1"/>
  <c r="J28" i="1"/>
  <c r="J20" i="1"/>
  <c r="J12" i="1"/>
  <c r="J43" i="1"/>
  <c r="J35" i="1"/>
  <c r="J27" i="1"/>
  <c r="J19" i="1"/>
  <c r="J11" i="1"/>
  <c r="R33" i="2"/>
  <c r="R32" i="2"/>
  <c r="N17" i="1"/>
  <c r="O24" i="1" a="1"/>
  <c r="O24" i="1"/>
  <c r="O19" i="1" a="1"/>
  <c r="O19" i="1"/>
  <c r="O20" i="1" a="1"/>
  <c r="O20" i="1"/>
  <c r="O21" i="1" a="1"/>
  <c r="O21" i="1"/>
  <c r="O22" i="1" a="1"/>
  <c r="O22" i="1"/>
  <c r="O23" i="1" a="1"/>
  <c r="O23" i="1"/>
  <c r="O9" i="1"/>
  <c r="O8" i="1"/>
  <c r="O17" i="1"/>
  <c r="AX4" i="2" l="1"/>
  <c r="BF4" i="2"/>
  <c r="BN4" i="2"/>
  <c r="BD5" i="2"/>
  <c r="BL5" i="2"/>
  <c r="BB6" i="2"/>
  <c r="BJ6" i="2"/>
  <c r="AZ7" i="2"/>
  <c r="BH7" i="2"/>
  <c r="AX8" i="2"/>
  <c r="BF8" i="2"/>
  <c r="BN8" i="2"/>
  <c r="BD9" i="2"/>
  <c r="BL9" i="2"/>
  <c r="BB10" i="2"/>
  <c r="BJ10" i="2"/>
  <c r="AZ11" i="2"/>
  <c r="BH11" i="2"/>
  <c r="AX12" i="2"/>
  <c r="BF12" i="2"/>
  <c r="BN12" i="2"/>
  <c r="BD13" i="2"/>
  <c r="BL13" i="2"/>
  <c r="BB14" i="2"/>
  <c r="BJ14" i="2"/>
  <c r="AZ15" i="2"/>
  <c r="BH15" i="2"/>
  <c r="AX16" i="2"/>
  <c r="BF16" i="2"/>
  <c r="BN16" i="2"/>
  <c r="BD17" i="2"/>
  <c r="BL17" i="2"/>
  <c r="BB18" i="2"/>
  <c r="BJ18" i="2"/>
  <c r="AZ19" i="2"/>
  <c r="BH19" i="2"/>
  <c r="AX20" i="2"/>
  <c r="BF20" i="2"/>
  <c r="BN20" i="2"/>
  <c r="BD21" i="2"/>
  <c r="BL21" i="2"/>
  <c r="BB22" i="2"/>
  <c r="BJ22" i="2"/>
  <c r="AZ23" i="2"/>
  <c r="BH23" i="2"/>
  <c r="AX24" i="2"/>
  <c r="BF24" i="2"/>
  <c r="BN24" i="2"/>
  <c r="BD25" i="2"/>
  <c r="BL25" i="2"/>
  <c r="BB26" i="2"/>
  <c r="BJ26" i="2"/>
  <c r="AZ27" i="2"/>
  <c r="BH27" i="2"/>
  <c r="AX28" i="2"/>
  <c r="BF28" i="2"/>
  <c r="BN28" i="2"/>
  <c r="BD29" i="2"/>
  <c r="BL29" i="2"/>
  <c r="BB30" i="2"/>
  <c r="BJ30" i="2"/>
  <c r="AZ31" i="2"/>
  <c r="BH31" i="2"/>
  <c r="AY4" i="2"/>
  <c r="BG4" i="2"/>
  <c r="BO4" i="2"/>
  <c r="BE5" i="2"/>
  <c r="BM5" i="2"/>
  <c r="BC6" i="2"/>
  <c r="BK6" i="2"/>
  <c r="BA7" i="2"/>
  <c r="BI7" i="2"/>
  <c r="AY8" i="2"/>
  <c r="BG8" i="2"/>
  <c r="BO8" i="2"/>
  <c r="BE9" i="2"/>
  <c r="BM9" i="2"/>
  <c r="BC10" i="2"/>
  <c r="BK10" i="2"/>
  <c r="BA11" i="2"/>
  <c r="BI11" i="2"/>
  <c r="AY12" i="2"/>
  <c r="BG12" i="2"/>
  <c r="BO12" i="2"/>
  <c r="BE13" i="2"/>
  <c r="BM13" i="2"/>
  <c r="BC14" i="2"/>
  <c r="BK14" i="2"/>
  <c r="BA15" i="2"/>
  <c r="BI15" i="2"/>
  <c r="AY16" i="2"/>
  <c r="BG16" i="2"/>
  <c r="BO16" i="2"/>
  <c r="BE17" i="2"/>
  <c r="BM17" i="2"/>
  <c r="BC18" i="2"/>
  <c r="BK18" i="2"/>
  <c r="BA19" i="2"/>
  <c r="BI19" i="2"/>
  <c r="AY20" i="2"/>
  <c r="BG20" i="2"/>
  <c r="BO20" i="2"/>
  <c r="BE21" i="2"/>
  <c r="BM21" i="2"/>
  <c r="BC22" i="2"/>
  <c r="BK22" i="2"/>
  <c r="BA23" i="2"/>
  <c r="BI23" i="2"/>
  <c r="AY24" i="2"/>
  <c r="BG24" i="2"/>
  <c r="BO24" i="2"/>
  <c r="BE25" i="2"/>
  <c r="BM25" i="2"/>
  <c r="BC26" i="2"/>
  <c r="BK26" i="2"/>
  <c r="BA27" i="2"/>
  <c r="BI27" i="2"/>
  <c r="AY28" i="2"/>
  <c r="BG28" i="2"/>
  <c r="BO28" i="2"/>
  <c r="BE29" i="2"/>
  <c r="BM29" i="2"/>
  <c r="BC30" i="2"/>
  <c r="BK30" i="2"/>
  <c r="BA31" i="2"/>
  <c r="BI31" i="2"/>
  <c r="AZ4" i="2"/>
  <c r="BH4" i="2"/>
  <c r="AX5" i="2"/>
  <c r="BF5" i="2"/>
  <c r="BN5" i="2"/>
  <c r="BD6" i="2"/>
  <c r="BL6" i="2"/>
  <c r="BB7" i="2"/>
  <c r="BJ7" i="2"/>
  <c r="AZ8" i="2"/>
  <c r="BH8" i="2"/>
  <c r="AX9" i="2"/>
  <c r="BF9" i="2"/>
  <c r="BN9" i="2"/>
  <c r="BD10" i="2"/>
  <c r="BL10" i="2"/>
  <c r="BB11" i="2"/>
  <c r="BJ11" i="2"/>
  <c r="AZ12" i="2"/>
  <c r="BH12" i="2"/>
  <c r="AX13" i="2"/>
  <c r="BF13" i="2"/>
  <c r="BN13" i="2"/>
  <c r="BD14" i="2"/>
  <c r="BL14" i="2"/>
  <c r="BB15" i="2"/>
  <c r="BJ15" i="2"/>
  <c r="AZ16" i="2"/>
  <c r="BH16" i="2"/>
  <c r="AX17" i="2"/>
  <c r="BF17" i="2"/>
  <c r="BN17" i="2"/>
  <c r="BD18" i="2"/>
  <c r="BL18" i="2"/>
  <c r="BB19" i="2"/>
  <c r="BJ19" i="2"/>
  <c r="AZ20" i="2"/>
  <c r="BH20" i="2"/>
  <c r="AX21" i="2"/>
  <c r="BF21" i="2"/>
  <c r="BN21" i="2"/>
  <c r="BD22" i="2"/>
  <c r="BL22" i="2"/>
  <c r="BB23" i="2"/>
  <c r="BJ23" i="2"/>
  <c r="AZ24" i="2"/>
  <c r="BH24" i="2"/>
  <c r="AX25" i="2"/>
  <c r="BF25" i="2"/>
  <c r="BN25" i="2"/>
  <c r="BD26" i="2"/>
  <c r="BL26" i="2"/>
  <c r="BB27" i="2"/>
  <c r="BJ27" i="2"/>
  <c r="AZ28" i="2"/>
  <c r="BH28" i="2"/>
  <c r="AX29" i="2"/>
  <c r="BF29" i="2"/>
  <c r="BN29" i="2"/>
  <c r="BD30" i="2"/>
  <c r="BL30" i="2"/>
  <c r="BB31" i="2"/>
  <c r="BJ31" i="2"/>
  <c r="BA4" i="2"/>
  <c r="BI4" i="2"/>
  <c r="AY5" i="2"/>
  <c r="BG5" i="2"/>
  <c r="BO5" i="2"/>
  <c r="BE6" i="2"/>
  <c r="BM6" i="2"/>
  <c r="BC7" i="2"/>
  <c r="BK7" i="2"/>
  <c r="BA8" i="2"/>
  <c r="BI8" i="2"/>
  <c r="AY9" i="2"/>
  <c r="BG9" i="2"/>
  <c r="BO9" i="2"/>
  <c r="BE10" i="2"/>
  <c r="BM10" i="2"/>
  <c r="BC11" i="2"/>
  <c r="BK11" i="2"/>
  <c r="BA12" i="2"/>
  <c r="BI12" i="2"/>
  <c r="AY13" i="2"/>
  <c r="BG13" i="2"/>
  <c r="BO13" i="2"/>
  <c r="BE14" i="2"/>
  <c r="BM14" i="2"/>
  <c r="BC15" i="2"/>
  <c r="BK15" i="2"/>
  <c r="BA16" i="2"/>
  <c r="BI16" i="2"/>
  <c r="AY17" i="2"/>
  <c r="BG17" i="2"/>
  <c r="BO17" i="2"/>
  <c r="BE18" i="2"/>
  <c r="BM18" i="2"/>
  <c r="BC19" i="2"/>
  <c r="BK19" i="2"/>
  <c r="BA20" i="2"/>
  <c r="BI20" i="2"/>
  <c r="AY21" i="2"/>
  <c r="BG21" i="2"/>
  <c r="BO21" i="2"/>
  <c r="BE22" i="2"/>
  <c r="BM22" i="2"/>
  <c r="BC23" i="2"/>
  <c r="BK23" i="2"/>
  <c r="BA24" i="2"/>
  <c r="BI24" i="2"/>
  <c r="AY25" i="2"/>
  <c r="BG25" i="2"/>
  <c r="BO25" i="2"/>
  <c r="BE26" i="2"/>
  <c r="BM26" i="2"/>
  <c r="BC27" i="2"/>
  <c r="BK27" i="2"/>
  <c r="BA28" i="2"/>
  <c r="BI28" i="2"/>
  <c r="AY29" i="2"/>
  <c r="BG29" i="2"/>
  <c r="BO29" i="2"/>
  <c r="BE30" i="2"/>
  <c r="BM30" i="2"/>
  <c r="BC31" i="2"/>
  <c r="BK31" i="2"/>
  <c r="BB4" i="2"/>
  <c r="BJ4" i="2"/>
  <c r="AZ5" i="2"/>
  <c r="BH5" i="2"/>
  <c r="AX6" i="2"/>
  <c r="BF6" i="2"/>
  <c r="BN6" i="2"/>
  <c r="BD7" i="2"/>
  <c r="BL7" i="2"/>
  <c r="BB8" i="2"/>
  <c r="BJ8" i="2"/>
  <c r="AZ9" i="2"/>
  <c r="BH9" i="2"/>
  <c r="AX10" i="2"/>
  <c r="BF10" i="2"/>
  <c r="BN10" i="2"/>
  <c r="BD11" i="2"/>
  <c r="BL11" i="2"/>
  <c r="BB12" i="2"/>
  <c r="BJ12" i="2"/>
  <c r="AZ13" i="2"/>
  <c r="BH13" i="2"/>
  <c r="AX14" i="2"/>
  <c r="BF14" i="2"/>
  <c r="BN14" i="2"/>
  <c r="BD15" i="2"/>
  <c r="BL15" i="2"/>
  <c r="BB16" i="2"/>
  <c r="BJ16" i="2"/>
  <c r="AZ17" i="2"/>
  <c r="BH17" i="2"/>
  <c r="AX18" i="2"/>
  <c r="BF18" i="2"/>
  <c r="BN18" i="2"/>
  <c r="BD19" i="2"/>
  <c r="BL19" i="2"/>
  <c r="BB20" i="2"/>
  <c r="BJ20" i="2"/>
  <c r="AZ21" i="2"/>
  <c r="BH21" i="2"/>
  <c r="AX22" i="2"/>
  <c r="BF22" i="2"/>
  <c r="BN22" i="2"/>
  <c r="BD23" i="2"/>
  <c r="BL23" i="2"/>
  <c r="BB24" i="2"/>
  <c r="BJ24" i="2"/>
  <c r="AZ25" i="2"/>
  <c r="BH25" i="2"/>
  <c r="AX26" i="2"/>
  <c r="BF26" i="2"/>
  <c r="BN26" i="2"/>
  <c r="BD27" i="2"/>
  <c r="BL27" i="2"/>
  <c r="BB28" i="2"/>
  <c r="BJ28" i="2"/>
  <c r="AZ29" i="2"/>
  <c r="BH29" i="2"/>
  <c r="AX30" i="2"/>
  <c r="BF30" i="2"/>
  <c r="BN30" i="2"/>
  <c r="BD31" i="2"/>
  <c r="BL31" i="2"/>
  <c r="BC4" i="2"/>
  <c r="BK4" i="2"/>
  <c r="BA5" i="2"/>
  <c r="BI5" i="2"/>
  <c r="AY6" i="2"/>
  <c r="BG6" i="2"/>
  <c r="BO6" i="2"/>
  <c r="BE7" i="2"/>
  <c r="BM7" i="2"/>
  <c r="BC8" i="2"/>
  <c r="BK8" i="2"/>
  <c r="BA9" i="2"/>
  <c r="BI9" i="2"/>
  <c r="AY10" i="2"/>
  <c r="BG10" i="2"/>
  <c r="BO10" i="2"/>
  <c r="BE11" i="2"/>
  <c r="BM11" i="2"/>
  <c r="BC12" i="2"/>
  <c r="BK12" i="2"/>
  <c r="BA13" i="2"/>
  <c r="BI13" i="2"/>
  <c r="AY14" i="2"/>
  <c r="BG14" i="2"/>
  <c r="BO14" i="2"/>
  <c r="BE15" i="2"/>
  <c r="BM15" i="2"/>
  <c r="BC16" i="2"/>
  <c r="BK16" i="2"/>
  <c r="BA17" i="2"/>
  <c r="BI17" i="2"/>
  <c r="AY18" i="2"/>
  <c r="BG18" i="2"/>
  <c r="BO18" i="2"/>
  <c r="BE19" i="2"/>
  <c r="BM19" i="2"/>
  <c r="BC20" i="2"/>
  <c r="BK20" i="2"/>
  <c r="BA21" i="2"/>
  <c r="BI21" i="2"/>
  <c r="AY22" i="2"/>
  <c r="BG22" i="2"/>
  <c r="BO22" i="2"/>
  <c r="BE23" i="2"/>
  <c r="BM23" i="2"/>
  <c r="BC24" i="2"/>
  <c r="BK24" i="2"/>
  <c r="BA25" i="2"/>
  <c r="BI25" i="2"/>
  <c r="AY26" i="2"/>
  <c r="BG26" i="2"/>
  <c r="BO26" i="2"/>
  <c r="BE27" i="2"/>
  <c r="BM27" i="2"/>
  <c r="BC28" i="2"/>
  <c r="BK28" i="2"/>
  <c r="BA29" i="2"/>
  <c r="BI29" i="2"/>
  <c r="AY30" i="2"/>
  <c r="BG30" i="2"/>
  <c r="BO30" i="2"/>
  <c r="BE31" i="2"/>
  <c r="BM31" i="2"/>
  <c r="BD4" i="2"/>
  <c r="BL4" i="2"/>
  <c r="BB5" i="2"/>
  <c r="BJ5" i="2"/>
  <c r="AZ6" i="2"/>
  <c r="BH6" i="2"/>
  <c r="AX7" i="2"/>
  <c r="BF7" i="2"/>
  <c r="BN7" i="2"/>
  <c r="BD8" i="2"/>
  <c r="BL8" i="2"/>
  <c r="BB9" i="2"/>
  <c r="BJ9" i="2"/>
  <c r="AZ10" i="2"/>
  <c r="BH10" i="2"/>
  <c r="AX11" i="2"/>
  <c r="BF11" i="2"/>
  <c r="BN11" i="2"/>
  <c r="BD12" i="2"/>
  <c r="BL12" i="2"/>
  <c r="BB13" i="2"/>
  <c r="BJ13" i="2"/>
  <c r="AZ14" i="2"/>
  <c r="BH14" i="2"/>
  <c r="AX15" i="2"/>
  <c r="BF15" i="2"/>
  <c r="BN15" i="2"/>
  <c r="BD16" i="2"/>
  <c r="BL16" i="2"/>
  <c r="BB17" i="2"/>
  <c r="BJ17" i="2"/>
  <c r="AZ18" i="2"/>
  <c r="BH18" i="2"/>
  <c r="AX19" i="2"/>
  <c r="BF19" i="2"/>
  <c r="BN19" i="2"/>
  <c r="BD20" i="2"/>
  <c r="BL20" i="2"/>
  <c r="BB21" i="2"/>
  <c r="BJ21" i="2"/>
  <c r="AZ22" i="2"/>
  <c r="BH22" i="2"/>
  <c r="AX23" i="2"/>
  <c r="BF23" i="2"/>
  <c r="BN23" i="2"/>
  <c r="BD24" i="2"/>
  <c r="BL24" i="2"/>
  <c r="BB25" i="2"/>
  <c r="BJ25" i="2"/>
  <c r="AZ26" i="2"/>
  <c r="BH26" i="2"/>
  <c r="AX27" i="2"/>
  <c r="BF27" i="2"/>
  <c r="BN27" i="2"/>
  <c r="BD28" i="2"/>
  <c r="BL28" i="2"/>
  <c r="BB29" i="2"/>
  <c r="BJ29" i="2"/>
  <c r="AZ30" i="2"/>
  <c r="BH30" i="2"/>
  <c r="AX31" i="2"/>
  <c r="BF31" i="2"/>
  <c r="BN31" i="2"/>
  <c r="BE4" i="2"/>
  <c r="BM4" i="2"/>
  <c r="BC5" i="2"/>
  <c r="BK5" i="2"/>
  <c r="BA6" i="2"/>
  <c r="BI6" i="2"/>
  <c r="AY7" i="2"/>
  <c r="BG7" i="2"/>
  <c r="BO7" i="2"/>
  <c r="BE8" i="2"/>
  <c r="BM8" i="2"/>
  <c r="BC9" i="2"/>
  <c r="BK9" i="2"/>
  <c r="BA10" i="2"/>
  <c r="BI10" i="2"/>
  <c r="AY11" i="2"/>
  <c r="BG11" i="2"/>
  <c r="BO11" i="2"/>
  <c r="BE12" i="2"/>
  <c r="BM12" i="2"/>
  <c r="BC13" i="2"/>
  <c r="BK13" i="2"/>
  <c r="BA14" i="2"/>
  <c r="BI14" i="2"/>
  <c r="AY15" i="2"/>
  <c r="BG15" i="2"/>
  <c r="BO15" i="2"/>
  <c r="BE16" i="2"/>
  <c r="BM16" i="2"/>
  <c r="BC17" i="2"/>
  <c r="BK17" i="2"/>
  <c r="BA18" i="2"/>
  <c r="BI18" i="2"/>
  <c r="AY19" i="2"/>
  <c r="BG19" i="2"/>
  <c r="BO19" i="2"/>
  <c r="BE20" i="2"/>
  <c r="BM20" i="2"/>
  <c r="BC21" i="2"/>
  <c r="BK21" i="2"/>
  <c r="BA22" i="2"/>
  <c r="BI22" i="2"/>
  <c r="AY23" i="2"/>
  <c r="BG23" i="2"/>
  <c r="BO23" i="2"/>
  <c r="BE24" i="2"/>
  <c r="BM24" i="2"/>
  <c r="BC25" i="2"/>
  <c r="BK25" i="2"/>
  <c r="BA26" i="2"/>
  <c r="BI26" i="2"/>
  <c r="AY27" i="2"/>
  <c r="BG27" i="2"/>
  <c r="BO27" i="2"/>
  <c r="BE28" i="2"/>
  <c r="BM28" i="2"/>
  <c r="BC29" i="2"/>
  <c r="BK29" i="2"/>
  <c r="BA30" i="2"/>
  <c r="BI30" i="2"/>
  <c r="AY31" i="2"/>
  <c r="BG31" i="2"/>
  <c r="BO31" i="2"/>
  <c r="R9" i="2"/>
  <c r="R24" i="2"/>
  <c r="R19" i="2"/>
  <c r="R21" i="2"/>
  <c r="R8" i="2"/>
  <c r="R13" i="2"/>
  <c r="R6" i="2"/>
  <c r="R29" i="2"/>
  <c r="R16" i="2"/>
  <c r="R10" i="2"/>
  <c r="K3" i="2"/>
  <c r="O15" i="1" s="1"/>
  <c r="AE16" i="2"/>
  <c r="AF26" i="2"/>
  <c r="AF6" i="2"/>
  <c r="AG58" i="2"/>
  <c r="AG30" i="2"/>
  <c r="AH73" i="2"/>
  <c r="AH61" i="2"/>
  <c r="AI57" i="2"/>
  <c r="AF47" i="2"/>
  <c r="AM12" i="2"/>
  <c r="AL22" i="2"/>
  <c r="AG54" i="2"/>
  <c r="AK8" i="2"/>
  <c r="AJ20" i="2"/>
  <c r="AU29" i="2"/>
  <c r="AI45" i="2"/>
  <c r="AO8" i="2"/>
  <c r="AE55" i="2"/>
  <c r="AV27" i="2"/>
  <c r="AD68" i="2"/>
  <c r="AC68" i="2"/>
  <c r="AD34" i="2"/>
  <c r="AE59" i="2"/>
  <c r="AE8" i="2"/>
  <c r="AF18" i="2"/>
  <c r="AF69" i="2"/>
  <c r="AG34" i="2"/>
  <c r="AG22" i="2"/>
  <c r="AH65" i="2"/>
  <c r="AH13" i="2"/>
  <c r="AI41" i="2"/>
  <c r="AG48" i="2"/>
  <c r="AQ11" i="2"/>
  <c r="AT20" i="2"/>
  <c r="AH55" i="2"/>
  <c r="AO7" i="2"/>
  <c r="AJ18" i="2"/>
  <c r="AM29" i="2"/>
  <c r="AH52" i="2"/>
  <c r="AE48" i="2"/>
  <c r="AR31" i="2"/>
  <c r="AV19" i="2"/>
  <c r="AD43" i="2"/>
  <c r="AE19" i="2"/>
  <c r="AF57" i="2"/>
  <c r="AG18" i="2"/>
  <c r="AH25" i="2"/>
  <c r="AI72" i="2"/>
  <c r="AM10" i="2"/>
  <c r="AS28" i="2"/>
  <c r="AJ16" i="2"/>
  <c r="AQ26" i="2"/>
  <c r="AG50" i="2"/>
  <c r="AV9" i="2"/>
  <c r="AE66" i="2"/>
  <c r="AE38" i="2"/>
  <c r="AF72" i="2"/>
  <c r="AF28" i="2"/>
  <c r="AG25" i="2"/>
  <c r="AG68" i="2"/>
  <c r="AH40" i="2"/>
  <c r="AI16" i="2"/>
  <c r="AQ27" i="2"/>
  <c r="AM4" i="2"/>
  <c r="AL14" i="2"/>
  <c r="AS24" i="2"/>
  <c r="AF52" i="2"/>
  <c r="AJ12" i="2"/>
  <c r="AM17" i="2"/>
  <c r="AT21" i="2"/>
  <c r="AS23" i="2"/>
  <c r="AN18" i="2"/>
  <c r="AW8" i="2"/>
  <c r="AE43" i="2"/>
  <c r="AE31" i="2"/>
  <c r="AF10" i="2"/>
  <c r="AF61" i="2"/>
  <c r="AG26" i="2"/>
  <c r="AG6" i="2"/>
  <c r="AH41" i="2"/>
  <c r="AH5" i="2"/>
  <c r="AI17" i="2"/>
  <c r="AH49" i="2"/>
  <c r="AU10" i="2"/>
  <c r="AL20" i="2"/>
  <c r="AO29" i="2"/>
  <c r="AS6" i="2"/>
  <c r="AR16" i="2"/>
  <c r="AM27" i="2"/>
  <c r="AL23" i="2"/>
  <c r="AF49" i="2"/>
  <c r="AJ21" i="2"/>
  <c r="AV10" i="2"/>
  <c r="AD36" i="2"/>
  <c r="AE23" i="2"/>
  <c r="AF37" i="2"/>
  <c r="AG61" i="2"/>
  <c r="AH68" i="2"/>
  <c r="AF55" i="2"/>
  <c r="AT18" i="2"/>
  <c r="AO5" i="2"/>
  <c r="AP22" i="2"/>
  <c r="AJ19" i="2"/>
  <c r="AC66" i="2"/>
  <c r="AD6" i="2"/>
  <c r="AE10" i="2"/>
  <c r="AE61" i="2"/>
  <c r="AF24" i="2"/>
  <c r="AF67" i="2"/>
  <c r="AG64" i="2"/>
  <c r="AG12" i="2"/>
  <c r="AH71" i="2"/>
  <c r="AI12" i="2"/>
  <c r="AI23" i="2"/>
  <c r="AM24" i="2"/>
  <c r="AH48" i="2"/>
  <c r="AT10" i="2"/>
  <c r="AS20" i="2"/>
  <c r="AN31" i="2"/>
  <c r="AJ8" i="2"/>
  <c r="AU15" i="2"/>
  <c r="AP20" i="2"/>
  <c r="AK21" i="2"/>
  <c r="AR17" i="2"/>
  <c r="AW4" i="2"/>
  <c r="AD5" i="2"/>
  <c r="AD14" i="2"/>
  <c r="AD32" i="2"/>
  <c r="AD48" i="2"/>
  <c r="AD64" i="2"/>
  <c r="AC12" i="2"/>
  <c r="AC28" i="2"/>
  <c r="AC44" i="2"/>
  <c r="AC62" i="2"/>
  <c r="AW27" i="2"/>
  <c r="AW6" i="2"/>
  <c r="AV26" i="2"/>
  <c r="AV14" i="2"/>
  <c r="AR5" i="2"/>
  <c r="AR13" i="2"/>
  <c r="AN22" i="2"/>
  <c r="AJ31" i="2"/>
  <c r="AK9" i="2"/>
  <c r="AS21" i="2"/>
  <c r="AK31" i="2"/>
  <c r="AK15" i="2"/>
  <c r="AP8" i="2"/>
  <c r="AP16" i="2"/>
  <c r="AL25" i="2"/>
  <c r="AG51" i="2"/>
  <c r="AQ8" i="2"/>
  <c r="AQ16" i="2"/>
  <c r="AM25" i="2"/>
  <c r="AI54" i="2"/>
  <c r="AJ6" i="2"/>
  <c r="AN13" i="2"/>
  <c r="AR20" i="2"/>
  <c r="AJ28" i="2"/>
  <c r="AI47" i="2"/>
  <c r="AS8" i="2"/>
  <c r="AK16" i="2"/>
  <c r="AK24" i="2"/>
  <c r="AO31" i="2"/>
  <c r="AT4" i="2"/>
  <c r="AL12" i="2"/>
  <c r="AP19" i="2"/>
  <c r="AT26" i="2"/>
  <c r="AI49" i="2"/>
  <c r="AM8" i="2"/>
  <c r="AQ15" i="2"/>
  <c r="AQ23" i="2"/>
  <c r="AU30" i="2"/>
  <c r="AI21" i="2"/>
  <c r="AI70" i="2"/>
  <c r="AI32" i="2"/>
  <c r="AI65" i="2"/>
  <c r="AI19" i="2"/>
  <c r="AI68" i="2"/>
  <c r="AH29" i="2"/>
  <c r="AH70" i="2"/>
  <c r="AH32" i="2"/>
  <c r="AH57" i="2"/>
  <c r="AG4" i="2"/>
  <c r="AG28" i="2"/>
  <c r="AG69" i="2"/>
  <c r="AG23" i="2"/>
  <c r="AG56" i="2"/>
  <c r="AG73" i="2"/>
  <c r="AG19" i="2"/>
  <c r="AF35" i="2"/>
  <c r="AF5" i="2"/>
  <c r="AF30" i="2"/>
  <c r="AF71" i="2"/>
  <c r="AF17" i="2"/>
  <c r="AF34" i="2"/>
  <c r="AE5" i="2"/>
  <c r="AE30" i="2"/>
  <c r="AE71" i="2"/>
  <c r="AE17" i="2"/>
  <c r="AE34" i="2"/>
  <c r="AE67" i="2"/>
  <c r="AD16" i="2"/>
  <c r="AD33" i="2"/>
  <c r="AD50" i="2"/>
  <c r="AD66" i="2"/>
  <c r="AC13" i="2"/>
  <c r="AC30" i="2"/>
  <c r="AC46" i="2"/>
  <c r="AD18" i="2"/>
  <c r="AD38" i="2"/>
  <c r="AD58" i="2"/>
  <c r="AC8" i="2"/>
  <c r="AC32" i="2"/>
  <c r="AC52" i="2"/>
  <c r="AC70" i="2"/>
  <c r="AW17" i="2"/>
  <c r="AW5" i="2"/>
  <c r="AV17" i="2"/>
  <c r="AV21" i="2"/>
  <c r="AJ5" i="2"/>
  <c r="AN14" i="2"/>
  <c r="AN24" i="2"/>
  <c r="AI51" i="2"/>
  <c r="AK13" i="2"/>
  <c r="AO26" i="2"/>
  <c r="AI44" i="2"/>
  <c r="AP6" i="2"/>
  <c r="AL15" i="2"/>
  <c r="AT23" i="2"/>
  <c r="AF50" i="2"/>
  <c r="AU9" i="2"/>
  <c r="AU19" i="2"/>
  <c r="AU27" i="2"/>
  <c r="AI46" i="2"/>
  <c r="AJ10" i="2"/>
  <c r="AR18" i="2"/>
  <c r="AR26" i="2"/>
  <c r="AE51" i="2"/>
  <c r="AO9" i="2"/>
  <c r="AK18" i="2"/>
  <c r="AK26" i="2"/>
  <c r="AE52" i="2"/>
  <c r="AL8" i="2"/>
  <c r="AT16" i="2"/>
  <c r="AT24" i="2"/>
  <c r="AF54" i="2"/>
  <c r="AQ7" i="2"/>
  <c r="AU16" i="2"/>
  <c r="AU24" i="2"/>
  <c r="AE54" i="2"/>
  <c r="AI69" i="2"/>
  <c r="AI39" i="2"/>
  <c r="AI25" i="2"/>
  <c r="AI66" i="2"/>
  <c r="AI36" i="2"/>
  <c r="AH21" i="2"/>
  <c r="AH15" i="2"/>
  <c r="AH56" i="2"/>
  <c r="AH10" i="2"/>
  <c r="AH35" i="2"/>
  <c r="AG13" i="2"/>
  <c r="AG62" i="2"/>
  <c r="AG24" i="2"/>
  <c r="AG57" i="2"/>
  <c r="AG11" i="2"/>
  <c r="AF43" i="2"/>
  <c r="AF21" i="2"/>
  <c r="AF70" i="2"/>
  <c r="AF32" i="2"/>
  <c r="AF65" i="2"/>
  <c r="AE28" i="2"/>
  <c r="AE6" i="2"/>
  <c r="AE39" i="2"/>
  <c r="AE9" i="2"/>
  <c r="AE42" i="2"/>
  <c r="AD20" i="2"/>
  <c r="AD40" i="2"/>
  <c r="AD60" i="2"/>
  <c r="AC10" i="2"/>
  <c r="AC33" i="2"/>
  <c r="AC53" i="2"/>
  <c r="AC72" i="2"/>
  <c r="AW10" i="2"/>
  <c r="AW13" i="2"/>
  <c r="AV25" i="2"/>
  <c r="AV6" i="2"/>
  <c r="AN6" i="2"/>
  <c r="AR15" i="2"/>
  <c r="AJ25" i="2"/>
  <c r="AH50" i="2"/>
  <c r="AO16" i="2"/>
  <c r="AK27" i="2"/>
  <c r="AO4" i="2"/>
  <c r="AL7" i="2"/>
  <c r="AT15" i="2"/>
  <c r="AP26" i="2"/>
  <c r="AE49" i="2"/>
  <c r="AQ10" i="2"/>
  <c r="AQ20" i="2"/>
  <c r="AQ28" i="2"/>
  <c r="AH45" i="2"/>
  <c r="AN11" i="2"/>
  <c r="AN19" i="2"/>
  <c r="AN27" i="2"/>
  <c r="AH46" i="2"/>
  <c r="AS10" i="2"/>
  <c r="AS18" i="2"/>
  <c r="AS26" i="2"/>
  <c r="AI48" i="2"/>
  <c r="AT8" i="2"/>
  <c r="AP17" i="2"/>
  <c r="AP25" i="2"/>
  <c r="AE53" i="2"/>
  <c r="AU8" i="2"/>
  <c r="AQ17" i="2"/>
  <c r="AQ25" i="2"/>
  <c r="AI50" i="2"/>
  <c r="AI6" i="2"/>
  <c r="AI71" i="2"/>
  <c r="AI33" i="2"/>
  <c r="AH4" i="2"/>
  <c r="AI60" i="2"/>
  <c r="AH37" i="2"/>
  <c r="AH23" i="2"/>
  <c r="AH64" i="2"/>
  <c r="AH18" i="2"/>
  <c r="AH43" i="2"/>
  <c r="AG21" i="2"/>
  <c r="AG70" i="2"/>
  <c r="AG32" i="2"/>
  <c r="AG65" i="2"/>
  <c r="AG27" i="2"/>
  <c r="AF59" i="2"/>
  <c r="AF29" i="2"/>
  <c r="AF7" i="2"/>
  <c r="AF40" i="2"/>
  <c r="AF73" i="2"/>
  <c r="AE36" i="2"/>
  <c r="AE14" i="2"/>
  <c r="AE63" i="2"/>
  <c r="AE25" i="2"/>
  <c r="AE58" i="2"/>
  <c r="AD8" i="2"/>
  <c r="AD28" i="2"/>
  <c r="AD52" i="2"/>
  <c r="AD72" i="2"/>
  <c r="AC22" i="2"/>
  <c r="AC42" i="2"/>
  <c r="AC63" i="2"/>
  <c r="AW12" i="2"/>
  <c r="AW15" i="2"/>
  <c r="AV12" i="2"/>
  <c r="AV23" i="2"/>
  <c r="AJ11" i="2"/>
  <c r="AR19" i="2"/>
  <c r="AJ29" i="2"/>
  <c r="AS7" i="2"/>
  <c r="AO22" i="2"/>
  <c r="AH51" i="2"/>
  <c r="AO18" i="2"/>
  <c r="AT11" i="2"/>
  <c r="AL21" i="2"/>
  <c r="AT29" i="2"/>
  <c r="AQ6" i="2"/>
  <c r="AM15" i="2"/>
  <c r="AU23" i="2"/>
  <c r="AH53" i="2"/>
  <c r="AN7" i="2"/>
  <c r="AN15" i="2"/>
  <c r="AN23" i="2"/>
  <c r="AI55" i="2"/>
  <c r="AK6" i="2"/>
  <c r="AK14" i="2"/>
  <c r="AK22" i="2"/>
  <c r="AS30" i="2"/>
  <c r="AP5" i="2"/>
  <c r="AP13" i="2"/>
  <c r="AP21" i="2"/>
  <c r="AL30" i="2"/>
  <c r="AU4" i="2"/>
  <c r="AU12" i="2"/>
  <c r="AU20" i="2"/>
  <c r="AU28" i="2"/>
  <c r="AI13" i="2"/>
  <c r="AI7" i="2"/>
  <c r="AI56" i="2"/>
  <c r="AI18" i="2"/>
  <c r="AI67" i="2"/>
  <c r="AH60" i="2"/>
  <c r="AH22" i="2"/>
  <c r="AH8" i="2"/>
  <c r="AH33" i="2"/>
  <c r="AH66" i="2"/>
  <c r="AG36" i="2"/>
  <c r="AG14" i="2"/>
  <c r="AG63" i="2"/>
  <c r="AG17" i="2"/>
  <c r="AG42" i="2"/>
  <c r="AE4" i="2"/>
  <c r="AF36" i="2"/>
  <c r="AF14" i="2"/>
  <c r="AF63" i="2"/>
  <c r="AF25" i="2"/>
  <c r="AF58" i="2"/>
  <c r="AE29" i="2"/>
  <c r="AE7" i="2"/>
  <c r="AE40" i="2"/>
  <c r="AE73" i="2"/>
  <c r="AE35" i="2"/>
  <c r="AD10" i="2"/>
  <c r="AD30" i="2"/>
  <c r="AD53" i="2"/>
  <c r="AD73" i="2"/>
  <c r="AC23" i="2"/>
  <c r="AC43" i="2"/>
  <c r="AC64" i="2"/>
  <c r="AB3" i="2"/>
  <c r="AW20" i="2"/>
  <c r="AW23" i="2"/>
  <c r="AV20" i="2"/>
  <c r="AV8" i="2"/>
  <c r="AR11" i="2"/>
  <c r="AN20" i="2"/>
  <c r="AD23" i="2"/>
  <c r="AD56" i="2"/>
  <c r="AC20" i="2"/>
  <c r="AC56" i="2"/>
  <c r="AW14" i="2"/>
  <c r="AV22" i="2"/>
  <c r="AN12" i="2"/>
  <c r="AJ27" i="2"/>
  <c r="AO10" i="2"/>
  <c r="AK29" i="2"/>
  <c r="AO20" i="2"/>
  <c r="AL17" i="2"/>
  <c r="AL29" i="2"/>
  <c r="AM9" i="2"/>
  <c r="AQ22" i="2"/>
  <c r="AF51" i="2"/>
  <c r="AR12" i="2"/>
  <c r="AR24" i="2"/>
  <c r="AG45" i="2"/>
  <c r="AO13" i="2"/>
  <c r="AO25" i="2"/>
  <c r="AE44" i="2"/>
  <c r="AT14" i="2"/>
  <c r="AP27" i="2"/>
  <c r="AQ5" i="2"/>
  <c r="AM18" i="2"/>
  <c r="AM28" i="2"/>
  <c r="AI61" i="2"/>
  <c r="AI24" i="2"/>
  <c r="AI42" i="2"/>
  <c r="AH20" i="2"/>
  <c r="AH30" i="2"/>
  <c r="AH72" i="2"/>
  <c r="AH58" i="2"/>
  <c r="AG5" i="2"/>
  <c r="AG31" i="2"/>
  <c r="AG33" i="2"/>
  <c r="AG43" i="2"/>
  <c r="AF60" i="2"/>
  <c r="AF15" i="2"/>
  <c r="AF9" i="2"/>
  <c r="AE20" i="2"/>
  <c r="AE62" i="2"/>
  <c r="AE64" i="2"/>
  <c r="AE11" i="2"/>
  <c r="AW9" i="2"/>
  <c r="AW30" i="2"/>
  <c r="AV30" i="2"/>
  <c r="AJ13" i="2"/>
  <c r="AR27" i="2"/>
  <c r="AS11" i="2"/>
  <c r="AS29" i="2"/>
  <c r="AS27" i="2"/>
  <c r="AP18" i="2"/>
  <c r="AP30" i="2"/>
  <c r="AU11" i="2"/>
  <c r="AM23" i="2"/>
  <c r="AE50" i="2"/>
  <c r="AJ14" i="2"/>
  <c r="AN25" i="2"/>
  <c r="AK4" i="2"/>
  <c r="AS14" i="2"/>
  <c r="AO27" i="2"/>
  <c r="AL4" i="2"/>
  <c r="AP15" i="2"/>
  <c r="AL28" i="2"/>
  <c r="AM6" i="2"/>
  <c r="AU18" i="2"/>
  <c r="AM30" i="2"/>
  <c r="AI14" i="2"/>
  <c r="AI40" i="2"/>
  <c r="AI58" i="2"/>
  <c r="AH28" i="2"/>
  <c r="AH38" i="2"/>
  <c r="AH11" i="2"/>
  <c r="AG29" i="2"/>
  <c r="AG39" i="2"/>
  <c r="AG41" i="2"/>
  <c r="AG59" i="2"/>
  <c r="AF68" i="2"/>
  <c r="AF23" i="2"/>
  <c r="AF33" i="2"/>
  <c r="AE70" i="2"/>
  <c r="AD24" i="2"/>
  <c r="AD62" i="2"/>
  <c r="AC24" i="2"/>
  <c r="AC58" i="2"/>
  <c r="AH9" i="2"/>
  <c r="AE60" i="2"/>
  <c r="AE72" i="2"/>
  <c r="AD26" i="2"/>
  <c r="AD63" i="2"/>
  <c r="AC26" i="2"/>
  <c r="AC60" i="2"/>
  <c r="AW26" i="2"/>
  <c r="AW31" i="2"/>
  <c r="AV7" i="2"/>
  <c r="AJ17" i="2"/>
  <c r="AN30" i="2"/>
  <c r="AS17" i="2"/>
  <c r="AI52" i="2"/>
  <c r="AL5" i="2"/>
  <c r="AT19" i="2"/>
  <c r="AT31" i="2"/>
  <c r="AM13" i="2"/>
  <c r="AU25" i="2"/>
  <c r="AG44" i="2"/>
  <c r="AR14" i="2"/>
  <c r="AJ26" i="2"/>
  <c r="AS4" i="2"/>
  <c r="AO15" i="2"/>
  <c r="AK28" i="2"/>
  <c r="AL6" i="2"/>
  <c r="AL18" i="2"/>
  <c r="AT28" i="2"/>
  <c r="AU6" i="2"/>
  <c r="AQ19" i="2"/>
  <c r="AQ31" i="2"/>
  <c r="AI30" i="2"/>
  <c r="AI64" i="2"/>
  <c r="AI11" i="2"/>
  <c r="AH36" i="2"/>
  <c r="AH62" i="2"/>
  <c r="AH17" i="2"/>
  <c r="AH19" i="2"/>
  <c r="AG37" i="2"/>
  <c r="AG71" i="2"/>
  <c r="AG10" i="2"/>
  <c r="AG67" i="2"/>
  <c r="AF13" i="2"/>
  <c r="AF31" i="2"/>
  <c r="AF41" i="2"/>
  <c r="AE68" i="2"/>
  <c r="AE15" i="2"/>
  <c r="AE33" i="2"/>
  <c r="AE27" i="2"/>
  <c r="AD4" i="2"/>
  <c r="AD42" i="2"/>
  <c r="AC4" i="2"/>
  <c r="AC38" i="2"/>
  <c r="AC73" i="2"/>
  <c r="AD12" i="2"/>
  <c r="AD44" i="2"/>
  <c r="AC14" i="2"/>
  <c r="AC48" i="2"/>
  <c r="AW24" i="2"/>
  <c r="AV4" i="2"/>
  <c r="AR7" i="2"/>
  <c r="AR23" i="2"/>
  <c r="AS5" i="2"/>
  <c r="AK25" i="2"/>
  <c r="AS13" i="2"/>
  <c r="AL13" i="2"/>
  <c r="AL27" i="2"/>
  <c r="AM5" i="2"/>
  <c r="AQ18" i="2"/>
  <c r="AQ30" i="2"/>
  <c r="AR8" i="2"/>
  <c r="AN21" i="2"/>
  <c r="AH54" i="2"/>
  <c r="AO11" i="2"/>
  <c r="AO21" i="2"/>
  <c r="AF53" i="2"/>
  <c r="AP11" i="2"/>
  <c r="AP23" i="2"/>
  <c r="AG47" i="2"/>
  <c r="AQ13" i="2"/>
  <c r="AM26" i="2"/>
  <c r="AI5" i="2"/>
  <c r="AI31" i="2"/>
  <c r="AI73" i="2"/>
  <c r="AI20" i="2"/>
  <c r="AH69" i="2"/>
  <c r="AH16" i="2"/>
  <c r="AH26" i="2"/>
  <c r="AG20" i="2"/>
  <c r="AG38" i="2"/>
  <c r="AG72" i="2"/>
  <c r="AG66" i="2"/>
  <c r="AF12" i="2"/>
  <c r="AF22" i="2"/>
  <c r="AF56" i="2"/>
  <c r="AF42" i="2"/>
  <c r="AE69" i="2"/>
  <c r="AE24" i="2"/>
  <c r="AE18" i="2"/>
  <c r="AD46" i="2"/>
  <c r="AC16" i="2"/>
  <c r="AC50" i="2"/>
  <c r="AW21" i="2"/>
  <c r="AV28" i="2"/>
  <c r="AJ9" i="2"/>
  <c r="AR25" i="2"/>
  <c r="AO6" i="2"/>
  <c r="AS25" i="2"/>
  <c r="AS15" i="2"/>
  <c r="AT13" i="2"/>
  <c r="AT27" i="2"/>
  <c r="AM7" i="2"/>
  <c r="AM21" i="2"/>
  <c r="AN9" i="2"/>
  <c r="AJ22" i="2"/>
  <c r="AG53" i="2"/>
  <c r="AK12" i="2"/>
  <c r="AS22" i="2"/>
  <c r="AH47" i="2"/>
  <c r="AT12" i="2"/>
  <c r="AL24" i="2"/>
  <c r="AE45" i="2"/>
  <c r="AM14" i="2"/>
  <c r="AU26" i="2"/>
  <c r="AI29" i="2"/>
  <c r="AI8" i="2"/>
  <c r="AI10" i="2"/>
  <c r="AI28" i="2"/>
  <c r="AH6" i="2"/>
  <c r="AH24" i="2"/>
  <c r="AH34" i="2"/>
  <c r="AG60" i="2"/>
  <c r="AG7" i="2"/>
  <c r="AG9" i="2"/>
  <c r="AF4" i="2"/>
  <c r="AF20" i="2"/>
  <c r="AF38" i="2"/>
  <c r="AF64" i="2"/>
  <c r="AF66" i="2"/>
  <c r="AE22" i="2"/>
  <c r="AE32" i="2"/>
  <c r="AE26" i="2"/>
  <c r="AD22" i="2"/>
  <c r="AD54" i="2"/>
  <c r="AC18" i="2"/>
  <c r="AC54" i="2"/>
  <c r="AW29" i="2"/>
  <c r="AV5" i="2"/>
  <c r="AN10" i="2"/>
  <c r="AN26" i="2"/>
  <c r="AS9" i="2"/>
  <c r="AO28" i="2"/>
  <c r="AK17" i="2"/>
  <c r="AP14" i="2"/>
  <c r="AP28" i="2"/>
  <c r="AU7" i="2"/>
  <c r="AU21" i="2"/>
  <c r="AD13" i="2"/>
  <c r="AU31" i="2"/>
  <c r="AE37" i="2"/>
  <c r="AG40" i="2"/>
  <c r="AI59" i="2"/>
  <c r="AG55" i="2"/>
  <c r="AL10" i="2"/>
  <c r="AR6" i="2"/>
  <c r="AQ14" i="2"/>
  <c r="AP10" i="2"/>
  <c r="AW19" i="2"/>
  <c r="AC36" i="2"/>
  <c r="AE57" i="2"/>
  <c r="AE21" i="2"/>
  <c r="AF8" i="2"/>
  <c r="AF19" i="2"/>
  <c r="AG16" i="2"/>
  <c r="AH59" i="2"/>
  <c r="AH39" i="2"/>
  <c r="AI35" i="2"/>
  <c r="AI62" i="2"/>
  <c r="AQ21" i="2"/>
  <c r="AP31" i="2"/>
  <c r="AP7" i="2"/>
  <c r="AO19" i="2"/>
  <c r="AN29" i="2"/>
  <c r="AN5" i="2"/>
  <c r="AU13" i="2"/>
  <c r="AT9" i="2"/>
  <c r="AK19" i="2"/>
  <c r="AN4" i="2"/>
  <c r="AW11" i="2"/>
  <c r="AC34" i="2"/>
  <c r="AF27" i="2"/>
  <c r="AH63" i="2"/>
  <c r="AM22" i="2"/>
  <c r="AK20" i="2"/>
  <c r="AS19" i="2"/>
  <c r="AE41" i="2"/>
  <c r="AE13" i="2"/>
  <c r="AF39" i="2"/>
  <c r="AF11" i="2"/>
  <c r="AG8" i="2"/>
  <c r="AH27" i="2"/>
  <c r="AH31" i="2"/>
  <c r="AI27" i="2"/>
  <c r="AI38" i="2"/>
  <c r="AM20" i="2"/>
  <c r="AT30" i="2"/>
  <c r="AT6" i="2"/>
  <c r="AO17" i="2"/>
  <c r="AR28" i="2"/>
  <c r="AR4" i="2"/>
  <c r="AI4" i="2"/>
  <c r="AL9" i="2"/>
  <c r="AE47" i="2"/>
  <c r="AV24" i="2"/>
  <c r="AC6" i="2"/>
  <c r="AE65" i="2"/>
  <c r="AF16" i="2"/>
  <c r="AH67" i="2"/>
  <c r="AI15" i="2"/>
  <c r="AJ30" i="2"/>
  <c r="AJ7" i="2"/>
  <c r="AE56" i="2"/>
  <c r="AE12" i="2"/>
  <c r="AF62" i="2"/>
  <c r="AG35" i="2"/>
  <c r="AG15" i="2"/>
  <c r="AH42" i="2"/>
  <c r="AH14" i="2"/>
  <c r="AI34" i="2"/>
  <c r="AI37" i="2"/>
  <c r="AU14" i="2"/>
  <c r="AL26" i="2"/>
  <c r="AG46" i="2"/>
  <c r="AS12" i="2"/>
  <c r="AR22" i="2"/>
  <c r="AG52" i="2"/>
  <c r="AH44" i="2"/>
  <c r="AT7" i="2"/>
  <c r="AG49" i="2"/>
  <c r="AV15" i="2"/>
  <c r="AD70" i="2"/>
  <c r="R18" i="2"/>
  <c r="N16" i="1"/>
  <c r="Q4" i="2"/>
  <c r="R4" i="2" s="1"/>
  <c r="R30" i="2"/>
  <c r="R26" i="2"/>
  <c r="R11" i="2"/>
  <c r="R23" i="2"/>
  <c r="R12" i="2"/>
  <c r="R31" i="2"/>
  <c r="R20" i="2"/>
  <c r="R14" i="2"/>
  <c r="R25" i="2"/>
  <c r="R5" i="2"/>
  <c r="R17" i="2"/>
  <c r="R15" i="2"/>
  <c r="R7" i="2"/>
  <c r="M3" i="2"/>
  <c r="O14" i="1" s="1"/>
  <c r="R28" i="2"/>
  <c r="R22" i="2"/>
  <c r="O3" i="2"/>
  <c r="O13" i="1" s="1"/>
  <c r="AC71" i="2"/>
  <c r="AC61" i="2"/>
  <c r="AC51" i="2"/>
  <c r="AC41" i="2"/>
  <c r="AC31" i="2"/>
  <c r="AC21" i="2"/>
  <c r="AC11" i="2"/>
  <c r="AD71" i="2"/>
  <c r="AD61" i="2"/>
  <c r="AD51" i="2"/>
  <c r="AD41" i="2"/>
  <c r="AD31" i="2"/>
  <c r="AD21" i="2"/>
  <c r="AD11" i="2"/>
  <c r="AC69" i="2"/>
  <c r="AC59" i="2"/>
  <c r="AC49" i="2"/>
  <c r="AC39" i="2"/>
  <c r="AC29" i="2"/>
  <c r="AC19" i="2"/>
  <c r="AC9" i="2"/>
  <c r="AD69" i="2"/>
  <c r="AD59" i="2"/>
  <c r="AD49" i="2"/>
  <c r="AD39" i="2"/>
  <c r="AD29" i="2"/>
  <c r="AD19" i="2"/>
  <c r="AD9" i="2"/>
  <c r="AM19" i="2"/>
  <c r="AQ12" i="2"/>
  <c r="AU5" i="2"/>
  <c r="AI53" i="2"/>
  <c r="AT25" i="2"/>
  <c r="AL19" i="2"/>
  <c r="AP12" i="2"/>
  <c r="AT5" i="2"/>
  <c r="AK11" i="2"/>
  <c r="AS31" i="2"/>
  <c r="AO24" i="2"/>
  <c r="AO14" i="2"/>
  <c r="AK5" i="2"/>
  <c r="AR29" i="2"/>
  <c r="AJ23" i="2"/>
  <c r="AN16" i="2"/>
  <c r="AR9" i="2"/>
  <c r="AV16" i="2"/>
  <c r="AV29" i="2"/>
  <c r="AV11" i="2"/>
  <c r="AW7" i="2"/>
  <c r="AW16" i="2"/>
  <c r="AW18" i="2"/>
  <c r="AC67" i="2"/>
  <c r="AC57" i="2"/>
  <c r="AC47" i="2"/>
  <c r="AC37" i="2"/>
  <c r="AC27" i="2"/>
  <c r="AC17" i="2"/>
  <c r="AC7" i="2"/>
  <c r="AD67" i="2"/>
  <c r="AD57" i="2"/>
  <c r="AD47" i="2"/>
  <c r="AD37" i="2"/>
  <c r="AD27" i="2"/>
  <c r="AD17" i="2"/>
  <c r="AD7" i="2"/>
  <c r="AH12" i="2"/>
  <c r="AI43" i="2"/>
  <c r="AI26" i="2"/>
  <c r="AI9" i="2"/>
  <c r="AI63" i="2"/>
  <c r="AI22" i="2"/>
  <c r="AE46" i="2"/>
  <c r="AQ29" i="2"/>
  <c r="AU22" i="2"/>
  <c r="AM16" i="2"/>
  <c r="AQ9" i="2"/>
  <c r="AF46" i="2"/>
  <c r="AP29" i="2"/>
  <c r="AT22" i="2"/>
  <c r="AL16" i="2"/>
  <c r="AP9" i="2"/>
  <c r="AF45" i="2"/>
  <c r="AK30" i="2"/>
  <c r="AO23" i="2"/>
  <c r="AS16" i="2"/>
  <c r="AK10" i="2"/>
  <c r="AF44" i="2"/>
  <c r="AR30" i="2"/>
  <c r="AJ24" i="2"/>
  <c r="AN17" i="2"/>
  <c r="AR10" i="2"/>
  <c r="AJ4" i="2"/>
  <c r="AM31" i="2"/>
  <c r="AQ24" i="2"/>
  <c r="AU17" i="2"/>
  <c r="AM11" i="2"/>
  <c r="AQ4" i="2"/>
  <c r="AL31" i="2"/>
  <c r="AP24" i="2"/>
  <c r="AT17" i="2"/>
  <c r="AL11" i="2"/>
  <c r="AP4" i="2"/>
  <c r="AK7" i="2"/>
  <c r="AO30" i="2"/>
  <c r="AK23" i="2"/>
  <c r="AO12" i="2"/>
  <c r="AF48" i="2"/>
  <c r="AN28" i="2"/>
  <c r="AR21" i="2"/>
  <c r="AJ15" i="2"/>
  <c r="AN8" i="2"/>
  <c r="AV31" i="2"/>
  <c r="AV13" i="2"/>
  <c r="AV18" i="2"/>
  <c r="AW22" i="2"/>
  <c r="AW28" i="2"/>
  <c r="AW25" i="2"/>
  <c r="AC65" i="2"/>
  <c r="AC55" i="2"/>
  <c r="AC45" i="2"/>
  <c r="AC35" i="2"/>
  <c r="AC25" i="2"/>
  <c r="AC15" i="2"/>
  <c r="AC5" i="2"/>
  <c r="AD65" i="2"/>
  <c r="AD55" i="2"/>
  <c r="AD45" i="2"/>
  <c r="AD35" i="2"/>
  <c r="AD25" i="2"/>
  <c r="AD15" i="2"/>
  <c r="S4" i="2" l="1"/>
  <c r="O12" i="1"/>
  <c r="W47" i="2" a="1"/>
  <c r="W47" i="2" s="1"/>
  <c r="W5" i="2" a="1"/>
  <c r="W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<sst xmlns="http://schemas.openxmlformats.org/spreadsheetml/2006/main" count="8823" uniqueCount="3747">
  <si>
    <t>PMID</t>
  </si>
  <si>
    <t>Authors</t>
  </si>
  <si>
    <t>Publication Year</t>
  </si>
  <si>
    <t>Link</t>
  </si>
  <si>
    <t>Excluded?</t>
  </si>
  <si>
    <t>Reason for exclusion</t>
  </si>
  <si>
    <t>Notes</t>
  </si>
  <si>
    <t>Search Terms:</t>
  </si>
  <si>
    <t>Kampouri E, Zamora D, Kiem ES, Liu W, Ibrahimi S, Blazevic RL, Lovas EA, Kimball LE, Huang ML, Jerome KR, Ueda Oshima M, Mielcarek M, Zerr DM, Boeckh MJ, Krantz EM, Hill JA.</t>
  </si>
  <si>
    <t>https://pubmed.ncbi.nlm.nih.gov/37532126</t>
  </si>
  <si>
    <t>No</t>
  </si>
  <si>
    <t>Date:</t>
  </si>
  <si>
    <t>Noviello M, Lorentino F, Xue E, Racca S, Furnari G, Valtolina V, Campodonico E, Dvir R, Lupo-Stanghellini MT, Giglio F, Piemontese S, Clerici D, Oltolini C, Tassi E, Beretta V, Farina F, Mannina D, Ardemagni A, Vago L, Bernardi M, Corti C, Peccatori J, Clementi M, Ciceri F, Bonini C, Greco R.</t>
  </si>
  <si>
    <t>https://pubmed.ncbi.nlm.nih.gov/37067947</t>
  </si>
  <si>
    <t>Added by DT in 2023 update</t>
  </si>
  <si>
    <t>Exclusion Criteria</t>
  </si>
  <si>
    <t>Case Reports, Reviews, Poster presentations, conference proceedings, articles focused only on iciHHV-6, articles not in english, not in humans, studies assessing diagnostic tests.</t>
  </si>
  <si>
    <t>Lee YJ, Su Y, Cho C, Tamari R, Perales MA, Jakubowski AA, Papanicolaou GA.</t>
  </si>
  <si>
    <t>https://pubmed.ncbi.nlm.nih.gov/34390240</t>
  </si>
  <si>
    <t>Inclusion:</t>
  </si>
  <si>
    <t xml:space="preserve">Results were screened for including (1) the number of HSC receipients tested for HHV-6, (2) the number diagnosed with HHV-6 infection or reactivation, and (3) the number of patients with at least one outcome of interest. Outcomes of interest were Non-Relapse Mortality (NRM), Relapse-related Mortality (RRM), Transplant-related Mortality (TRM), Overall Survival (OS), and Overall Mortality/All-Cause Mortality (OM/ACM). </t>
  </si>
  <si>
    <t>Yamada M, Sakamoto K, Tomizawa D, Ishikawa Y, Matsui T, Gocho Y, Sakaguchi H, Kato M, Osumi T, Imadome KI.</t>
  </si>
  <si>
    <t>https://pubmed.ncbi.nlm.nih.gov/34298243</t>
  </si>
  <si>
    <t xml:space="preserve"> </t>
  </si>
  <si>
    <t>Miranda-Silva W, de Molla VC, Knebel FH, Tozetto-Mendoza TR, Arrais-Rodrigues C, Camargo AA, Braz-Silva PH, Fregnani ER.</t>
  </si>
  <si>
    <t>https://pubmed.ncbi.nlm.nih.gov/34523191</t>
  </si>
  <si>
    <t>Figure 1 caption</t>
  </si>
  <si>
    <t>Ramanathan S, Lum SH, Nademi Z, Carruthers K, Watson H, Flood T, Owens S, Williams E, Hambleton S, Gennery AR, Slatter M.</t>
  </si>
  <si>
    <t>https://pubmed.ncbi.nlm.nih.gov/37279857</t>
  </si>
  <si>
    <t>Case report</t>
  </si>
  <si>
    <t>Number of results returned by search</t>
  </si>
  <si>
    <t>Silcock R, Mitchell K, Fraser C, Clark J.</t>
  </si>
  <si>
    <t>https://pubmed.ncbi.nlm.nih.gov/33533068</t>
  </si>
  <si>
    <t>No transplant</t>
  </si>
  <si>
    <t>Number of results excluded by title or abstract</t>
  </si>
  <si>
    <t>Reasons for exclusion:</t>
  </si>
  <si>
    <t>Hanson DJ, Xie H, Zerr DM, Leisenring WM, Jerome KR, Huang ML, Stevens-Ayers T, Boeckh M, Koelle DM, Hill JA.</t>
  </si>
  <si>
    <t>https://pubmed.ncbi.nlm.nih.gov/32663845</t>
  </si>
  <si>
    <t>Review</t>
  </si>
  <si>
    <t>Study did not include at least one HSC receipient tested for HHV-6</t>
  </si>
  <si>
    <t>Pawlowska AB, Karras NA, Liu H, DiMundo J, Cheng JC, Sun W, Armenian S, Yang D, Palmer JM, Bell A, Tahoun A, Tegtmeier B, Dadwal S, Rosenthal J.</t>
  </si>
  <si>
    <t>https://pubmed.ncbi.nlm.nih.gov/32860467</t>
  </si>
  <si>
    <t>Cohort of transplant recipients with no patients receiving HSC</t>
  </si>
  <si>
    <t>Miura H, Kawamura Y, Hattori F, Tanaka M, Kudo K, Ihira M, Yatsuya H, Takahashi Y, Kojima S, Sakaguchi H, Yoshida N, Hama A, Yoshikawa T.</t>
  </si>
  <si>
    <t>https://pubmed.ncbi.nlm.nih.gov/31650671</t>
  </si>
  <si>
    <t>Article not in English</t>
  </si>
  <si>
    <t>Number of results reviewed in full</t>
  </si>
  <si>
    <t>Miura H, Kawamura Y, Hattori F, Tanaka M, Kudo K, Ihira M, Yatsuya H, Takahashi Y, Kojima S, Yoshikawa T.</t>
  </si>
  <si>
    <t>https://pubmed.ncbi.nlm.nih.gov/29797616</t>
  </si>
  <si>
    <t>No abstract available</t>
  </si>
  <si>
    <t>Results excluded after full text review</t>
  </si>
  <si>
    <t>Hill JA, Vande Vusse LK, Xie H, Chung EL, Yeung CCS, Seo S, Stevens-Ayers T, Fisher CE, Huang ML, Stewart FM, Jerome KR, Zerr DM, Corey L, Leisenring WM, Boeckh M.</t>
  </si>
  <si>
    <t>https://pubmed.ncbi.nlm.nih.gov/31449472</t>
  </si>
  <si>
    <t>Mortality data not detailed for HHV-6 pos vs HHV-6 neg</t>
  </si>
  <si>
    <t>Study does not include the number of HHV-6 positive and negative patients with at least one outcome of interest</t>
  </si>
  <si>
    <t>Ihira M, Yamaki A, Kato Y, Higashimoto Y, Kawamura Y, Yoshikawa T.</t>
  </si>
  <si>
    <t>https://pubmed.ncbi.nlm.nih.gov/26945690</t>
  </si>
  <si>
    <t>Comment</t>
  </si>
  <si>
    <t>Encephalitis, CNS dysfunction, or HHV-6 positivity was criteria for inclusion in study</t>
  </si>
  <si>
    <t>Greco R, Crucitti L, Noviello M, Racca S, Mannina D, Forcina A, Lorentino F, Valtolina V, Rolla S, Dvir R, Morelli M, Giglio F, Barbanti MC, Lupo Stanghellini MT, Oltolini C, Vago L, Scarpellini P, Assanelli A, Carrabba MG, Marktel S, Bernardi M, Corti C, Clementi M, Peccatori J, Bonini C, Ciceri F.</t>
  </si>
  <si>
    <t>https://pubmed.ncbi.nlm.nih.gov/27697585</t>
  </si>
  <si>
    <t>Does not assess cohort of HSC recipient</t>
  </si>
  <si>
    <t>Study does not include the number of HSC receipients tested for HHV-6</t>
  </si>
  <si>
    <t>Gerdemann U, Keukens L, Keirnan JM, Katari UL, Nguyen CT, de Pagter AP, Ramos CA, Kennedy-Nasser A, Gottschalk SM, Heslop HE, Brenner MK, Rooney CM, Leen AM.</t>
  </si>
  <si>
    <t>https://pubmed.ncbi.nlm.nih.gov/23152545</t>
  </si>
  <si>
    <t>Focus is iciHHV6</t>
  </si>
  <si>
    <t>Studies that met inclusion criteria</t>
  </si>
  <si>
    <t>Shargian-Alon L, Yahav D, Rozovski U, Dovrat S, Amitai I, Sela-Navon M, Pasvolsky O, Raanani P, Yeshurun M.</t>
  </si>
  <si>
    <t>https://pubmed.ncbi.nlm.nih.gov/30773083</t>
  </si>
  <si>
    <t>No HHV6</t>
  </si>
  <si>
    <t>Studies that met inclusion criteria but were excluded from analysis</t>
  </si>
  <si>
    <t>Andre-Garnier E, Milpied N, Boutolleau D, Saiagh S, Billaudel S, Imbert-Marcille BM.</t>
  </si>
  <si>
    <t>https://pubmed.ncbi.nlm.nih.gov/15483248</t>
  </si>
  <si>
    <t>Not in Humans</t>
  </si>
  <si>
    <t>HHV-6 status not assessed systematically</t>
  </si>
  <si>
    <t>Crocchiolo R, Giordano L, Rimondo A, Bologna M, Sarina B, Morabito L, Bramanti S, Castagna L, Mineri R.</t>
  </si>
  <si>
    <t>https://pubmed.ncbi.nlm.nih.gov/27669362</t>
  </si>
  <si>
    <t>Assesses HHV-6 infection mechanisms</t>
  </si>
  <si>
    <t>Method of HHV-6 monitoring not discussed</t>
  </si>
  <si>
    <t>Cone RW, Hackman RC, Huang ML, Bowden RA, Meyers JD, Metcalf M, Zeh J, Ashley R, Corey L.</t>
  </si>
  <si>
    <t>https://pubmed.ncbi.nlm.nih.gov/8390614</t>
  </si>
  <si>
    <t>Not in English</t>
  </si>
  <si>
    <t>Study reports unclear HHV-6 mortality data</t>
  </si>
  <si>
    <t>Nakayama H, Yamazaki R, Kato J, Koda Y, Sakurai M, Abe R, Watanuki S, Sumiya C, Shiroshita K, Fujita S, Yamaguchi K, Okamoto S, Mori T.</t>
  </si>
  <si>
    <t>https://pubmed.ncbi.nlm.nih.gov/31063196</t>
  </si>
  <si>
    <t>Editorial</t>
  </si>
  <si>
    <t>Study reports no deaths for HHV-6 positive and negative patients, precluding analysis</t>
  </si>
  <si>
    <t>Boutolleau D, Fernandez C, André E, Imbert-Marcille BM, Milpied N, Agut H, Gautheret-Dejean A.</t>
  </si>
  <si>
    <t>https://pubmed.ncbi.nlm.nih.gov/12552442</t>
  </si>
  <si>
    <t>Clinical Guidelines</t>
  </si>
  <si>
    <t>Studies included in statistical analysis</t>
  </si>
  <si>
    <t>Pichereau C, Desseaux K, Janin A, Scieux C, Peffault de Latour R, Xhaard A, Robin M, Ribaud P, Agbalika F, Chevret S, Socié G.</t>
  </si>
  <si>
    <t>https://pubmed.ncbi.nlm.nih.gov/21801705</t>
  </si>
  <si>
    <t>Comparing testing</t>
  </si>
  <si>
    <t>Hill JA, Boeckh M, Leisenring WM, Xie H, Adler AL, Huang ML, Fann JR, Delaney C, Zerr DM.</t>
  </si>
  <si>
    <t>https://pubmed.ncbi.nlm.nih.gov/26121112</t>
  </si>
  <si>
    <t>Assesses HSV infection mechanisms</t>
  </si>
  <si>
    <t>Mousset S, Martin H, Berger A, Heß S, Bug G, Kriener S, Engels K, Hoelzer D, Klein SA.</t>
  </si>
  <si>
    <t>https://pubmed.ncbi.nlm.nih.gov/22048789</t>
  </si>
  <si>
    <t>No analysis of mortality</t>
  </si>
  <si>
    <t>Illiaquer M, Malard F, Guillaume T, Imbert-Marcille BM, Delaunay J, Le Bourgeois A, Rimbert M, Bressollette-Bodin C, Precupanu C, Ayari S, Peterlin P, Moreau P, Mohty M, Chevallier P.</t>
  </si>
  <si>
    <t>https://pubmed.ncbi.nlm.nih.gov/24596281</t>
  </si>
  <si>
    <t>Focus on testing</t>
  </si>
  <si>
    <t>Boutolleau D, Duros C, Bonnafous P, Caïola D, Karras A, Castro ND, Ouachée M, Narcy P, Gueudin M, Agut H, Gautheret-Dejean A.</t>
  </si>
  <si>
    <t>https://pubmed.ncbi.nlm.nih.gov/16183328</t>
  </si>
  <si>
    <t>Not on HHV6</t>
  </si>
  <si>
    <t>Kawamura Y, Sugata K, Ihira M, Mihara T, Mutoh T, Asano Y, Yoshikawa T.</t>
  </si>
  <si>
    <t>https://pubmed.ncbi.nlm.nih.gov/21376661</t>
  </si>
  <si>
    <t>Retraction</t>
  </si>
  <si>
    <t>Wang LR, Dong LJ, Zhang MJ, Lu DP.</t>
  </si>
  <si>
    <t>https://pubmed.ncbi.nlm.nih.gov/17067909</t>
  </si>
  <si>
    <t>HHV-6 encephalitis was criteria for inclusion in study</t>
  </si>
  <si>
    <t>Ogata M, Kawano R, Satou T, Takata H, Yoshida N, Honda S, Nagamatsu K, Takano K, Kohno K, Kirihara T, Sato K, Hiroshima Y, Sumi M, Kurihara T, Takeda W, Ueki T, Kobayashi H.</t>
  </si>
  <si>
    <t>https://pubmed.ncbi.nlm.nih.gov/33217174</t>
  </si>
  <si>
    <t>Assesses HHV-6A infection mechanisms</t>
  </si>
  <si>
    <t>Mutlu D, Uygun V, Yazisiz H, Tezcan G, Hazar V, Colak D.</t>
  </si>
  <si>
    <t>https://pubmed.ncbi.nlm.nih.gov/24658548</t>
  </si>
  <si>
    <t>iciHHV-6 was criteria for inclusion in study</t>
  </si>
  <si>
    <t>Jeulin H, Agrinier N, Guery M, Salmon A, Clément L, Bordigoni P, Venard V.</t>
  </si>
  <si>
    <t>https://pubmed.ncbi.nlm.nih.gov/23514960</t>
  </si>
  <si>
    <t>ME/CFS was criteria for inclusion in study</t>
  </si>
  <si>
    <t>Reddy S, Manna P.</t>
  </si>
  <si>
    <t>https://pubmed.ncbi.nlm.nih.gov/15983553</t>
  </si>
  <si>
    <t>CNS dysfunction was criteria for inclusion in study</t>
  </si>
  <si>
    <t>Zerr DM, Gupta D, Huang ML, Carter R, Corey L.</t>
  </si>
  <si>
    <t>https://pubmed.ncbi.nlm.nih.gov/11774077</t>
  </si>
  <si>
    <t>Lee DG, Park ST, Choi SM, Kim SH, Choi JH, Yoo JH, Park SW, Lee GC, Paik SY, Shin WS, Kim CC.</t>
  </si>
  <si>
    <t>https://pubmed.ncbi.nlm.nih.gov/14744020</t>
  </si>
  <si>
    <t>Perruccio K, Sisinni L, Perez-Martinez A, Valentin J, Capolsini I, Massei MS, Caniglia M, Cesaro S.</t>
  </si>
  <si>
    <t>https://pubmed.ncbi.nlm.nih.gov/30067953</t>
  </si>
  <si>
    <t>Gotoh M, Yoshizawa S, Katagiri S, Suguro T, Asano M, Kitahara T, Akahane D, Okabe S, Tauchi T, Ito Y, Ohyashiki K.</t>
  </si>
  <si>
    <t>https://pubmed.ncbi.nlm.nih.gov/24810656</t>
  </si>
  <si>
    <t>Assesses CMV infection mechanisms</t>
  </si>
  <si>
    <t>Chan PK, Peiris JS, Yuen KY, Liang RH, Lau YL, Chen FE, Lo SK, Cheung CY, Chan TK, Ng MH.</t>
  </si>
  <si>
    <t>https://pubmed.ncbi.nlm.nih.gov/9365899</t>
  </si>
  <si>
    <t>Quintela A, Escuret V, Roux S, Bonnafous P, Gilis L, Barraco F, Labussière-Wallet H, Duscastelle-Leprêtre S, Nicolini FE, Thomas X, Chidiac C, Ferry T, Frobert E, Morisset S, Poitevin-Later F, Monneret G, Michallet M, Ader F; Lyon HEMINF Study Group.</t>
  </si>
  <si>
    <t>https://pubmed.ncbi.nlm.nih.gov/26518057</t>
  </si>
  <si>
    <t>Eulogy</t>
  </si>
  <si>
    <t>Moschettini D, Galieni P, Valensin PE, Laszlo D, Scalia G, Tozzi M, Lauria F, Donati D.</t>
  </si>
  <si>
    <t>https://pubmed.ncbi.nlm.nih.gov/10568761</t>
  </si>
  <si>
    <t>Book Chapter</t>
  </si>
  <si>
    <t>Radonić A, Oswald O, Thulke S, Brockhaus N, Nitsche A, Siegert W, Schetelig J.</t>
  </si>
  <si>
    <t>https://pubmed.ncbi.nlm.nih.gov/16281938</t>
  </si>
  <si>
    <t>Conference</t>
  </si>
  <si>
    <t>Ogata M, Kikuchi H, Satou T, Kawano R, Ikewaki J, Kohno K, Kashima K, Ohtsuka E, Kadota J.</t>
  </si>
  <si>
    <t>https://pubmed.ncbi.nlm.nih.gov/16323134</t>
  </si>
  <si>
    <t>Meta-Analysis</t>
  </si>
  <si>
    <t>Nitsche A, Müller CW, Radonic A, Landt O, Ellerbrok H, Pauli G, Siegert W.</t>
  </si>
  <si>
    <t>https://pubmed.ncbi.nlm.nih.gov/11076708</t>
  </si>
  <si>
    <t>Development of testing</t>
  </si>
  <si>
    <t>Hentrich M, Oruzio D, Jäger G, Schlemmer M, Schleuning M, Schiel X, Hiddemann W, Kolb HJ.</t>
  </si>
  <si>
    <t>https://pubmed.ncbi.nlm.nih.gov/15606551</t>
  </si>
  <si>
    <t>Testing method</t>
  </si>
  <si>
    <t>Dzieciatkowski T, Przybylski M, Torosian T, Tomaszewska A, Luczak M.</t>
  </si>
  <si>
    <t>https://pubmed.ncbi.nlm.nih.gov/18512026</t>
  </si>
  <si>
    <t>No Abstract</t>
  </si>
  <si>
    <t>Cone RW, Huang ML, Hackman RC, Corey L.</t>
  </si>
  <si>
    <t>https://pubmed.ncbi.nlm.nih.gov/8815100</t>
  </si>
  <si>
    <t>Duplicate</t>
  </si>
  <si>
    <t>Kadakia MP, Rybka WB, Stewart JA, Patton JL, Stamey FR, Elsawy M, Pellett PE, Armstrong JA.</t>
  </si>
  <si>
    <t>https://pubmed.ncbi.nlm.nih.gov/8652850</t>
  </si>
  <si>
    <t>No HHV-6 testing</t>
  </si>
  <si>
    <t>Zerr DM, Corey L, Kim HW, Huang ML, Nguy L, Boeckh M.</t>
  </si>
  <si>
    <t>https://pubmed.ncbi.nlm.nih.gov/15824982</t>
  </si>
  <si>
    <t>Treatment study</t>
  </si>
  <si>
    <t>Gompels UA, Carrigan DR, Carss AL, Arno J.</t>
  </si>
  <si>
    <t>https://pubmed.ncbi.nlm.nih.gov/8385692</t>
  </si>
  <si>
    <t>Imbert-Marcille BM, Tang XW, Lepelletier D, Besse B, Moreau P, Billaudel S, Milpied N.</t>
  </si>
  <si>
    <t>https://pubmed.ncbi.nlm.nih.gov/11049765</t>
  </si>
  <si>
    <t>Inazawa N, Hori T, Yamamoto M, Hatakeyama N, Yoto Y, Nojima M, Yasui H, Suzuki N, Shimizu N, Tsutsumi H.</t>
  </si>
  <si>
    <t>https://pubmed.ncbi.nlm.nih.gov/26241219</t>
  </si>
  <si>
    <t>Wilborn F, Brinkmann V, Schmidt CA, Neipel F, Gelderblom H, Siegert W.</t>
  </si>
  <si>
    <t>https://pubmed.ncbi.nlm.nih.gov/8180402</t>
  </si>
  <si>
    <t>Sisinni L, Gasior M, de Paz R, Querol S, Bueno D, Fernández L, Marsal J, Sastre A, Gimeno R, Alonso L, Badell I, López-Granados E, Torres J, Medina L, Torrent M, Diaz de Heredia C, Escudero A, Pérez-Martínez A.</t>
  </si>
  <si>
    <t>https://pubmed.ncbi.nlm.nih.gov/30031939</t>
  </si>
  <si>
    <t>Watanabe M, Kanda J, Hishizawa M, Kondo T, Yamashita K, Takaori-Kondo A.</t>
  </si>
  <si>
    <t>https://pubmed.ncbi.nlm.nih.gov/30359733</t>
  </si>
  <si>
    <t>Yoshikawa T, Suga S, Asano Y, Nakashima T, Yazaki T, Sobue R, Hirano M, Fukuda M, Kojima S, Matsuyama T.</t>
  </si>
  <si>
    <t>https://pubmed.ncbi.nlm.nih.gov/1652312</t>
  </si>
  <si>
    <t>Debaugnies F, Busson L, Ferster A, Lewalle P, Azzi N, Aoun M, Verhaegen G, Mahadeb B, de Marchin J, Vandenberg O, Hallin M.</t>
  </si>
  <si>
    <t>https://pubmed.ncbi.nlm.nih.gov/24829249</t>
  </si>
  <si>
    <t>Miyoshi H, Tanaka-Taya K, Hara J, Fujisaki H, Matsuda Y, Ohta H, Osugi Y, Okada S, Yamanishi K.</t>
  </si>
  <si>
    <t>https://pubmed.ncbi.nlm.nih.gov/11438822</t>
  </si>
  <si>
    <t>Michálek J, Horváth R, Benedík J, Hrstková H.</t>
  </si>
  <si>
    <t>https://pubmed.ncbi.nlm.nih.gov/10505318</t>
  </si>
  <si>
    <t>Pritchett JC, Green JS, Thomm AM, Knox KK, Verneris MR, Lund TC.</t>
  </si>
  <si>
    <t>https://pubmed.ncbi.nlm.nih.gov/27703035</t>
  </si>
  <si>
    <t>Ebadi M, Wasko J, Weisdorf DJ, Miller JS, Rashidi A.</t>
  </si>
  <si>
    <t>https://pubmed.ncbi.nlm.nih.gov/33378595</t>
  </si>
  <si>
    <t>Tokimasa S, Hara J, Osugi Y, Ohta H, Matsuda Y, Fujisaki H, Sawada A, Kim JY, Sashihara J, Amou K, Miyagawa H, Tanaka-Taya K, Yamanishi K, Okada S.</t>
  </si>
  <si>
    <t>https://pubmed.ncbi.nlm.nih.gov/11979309</t>
  </si>
  <si>
    <t>Dzieciatkowski T, Tomaszewska A, Przybylski M, Rusicka P, Basak GW, Jedrzejczak WW, Wroblewska M, Halaburda K.</t>
  </si>
  <si>
    <t>https://pubmed.ncbi.nlm.nih.gov/26809130</t>
  </si>
  <si>
    <t>Ljungman P, Dahl H, Xu YH, Larsson K, Brytting M, Linde A.</t>
  </si>
  <si>
    <t>https://pubmed.ncbi.nlm.nih.gov/17334385</t>
  </si>
  <si>
    <t>Toriumi N, Kobayashi R, Yoshida M, Iguchi A, Sarashina T, Okubo H, Suzuki D, Sano H, Ogata M, Azuma H.</t>
  </si>
  <si>
    <t>https://pubmed.ncbi.nlm.nih.gov/23929317</t>
  </si>
  <si>
    <t>Rollín R, Alvarez-Lafuente R, Marco F, Jover JA, Hernández-García C, Rodríguez-Navas C, López-Durán L, Fernández-Gutiérrez B.</t>
  </si>
  <si>
    <t>https://pubmed.ncbi.nlm.nih.gov/17207644</t>
  </si>
  <si>
    <t>Bressollette-Bodin C, Nguyen TV, Illiaquer M, Besse B, Peltier C, Chevallier P, Imbert-Marcille BM.</t>
  </si>
  <si>
    <t>https://pubmed.ncbi.nlm.nih.gov/24380721</t>
  </si>
  <si>
    <t>Tormo N, Solano C, de la Cámara R, Garcia-Noblejas A, Cardeñoso L, Clari MA, Nieto J, López J, Hernández-Boluda JC, Remigia MJ, Benet I, Navarro D.</t>
  </si>
  <si>
    <t>https://pubmed.ncbi.nlm.nih.gov/20005968</t>
  </si>
  <si>
    <t>Dzieciątkowski T, Przybylski M, Basak GW, Torosian T, Tomaszewska A, Jędrzejczak WW, Młynarczyk G.</t>
  </si>
  <si>
    <t>https://pubmed.ncbi.nlm.nih.gov/20872080</t>
  </si>
  <si>
    <t>Fotheringham J, Akhyani N, Vortmeyer A, Donati D, Williams E, Oh U, Bishop M, Barrett J, Gea-Banacloche J, Jacobson S.</t>
  </si>
  <si>
    <t>https://pubmed.ncbi.nlm.nih.gov/17205485</t>
  </si>
  <si>
    <t>Kitamura K, Asada H, Iida H, Fukumoto T, Kobayashi N, Niizeki H, Morii T, Kimura H, Miyagawa S.</t>
  </si>
  <si>
    <t>https://pubmed.ncbi.nlm.nih.gov/18367292</t>
  </si>
  <si>
    <t>Ogata M, Satou T, Kawano R, Goto K, Ikewaki J, Kohno K, Ando T, Miyazaki Y, Ohtsuka E, Saburi Y, Saikawa T, Kadota JI.</t>
  </si>
  <si>
    <t>https://pubmed.ncbi.nlm.nih.gov/18037945</t>
  </si>
  <si>
    <t>Fujita A, Ihira M, Suzuki R, Enomoto Y, Sugiyama H, Sugata K, Suga S, Asano Y, Yagasaki H, Kojima S, Matsumoto K, Kato K, Yoshikawa T.</t>
  </si>
  <si>
    <t>https://pubmed.ncbi.nlm.nih.gov/18662831</t>
  </si>
  <si>
    <t>Drobyski WR, Dunne WM, Burd EM, Knox KK, Ash RC, Horowitz MM, Flomenberg N, Carrigan DR.</t>
  </si>
  <si>
    <t>https://pubmed.ncbi.nlm.nih.gov/8382723</t>
  </si>
  <si>
    <t>Ohyashiki JH, Suzuki A, Aritaki K, Nagate A, Shoji N, Ohyashiki K, Ojima T, Abe K, Yamamoto K.</t>
  </si>
  <si>
    <t>https://pubmed.ncbi.nlm.nih.gov/10998432</t>
  </si>
  <si>
    <t>Ihira M, Yoshikawa T, Suzuki K, Ohashi M, Suga S, Horibe K, Tanaka N, Kimura H, Kojima S, Kato K, Matsuyama T, Nishiyama Y, Asano Y.</t>
  </si>
  <si>
    <t>https://pubmed.ncbi.nlm.nih.gov/12477249</t>
  </si>
  <si>
    <t>Mariotte E, Schnell D, Scieux C, Agbalika F, Legoff J, Ribaud P, Boissel N, Schlemmer B, Azoulay E.</t>
  </si>
  <si>
    <t>https://pubmed.ncbi.nlm.nih.gov/21538037</t>
  </si>
  <si>
    <t>Jaskula E, Dlubek D, Sedzimirska M, Duda D, Tarnowska A, Lange A.</t>
  </si>
  <si>
    <t>https://pubmed.ncbi.nlm.nih.gov/20970670</t>
  </si>
  <si>
    <t>de Pagter PJ, Schuurman R, Keukens L, Schutten M, Cornelissen JJ, van Baarle D, Fries E, Sanders EA, Minnema MC, van der Holt BR, Meijer E, Boelens JJ.</t>
  </si>
  <si>
    <t>https://pubmed.ncbi.nlm.nih.gov/23771003</t>
  </si>
  <si>
    <t>Carrigan DR, Knox KK.</t>
  </si>
  <si>
    <t>https://pubmed.ncbi.nlm.nih.gov/7949085</t>
  </si>
  <si>
    <t>Qiang P, Song K, Tang B, Shi L, Zhu X, Yao W, Zhang L, Zhu W, Geng L, Wang X, Liu X, Liu H, Sun Z, Ma X.</t>
  </si>
  <si>
    <t>https://pubmed.ncbi.nlm.nih.gov/32860815</t>
  </si>
  <si>
    <t>Ihira M, Sugiyama H, Enomoto Y, Higashimoto Y, Sugata K, Asano Y, Yoshikawa T.</t>
  </si>
  <si>
    <t>https://pubmed.ncbi.nlm.nih.gov/20138915</t>
  </si>
  <si>
    <t>Frenkel N, Katsafanas GC, Wyatt LS, Yoshikawa T, Asano Y.</t>
  </si>
  <si>
    <t>https://pubmed.ncbi.nlm.nih.gov/7889017</t>
  </si>
  <si>
    <t>Wada K, Kubota N, Ito Y, Yagasaki H, Kato K, Yoshikawa T, Ono Y, Ando H, Fujimoto Y, Kiuchi T, Kojima S, Nishiyama Y, Kimura H.</t>
  </si>
  <si>
    <t>https://pubmed.ncbi.nlm.nih.gov/17376882</t>
  </si>
  <si>
    <t>Ihira M, Enomoto Y, Kawamura Y, Nakai H, Sugata K, Asano Y, Tsuzuki M, Emi N, Goto T, Miyamura K, Matsumoto K, Kato K, Takahashi Y, Kojima S, Yoshikawa T.</t>
  </si>
  <si>
    <t>https://pubmed.ncbi.nlm.nih.gov/22825817</t>
  </si>
  <si>
    <t>Appleton AL, Sviland L, Peiris JS, Taylor CE, Wilkes J, Green MA, Pearson AD, Kelly PJ, Malcolm AJ, Proctor SJ, et al.</t>
  </si>
  <si>
    <t>https://pubmed.ncbi.nlm.nih.gov/8750269</t>
  </si>
  <si>
    <t>Drobyski WR, Eberle M, Majewski D, Baxter-Lowe LA.</t>
  </si>
  <si>
    <t>https://pubmed.ncbi.nlm.nih.gov/8391023</t>
  </si>
  <si>
    <t>Zerr DM, Gooley TA, Yeung L, Huang ML, Carpenter P, Wade JC, Corey L, Anasetti C.</t>
  </si>
  <si>
    <t>https://pubmed.ncbi.nlm.nih.gov/11512080</t>
  </si>
  <si>
    <t>Allen UD, Tellier R, Doyle J, Petric M, Wasfy S, Kumar P, Calderwood S, Freedman M, Saunders F.</t>
  </si>
  <si>
    <t>https://pubmed.ncbi.nlm.nih.gov/11593320</t>
  </si>
  <si>
    <t>Volin L, Lautenschlager I, Juvonen E, Nihtinen A, Anttila VJ, Ruutu T.</t>
  </si>
  <si>
    <t>https://pubmed.ncbi.nlm.nih.gov/15327521</t>
  </si>
  <si>
    <t>Gautheret-Dejean A, Henquell C, Mousnier F, Boutolleau D, Bonnafous P, Dhédin N, Settegrana C, Agut H.</t>
  </si>
  <si>
    <t>https://pubmed.ncbi.nlm.nih.gov/19505844</t>
  </si>
  <si>
    <t>Pradeau K, Bordessoule D, Szelag JC, Rolle F, Ferrat P, Le Meur Y, Turlure P, Denis F, Ranger-Rogez S.</t>
  </si>
  <si>
    <t>https://pubmed.ncbi.nlm.nih.gov/16417932</t>
  </si>
  <si>
    <t>Secchiero P, Carrigan DR, Asano Y, Benedetti L, Crowley RW, Komaroff AL, Gallo RC, Lusso P.</t>
  </si>
  <si>
    <t>https://pubmed.ncbi.nlm.nih.gov/7844362</t>
  </si>
  <si>
    <t>Sashihara J, Tanaka-Taya K, Tanaka S, Amo K, Miyagawa H, Hosoi G, Taniguchi T, Fukui T, Kasuga N, Aono T, Sako M, Hara J, Yamanishi K, Okada S.</t>
  </si>
  <si>
    <t>https://pubmed.ncbi.nlm.nih.gov/12200359</t>
  </si>
  <si>
    <t>Sassenscheidt J, Rohayem J, Illmer T, Bandt D.</t>
  </si>
  <si>
    <t>https://pubmed.ncbi.nlm.nih.gov/16956672</t>
  </si>
  <si>
    <t>Bhattarakosol P, Wiwanitkit V, Boonchalermvichian C, Nuchprayoon I.</t>
  </si>
  <si>
    <t>https://pubmed.ncbi.nlm.nih.gov/12971497</t>
  </si>
  <si>
    <t>Galieni P, Moschettini D, Donati D, Tozzi M, Valensin PE, Lauria F.</t>
  </si>
  <si>
    <t>https://pubmed.ncbi.nlm.nih.gov/11454544</t>
  </si>
  <si>
    <t>Tomonari A, Takahashi S, Ooi J, Takasugi K, Konuma T, Iseki T, Shirafuji N, Tojo A, Asano S.</t>
  </si>
  <si>
    <t>https://pubmed.ncbi.nlm.nih.gov/16247430</t>
  </si>
  <si>
    <t>Ishiyama K, Katagiri T, Hoshino T, Yoshida T, Yamaguchi M, Nakao S.</t>
  </si>
  <si>
    <t>https://pubmed.ncbi.nlm.nih.gov/20838386</t>
  </si>
  <si>
    <t>Balsat M, Pillet S, Tavernier E, Cacheux V, Escuret V, Moluçon-Chabrot C, Augeul-Meunier K, Mirand A, Regagnon C, Tinquaut F, Bousser V, Oriol M, Guyotat D, Salles G, Bay JO, Pozzetto B, Cornillon J.</t>
  </si>
  <si>
    <t>https://pubmed.ncbi.nlm.nih.gov/31075291</t>
  </si>
  <si>
    <t>Wang LR, Dong LJ, Lu DP.</t>
  </si>
  <si>
    <t>https://pubmed.ncbi.nlm.nih.gov/17050202</t>
  </si>
  <si>
    <t>Han TT, Zhang YN, Sun YQ, Kong J, Wang FR, Wang ZD, Cheng YF, Yan CH, Wang Y, Xu LP, Zhang XH, Liu KY, Huang XJ, Zhao XS.</t>
  </si>
  <si>
    <t>https://pubmed.ncbi.nlm.nih.gov/33326670</t>
  </si>
  <si>
    <t>Maeda Y, Teshima T, Yamada M, Shinagawa K, Nakao S, Ohno Y, Kojima K, Hara M, Nagafuji K, Hayashi S, Fukuda S, Sawada H, Matsue K, Takenaka K, Ishimaru F, Ikeda K, Niiya K, Harada M.</t>
  </si>
  <si>
    <t>https://pubmed.ncbi.nlm.nih.gov/10233397</t>
  </si>
  <si>
    <t>Nagamata S, Nagasaka M, Kawabata A, Kishimoto K, Hasegawa D, Kosaka Y, Mori T, Morioka I, Nishimura N, Iijima K, Yamada H, Kawamoto S, Yakushijin K, Matsuoka H, Mori Y.</t>
  </si>
  <si>
    <t>https://pubmed.ncbi.nlm.nih.gov/29494951</t>
  </si>
  <si>
    <t>https://pubmed.ncbi.nlm.nih.gov/18695666</t>
  </si>
  <si>
    <t>Takano K, Ogata M, Satou T, Miyazaki Y, Otsuka E, Saito N, Ueki T, Kako S, Fukuda T, Shirao K.</t>
  </si>
  <si>
    <t>https://pubmed.ncbi.nlm.nih.gov/31520510</t>
  </si>
  <si>
    <t>Suga S, Yoshikawa T, Asano Y, Nakashima T, Yazaki T, Fukuda M, Kojima S, Matsuyama T, Ono Y, Oshima S.</t>
  </si>
  <si>
    <t>https://pubmed.ncbi.nlm.nih.gov/1325026</t>
  </si>
  <si>
    <t>Singh N, Paterson DL.</t>
  </si>
  <si>
    <t>https://pubmed.ncbi.nlm.nih.gov/10910264</t>
  </si>
  <si>
    <t>El Jurdi N, Rogosheske J, DeFor T, Bejanyan N, Arora M, Bachanova V, Betts B, He F, Holtan S, Janakiram M, Larson S, Maakaron J, Rashidi A, Warlick E, Wagner JE, Young JH, Weisdorf D, Brunstein CG.</t>
  </si>
  <si>
    <t>https://pubmed.ncbi.nlm.nih.gov/33053448</t>
  </si>
  <si>
    <t>Perissinotti AJ, Gulbis A, Shpall EJ, Howell J.</t>
  </si>
  <si>
    <t>https://pubmed.ncbi.nlm.nih.gov/24407957</t>
  </si>
  <si>
    <t>Ogata M, Satou T, Kadota J, Saito N, Yoshida T, Okumura H, Ueki T, Nagafuji K, Kako S, Uoshima N, Tsudo M, Itamura H, Fukuda T.</t>
  </si>
  <si>
    <t>https://pubmed.ncbi.nlm.nih.gov/23723198</t>
  </si>
  <si>
    <t>Ogata M, Takano K, Moriuchi Y, Kondo T, Ueki T, Nakano N, Mori T, Uoshima N, Nagafuji K, Yamasaki S, Shibasaki Y, Sakai R, Kato K, Choi I, Jo Y, Eto T, Kako S, Oshima K, Fukuda T.</t>
  </si>
  <si>
    <t>https://pubmed.ncbi.nlm.nih.gov/29454651</t>
  </si>
  <si>
    <t>Wang FZ, Linde A, Hägglund H, Testa M, Locasciulli A, Ljungman P.</t>
  </si>
  <si>
    <t>https://pubmed.ncbi.nlm.nih.gov/10194079</t>
  </si>
  <si>
    <t>Dulery R, Salleron J, Dewilde A, Rossignol J, Boyle EM, Gay J, de Berranger E, Coiteux V, Jouet JP, Duhamel A, Yakoub-Agha I.</t>
  </si>
  <si>
    <t>https://pubmed.ncbi.nlm.nih.gov/22212513</t>
  </si>
  <si>
    <t>Shimazu Y, Kondo T, Ishikawa T, Yamashita K, Takaori-Kondo A.</t>
  </si>
  <si>
    <t>https://pubmed.ncbi.nlm.nih.gov/23331378</t>
  </si>
  <si>
    <t>Hermouet S, Sutton CA, Rose TM, Greenblatt RJ, Corre I, Garand R, Neves AM, Bataille R, Casey JW.</t>
  </si>
  <si>
    <t>https://pubmed.ncbi.nlm.nih.gov/12529677</t>
  </si>
  <si>
    <t>Piukovics K, Borbényi Z, Rajda C, Csomor A, Deák J, Terhes G.</t>
  </si>
  <si>
    <t>https://pubmed.ncbi.nlm.nih.gov/25398808</t>
  </si>
  <si>
    <t>Martin LK, Hollaus A, Stahuber A, Hübener C, Fraccaroli A, Tischer J, Schub A, Moosmann A.</t>
  </si>
  <si>
    <t>https://pubmed.ncbi.nlm.nih.gov/29698478</t>
  </si>
  <si>
    <t>Weinberg A, Enomoto L, Li S, Shen D, Coll J, Shpall EJ.</t>
  </si>
  <si>
    <t>https://pubmed.ncbi.nlm.nih.gov/15625542</t>
  </si>
  <si>
    <t>Zerr DM, Fann JR, Breiger D, Boeckh M, Adler AL, Xie H, Delaney C, Huang ML, Corey L, Leisenring WM.</t>
  </si>
  <si>
    <t>https://pubmed.ncbi.nlm.nih.gov/21389320</t>
  </si>
  <si>
    <t>de Pagter AP, Boelens JJ, Scherrenburg J, Vroom-de Blank T, Tesselaar K, Nanlohy N, Sanders EA, Schuurman R, van Baarle D.</t>
  </si>
  <si>
    <t>https://pubmed.ncbi.nlm.nih.gov/22820131</t>
  </si>
  <si>
    <t>Hill JA, Mayer BT, Xie H, Leisenring WM, Huang ML, Stevens-Ayers T, Milano F, Delaney C, Sorror ML, Sandmaier BM, Nichols G, Zerr DM, Jerome KR, Schiffer JT, Boeckh M.</t>
  </si>
  <si>
    <t>https://pubmed.ncbi.nlm.nih.gov/28209721</t>
  </si>
  <si>
    <t>Finny GJ, Mathews V, Abraham P, Abraham M, Chandy M, Srivastava A, Nitsche A, Siegert W, Sridharan G.</t>
  </si>
  <si>
    <t>https://pubmed.ncbi.nlm.nih.gov/11785448</t>
  </si>
  <si>
    <t>Yoshikawa T, Asano Y, Ihira M, Suzuki K, Ohashi M, Suga S, Kudo K, Horibe K, Kojima S, Kato K, Matsuyama T, Nishiyama Y.</t>
  </si>
  <si>
    <t>https://pubmed.ncbi.nlm.nih.gov/11920307</t>
  </si>
  <si>
    <t>de Pagter PJ, Schuurman R, Visscher H, de Vos M, Bierings M, van Loon AM, Uiterwaal CS, van Baarle D, Sanders EA, Boelens J.</t>
  </si>
  <si>
    <t>https://pubmed.ncbi.nlm.nih.gov/18541204</t>
  </si>
  <si>
    <t>Hill JA, Boeckh MJ, Sedlak RH, Jerome KR, Zerr DM.</t>
  </si>
  <si>
    <t>https://pubmed.ncbi.nlm.nih.gov/25066883</t>
  </si>
  <si>
    <t>Bogunia-Kubik K, Mizia S, Polak M, Gronkowska A, Nowak J, Kyrcz-Krzemień S, Markiewicz M, Dzierżak-Mietła M, Koclęga A, Sędzimirska M, Suchnicki K, Duda D, Lange J, Mordak-Domagała M, Kościńska K, Jędrzejczak WW, Kaczmarek B, Hellmann A, Kucharska A, Kowalczyk J, Drabko K, Warzocha K, Hałaburda K, Tomaszewska A, Mika-Witkowska R, Witkowska A, Goździk J, Mordel A, Wysoczańska B, Jaskula E, Lange A; POLISH DONOR–RECIPIENT STUDY GROUP.</t>
  </si>
  <si>
    <t>https://pubmed.ncbi.nlm.nih.gov/25982843</t>
  </si>
  <si>
    <t>Yamamoto W, Ogusa E, Matsumoto K, Maruta A, Ishigatsubo Y, Kanamori H.</t>
  </si>
  <si>
    <t>https://pubmed.ncbi.nlm.nih.gov/24579822</t>
  </si>
  <si>
    <t>Wang FZ, Larsson K, Linde A, Ljungman P.</t>
  </si>
  <si>
    <t>https://pubmed.ncbi.nlm.nih.gov/12379892</t>
  </si>
  <si>
    <t>Chapenko S, Trociukas I, Donina S, Chistyakov M, Sultanova A, Gravelsina S, Lejniece S, Murovska M.</t>
  </si>
  <si>
    <t>https://pubmed.ncbi.nlm.nih.gov/23080502</t>
  </si>
  <si>
    <t>Lindahl JK, Woxenius S, Brune M, Andersson R.</t>
  </si>
  <si>
    <t>https://pubmed.ncbi.nlm.nih.gov/23461659</t>
  </si>
  <si>
    <t>Ogata M, Oshima K, Ikebe T, Takano K, Kanamori H, Kondo T, Ueda Y, Mori T, Hashimoto H, Ogawa H, Eto T, Ueki T, Miyamoto T, Ichinohe T, Atsuta Y, Fukuda T.</t>
  </si>
  <si>
    <t>https://pubmed.ncbi.nlm.nih.gov/28783148</t>
  </si>
  <si>
    <t>Olson AL, Dahi PB, Zheng J, Devlin SM, Lubin M, Gonzales AM, Giralt SA, Perales MA, Papadopoulos EB, Ponce DM, Young JW, Kernan NA, Scaradavou A, O'Reilly RJ, Small TN, Papanicolaou G, Barker JN.</t>
  </si>
  <si>
    <t>https://pubmed.ncbi.nlm.nih.gov/24548875</t>
  </si>
  <si>
    <t>Shiroshita K, Mori T, Kato J, Sakurai M, Koda Y, Abe R, Murakami K, Sumiya C, Fujita S, Yamaguchi K, Yamazaki R, Nakayama H, Suzuki S, Nakahara J, Okamoto S.</t>
  </si>
  <si>
    <t>https://pubmed.ncbi.nlm.nih.gov/31754252</t>
  </si>
  <si>
    <t>Cirrone F, Ippoliti C, Wang H, Zhou XK, Gergis U, Mayer S, Shore T, van Besien K.</t>
  </si>
  <si>
    <t>https://pubmed.ncbi.nlm.nih.gov/26984480</t>
  </si>
  <si>
    <t>Zawilinska B, Kopec J, Szostek S, Piatkowska-Jakubas B, Skotnicki AB, Kosz-Vnenchak M.</t>
  </si>
  <si>
    <t>https://pubmed.ncbi.nlm.nih.gov/21804462</t>
  </si>
  <si>
    <t>Hanajiri R, Kobayashi T, Yoshioka K, Watanabe D, Watakabe K, Murata Y, Hagino T, Seno Y, Najima Y, Igarashi A, Doki N, Kakihana K, Sakamaki H, Ohashi K.</t>
  </si>
  <si>
    <t>https://pubmed.ncbi.nlm.nih.gov/27664550</t>
  </si>
  <si>
    <t>Violago L, Jin Z, Bhatia M, Rustia E, Kung AL, Foca MD, George D, Garvin JH, Sosna J, Robinson C, Karamehmet E, Satwani P.</t>
  </si>
  <si>
    <t>https://pubmed.ncbi.nlm.nih.gov/26329541</t>
  </si>
  <si>
    <t>Yamane A, Mori T, Suzuki S, Mihara A, Yamazaki R, Aisa Y, Nakazato T, Shimizu T, Ikeda Y, Okamoto S.</t>
  </si>
  <si>
    <t>https://pubmed.ncbi.nlm.nih.gov/17222758</t>
  </si>
  <si>
    <t>Takemoto Y, Takatsuka H, Wada H, Mori A, Saheki K, Okada M, Tamura S, Fujimori Y, Okamoto T, Kakishita E, Kanamaru A.</t>
  </si>
  <si>
    <t>https://pubmed.ncbi.nlm.nih.gov/10918408</t>
  </si>
  <si>
    <t>Yoshikawa T, Ihira M, Ohashi M, Suga S, Asano Y, Miyazaki H, Hirano M, Suzuki K, Matsunaga K, Horibe K, Kojima S, Kudo K, Kato K, Matsuyama T, Nishiyama Y.</t>
  </si>
  <si>
    <t>https://pubmed.ncbi.nlm.nih.gov/11498748</t>
  </si>
  <si>
    <t>Han TT, Zhao XS, Huang XJ, Zhang XH, Liu KY, Wang Y, Yan CH, Xu LP.</t>
  </si>
  <si>
    <t>https://pubmed.ncbi.nlm.nih.gov/28954348</t>
  </si>
  <si>
    <t>Shachor-Meyouhas Y, Fesenko A, Kra-Oz Z, Zaidman I, Szwarcwort-Cohen M, Shafran E, Kassis I.</t>
  </si>
  <si>
    <t>https://pubmed.ncbi.nlm.nih.gov/26137657</t>
  </si>
  <si>
    <t>Buchbinder S, Elmaagacli AH, Schaefer UW, Roggendorf M.</t>
  </si>
  <si>
    <t>https://pubmed.ncbi.nlm.nih.gov/11035370</t>
  </si>
  <si>
    <t>Düver F, Weißbrich B, Eyrich M, Wölfl M, Schlegel PG, Wiegering V.</t>
  </si>
  <si>
    <t>https://pubmed.ncbi.nlm.nih.gov/32017805</t>
  </si>
  <si>
    <t>Pereira CM, de Almeida OP, Corrêa ME, Costa FF, de Souza CA, Barjas-Castro ML.</t>
  </si>
  <si>
    <t>https://pubmed.ncbi.nlm.nih.gov/17448218</t>
  </si>
  <si>
    <t>Noguchi T, Mihara F, Yoshiura T, Togao O, Atsumi K, Matsuura T, Kuroiwa T, Honda H.</t>
  </si>
  <si>
    <t>https://pubmed.ncbi.nlm.nih.gov/17110691</t>
  </si>
  <si>
    <t>Chan PK, Li CK, Chik KW, Lee V, Shing MM, Ng KC, Cheung JL, Fok TF, Cheng AF.</t>
  </si>
  <si>
    <t>https://pubmed.ncbi.nlm.nih.gov/14981771</t>
  </si>
  <si>
    <t>Suzuki R, Yoshikawa T, Ihira M, Enomoto Y, Inagaki S, Matsumoto K, Kato K, Kudo K, Kojima S, Asano Y.</t>
  </si>
  <si>
    <t>https://pubmed.ncbi.nlm.nih.gov/16289345</t>
  </si>
  <si>
    <t>Yoshimoto G, Mori Y, Kato K, Shima T, Miyawaki K, Kikushige Y, Kamezaki K, Numata A, Maeda T, Takenaka K, Iwasaki H, Teshima T, Akashi K, Miyamoto T.</t>
  </si>
  <si>
    <t>https://pubmed.ncbi.nlm.nih.gov/30026111</t>
  </si>
  <si>
    <t>Tzannou I, Papadopoulou A, Naik S, Leung K, Martinez CA, Ramos CA, Carrum G, Sasa G, Lulla P, Watanabe A, Kuvalekar M, Gee AP, Wu MF, Liu H, Grilley BJ, Krance RA, Gottschalk S, Brenner MK, Rooney CM, Heslop HE, Leen AM, Omer B.</t>
  </si>
  <si>
    <t>https://pubmed.ncbi.nlm.nih.gov/28783452</t>
  </si>
  <si>
    <t>Zerr DM, Boeckh M, Delaney C, Martin PJ, Xie H, Adler AL, Huang ML, Corey L, Leisenring WM.</t>
  </si>
  <si>
    <t>https://pubmed.ncbi.nlm.nih.gov/22641196</t>
  </si>
  <si>
    <t>Miyashita N, Endo T, Onozawa M, Hashimoto D, Kondo T, Fujimoto K, Kahata K, Sugita J, Goto H, Matsukawa T, Hashino S, Teshima T.</t>
  </si>
  <si>
    <t>https://pubmed.ncbi.nlm.nih.gov/28207973</t>
  </si>
  <si>
    <t>Savolainen H, Lautenschlager I, Piiparinen H, Saarinen-Pihkala U, Hovi L, Vettenranta K.</t>
  </si>
  <si>
    <t>https://pubmed.ncbi.nlm.nih.gov/15700258</t>
  </si>
  <si>
    <t>Tamaki H, Ikegame K, Yoshihara S, Kaida K, Yoshihara K, Inoue T, Kato R, Nakata J, Fujioka T, Soma T, Okada M, Ogawa H.</t>
  </si>
  <si>
    <t>https://pubmed.ncbi.nlm.nih.gov/30875143</t>
  </si>
  <si>
    <t>Carricart SE, Bustos D, Biganzoli P, Nates SE, Pavan JV.</t>
  </si>
  <si>
    <t>https://pubmed.ncbi.nlm.nih.gov/15494267</t>
  </si>
  <si>
    <t>Ljungman P, Wang FZ, Clark DA, Emery VC, Remberger M, Ringdén O, Linde A.</t>
  </si>
  <si>
    <t>https://pubmed.ncbi.nlm.nih.gov/11122137</t>
  </si>
  <si>
    <t>Winestone LE, Punn R, Tamaresis JS, Buckingham J, Pinsky BA, Waggoner JJ, Kharbanda S.</t>
  </si>
  <si>
    <t>https://pubmed.ncbi.nlm.nih.gov/29181879</t>
  </si>
  <si>
    <t>Razonable RR, Rivero A, Brown RA, Hart GD, Espy MJ, van Cruijsen H, Wilson J, Groettum C, Kremers W, Smith TF, Paya CV.</t>
  </si>
  <si>
    <t>https://pubmed.ncbi.nlm.nih.gov/12709076</t>
  </si>
  <si>
    <t>Cone RW, Huang ML, Corey L, Zeh J, Ashley R, Bowden R.</t>
  </si>
  <si>
    <t>https://pubmed.ncbi.nlm.nih.gov/9878013</t>
  </si>
  <si>
    <t>Hill JA, Nichols WG, Marty FM, Papanicolaou GA, Brundage TM, Lanier R, Zerr DM, Boeckh MJ.</t>
  </si>
  <si>
    <t>https://pubmed.ncbi.nlm.nih.gov/32076716</t>
  </si>
  <si>
    <t>Ogata M, Satou T, Inoue Y, Takano K, Ikebe T, Ando T, Ikewaki J, Kohno K, Nishida A, Saburi M, Miyazaki Y, Ohtsuka E, Saburi Y, Fukuda T, Kadota J.</t>
  </si>
  <si>
    <t>https://pubmed.ncbi.nlm.nih.gov/22750998</t>
  </si>
  <si>
    <t>de Koning C, Admiraal R, Nierkens S, Boelens JJ.</t>
  </si>
  <si>
    <t>https://pubmed.ncbi.nlm.nih.gov/29487057</t>
  </si>
  <si>
    <t>Aoki J, Numata A, Yamamoto E, Fujii E, Tanaka M, Kanamori H.</t>
  </si>
  <si>
    <t>https://pubmed.ncbi.nlm.nih.gov/26226409</t>
  </si>
  <si>
    <t>Ogata M, Satou T, Kawano R, Takakura S, Goto K, Ikewaki J, Kohno K, Ikebe T, Ando T, Miyazaki Y, Ohtsuka E, Saburi Y, Saikawa T, Kadota J.</t>
  </si>
  <si>
    <t>https://pubmed.ncbi.nlm.nih.gov/19465942</t>
  </si>
  <si>
    <t>Matà S, Guidi S, Nozzoli C, Orsi A, Pratesi A, Mascalchi M, Moretti M, Letizia L, Rombolà G, Sorbi S, Bosi A.</t>
  </si>
  <si>
    <t>https://pubmed.ncbi.nlm.nih.gov/18679368</t>
  </si>
  <si>
    <t>Hill JA, Koo S, Guzman Suarez BB, Ho VT, Cutler C, Koreth J, Armand P, Alyea EP 3rd, Baden LR, Antin JH, Soiffer RJ, Marty FM.</t>
  </si>
  <si>
    <t>https://pubmed.ncbi.nlm.nih.gov/22564265</t>
  </si>
  <si>
    <t>Inui Y, Yakushijin K, Okamura A, Tanaka Y, Shinzato I, Nomura T, Ichikawa H, Mizutani Y, Kitao A, Kurata K, Kakiuchi S, Miyata Y, Sanada Y, Kitagawa K, Uryu K, Kawamoto S, Yamamoto K, Matsuoka H, Murayama T, Ito M, Minami H.</t>
  </si>
  <si>
    <t>https://pubmed.ncbi.nlm.nih.gov/30414316</t>
  </si>
  <si>
    <t>Le Bourgeois A, Labopin M, Guillaume T, Delaunay J, Foucher Y, Tessoulin B, Malard F, Ayari S, Peterlin P, Derenne S, Herry P, Cesbron A, Gagne K, Lodé L, Illiaquer M, Imbert-Marcille BM, Le Gouill S, Moreau P, Mohty M, Chevallier P.</t>
  </si>
  <si>
    <t>https://pubmed.ncbi.nlm.nih.gov/25072620</t>
  </si>
  <si>
    <t>Takano K, Ogata M, Kawano R, Satou T, Nashimoto Y, Shirao K.</t>
  </si>
  <si>
    <t>https://pubmed.ncbi.nlm.nih.gov/30014227</t>
  </si>
  <si>
    <t>Ueki T, Hoshi K, Hiroshima Y, Sumi M, Ichikawa N, Ogata M, Satou T, Fukuda T, Kobayashi H.</t>
  </si>
  <si>
    <t>https://pubmed.ncbi.nlm.nih.gov/29022282</t>
  </si>
  <si>
    <t>Colombier MA, Amorim S, Salmona M, Thieblemont C, Legoff J, Lafaurie M.</t>
  </si>
  <si>
    <t>https://pubmed.ncbi.nlm.nih.gov/28551368</t>
  </si>
  <si>
    <t>Cheng FW, Chan PK, Lee V, Leung WK, Shing MK, Li CK, Leung TF.</t>
  </si>
  <si>
    <t>https://pubmed.ncbi.nlm.nih.gov/20534025</t>
  </si>
  <si>
    <t>Ishiyama K, Katagiri T, Ohata K, Hosokawa K, Kondo Y, Yamazaki H, Takami A, Nakao S.</t>
  </si>
  <si>
    <t>https://pubmed.ncbi.nlm.nih.gov/21794043</t>
  </si>
  <si>
    <t>Iesato K, Hori T, Yoto Y, Yamamoto M, Inazawa N, Kamo K, Ikeda H, Iyama S, Hatakeyama N, Iguchi A, Sugita J, Kobayashi R, Suzuki N, Tsutsumi H.</t>
  </si>
  <si>
    <t>https://pubmed.ncbi.nlm.nih.gov/29542206</t>
  </si>
  <si>
    <t>Verhoeven DH, Claas EC, Jol-van der Zijde CM, Thijssen JC, Lankester AC, Bredius RG, Putter H, Kroes AC, Egeler RM, Schilham MW, van Tol MJ.</t>
  </si>
  <si>
    <t>https://pubmed.ncbi.nlm.nih.gov/26132825</t>
  </si>
  <si>
    <t>Takatsuka H, Wakae T, Mori A, Okada M, Fujimori Y, Takemoto Y, Okamoto T, Kanamaru A, Kakishita E.</t>
  </si>
  <si>
    <t>https://pubmed.ncbi.nlm.nih.gov/12665843</t>
  </si>
  <si>
    <t>Mori Y, Miyamoto T, Nagafuji K, Kamezaki K, Yamamoto A, Saito N, Kato K, Takenaka K, Iwasaki H, Harada N, Abe Y, Teshima T, Akashi K.</t>
  </si>
  <si>
    <t>https://pubmed.ncbi.nlm.nih.gov/20685258</t>
  </si>
  <si>
    <t>Murakami K, Kohashi S, Sakurai M, Kato J, Toyama T, Koda Y, Yamane Y, Hashida R, Abe R, Yamazaki R, Kikuchi T, Shimizu T, Suzuki S, Hasegawa N, Okamoto S, Mori T.</t>
  </si>
  <si>
    <t>https://pubmed.ncbi.nlm.nih.gov/28501929</t>
  </si>
  <si>
    <t>Vu T, Carrum G, Hutton G, Heslop HE, Brenner MK, Kamble R.</t>
  </si>
  <si>
    <t>https://pubmed.ncbi.nlm.nih.gov/17401392</t>
  </si>
  <si>
    <t>Wang FZ, Linde A, Dahl H, Ljungman P.</t>
  </si>
  <si>
    <t>https://pubmed.ncbi.nlm.nih.gov/10642809</t>
  </si>
  <si>
    <t>Chevallier P, Hebia-Fellah I, Planche L, Guillaume T, Bressolette-Bodin C, Coste-Burel M, Rialland F, Mohty M, Imbert-Marcille BM.</t>
  </si>
  <si>
    <t>https://pubmed.ncbi.nlm.nih.gov/19935727</t>
  </si>
  <si>
    <t>Sakai R, Kanamori H, Motohashi K, Yamamoto W, Matsuura S, Fujita A, Ohshima R, Kuwabara H, Tanaka M, Fujita H, Maruta A, Ishigatsubo Y, Fujisawa S.</t>
  </si>
  <si>
    <t>https://pubmed.ncbi.nlm.nih.gov/21296175</t>
  </si>
  <si>
    <t>Betts BC, Young JA, Ustun C, Cao Q, Weisdorf DJ.</t>
  </si>
  <si>
    <t>https://pubmed.ncbi.nlm.nih.gov/21549850</t>
  </si>
  <si>
    <t>Santoro JD, Hemond CC.</t>
  </si>
  <si>
    <t>https://pubmed.ncbi.nlm.nih.gov/30256500</t>
  </si>
  <si>
    <t>Cheng FW, Lee V, Leung WK, Chan PK, Leung TF, Shing MK, Li CK.</t>
  </si>
  <si>
    <t>https://pubmed.ncbi.nlm.nih.gov/19843234</t>
  </si>
  <si>
    <t>Fujimaki K, Mori T, Kida A, Tanaka M, Kawai N, Matsushima T, Kishi K, Fujisawa S, Sakura T, Yokota A, Kanda Y, Taguchi J, Akiyama H, Kanamori H, Maruta A, Okamoto S, Sakamaki H.</t>
  </si>
  <si>
    <t>https://pubmed.ncbi.nlm.nih.gov/17189225</t>
  </si>
  <si>
    <t>Seeley WW, Marty FM, Holmes TM, Upchurch K, Soiffer RJ, Antin JH, Baden LR, Bromfield EB.</t>
  </si>
  <si>
    <t>https://pubmed.ncbi.nlm.nih.gov/17620548</t>
  </si>
  <si>
    <t>Bhanushali MJ, Kranick SM, Freeman AF, Cuellar-Rodriguez JM, Battiwalla M, Gea-Banacloche JC, Hickstein DD, Pavletic S, Fahle G, Nath A.</t>
  </si>
  <si>
    <t>https://pubmed.ncbi.nlm.nih.gov/23516318</t>
  </si>
  <si>
    <t>Black JB, Pellett PE.</t>
  </si>
  <si>
    <t>https://pubmed.ncbi.nlm.nih.gov/21331905</t>
  </si>
  <si>
    <t>Behzad-Behbahani A, Pouransari R, Tabei SZ, Rahiminejad MS, Robati M, Yaghobi R, Nourani H, Ramzi MM, Farhadi-Andarabi A, Mojiri A, Rahsaz M, Banihashemi M, Zare N.</t>
  </si>
  <si>
    <t>https://pubmed.ncbi.nlm.nih.gov/16213350</t>
  </si>
  <si>
    <t>Faten N, Agnès GD, Nadia BF, Nabil AB, Monia Z, Abderrahim K, Henri A, Salma F, Mahjoub A.</t>
  </si>
  <si>
    <t>https://pubmed.ncbi.nlm.nih.gov/23146098</t>
  </si>
  <si>
    <t>Fida M, Hamdi AM, Bryson A, Razonable RR, Abu Saleh O.</t>
  </si>
  <si>
    <t>https://pubmed.ncbi.nlm.nih.gov/31334297</t>
  </si>
  <si>
    <t>Lang P, Handgretinger R, Niethammer D, Schlegel PG, Schumm M, Greil J, Bader P, Engel C, Scheel-Walter H, Eyrich M, Klingebiel T.</t>
  </si>
  <si>
    <t>https://pubmed.ncbi.nlm.nih.gov/12393439</t>
  </si>
  <si>
    <t>Ishio T, Endo T, Okada K, Shigematsu A, Hashino S, Teshima T.</t>
  </si>
  <si>
    <t>https://pubmed.ncbi.nlm.nih.gov/25650037</t>
  </si>
  <si>
    <t>Rapaport D, Engelhard D, Tagger G, Or R, Frenkel N.</t>
  </si>
  <si>
    <t>https://pubmed.ncbi.nlm.nih.gov/12123421</t>
  </si>
  <si>
    <t>Papadopoulou A, Gerdemann U, Katari UL, Tzannou I, Liu H, Martinez C, Leung K, Carrum G, Gee AP, Vera JF, Krance RA, Brenner MK, Rooney CM, Heslop HE, Leen AM.</t>
  </si>
  <si>
    <t>https://pubmed.ncbi.nlm.nih.gov/24964991</t>
  </si>
  <si>
    <t>Takatsuka H, Takemoto Y, Yamada S, Mori A, Okada M, Wada H, Fujimori Y, Okamoto T, Kanamaru A, Kakishita E.</t>
  </si>
  <si>
    <t>https://pubmed.ncbi.nlm.nih.gov/27419347</t>
  </si>
  <si>
    <t>Horowitz N, Oren I, Lavi N, Zuckerman T, Benyamini N, Kra-Oz Z, Held V, Avivi I.</t>
  </si>
  <si>
    <t>https://pubmed.ncbi.nlm.nih.gov/23243510</t>
  </si>
  <si>
    <t>Kato K, Maemura R, Wakamatsu M, Yamamori A, Hamada M, Kataoka S, Narita A, Miwata S, Sekiya Y, Kawashima N, Suzuki K, Narita K, Doisaki S, Muramatsu H, Sakaguchi H, Matsumoto K, Koike Y, Onodera O, Kaga M, Shimozawa N, Yoshida N.</t>
  </si>
  <si>
    <t>https://pubmed.ncbi.nlm.nih.gov/30519529</t>
  </si>
  <si>
    <t>Verdeguer A, de Heredia CD, González M, Martínez AM, Fernández-Navarro JM, Pérez-Hurtado JM, Badell I, Gómez P, González ME, Muñoz A, Díaz MA; GETMON: Spanish Working Party for Blood and Marrow Transplantation in Children.</t>
  </si>
  <si>
    <t>https://pubmed.ncbi.nlm.nih.gov/20228849</t>
  </si>
  <si>
    <t>Yamada S, Takatsuka H, Takemoto Y, Mori A, Wada H, Fujimori Y, Okamoto T, Kanamaru A, Kakishita E.</t>
  </si>
  <si>
    <t>https://pubmed.ncbi.nlm.nih.gov/27419878</t>
  </si>
  <si>
    <t>Seo S, Renaud C, Kuypers JM, Chiu CY, Huang ML, Samayoa E, Xie H, Yu G, Fisher CE, Gooley TA, Miller S, Hackman RC, Myerson D, Sedlak RH, Kim YJ, Fukuda T, Fredricks DN, Madtes DK, Jerome KR, Boeckh M.</t>
  </si>
  <si>
    <t>https://pubmed.ncbi.nlm.nih.gov/25918347</t>
  </si>
  <si>
    <t>Waruiru C, Slatter MA, Taylor C, Ramesh V, Flood TJ, Abinun M, Cant AJ, Gennery AR.</t>
  </si>
  <si>
    <t>https://pubmed.ncbi.nlm.nih.gov/17259874</t>
  </si>
  <si>
    <t>Illiaquer M, Imbert-Marcille BM, Guillaume T, Planche L, Rimbert M, Bressollette-Bodin C, Le Bourgeois A, Peterlin P, Garnier A, Le Houerou C, Moreau P, Mohty M, Chevallier P.</t>
  </si>
  <si>
    <t>https://pubmed.ncbi.nlm.nih.gov/28601677</t>
  </si>
  <si>
    <t>Iino M, Sato T, Sakamoto Y.</t>
  </si>
  <si>
    <t>https://pubmed.ncbi.nlm.nih.gov/33308840</t>
  </si>
  <si>
    <t>Scordo M, Morjaria SM, Littmann ER, Bhatia A, Chung HH, Maloy M, DeAngelis LM, Giralt SA, Taur Y, Sauter CS.</t>
  </si>
  <si>
    <t>https://pubmed.ncbi.nlm.nih.gov/29679773</t>
  </si>
  <si>
    <t>Miranda-Silva W, Knebel FH, Tozetto-Mendozo TR, Palmieri M, da Fonseca FP, Camargo AA, Braz-Silva PH, Fregnani ER.</t>
  </si>
  <si>
    <t>https://pubmed.ncbi.nlm.nih.gov/32036434</t>
  </si>
  <si>
    <t>Hill JA, Mayer BT, Xie H, Leisenring WM, Huang ML, Stevens-Ayers T, Milano F, Delaney C, Jerome KR, Zerr DM, Nichols G, Boeckh M, Schiffer JT.</t>
  </si>
  <si>
    <t>https://pubmed.ncbi.nlm.nih.gov/29020348</t>
  </si>
  <si>
    <t>Schönberger S, Meisel R, Adams O, Pufal Y, Laws HJ, Enczmann J, Dilloo D.</t>
  </si>
  <si>
    <t>https://pubmed.ncbi.nlm.nih.gov/20399877</t>
  </si>
  <si>
    <t>Yoshimasu T, Manabe A, Ebihara Y, Tanaka R, Ooi J, Iseki T, Shirafuji N, Maekawa T, Asano S, Yoshikawa N, Tsuji K.</t>
  </si>
  <si>
    <t>https://pubmed.ncbi.nlm.nih.gov/12858204</t>
  </si>
  <si>
    <t>Inazawa N, Hori T, Nojima M, Saito M, Igarashi K, Yamamoto M, Shimizu N, Yoto Y, Tsutsumi H.</t>
  </si>
  <si>
    <t>https://pubmed.ncbi.nlm.nih.gov/27364410</t>
  </si>
  <si>
    <t>Wang FZ, Dahl H, Linde A, Brytting M, Ehrnst A, Ljungman P.</t>
  </si>
  <si>
    <t>https://pubmed.ncbi.nlm.nih.gov/8896431</t>
  </si>
  <si>
    <t>Bartelink IH, van Reij EM, Gerhardt CE, van Maarseveen EM, de Wildt A, Versluys B, Lindemans CA, Bierings MB, Boelens JJ.</t>
  </si>
  <si>
    <t>https://pubmed.ncbi.nlm.nih.gov/24315842</t>
  </si>
  <si>
    <t>Baker M, Wang H, Rowley SD, Cai L, Pecora AL, Skarbnik A, Vesole DH, Adler-Brecher B, Kim D, Donato ML.</t>
  </si>
  <si>
    <t>https://pubmed.ncbi.nlm.nih.gov/27522040</t>
  </si>
  <si>
    <t>Schmidt-Hieber M, Schwender J, Heinz WJ, Zabelina T, Kühl JS, Mousset S, Schüttrumpf S, Junghanss C, Silling G, Basara N, Neuburger S, Thiel E, Blau IW.</t>
  </si>
  <si>
    <t>https://pubmed.ncbi.nlm.nih.gov/20851868</t>
  </si>
  <si>
    <t>Muranushi H, Kanda J, Arai Y, Shindo T, Hishizawa M, Yamamoto T, Kondo T, Yamashita K, Matsubara K, Takaori-Kondo A.</t>
  </si>
  <si>
    <t>https://pubmed.ncbi.nlm.nih.gov/32386102</t>
  </si>
  <si>
    <t>Zhou X, O'Dwyer DN, Xia M, Miller HK, Chan PR, Trulik K, Chadwick MM, Hoffman TC, Bulte C, Sekerak K, Wilke CA, Patel SJ, Yokoyama WM, Murray S, Yanik GA, Moore BB.</t>
  </si>
  <si>
    <t>https://pubmed.ncbi.nlm.nih.gov/30742492</t>
  </si>
  <si>
    <t>Matsuda Y, Hara J, Osugi Y, Fujisaki H, Takai K, Ohta H, Nakanishi K, Tokimasa S, Miyoshi H, Tanaka-Taya K, Yamanishi K, Okada S.</t>
  </si>
  <si>
    <t>https://pubmed.ncbi.nlm.nih.gov/9509968</t>
  </si>
  <si>
    <t>Linder KA, McDonald PJ, Kauffman CA, Revankar SG, Chandrasekar PH, Miceli MH.</t>
  </si>
  <si>
    <t>https://pubmed.ncbi.nlm.nih.gov/30815505</t>
  </si>
  <si>
    <t>Atay D, Akcay A, Erbey F, Ozturk G.</t>
  </si>
  <si>
    <t>https://pubmed.ncbi.nlm.nih.gov/29297965</t>
  </si>
  <si>
    <t>Cox K, Punn R, Weiskopf E, Pinsky BA, Kharbanda S.</t>
  </si>
  <si>
    <t>https://pubmed.ncbi.nlm.nih.gov/28390986</t>
  </si>
  <si>
    <t>Martelius T, Lappalainen M, Palomäki M, Anttila VJ.</t>
  </si>
  <si>
    <t>https://pubmed.ncbi.nlm.nih.gov/22018204</t>
  </si>
  <si>
    <t>Admiraal R, de Koning CCH, Lindemans CA, Bierings MB, Wensing AMJ, Versluys AB, Wolfs TFW, Nierkens S, Boelens JJ.</t>
  </si>
  <si>
    <t>https://pubmed.ncbi.nlm.nih.gov/28392330</t>
  </si>
  <si>
    <t>Neumann T, Schneidewind L, Thiele T, Pink D, Schulze M, Schmidt C, Krüger W.</t>
  </si>
  <si>
    <t>https://pubmed.ncbi.nlm.nih.gov/29178248</t>
  </si>
  <si>
    <t>Rieger CT, Rieger H, Kolb HJ, Peterson L, Huppmann S, Fiegl M, Ostermann H.</t>
  </si>
  <si>
    <t>https://pubmed.ncbi.nlm.nih.gov/19298239</t>
  </si>
  <si>
    <t>Bissinger AL, Einsele H, Hamprecht K, Schumacher U, Kandolf R, Loeffler J, Aepinus C, Bock T, Jahn G, Hebart H.</t>
  </si>
  <si>
    <t>https://pubmed.ncbi.nlm.nih.gov/15936168</t>
  </si>
  <si>
    <t>Huang YT, Kim SJ, Lee YJ, Burack D, Nichols P, Maloy M, Perales MA, Giralt SA, Jakubowski AA, Papanicolaou GA.</t>
  </si>
  <si>
    <t>https://pubmed.ncbi.nlm.nih.gov/28668490</t>
  </si>
  <si>
    <t>Marsh RA, Bleesing JJ, Chandrakasan S, Jordan MB, Davies SM, Filipovich AH.</t>
  </si>
  <si>
    <t>https://pubmed.ncbi.nlm.nih.gov/24923536</t>
  </si>
  <si>
    <t>Tang FF, Cheng YF, Xu LP, Zhang XH, Yan CH, Han W, Chen YH, Huang XJ, Wang Y.</t>
  </si>
  <si>
    <t>https://pubmed.ncbi.nlm.nih.gov/31704470</t>
  </si>
  <si>
    <t>Pawlowska AB, Cheng JC, Karras NA, Sun W, Wang LD, Bell AD, Gutierrez L, Rosenthal J.</t>
  </si>
  <si>
    <t>https://pubmed.ncbi.nlm.nih.gov/28939451</t>
  </si>
  <si>
    <t>Styczynski J, Czyzewski K, Wysocki M, Gryniewicz-Kwiatkowska O, Kolodziejczyk-Gietka A, Salamonowicz M, Hutnik L, Zajac-Spychala O, Zaucha-Prazmo A, Chelmecka-Wiktorczyk L, Siewiera K, Fraczkiewicz J, Malas Z, Tomaszewska R, Irga-Jaworska N, Plonowski M, Ociepa T, Pierlejewski F, Gamrot Z, Urbanek-Dadela A, Gozdzik J, Stolpa W, Dembowska-Baginska B, Perek D, Matysiak M, Wachowiak J, Kowalczyk J, Balwierz W, Kalwak K, Chybicka A, Badowska W, Szczepanski T, Drozynska E, Krawczuk-Rybak M, Urasinski T, Mlynarski W, Woszczyk M, Karolczyk G, Sobol-Milejska G, Gil L; Polish Society of Paediatric Oncology and Haematology.</t>
  </si>
  <si>
    <t>https://pubmed.ncbi.nlm.nih.gov/26493843</t>
  </si>
  <si>
    <t>Naik S, Nicholas SK, Martinez CA, Leen AM, Hanley PJ, Gottschalk SM, Rooney CM, Hanson IC, Krance RA, Shpall EJ, Cruz CR, Amrolia P, Lucchini G, Bunin N, Heimall J, Klein OR, Gennery AR, Slatter MA, Vickers MA, Orange JS, Heslop HE, Bollard CM, Keller MD.</t>
  </si>
  <si>
    <t>https://pubmed.ncbi.nlm.nih.gov/26920464</t>
  </si>
  <si>
    <t>Abidi MZ, Hari P, Chen M, Kim S, Battiwala M, Dahi PB, Diaz MA, Gale RP, Ganguly S, Gergis U, Green J, Hildebrandt G, Hill JA, Komanduri K, Lazarus H, Marks D, Nishihori T, Olsson R, Seo S, Ustun C, Yared J, Yin D, Wingard J, Wirk BM, Auletta J, Lindemans C, Riches M.</t>
  </si>
  <si>
    <t>https://pubmed.ncbi.nlm.nih.gov/30696997</t>
  </si>
  <si>
    <t>Sawada A, Koyama-Sato M, Yasui M, Kondo O, Ishihara T, Takeshita Y, Okamura T, Nishikawa M, Inoue M, Kawa K.</t>
  </si>
  <si>
    <t>https://pubmed.ncbi.nlm.nih.gov/21810148</t>
  </si>
  <si>
    <t>Inazawa N, Hori T, Hatakeyama N, Yamamoto M, Yoto Y, Nojima M, Suzuki N, Shimizu N, Tsutsumi H.</t>
  </si>
  <si>
    <t>https://pubmed.ncbi.nlm.nih.gov/25946433</t>
  </si>
  <si>
    <t>Jaskula E, Dlubek D, Tarnowska A, Lange J, Mordak-Domagala M, Suchnicki K, Sedzimirska M, Borowik A, Mizia S, Lange A.</t>
  </si>
  <si>
    <t>https://pubmed.ncbi.nlm.nih.gov/25807050</t>
  </si>
  <si>
    <t>Yassin A, Al-Mistarehi AH, El-Salem K, Momani A, Al Qawasmeh M, Rodriguez R, Tummala S.</t>
  </si>
  <si>
    <t>https://pubmed.ncbi.nlm.nih.gov/33133590</t>
  </si>
  <si>
    <t>Vu DL, Cordey S, Simonetta F, Brito F, Docquier M, Turin L, van Delden C, Boely E, Dantin C, Pradier A, Roosnek E, Chalandon Y, Zdobnov EM, Masouridi-Levrat S, Kaiser L.</t>
  </si>
  <si>
    <t>https://pubmed.ncbi.nlm.nih.gov/29787887</t>
  </si>
  <si>
    <t>Fule Robles JD, Cheuk DK, Ha SY, Chiang AK, Chan GC.</t>
  </si>
  <si>
    <t>https://pubmed.ncbi.nlm.nih.gov/24881673</t>
  </si>
  <si>
    <t>Alexandersson A, Koskenvuo M, Tiderman A, Lääperi M, Huttunen P, Saarinen-Pihkala U, Anttila VJ, Lautenschlager I, Taskinen M.</t>
  </si>
  <si>
    <t>https://pubmed.ncbi.nlm.nih.gov/31380705</t>
  </si>
  <si>
    <t>Gomes de Oliveira PG, Ueda MY, Real JM, de Sá Moreira E, Rodrigues de Oliveira JS, Gonçalves MV, Ginani VC, de Oliveira Felix OM, Seber A, Novis Y, Rocha V, Granato CF, Arrais-Rodrigues C.</t>
  </si>
  <si>
    <t>https://pubmed.ncbi.nlm.nih.gov/26555946</t>
  </si>
  <si>
    <t>Maecker-Kolhoff B, Eiz-Vesper B.</t>
  </si>
  <si>
    <t>https://pubmed.ncbi.nlm.nih.gov/26046087</t>
  </si>
  <si>
    <t>Retière C, Willem C, Guillaume T, Vié H, Gautreau-Rolland L, Scotet E, Saulquin X, Gagne K, Béné MC, Imbert BM, Clemenceau B, Peterlin P, Garnier A, Chevallier P.</t>
  </si>
  <si>
    <t>https://pubmed.ncbi.nlm.nih.gov/29545911</t>
  </si>
  <si>
    <t>Fan J, Jing M, Yang M, Xu L, Liang H, Huang Y, Yang R, Gui G, Wang H, Gong S, Wang J, Zhang X, Zhao H, Gao H, Dong H, Ma W, Hu J.</t>
  </si>
  <si>
    <t>https://pubmed.ncbi.nlm.nih.gov/27057748</t>
  </si>
  <si>
    <t>Rashidi A, Ebadi M, Said B, Cao Q, Shanley R, Curtsinger J, Bejanyan N, Warlick ED, Green JS, Brunstein CG, Miller JS, Weisdorf DJ.</t>
  </si>
  <si>
    <t>https://pubmed.ncbi.nlm.nih.gov/29756385</t>
  </si>
  <si>
    <t>Oltolini C, Greco R, Galli L, Clerici D, Lorentino F, Xue E, Lupo Stanghellini MT, Giglio F, Uhr L, Ripa M, Scarpellini P, Bernardi M, Corti C, Peccatori J, Castagna A, Ciceri F.</t>
  </si>
  <si>
    <t>https://pubmed.ncbi.nlm.nih.gov/32004700</t>
  </si>
  <si>
    <t>Costa ALF, Santos BA, Torregrossa VR, Miranda ECM, Vigorito AC, Palmieri M, Ricardo ALF, Sarmento DJS, Mamana AC, Tozetto-Mendoza TR, Correa MEP, Braz-Silva PH.</t>
  </si>
  <si>
    <t>https://pubmed.ncbi.nlm.nih.gov/33085827</t>
  </si>
  <si>
    <t>Laskin BL, Denburg M, Furth S, Diorio D, Goebel J, Davies SM, Jodele S.</t>
  </si>
  <si>
    <t>https://pubmed.ncbi.nlm.nih.gov/23665115</t>
  </si>
  <si>
    <t>Zhang XH, Zhang JM, Han W, Chen H, Chen YH, Wang FR, Wang JZ, Zhang YY, Mo XD, Chen Y, Wang Y, Chang YJ, Xu LP, Liu KY, Huang XJ.</t>
  </si>
  <si>
    <t>https://pubmed.ncbi.nlm.nih.gov/28129450</t>
  </si>
  <si>
    <t>Foster GG, Grant MJ, Thomas SM, Cameron B, Raiff D, Corbet K, Loitsch G, Ferreri C, Horwitz M.</t>
  </si>
  <si>
    <t>https://pubmed.ncbi.nlm.nih.gov/32450288</t>
  </si>
  <si>
    <t>Patel DA, Dhedin N, Chen H, Karnik L, Gatwood K, Culos K, Mohan S, Engelhardt BG, Kitko C, Connelly J, Satyanarayana G, Jagasia M, De La Fuente J, Kassim A.</t>
  </si>
  <si>
    <t>https://pubmed.ncbi.nlm.nih.gov/31782875</t>
  </si>
  <si>
    <t>Weber T, Schmidberger A, Ligeti K, Bauer M, Rosenwald A, Müller LP.</t>
  </si>
  <si>
    <t>https://pubmed.ncbi.nlm.nih.gov/32906131</t>
  </si>
  <si>
    <t>Brion A, Cahn JY, Mougin C, Angonin R, Flesch M, Deschaseaux ML, Plouvier E, Deconinck E, Voillat L, Racadot E, et al.</t>
  </si>
  <si>
    <t>https://pubmed.ncbi.nlm.nih.gov/8907621</t>
  </si>
  <si>
    <t>Kullberg-Lindh C, Mellgren K, Friman V, Fasth A, Ascher H, Nilsson S, Lindh M.</t>
  </si>
  <si>
    <t>https://pubmed.ncbi.nlm.nih.gov/21457420</t>
  </si>
  <si>
    <t>Bai X, Hosler G, Rogers BB, Dawson DB, Scheuermann RH.</t>
  </si>
  <si>
    <t>https://pubmed.ncbi.nlm.nih.gov/9342002</t>
  </si>
  <si>
    <t>Kawamura Y, Yoshikawa T.</t>
  </si>
  <si>
    <t>https://pubmed.ncbi.nlm.nih.gov/21400833</t>
  </si>
  <si>
    <t>Yes</t>
  </si>
  <si>
    <t>Ogata M.</t>
  </si>
  <si>
    <t>https://pubmed.ncbi.nlm.nih.gov/27076241</t>
  </si>
  <si>
    <t>https://pubmed.ncbi.nlm.nih.gov/26458456</t>
  </si>
  <si>
    <t>Ma X, Lu D, Song Y, Mu G, Ji L, Li G, Lin Y, Yang R.</t>
  </si>
  <si>
    <t>https://pubmed.ncbi.nlm.nih.gov/11876972</t>
  </si>
  <si>
    <t>Ozkalay N, Ozacar T, Aşçi G, Töz H, Kansoy S.</t>
  </si>
  <si>
    <t>https://pubmed.ncbi.nlm.nih.gov/14593901</t>
  </si>
  <si>
    <t>https://pubmed.ncbi.nlm.nih.gov/17204195</t>
  </si>
  <si>
    <t>Robert C, Agut H, Lunel-Fabiani F, Leger P.</t>
  </si>
  <si>
    <t>https://pubmed.ncbi.nlm.nih.gov/7831214</t>
  </si>
  <si>
    <t>Guan M, Lu S.</t>
  </si>
  <si>
    <t>https://pubmed.ncbi.nlm.nih.gov/15619896</t>
  </si>
  <si>
    <t>https://pubmed.ncbi.nlm.nih.gov/17172120</t>
  </si>
  <si>
    <t>Yang Y, Zang M, Meng S.</t>
  </si>
  <si>
    <t>https://pubmed.ncbi.nlm.nih.gov/10678076</t>
  </si>
  <si>
    <t>Ohyashiki J.</t>
  </si>
  <si>
    <t>https://pubmed.ncbi.nlm.nih.gov/11505524</t>
  </si>
  <si>
    <t>Lv DY, Qin MQ, Wang Y, Gao LW, Xie ZD.</t>
  </si>
  <si>
    <t>https://pubmed.ncbi.nlm.nih.gov/21604575</t>
  </si>
  <si>
    <t>Dzieciatkowski T, Przybylski M, Kawecki D, Gieryńska M, Sulowska A, Torosian T, Luczak M, Jedrzejczak WW, Młynarczyk G.</t>
  </si>
  <si>
    <t>https://pubmed.ncbi.nlm.nih.gov/19522223</t>
  </si>
  <si>
    <t>Stepina VN, Afanas'eva TA, Evtushenko VV, Pivnik AV, Riashentsev MM, Andreev IuN, Kistoglu Kh, Gurtsevich VE.</t>
  </si>
  <si>
    <t>https://pubmed.ncbi.nlm.nih.gov/8059523</t>
  </si>
  <si>
    <t>Merlino C, Sinesi F, Messina M, Giacchino F, Negro Ponzi A.</t>
  </si>
  <si>
    <t>https://pubmed.ncbi.nlm.nih.gov/1329241</t>
  </si>
  <si>
    <t>Yoshikawa T.</t>
  </si>
  <si>
    <t>https://pubmed.ncbi.nlm.nih.gov/23196622</t>
  </si>
  <si>
    <t>Luo M, Xiao Y, Dai G.</t>
  </si>
  <si>
    <t>https://pubmed.ncbi.nlm.nih.gov/11938764</t>
  </si>
  <si>
    <t>Wiersbitzky S, Eberle J, Bruns R, Weidemeier H, Bittner S, Dorn U, Frick G, Abel E, Ladstätter L, Deinhardt F.</t>
  </si>
  <si>
    <t>https://pubmed.ncbi.nlm.nih.gov/1656131</t>
  </si>
  <si>
    <t>Fukuda T.</t>
  </si>
  <si>
    <t>https://pubmed.ncbi.nlm.nih.gov/17432230</t>
  </si>
  <si>
    <t>Ma XT, Song YH, Mu GF, Li G, Han MZ, Wu KF.</t>
  </si>
  <si>
    <t>https://pubmed.ncbi.nlm.nih.gov/11255287</t>
  </si>
  <si>
    <t>Liu JL, Xu ZK, Wang HY, Wang DT, Zhang FL, Yang QX, Yao K.</t>
  </si>
  <si>
    <t>https://pubmed.ncbi.nlm.nih.gov/15151761</t>
  </si>
  <si>
    <t>Wang D, Xiao Y, Luo M, Zhang X.</t>
  </si>
  <si>
    <t>https://pubmed.ncbi.nlm.nih.gov/11938792</t>
  </si>
  <si>
    <t>Zawilińska B, Kosz-Vnenchak M, Piatkowska-Jakubas B, Kopeć J, Daszkiewicz E, Skotnicki AB.</t>
  </si>
  <si>
    <t>https://pubmed.ncbi.nlm.nih.gov/18536223</t>
  </si>
  <si>
    <t>Li C, Goodrich JM, Yang X.</t>
  </si>
  <si>
    <t>https://pubmed.ncbi.nlm.nih.gov/12515195</t>
  </si>
  <si>
    <t>Muta T, Fukuda T, Harada M.</t>
  </si>
  <si>
    <t>https://pubmed.ncbi.nlm.nih.gov/18978824</t>
  </si>
  <si>
    <t>Tormanowska M, Dzieciątkowski T, Rynans S, Przybylski M, Gronkowska A, Basak GW, Młynarczyk G, Tomaszewska A.</t>
  </si>
  <si>
    <t>https://pubmed.ncbi.nlm.nih.gov/30351743</t>
  </si>
  <si>
    <t>Yang W, Wu K, Song Y.</t>
  </si>
  <si>
    <t>https://pubmed.ncbi.nlm.nih.gov/11263334</t>
  </si>
  <si>
    <t>Uchida N.</t>
  </si>
  <si>
    <t>https://pubmed.ncbi.nlm.nih.gov/27263776</t>
  </si>
  <si>
    <t>Larcher C, Huemer HP, Hönlinger M, Margreiter R, Dierich MP.</t>
  </si>
  <si>
    <t>https://pubmed.ncbi.nlm.nih.gov/2548350</t>
  </si>
  <si>
    <t>Gómez-Moreno J, Cuervas-Mons V.</t>
  </si>
  <si>
    <t>https://pubmed.ncbi.nlm.nih.gov/11996753</t>
  </si>
  <si>
    <t>Yuan LL, Wang F, Chen X, Zhang Y, Zhang JP, Yang JF, Ding J, Zhen CL, Wang MN, Chen DN, Han LY, Li PY, He YL, Liu HX.</t>
  </si>
  <si>
    <t>https://pubmed.ncbi.nlm.nih.gov/32027295</t>
  </si>
  <si>
    <t>Kitabayashi A, Hirokawa M, Horiuchi T, Kawabata Y, Miura AB, Sakuyama M, Nimura T, Niitsu H.</t>
  </si>
  <si>
    <t>https://pubmed.ncbi.nlm.nih.gov/10846461</t>
  </si>
  <si>
    <t>https://pubmed.ncbi.nlm.nih.gov/17988530</t>
  </si>
  <si>
    <t>Simon K, Dziemianko I.</t>
  </si>
  <si>
    <t>https://pubmed.ncbi.nlm.nih.gov/12910597</t>
  </si>
  <si>
    <t>de Almeida SGS, Knakcfuss FB, Assis LM, de Sousa RCG, Matuck TA, de Carvalho DBM, Machado RLD, Guimarães MAAM, Varella RB.</t>
  </si>
  <si>
    <t>https://pubmed.ncbi.nlm.nih.gov/36193010</t>
  </si>
  <si>
    <t>Bahramian E, Furr M, Wu JT, Ceballos RM.</t>
  </si>
  <si>
    <t>https://pubmed.ncbi.nlm.nih.gov/35911725</t>
  </si>
  <si>
    <t>Hogestyn JM, Salois G, Xie L, Apa C, Youngyunpipatkul J, Pröschel C, Mayer-Pröschel M.</t>
  </si>
  <si>
    <t>https://pubmed.ncbi.nlm.nih.gov/36055520</t>
  </si>
  <si>
    <t>Romeo MA, Gilardini Montani MS, Benedetti R, Giambelli L, D'Aprile R, Gaeta A, Faggioni A, Cirone M.</t>
  </si>
  <si>
    <t>https://pubmed.ncbi.nlm.nih.gov/33207265</t>
  </si>
  <si>
    <t>Kusakin AV, Goleva OV, Danilov LG, Krylov AV, Tsay VV, Kalinin RS, Tian NS, Eismont YA, Mukomolova AL, Chukhlovin AB, Komissarov AS, Glotov OS.</t>
  </si>
  <si>
    <t>https://pubmed.ncbi.nlm.nih.gov/36833448</t>
  </si>
  <si>
    <t>Tarbeeva DV, Krylova NV, Iunikhina OV, Likhatskaya GN, Kalinovskiy AI, Grigorchuk VP, Shchelkanov MY, Fedoreyev SA.</t>
  </si>
  <si>
    <t>https://pubmed.ncbi.nlm.nih.gov/34990769</t>
  </si>
  <si>
    <t>Nishimura M, Mori Y.</t>
  </si>
  <si>
    <t>https://pubmed.ncbi.nlm.nih.gov/31439151</t>
  </si>
  <si>
    <t>Izquierdo L, Canivet CM, De Martin E, Antonini TM, Roque-Afonso AM, Coilly A, Deback C.</t>
  </si>
  <si>
    <t>https://pubmed.ncbi.nlm.nih.gov/35062266</t>
  </si>
  <si>
    <t>Handley G, Khawaja F, Kondapi DS, Lee HJ, Kaufman GP, Neelapu SS, Fayad LE, Tummala S, Chi L, Strati P, Mulanovich VE.</t>
  </si>
  <si>
    <t>https://pubmed.ncbi.nlm.nih.gov/34600133</t>
  </si>
  <si>
    <t>Katagiri S, Akahane D, Inukai T, Otsuki S, Yamada A, Moriyama M, Yamada A, Asano M, Yoshizawa S, Tanaka Y, Furuya N, Fujimoto H, Gotoh M, Nakamura S, Gotoh A.</t>
  </si>
  <si>
    <t>https://pubmed.ncbi.nlm.nih.gov/34083146</t>
  </si>
  <si>
    <t>Peri AM, Cagliani R, Bozzi G, Pompa A, Manganaro L, Baldini L, Gori A, Bandera A.</t>
  </si>
  <si>
    <t>https://pubmed.ncbi.nlm.nih.gov/33910132</t>
  </si>
  <si>
    <t>Canali A, Rieu JB, Bain BJ.</t>
  </si>
  <si>
    <t>https://pubmed.ncbi.nlm.nih.gov/35802798</t>
  </si>
  <si>
    <t>Oevermann L, Zimmermann C, Voigt S, Künkele A, Lobitz S, Eggert A, Schulte JH, Kaufer BB, Deubzer HE.</t>
  </si>
  <si>
    <t>https://pubmed.ncbi.nlm.nih.gov/30988380</t>
  </si>
  <si>
    <t>Voigt M, Sinn K, Malouhi A, Gecks T, Zinke J, Hilgendorf I, Scholl S, Hochhaus A, Schnetzke U.</t>
  </si>
  <si>
    <t>https://pubmed.ncbi.nlm.nih.gov/33443593</t>
  </si>
  <si>
    <t>Mancone S, Selvadurai C, Baehring J, Patel A.</t>
  </si>
  <si>
    <t>https://pubmed.ncbi.nlm.nih.gov/34721942</t>
  </si>
  <si>
    <t>Maes L, Theunissen K, Schepers S, Indesteege I, Delmotte K.</t>
  </si>
  <si>
    <t>https://pubmed.ncbi.nlm.nih.gov/35349121</t>
  </si>
  <si>
    <t>Hori T, Yasui S, Hosoki M, Yamagami H, Otoda T, Yuasa T, Aihara KI, Takishita M, Abe M, Nakamura S.</t>
  </si>
  <si>
    <t>https://pubmed.ncbi.nlm.nih.gov/37121773</t>
  </si>
  <si>
    <t>Lenfant T, Pourcher V.</t>
  </si>
  <si>
    <t>https://pubmed.ncbi.nlm.nih.gov/31722836</t>
  </si>
  <si>
    <t>Gannamani V, Varma A, Nathan S, Ustun C.</t>
  </si>
  <si>
    <t>https://pubmed.ncbi.nlm.nih.gov/36372142</t>
  </si>
  <si>
    <t>de la Villa S, Catalina MV, Conthe A.</t>
  </si>
  <si>
    <t>https://pubmed.ncbi.nlm.nih.gov/35060253</t>
  </si>
  <si>
    <t>Irie K, Hiramoto N, Yamaoka K, Fuckushima S.</t>
  </si>
  <si>
    <t>https://pubmed.ncbi.nlm.nih.gov/37071595</t>
  </si>
  <si>
    <t>Saraiva S, Simões C, Verdelho Machado M, Freitas C, Baldaia C, Valente A, Marinho RT.</t>
  </si>
  <si>
    <t>https://pubmed.ncbi.nlm.nih.gov/35037602</t>
  </si>
  <si>
    <t>Singh P, Secord E, Pappas K, Savaşan S.</t>
  </si>
  <si>
    <t>https://pubmed.ncbi.nlm.nih.gov/32808422</t>
  </si>
  <si>
    <t>Baleguli V, Cho YM, Horn J, Parris A.</t>
  </si>
  <si>
    <t>https://pubmed.ncbi.nlm.nih.gov/34900488</t>
  </si>
  <si>
    <t>Marcelis S, Vanden Bossche S, Dekeyzer S.</t>
  </si>
  <si>
    <t>https://pubmed.ncbi.nlm.nih.gov/36310678</t>
  </si>
  <si>
    <t>Guo Y, Zhu Z, Cai W, Tao S, Yin D.</t>
  </si>
  <si>
    <t>https://pubmed.ncbi.nlm.nih.gov/36544772</t>
  </si>
  <si>
    <t>Rebechi MT, Bork JT, Riedel DJ.</t>
  </si>
  <si>
    <t>https://pubmed.ncbi.nlm.nih.gov/34738024</t>
  </si>
  <si>
    <t>Mekheal E, Tagliaferri AR, Vasquez KS, Pjetergjoka R, Lobue G, Townsend D, Leou K, Singhal M.</t>
  </si>
  <si>
    <t>https://pubmed.ncbi.nlm.nih.gov/35415058</t>
  </si>
  <si>
    <t>Dougherty A, DeRon N Jr, Hunter L.</t>
  </si>
  <si>
    <t>https://pubmed.ncbi.nlm.nih.gov/37559972</t>
  </si>
  <si>
    <t>Yassa G, Varma A, Baptista J, Myers R, Reimer A, Forrest GN, Nathan S, Ustun C.</t>
  </si>
  <si>
    <t>https://pubmed.ncbi.nlm.nih.gov/33789834</t>
  </si>
  <si>
    <t>Rackow AR, Knezevic CE.</t>
  </si>
  <si>
    <t>https://pubmed.ncbi.nlm.nih.gov/36798106</t>
  </si>
  <si>
    <t>Azzi JM, Park D, Abdul-Hay M, Cole K, Cirrone F, Kreditor M, Al-Homsi AS.</t>
  </si>
  <si>
    <t>https://pubmed.ncbi.nlm.nih.gov/34595440</t>
  </si>
  <si>
    <t>Golob S, Nazeer H, Kadosh B, Goldberg R, Narula N, Moazami N, Rao S, Reyentovich A.</t>
  </si>
  <si>
    <t>https://pubmed.ncbi.nlm.nih.gov/37496724</t>
  </si>
  <si>
    <t>Handley G, Pasikhova Y, Hill JA.</t>
  </si>
  <si>
    <t>https://pubmed.ncbi.nlm.nih.gov/37543212</t>
  </si>
  <si>
    <t>Warner S, Brown RM, Reynolds GM, Stamataki Z, Kelly DA.</t>
  </si>
  <si>
    <t>https://pubmed.ncbi.nlm.nih.gov/37181429</t>
  </si>
  <si>
    <t>Thurlapati A, Boudreaux K, Guntupalli S, Mansour RP, Bhayani S.</t>
  </si>
  <si>
    <t>https://pubmed.ncbi.nlm.nih.gov/35371815</t>
  </si>
  <si>
    <t>Lee S, Kim KM, Hwang HP, Hwang JH.</t>
  </si>
  <si>
    <t>https://pubmed.ncbi.nlm.nih.gov/36964509</t>
  </si>
  <si>
    <t>Xu B, Jia Y, Lv L, Chen L, Cheng P, Ren S, Liu H, Zhang M, Zhang H.</t>
  </si>
  <si>
    <t>https://pubmed.ncbi.nlm.nih.gov/37559456</t>
  </si>
  <si>
    <t>Bucciol G, Willemyns N, Verhaaren B, Bossuyt X, Lagrou K, Corveleyn A, Moshous D, Jansen K, De Waele L, Meyts I.</t>
  </si>
  <si>
    <t>https://pubmed.ncbi.nlm.nih.gov/36216522</t>
  </si>
  <si>
    <t>Agarwal L, Singh H, Jani C, Banankhah P, Abdalla M, Kurman JS, Franco RA.</t>
  </si>
  <si>
    <t>https://pubmed.ncbi.nlm.nih.gov/35651518</t>
  </si>
  <si>
    <t>Veraldi S, Boneschi V, Cusini M, Maronese CA.</t>
  </si>
  <si>
    <t>https://pubmed.ncbi.nlm.nih.gov/37063394</t>
  </si>
  <si>
    <t>Wang Y, Wang D, Tao X.</t>
  </si>
  <si>
    <t>https://pubmed.ncbi.nlm.nih.gov/32638491</t>
  </si>
  <si>
    <t>Calvario A, Foti C, Scarasciulli M, Romita P, Eliassen E, Marzullo A, Colacicco AM, Miragliotta G.</t>
  </si>
  <si>
    <t>https://pubmed.ncbi.nlm.nih.gov/30398125</t>
  </si>
  <si>
    <t>Bonnafous P, Marlet J, Bouvet D, Salamé E, Tellier AC, Guyetant S, Goudeau A, Agut H, Gautheret-Dejean A, Gaudy-Graffin C.</t>
  </si>
  <si>
    <t>https://pubmed.ncbi.nlm.nih.gov/29316259</t>
  </si>
  <si>
    <t>Kamble RT, Clark DA, Leong HN, Heslop HE, Brenner MK, Carrum G.</t>
  </si>
  <si>
    <t>https://pubmed.ncbi.nlm.nih.gov/17637686</t>
  </si>
  <si>
    <t>Inoue K, Miura H, Hoshino A, Kamiya T, Tanita K, Ohye T, Park MJ, Yanagimachi M, Takagi M, Imai K, Morio T, Yoshikawa T, Kanegane H.</t>
  </si>
  <si>
    <t>https://pubmed.ncbi.nlm.nih.gov/32424944</t>
  </si>
  <si>
    <t>Potenza L, Luppi M, Barozzi P, Rossi G, Cocchi S, Codeluppi M, Pecorari M, Masetti M, Di Benedetto F, Gennari W, Portolani M, Gerunda GE, Lazzarotto T, Landini MP, Schulz TF, Torelli G, Guaraldi G.</t>
  </si>
  <si>
    <t>https://pubmed.ncbi.nlm.nih.gov/18687640</t>
  </si>
  <si>
    <t>Miura H, Kawamura Y, Kudo K, Ihira M, Ohye T, Kurahashi H, Kawashima N, Miyamura K, Yoshida N, Kato K, Takahashi Y, Kojima S, Yoshikawa T.</t>
  </si>
  <si>
    <t>https://pubmed.ncbi.nlm.nih.gov/26176562</t>
  </si>
  <si>
    <t>Campioni D, Gentili V, Cavazzini F, Bortolotti D, Nacheva EP, Cuneo A, Di Luca D, Rizzo R.</t>
  </si>
  <si>
    <t>https://pubmed.ncbi.nlm.nih.gov/28244148</t>
  </si>
  <si>
    <t>Yao K, Akyani N, Donati D, Sengamalay N, Fotheringham J, Ghedin E, Bishop M, Barrett J, Kashanchi F, Jacobson S.</t>
  </si>
  <si>
    <t>https://pubmed.ncbi.nlm.nih.gov/17276371</t>
  </si>
  <si>
    <t>Kobayashi D, Kogawa K, Imai K, Tanaka T, Hiroi S, Satoh H, Tanaka-Taya K, Nonoyama S.</t>
  </si>
  <si>
    <t>https://pubmed.ncbi.nlm.nih.gov/22093262</t>
  </si>
  <si>
    <t>Jeulin H, Salmon A, Gautheret-Dejean A, Agut H, Bordigoni P, Fortier B, Venard V.</t>
  </si>
  <si>
    <t>https://pubmed.ncbi.nlm.nih.gov/19321385</t>
  </si>
  <si>
    <t>Baldwin K.</t>
  </si>
  <si>
    <t>https://pubmed.ncbi.nlm.nih.gov/21287317</t>
  </si>
  <si>
    <t>Tomonari A, Takahashi S, Ooi J, Iseki T, Takasugi K, Uchiyama M, Konuma T, Futami M, Ohno N, Uchimaru K, Tojo A, Asano S.</t>
  </si>
  <si>
    <t>https://pubmed.ncbi.nlm.nih.gov/15914369</t>
  </si>
  <si>
    <t>Ito Y, Toyama K, Honda A, Nakazaki K, Arai S, Kurokawa M.</t>
  </si>
  <si>
    <t>https://pubmed.ncbi.nlm.nih.gov/31421950</t>
  </si>
  <si>
    <t>Yoshida M, Nakamae H, Okamura H, Nishimoto M, Hayashi Y, Koh H, Nakane T, Hino M.</t>
  </si>
  <si>
    <t>https://pubmed.ncbi.nlm.nih.gov/26476073</t>
  </si>
  <si>
    <t>Neumann T, Krüger WH, Zimmermann K, Kiefer T, Schüler F, Dölken G.</t>
  </si>
  <si>
    <t>https://pubmed.ncbi.nlm.nih.gov/18762768</t>
  </si>
  <si>
    <t>Mori T, Tanaka-Taya K, Satoh H, Aisa Y, Yamazaki R, Kato J, Ikeda Y, Okamoto S.</t>
  </si>
  <si>
    <t>https://pubmed.ncbi.nlm.nih.gov/19656346</t>
  </si>
  <si>
    <t>Petit V, Bonnafous P, Fages V, Gautheret-Dejean A, Engelmann I, Baras A, Hober D, Gérard R, Gibier JB, Leteurtre E, Glowacki F, Moulonguet F, Decaestecker A, Provôt F, Chamley P, Faure E, Prusty BK, Maanaoui M, Hazzan M.</t>
  </si>
  <si>
    <t>https://pubmed.ncbi.nlm.nih.gov/32428994</t>
  </si>
  <si>
    <t>Koukourgianni F, Pichault V, Liutkus A, Gillet Y, Ranchin B, Mestrallet G, Cochat P.</t>
  </si>
  <si>
    <t>https://pubmed.ncbi.nlm.nih.gov/19582481</t>
  </si>
  <si>
    <t>Roux J, Battistella M, Fornecker L, Legoff J, Deau B, Houhou N, Bouaziz JD, Thieblemont C, Janin A.</t>
  </si>
  <si>
    <t>https://pubmed.ncbi.nlm.nih.gov/22576078</t>
  </si>
  <si>
    <t>Lamoth F, Jayet PY, Aubert JD, Rotman S, Mottet C, Sahli R, Lautenschlager I, Pascual M, Meylan P.</t>
  </si>
  <si>
    <t>https://pubmed.ncbi.nlm.nih.gov/18712834</t>
  </si>
  <si>
    <t>Shintaku M, Kaneda D, Tada K, Katano H, Sata T.</t>
  </si>
  <si>
    <t>https://pubmed.ncbi.nlm.nih.gov/19422536</t>
  </si>
  <si>
    <t>Bonnafous P, Phan TL, Himes R, Eldin K, Gautheret-Dejean A, Prusty BK, Agut H, Munoz FM.</t>
  </si>
  <si>
    <t>https://pubmed.ncbi.nlm.nih.gov/31579937</t>
  </si>
  <si>
    <t>Singh N, Carrigan DR, Gayowski T, Marino IR.</t>
  </si>
  <si>
    <t>https://pubmed.ncbi.nlm.nih.gov/9311701</t>
  </si>
  <si>
    <t>Amo K, Tanaka-Taya K, Inagi R, Miyagawa H, Miyoshi H, Okusu I, Sashihara J, Hara J, Nakayama M, Yamanishi K, Okada S.</t>
  </si>
  <si>
    <t>https://pubmed.ncbi.nlm.nih.gov/12491213</t>
  </si>
  <si>
    <t>Bosi A, Zazzi M, Amantini A, Cellerini M, Vannucchi AM, De Milito A, Guidi S, Saccardi R, Lombardini L, Laszlo D, Rossi Ferrini P.</t>
  </si>
  <si>
    <t>https://pubmed.ncbi.nlm.nih.gov/9720744</t>
  </si>
  <si>
    <t>Nash PJ, Avery RK, Tang WH, Starling RC, Taege AJ, Yamani MH.</t>
  </si>
  <si>
    <t>https://pubmed.ncbi.nlm.nih.gov/15196083</t>
  </si>
  <si>
    <t>Bandobashi K, Daibata M, Kamioka M, Tanaka Y, Kubonishi I, Taguchi H, Ohtsuki Y, Miyoshi I.</t>
  </si>
  <si>
    <t>https://pubmed.ncbi.nlm.nih.gov/9242553</t>
  </si>
  <si>
    <t>Imataki O, Uemura M.</t>
  </si>
  <si>
    <t>https://pubmed.ncbi.nlm.nih.gov/26209402</t>
  </si>
  <si>
    <t>Szewc AM, Taylor S, Cage GD, Jacobsen J, Bulut OP, de Mello DE.</t>
  </si>
  <si>
    <t>https://pubmed.ncbi.nlm.nih.gov/29390152</t>
  </si>
  <si>
    <t>Weber T, Theurich S, Christopeit M, Klapperstueck T, Behre G.</t>
  </si>
  <si>
    <t>https://pubmed.ncbi.nlm.nih.gov/20487413</t>
  </si>
  <si>
    <t>Lanari M, Papa I, Venturi V, Lazzarotto T, Faldella G, Gabrielli L, Guerra B, Landini MP, Salvioli GP.</t>
  </si>
  <si>
    <t>https://pubmed.ncbi.nlm.nih.gov/12794728</t>
  </si>
  <si>
    <t>Forest F, Duband S, Pillet S, Stachowicz ML, Cornillon J, Dumollard JM, Peoc'h M.</t>
  </si>
  <si>
    <t>https://pubmed.ncbi.nlm.nih.gov/21883755</t>
  </si>
  <si>
    <t>Chapuis A, Chabrot C, Mirand A, Poirier P, Nourrisson C.</t>
  </si>
  <si>
    <t>https://pubmed.ncbi.nlm.nih.gov/27060193</t>
  </si>
  <si>
    <t>Singh N, Carrigan DR, Gayowski T, Singh J, Marino IR.</t>
  </si>
  <si>
    <t>https://pubmed.ncbi.nlm.nih.gov/8525536</t>
  </si>
  <si>
    <t>Potenza L, Barozzi P, Masetti M, Pecorari M, Bresciani P, Gautheret-Dejean A, Riva G, Vallerini D, Tagliazucchi S, Codeluppi M, Di Benedetto F, Gerunda GE, Narni F, Torelli G, Luppi M.</t>
  </si>
  <si>
    <t>https://pubmed.ncbi.nlm.nih.gov/19519818</t>
  </si>
  <si>
    <t>Lorenzana A, Lyons H, Sawaf H, Higgins M, Carrigan D, Emanuel PD.</t>
  </si>
  <si>
    <t>https://pubmed.ncbi.nlm.nih.gov/11990701</t>
  </si>
  <si>
    <t>Kawano Y, Miyazaki T, Watanabe T, Suzue A, Kan-nuki S, Kagechi T, Onishi T, Kaneko M, Kanamaru S, Wakata Y, Nakagawa R, Suenaga K, Suzuya H, Abe T, Nagahiro S, Kuroda Y, Takaue Y.</t>
  </si>
  <si>
    <t>https://pubmed.ncbi.nlm.nih.gov/10745266</t>
  </si>
  <si>
    <t>Pilmore H, Collins J, Dittmer I, Williams L, Carpenter L, Thomas S, Croxson M, Thomas M.</t>
  </si>
  <si>
    <t>https://pubmed.ncbi.nlm.nih.gov/19920774</t>
  </si>
  <si>
    <t>Purev E, Winkler T, Danner RL, Fahle GA, Cook L, Zerr DM, Jerome KR, Childs RW.</t>
  </si>
  <si>
    <t>https://pubmed.ncbi.nlm.nih.gov/25124787</t>
  </si>
  <si>
    <t>Lagadinou ED, Marangos M, Liga M, Panos G, Tzouvara E, Dimitroulia E, Tiniakou M, Tsakris A, Zoumbos N, Spyridonidis A.</t>
  </si>
  <si>
    <t>https://pubmed.ncbi.nlm.nih.gov/20561301</t>
  </si>
  <si>
    <t>Tronconi GM, Mariani B, Pajno R, Fomasi M, Cococcioni L, Biffi V, Bove M, Corsin P, Garbetta G, Barera G.</t>
  </si>
  <si>
    <t>https://pubmed.ncbi.nlm.nih.gov/23342747</t>
  </si>
  <si>
    <t>Carvajal E, Verdeguer A, Fernández JM, Cañete A, Castel V.</t>
  </si>
  <si>
    <t>https://pubmed.ncbi.nlm.nih.gov/11902311</t>
  </si>
  <si>
    <t>Breddemann A, Läer S, Schmidt KG, Harjes M, Adam R, Ludwig A, Niehues T, Schneider DT.</t>
  </si>
  <si>
    <t>https://pubmed.ncbi.nlm.nih.gov/17939902</t>
  </si>
  <si>
    <t>Markel MK, Haut PR, Renbarger JA, Robertson KA, Goebel WS.</t>
  </si>
  <si>
    <t>https://pubmed.ncbi.nlm.nih.gov/18433408</t>
  </si>
  <si>
    <t>Nakayama T, Okada F, Ando Y, Honda K, Ogata M, Goto K, Kadota J, Mori H.</t>
  </si>
  <si>
    <t>https://pubmed.ncbi.nlm.nih.gov/21088083</t>
  </si>
  <si>
    <t>Clark DA, Nacheva EP, Leong HN, Brazma D, Li YT, Tsao EH, Buyck HC, Atkinson CE, Lawson HM, Potter MN, Griffiths PD.</t>
  </si>
  <si>
    <t>https://pubmed.ncbi.nlm.nih.gov/16518751</t>
  </si>
  <si>
    <t>Isegawa Y, Hara J, Amo K, Osugi Y, Takemoto M, Yamanishi K, Fukunaga R, Shibata M, Ohshima A, Horiguchi Y, Sugimoto N.</t>
  </si>
  <si>
    <t>https://pubmed.ncbi.nlm.nih.gov/18952495</t>
  </si>
  <si>
    <t>Yoshikawa T, Ihira M, Furukawa H, Suga S, Asonuma K, Tanaka K, Asano Y.</t>
  </si>
  <si>
    <t>https://pubmed.ncbi.nlm.nih.gov/9603179</t>
  </si>
  <si>
    <t>De Almeida Rodrigues G, Nagendra S, Lee CK, De Magalhães-Silverman M.</t>
  </si>
  <si>
    <t>https://pubmed.ncbi.nlm.nih.gov/10482064</t>
  </si>
  <si>
    <t>Sato K, Sumi M, Ueki T, Kaiume H, Kirihara T, Takeda W, Kurihara T, Hiroshima Y, Ueno M, Ichikawa N, Sato T, Ogata M, Fukuda T, Kobayashi H.</t>
  </si>
  <si>
    <t>https://pubmed.ncbi.nlm.nih.gov/25971271</t>
  </si>
  <si>
    <t>Rossi C, Delforge ML, Jacobs F, Wissing M, Pradier O, Remmelink M, Byl B, Thys JP, Liesnard C.</t>
  </si>
  <si>
    <t>https://pubmed.ncbi.nlm.nih.gov/11213075</t>
  </si>
  <si>
    <t>Hoshino K, Nishi T, Adachi H, Ito H, Fukuda Y, Dohi K, Kurata T.</t>
  </si>
  <si>
    <t>https://pubmed.ncbi.nlm.nih.gov/7626174</t>
  </si>
  <si>
    <t>Camus V, Bouwyn JP, Chamseddine A, Lenain P, Ahtoy P, Stamatoullas A, Lanic H, Lemasle E, Contentin N, Cassuto O, Leprêtre S, Dubois S, Tilly H, Jardin F.</t>
  </si>
  <si>
    <t>https://pubmed.ncbi.nlm.nih.gov/26146808</t>
  </si>
  <si>
    <t>Pöhlmann C, Schetelig J, Reuner U, Bornhäuser M, Illmer T, Kiani A, Ehninger G, Jacobs E, Rohayem J.</t>
  </si>
  <si>
    <t>https://pubmed.ncbi.nlm.nih.gov/17516391</t>
  </si>
  <si>
    <t>Strenger V, Urban C, Schwinger W, Nacheva EP, Aberle SW.</t>
  </si>
  <si>
    <t>https://pubmed.ncbi.nlm.nih.gov/21064150</t>
  </si>
  <si>
    <t>de Pagter PJ, Virgili A, Nacheva E, van Baarle D, Schuurman R, Boelens JJ.</t>
  </si>
  <si>
    <t>https://pubmed.ncbi.nlm.nih.gov/20053335</t>
  </si>
  <si>
    <t>Belford A, Myles O, Magill A, Wang J, Myhand RC, Waselenko JK.</t>
  </si>
  <si>
    <t>https://pubmed.ncbi.nlm.nih.gov/15164383</t>
  </si>
  <si>
    <t>Knox KK, Pietryga D, Harrington DJ, Franciosi R, Carrigan DR.</t>
  </si>
  <si>
    <t>https://pubmed.ncbi.nlm.nih.gov/7742449</t>
  </si>
  <si>
    <t>Piras E, Caocci G, Pisano V, Orrù F, Murgia F, Sanna M, Vacca A, La Nasa G.</t>
  </si>
  <si>
    <t>https://pubmed.ncbi.nlm.nih.gov/23088724</t>
  </si>
  <si>
    <t>Endo A, Watanabe K, Ohye T, Suzuki K, Matsubara T, Shimizu N, Kurahashi H, Yoshikawa T, Katano H, Inoue N, Imai K, Takagi M, Morio T, Mizutani S.</t>
  </si>
  <si>
    <t>https://pubmed.ncbi.nlm.nih.gov/24803376</t>
  </si>
  <si>
    <t>Politikos I, McMasters M, Bryke C, Avigan D, Boussiotis VA.</t>
  </si>
  <si>
    <t>https://pubmed.ncbi.nlm.nih.gov/29898877</t>
  </si>
  <si>
    <t>Yoshikawa T, Ihira M, Suzuki K, Suga S, Asano Y, Asonuma K, Tanaka K, Nishiyama Y.</t>
  </si>
  <si>
    <t>https://pubmed.ncbi.nlm.nih.gov/11391342</t>
  </si>
  <si>
    <t>Hino Y, Doki N, Sekiya N, Takaki Y, Ohashi K.</t>
  </si>
  <si>
    <t>https://pubmed.ncbi.nlm.nih.gov/26525035</t>
  </si>
  <si>
    <t>Comar M, D'Agaro P, Horejsh D, Galvan M, Fiorentini S, Andolina M, Caruso A, Di Luca D, Campello C.</t>
  </si>
  <si>
    <t>https://pubmed.ncbi.nlm.nih.gov/15815044</t>
  </si>
  <si>
    <t>Kouzuki K, Kato I, Kato T, Daifu T, Saida S, Umeda K, Hiramatsu H, Watanabe K, Ide M, Yoshida T, Imamura T, Ito K, Heike T, Adachi S.</t>
  </si>
  <si>
    <t>https://pubmed.ncbi.nlm.nih.gov/25744043</t>
  </si>
  <si>
    <t>Drago F, Broccolo F, Zaccaria E, Malnati M, Cocuzza C, Lusso P, Rebora A.</t>
  </si>
  <si>
    <t>https://pubmed.ncbi.nlm.nih.gov/18489054</t>
  </si>
  <si>
    <t>Revest M, Camus C, D'Halluin PN, Cha S, Compagnon P, Boudjema K, Colimon R, Thomas R.</t>
  </si>
  <si>
    <t>https://pubmed.ncbi.nlm.nih.gov/17519796</t>
  </si>
  <si>
    <t>Muramatsu H, Watanabe N, Matsumoto K, Ito M, Yoshikawa T, Kato K, Kojima S.</t>
  </si>
  <si>
    <t>https://pubmed.ncbi.nlm.nih.gov/18762769</t>
  </si>
  <si>
    <t>Yagasaki H, Shichino H, Shimizu N, Ohye T, Kurahashi H, Yoshikawa T, Takahashi S.</t>
  </si>
  <si>
    <t>https://pubmed.ncbi.nlm.nih.gov/25571778</t>
  </si>
  <si>
    <t>Holden SR, Vas AL.</t>
  </si>
  <si>
    <t>https://pubmed.ncbi.nlm.nih.gov/17913577</t>
  </si>
  <si>
    <t>Janoly-Duménil A, Galambrun C, Basset T, Mialou V, Bertrand Y, Bleyzac N.</t>
  </si>
  <si>
    <t>https://pubmed.ncbi.nlm.nih.gov/17013421</t>
  </si>
  <si>
    <t>Michel D, Müller S, Wörz S, Michel M, Hampl W, Metzger C, Friedrich W, Mertens T.</t>
  </si>
  <si>
    <t>https://pubmed.ncbi.nlm.nih.gov/7915373</t>
  </si>
  <si>
    <t>Hubacek P, Maalouf J, Zajickova M, Kouba M, Cinek O, Hyncicova K, Fales I, Cetkovsky P.</t>
  </si>
  <si>
    <t>https://pubmed.ncbi.nlm.nih.gov/18024365</t>
  </si>
  <si>
    <t>Hubacek P, Hyncicova K, Muzikova K, Cinek O, Zajac M, Sedlacek P.</t>
  </si>
  <si>
    <t>https://pubmed.ncbi.nlm.nih.gov/17704794</t>
  </si>
  <si>
    <t>Deborska-Materkowska D, Sadowska A, Wesolowska A, Perkowska-Ptasinska A, Durlik M.</t>
  </si>
  <si>
    <t>https://pubmed.ncbi.nlm.nih.gov/16030042</t>
  </si>
  <si>
    <t>Schmidt CA, Wilborn FF, Siegert W.</t>
  </si>
  <si>
    <t>https://pubmed.ncbi.nlm.nih.gov/8232500</t>
  </si>
  <si>
    <t>Saijo M, Yamamoto M, Saijo H, Fujiyasu H, Takimoto M.</t>
  </si>
  <si>
    <t>https://pubmed.ncbi.nlm.nih.gov/7745310</t>
  </si>
  <si>
    <t>Sugita K, Hagisawa S, Eguchi M, Furukawa T.</t>
  </si>
  <si>
    <t>https://pubmed.ncbi.nlm.nih.gov/9594451</t>
  </si>
  <si>
    <t>Arribas Anta J, Zaera de la Fuente C, Graus Morales J, López Durán S, Cañete Ruiz Á, Gea Rodríguez F, Albillos Martínez A.</t>
  </si>
  <si>
    <t>https://pubmed.ncbi.nlm.nih.gov/26596368</t>
  </si>
  <si>
    <t>Reina J, Gascó J, Bestard X, Ballesteros F.</t>
  </si>
  <si>
    <t>https://pubmed.ncbi.nlm.nih.gov/11196603</t>
  </si>
  <si>
    <t>Sakoh T, Taya Y, Hirayama T, Oba Y, Mitsuki T, Nishida A, Ishiwata K, Watanabe C, Wake A.</t>
  </si>
  <si>
    <t>https://pubmed.ncbi.nlm.nih.gov/32224590</t>
  </si>
  <si>
    <t>Drobyski WR, Knox KK, Majewski D, Carrigan DR.</t>
  </si>
  <si>
    <t>https://pubmed.ncbi.nlm.nih.gov/8152447</t>
  </si>
  <si>
    <t>Yoshikawa T, Nakashima T, Asano Y, Suga S, Yazaki T, Kojima S, Mukai T, Yamanishi K.</t>
  </si>
  <si>
    <t>https://pubmed.ncbi.nlm.nih.gov/1331312</t>
  </si>
  <si>
    <t>Benito N, Ricart MJ, Pumarola T, Marcos MA, Oppenheimer F, Camacho AM.</t>
  </si>
  <si>
    <t>https://pubmed.ncbi.nlm.nih.gov/15196082</t>
  </si>
  <si>
    <t>Soni S, Breslin N, Cheerva A.</t>
  </si>
  <si>
    <t>https://pubmed.ncbi.nlm.nih.gov/24330091</t>
  </si>
  <si>
    <t>Knox KK, Carrigan DR.</t>
  </si>
  <si>
    <t>https://pubmed.ncbi.nlm.nih.gov/8824992</t>
  </si>
  <si>
    <t>Suminoe A, Matsuzaki A, Koga Y, Kusuhara K, Hara T.</t>
  </si>
  <si>
    <t>https://pubmed.ncbi.nlm.nih.gov/17921853</t>
  </si>
  <si>
    <t>Kawaguchi T, Takeuchi M, Kawajiri C, Abe D, Nagao Y, Yamazaki A, Sugita Y, Tsukamoto S, Sakai S, Takeda Y, Ohwada C, Sakaida E, Shimizu N, Yokote K, Iseki T, Nakaseko C.</t>
  </si>
  <si>
    <t>https://pubmed.ncbi.nlm.nih.gov/23173742</t>
  </si>
  <si>
    <t>Aoki K, Arima H, Kato A, Hashimoto H, Tabata S, Matsushita A, Ishikawa T.</t>
  </si>
  <si>
    <t>https://pubmed.ncbi.nlm.nih.gov/22415068</t>
  </si>
  <si>
    <t>Tsujimura H, Iseki T, Date Y, Watanabe J, Kumagai K, Kikuno K, Yonemitsu H, Saisho H.</t>
  </si>
  <si>
    <t>https://pubmed.ncbi.nlm.nih.gov/9820639</t>
  </si>
  <si>
    <t>Bommer M, Pauls S, Greiner J.</t>
  </si>
  <si>
    <t>https://pubmed.ncbi.nlm.nih.gov/19619326</t>
  </si>
  <si>
    <t>Mori T, Mihara A, Yamazaki R, Shimizu T, Aisa Y, Suzuki S, Ikeda Y, Okamoto S.</t>
  </si>
  <si>
    <t>https://pubmed.ncbi.nlm.nih.gov/17366067</t>
  </si>
  <si>
    <t>Bethge W, Beck R, Jahn G, Mundinger P, Kanz L, Einsele H.</t>
  </si>
  <si>
    <t>https://pubmed.ncbi.nlm.nih.gov/10642816</t>
  </si>
  <si>
    <t>Stefanski HE, Thibert KA, Pritchett J, Prusty BK, Wagner JE, Lund TC.</t>
  </si>
  <si>
    <t>https://pubmed.ncbi.nlm.nih.gov/26681781</t>
  </si>
  <si>
    <t>Cury RG, Lopez WO.</t>
  </si>
  <si>
    <t>https://pubmed.ncbi.nlm.nih.gov/26474793</t>
  </si>
  <si>
    <t>Cole PD, Stiles J, Boulad F, Small TN, O'Reilly RJ, George D, Szabolcs P, Kiehn TE, Kernan NA.</t>
  </si>
  <si>
    <t>https://pubmed.ncbi.nlm.nih.gov/9770176</t>
  </si>
  <si>
    <t>Brennan Y, Gottlieb DJ, Baewer D, Blyth E.</t>
  </si>
  <si>
    <t>https://pubmed.ncbi.nlm.nih.gov/26465970</t>
  </si>
  <si>
    <t>Visser AM, van Doornum GJ, Cornelissen JJ, van den Bent MJ.</t>
  </si>
  <si>
    <t>https://pubmed.ncbi.nlm.nih.gov/16401906</t>
  </si>
  <si>
    <t>Delbridge MS, Karim MS, Shrestha BM, McKane W.</t>
  </si>
  <si>
    <t>https://pubmed.ncbi.nlm.nih.gov/17116137</t>
  </si>
  <si>
    <t>Rashidi A, Obeid K, Hill J, Warlick ED, Weisdorf DJ.</t>
  </si>
  <si>
    <t>https://pubmed.ncbi.nlm.nih.gov/29156094</t>
  </si>
  <si>
    <t>Liu DL, Teng RJ, Ho MM, Hwang KC, Hwang LM.</t>
  </si>
  <si>
    <t>https://pubmed.ncbi.nlm.nih.gov/8607365</t>
  </si>
  <si>
    <t>Carrigan DR, Harrington D, Knox KK.</t>
  </si>
  <si>
    <t>https://pubmed.ncbi.nlm.nih.gov/8710068</t>
  </si>
  <si>
    <t>Miura T, Kikuchi N, Ohtsuka M, Yamamoto T.</t>
  </si>
  <si>
    <t>https://pubmed.ncbi.nlm.nih.gov/29907960</t>
  </si>
  <si>
    <t>Righi E, Carnelutti A, Muser D, Zaja F, Lucchini E, Pea F, Di Gregorio F, Alavi A, Bassetti M.</t>
  </si>
  <si>
    <t>https://pubmed.ncbi.nlm.nih.gov/28822107</t>
  </si>
  <si>
    <t>Tasaka T, Matsuhashi Y, Sadhira K, Matsuoka A, Ohnishi H, Kubota Y, Nagai M.</t>
  </si>
  <si>
    <t>https://pubmed.ncbi.nlm.nih.gov/18691755</t>
  </si>
  <si>
    <t>Yamada Y, Osumi T, Imadome KI, Takahashi E, Ohye T, Yoshikawa T, Tomizawa D, Kato M, Matsumoto K.</t>
  </si>
  <si>
    <t>https://pubmed.ncbi.nlm.nih.gov/27859994</t>
  </si>
  <si>
    <t>Chitlur M, Abella E, Singh TP, Savaşan S.</t>
  </si>
  <si>
    <t>https://pubmed.ncbi.nlm.nih.gov/15667619</t>
  </si>
  <si>
    <t>Saitoh Y, Gotoh M, Yoshizawa S, Akahane D, Fujimoto H, Ito Y, Ohyashiki K.</t>
  </si>
  <si>
    <t>https://pubmed.ncbi.nlm.nih.gov/29618688</t>
  </si>
  <si>
    <t>Syrůcková Z, Starý J, Sedlácek P, Smísek P, Vavrinec J, Komrska V, Roubalová K, Vandasová J, Sintáková B, Housková J, Hassan M.</t>
  </si>
  <si>
    <t>https://pubmed.ncbi.nlm.nih.gov/8721028</t>
  </si>
  <si>
    <t>Lau YL, Peiris M, Chan GC, Chan AC, Chiu D, Ha SY.</t>
  </si>
  <si>
    <t>https://pubmed.ncbi.nlm.nih.gov/9632282</t>
  </si>
  <si>
    <t>Dzieciatkowski T, Przybylski M, Rusicka P, Madry K, Boguradzki P, Marchel H, Jedrzejczak WW, Młynarczyk G.</t>
  </si>
  <si>
    <t>https://pubmed.ncbi.nlm.nih.gov/25007510</t>
  </si>
  <si>
    <t>Yokote T, Muroi K, Kawano C, Kirto K, Ohtsuki T, Komatsu N, Murakami T, Takahashi K, Ozawa K.</t>
  </si>
  <si>
    <t>https://pubmed.ncbi.nlm.nih.gov/12153190</t>
  </si>
  <si>
    <t>Howell KB, Tiedemann K, Haeusler G, Mackay MT, Kornberg AJ, Freeman JL, Harvey AS.</t>
  </si>
  <si>
    <t>https://pubmed.ncbi.nlm.nih.gov/22554258</t>
  </si>
  <si>
    <t>Das BB, Rakheja D, Lacelle C, Sedlak RH, Gulve N, Chowdhury SR, Prusty BK.</t>
  </si>
  <si>
    <t>https://pubmed.ncbi.nlm.nih.gov/27646062</t>
  </si>
  <si>
    <t>Penchansky L, Jordan JA.</t>
  </si>
  <si>
    <t>https://pubmed.ncbi.nlm.nih.gov/9260752</t>
  </si>
  <si>
    <t>Rieux C, Gautheret-Dejean A, Challine-Lehmann D, Kirch C, Agut H, Vernant JP.</t>
  </si>
  <si>
    <t>https://pubmed.ncbi.nlm.nih.gov/9625030</t>
  </si>
  <si>
    <t>Ogawa A, Yanagisawa R.</t>
  </si>
  <si>
    <t>https://pubmed.ncbi.nlm.nih.gov/28092892</t>
  </si>
  <si>
    <t>Ernst J, Sauerbrei A, Krumbholz A, Egerer R, Mentzel HJ, Kurzai M, Häfer R, Beck JF, Gruhn B.</t>
  </si>
  <si>
    <t>https://pubmed.ncbi.nlm.nih.gov/22862952</t>
  </si>
  <si>
    <t>Hubele F, Bilger K, Kremer S, Imperiale A, Lioure B, Namer IJ.</t>
  </si>
  <si>
    <t>https://pubmed.ncbi.nlm.nih.gov/22691524</t>
  </si>
  <si>
    <t>Ohashi M, Yoshikawa T, Asonuma K, Iwasaki T, Nishiyama Y, Asano Y, Kimoto Y, Yagi T, Urushihara N, Tanaka N, Baba K.</t>
  </si>
  <si>
    <t>https://pubmed.ncbi.nlm.nih.gov/15660876</t>
  </si>
  <si>
    <t>Kapur N, Brooks DJ.</t>
  </si>
  <si>
    <t>https://pubmed.ncbi.nlm.nih.gov/10401640</t>
  </si>
  <si>
    <t>Yamamoto T, Watarai Y, Goto N, Horikoshi Y, Yamada S, Yasui K, Tsujita M, Hiramitsu T, Narumi S, Katayama A, Uchida K, Kobayashi T.</t>
  </si>
  <si>
    <t>https://pubmed.ncbi.nlm.nih.gov/25040797</t>
  </si>
  <si>
    <t>Maggi U, Russo R, Conte G, Chiumello D, Lunghi G, Maggioni M, Caspani ML, Arnoldi R, Dondossola D, Rossi G.</t>
  </si>
  <si>
    <t>https://pubmed.ncbi.nlm.nih.gov/21620083</t>
  </si>
  <si>
    <t>Matsuda Y, Hara J, Miyoshi H, Osugi Y, Fujisaki H, Takai K, Ohta H, Tanaka-Taya K, Yamanishi K, Okada S.</t>
  </si>
  <si>
    <t>https://pubmed.ncbi.nlm.nih.gov/10516706</t>
  </si>
  <si>
    <t>Watanabe J, Ogura K, Kobayashi S, Torikai H, Ikeda T, Sato K, Kimura F, Motoyoshi K.</t>
  </si>
  <si>
    <t>https://pubmed.ncbi.nlm.nih.gov/16363745</t>
  </si>
  <si>
    <t>Gorniak RJ, Young GS, Wiese DE, Marty FM, Schwartz RB.</t>
  </si>
  <si>
    <t>https://pubmed.ncbi.nlm.nih.gov/16611785</t>
  </si>
  <si>
    <t>Raspall-Chaure M, Armangué T, Elorza I, Sanchez-Montanez A, Vicente-Rasoamalala M, Macaya A.</t>
  </si>
  <si>
    <t>https://pubmed.ncbi.nlm.nih.gov/23535036</t>
  </si>
  <si>
    <t>Idutsu K, Abe Y, Otonari J, Tachikawa Y, Ohtsuka R, Choi I, Muta K, Takayanagi R.</t>
  </si>
  <si>
    <t>https://pubmed.ncbi.nlm.nih.gov/17867305</t>
  </si>
  <si>
    <t>Muta T, Kamo M, Gondo H, Kato K, Eto T, Shibuya T, Fukuda T, Miyamoto T, Nagafuji K, Ichinohe T, Harada M.</t>
  </si>
  <si>
    <t>https://pubmed.ncbi.nlm.nih.gov/15608657</t>
  </si>
  <si>
    <t>Hirabayashi K, Nakazawa Y, Katsuyama Y, Yanagisawa T, Saito S, Yoshikawa K, Shigemura T, Sakashita K, Ichikawa M, Koike K.</t>
  </si>
  <si>
    <t>https://pubmed.ncbi.nlm.nih.gov/22971937</t>
  </si>
  <si>
    <t>Carrigan DR, Drobyski WR, Russler SK, Tapper MA, Knox KK, Ash RC.</t>
  </si>
  <si>
    <t>https://pubmed.ncbi.nlm.nih.gov/1677066</t>
  </si>
  <si>
    <t>Dohna-Schwake C, Fiedler M, Gierenz N, Gerner P, Ballauf A, Breddemann A, Läer S, Baba HA, Hoyer PF.</t>
  </si>
  <si>
    <t>https://pubmed.ncbi.nlm.nih.gov/20331520</t>
  </si>
  <si>
    <t>Abu Sitta E, Khazan A, Luttmann K, Hanrahan J.</t>
  </si>
  <si>
    <t>https://pubmed.ncbi.nlm.nih.gov/32188617</t>
  </si>
  <si>
    <t>Johnston RE, Geretti AM, Prentice HG, Clark AD, Wheeler AC, Potter M, Griffiths PD.</t>
  </si>
  <si>
    <t>https://pubmed.ncbi.nlm.nih.gov/10554818</t>
  </si>
  <si>
    <t>Paterson DL, Singh N, Gayowski T, Carrigan DR, Marino IR.</t>
  </si>
  <si>
    <t>https://pubmed.ncbi.nlm.nih.gov/10477848</t>
  </si>
  <si>
    <t>Morita S.</t>
  </si>
  <si>
    <t>https://pubmed.ncbi.nlm.nih.gov/12833890</t>
  </si>
  <si>
    <t>Tanaka N, Kimura H, Hoshino Y, Kato K, Yoshikawa T, Asano Y, Horibe K, Kojima S, Morishima T.</t>
  </si>
  <si>
    <t>https://pubmed.ncbi.nlm.nih.gov/11149730</t>
  </si>
  <si>
    <t>Riyaz N, Sarita S, Arunkumar G, Sabeena S, Manikoth N, Sivakumar CP.</t>
  </si>
  <si>
    <t>https://pubmed.ncbi.nlm.nih.gov/22421649</t>
  </si>
  <si>
    <t>Blasco F, Moreno JM, García-Navarro MJ, Cuervas-Mons V.</t>
  </si>
  <si>
    <t>https://pubmed.ncbi.nlm.nih.gov/15899185</t>
  </si>
  <si>
    <t>de Labarthe A, Gauthert-Dejean A, Bossi P, Vernant JP, Dhedin N.</t>
  </si>
  <si>
    <t>https://pubmed.ncbi.nlm.nih.gov/16123732</t>
  </si>
  <si>
    <t>Araujo A, Pagnier A, Frange P, Wroblewski I, Stasia MJ, Morand P, Plantaz D.</t>
  </si>
  <si>
    <t>https://pubmed.ncbi.nlm.nih.gov/21397473</t>
  </si>
  <si>
    <t>Chamberlain MC, Chowdhary S.</t>
  </si>
  <si>
    <t>https://pubmed.ncbi.nlm.nih.gov/18250297</t>
  </si>
  <si>
    <t>Merelli E, Sola P, Barozzi P, Torelli G.</t>
  </si>
  <si>
    <t>https://pubmed.ncbi.nlm.nih.gov/9120486</t>
  </si>
  <si>
    <t>Mahé E, Bodemer C, Dupic L, Hubert P, Lacaille F, Goulet O, Leruez-Ville M, Fraitag S.</t>
  </si>
  <si>
    <t>https://pubmed.ncbi.nlm.nih.gov/14966435</t>
  </si>
  <si>
    <t>MacLean HJ, Douen AG.</t>
  </si>
  <si>
    <t>https://pubmed.ncbi.nlm.nih.gov/11965036</t>
  </si>
  <si>
    <t>Kawamura M, Kaku H, Takayama N, Ushimi T, Kishida S.</t>
  </si>
  <si>
    <t>https://pubmed.ncbi.nlm.nih.gov/18044207</t>
  </si>
  <si>
    <t>Hubacek P, Virgili A, Ward KN, Pohlreich D, Keslova P, Goldova B, Markova M, Zajac M, Cinek O, Nacheva EP, Sedlacek P, Cetkovsky P.</t>
  </si>
  <si>
    <t>https://pubmed.ncbi.nlm.nih.gov/19222466</t>
  </si>
  <si>
    <t>Wada A, Muramatsu K, Sunaga Y, Mizuno T, Takei M, Ogasawara S, Uchida M, Tsukida K, Tashiro M.</t>
  </si>
  <si>
    <t>https://pubmed.ncbi.nlm.nih.gov/28958731</t>
  </si>
  <si>
    <t>Schlaweck S, Brägelmann J, Brossart P, Mayer K.</t>
  </si>
  <si>
    <t>https://pubmed.ncbi.nlm.nih.gov/26918962</t>
  </si>
  <si>
    <t>Kim YJ, Kim DW, Lee DG, Park ST, Park YH, Min CK, Lee S, Choi JH, Lee JW, Min WS, Shin WS, Kim CC.</t>
  </si>
  <si>
    <t>https://pubmed.ncbi.nlm.nih.gov/11986964</t>
  </si>
  <si>
    <t>Daibata M, Ido E, Murakami K, Kuzume T, Kubonishi I, Taguchi H, Miyoshi I.</t>
  </si>
  <si>
    <t>https://pubmed.ncbi.nlm.nih.gov/9177444</t>
  </si>
  <si>
    <t>Jacobs U, Ferber J, Klehr HU.</t>
  </si>
  <si>
    <t>https://pubmed.ncbi.nlm.nih.gov/7998088</t>
  </si>
  <si>
    <t>Nishimaki K, Okada S, Miyamura K, Ohno I, Ashino Y, Sugawara T, Kondo T, Hattori T.</t>
  </si>
  <si>
    <t>https://pubmed.ncbi.nlm.nih.gov/14625584</t>
  </si>
  <si>
    <t>Morita D, Hirabayashi K, Katsuyama Y, Morokawa H, Motobayashi M, Kurata T, Shigemura T, Tanaka M, Inaba Y, Koike K, Nakazawa Y.</t>
  </si>
  <si>
    <t>https://pubmed.ncbi.nlm.nih.gov/27459097</t>
  </si>
  <si>
    <t>Kuntzen T, Friedrichs N, Fischer HP, Eis-Hübinger AM, Sauerbruch T, Spengler U.</t>
  </si>
  <si>
    <t>https://pubmed.ncbi.nlm.nih.gov/16148562</t>
  </si>
  <si>
    <t>Suzuki HI, Asai T, Tamaki Z, Hangaishi A, Chiba S, Kurokawa M.</t>
  </si>
  <si>
    <t>https://pubmed.ncbi.nlm.nih.gov/18310542</t>
  </si>
  <si>
    <t>Dharancy S, Crombe V, Copin MC, Boleslawski E, Bocket L, Declerck N, Canva V, Dewilde A, Mathurin P, Pruvot FR.</t>
  </si>
  <si>
    <t>https://pubmed.ncbi.nlm.nih.gov/19100492</t>
  </si>
  <si>
    <t>Yata K, Nakajima M, Takemoto Y, Yamada O, Okada M, Takatsuka H, Okamoto T, Wada H, Otsuki T, Yawata Y, Kakishita E, Sugihara T.</t>
  </si>
  <si>
    <t>https://pubmed.ncbi.nlm.nih.gov/12073575</t>
  </si>
  <si>
    <t>Chiba H, Hirayama Y, Tsuji Y, Sakamaki S, Sagawa T, Kuroiwa G, Kobune M, Matsunaga T, Kato J, Niitsu Y.</t>
  </si>
  <si>
    <t>https://pubmed.ncbi.nlm.nih.gov/15287524</t>
  </si>
  <si>
    <t>Galan A, McNiff JM, Choi JN, Lazova R.</t>
  </si>
  <si>
    <t>https://pubmed.ncbi.nlm.nih.gov/19522847</t>
  </si>
  <si>
    <t>Bollen AE, Wartan AN, Krikke AP, Haaxma-Reiche H.</t>
  </si>
  <si>
    <t>https://pubmed.ncbi.nlm.nih.gov/11518006</t>
  </si>
  <si>
    <t>Randhawa PS, Jenkins FJ, Nalesnik MA, Martens J, Williams PA, Ries A, Pham S, Demetris AJ.</t>
  </si>
  <si>
    <t>https://pubmed.ncbi.nlm.nih.gov/9236842</t>
  </si>
  <si>
    <t>Chik KW, Chan PK, Li CK, Shing MM, Lee V, Cheng AF, Yuen PM.</t>
  </si>
  <si>
    <t>https://pubmed.ncbi.nlm.nih.gov/12098068</t>
  </si>
  <si>
    <t>El-Jawahri AR, Schaefer PW, El Khoury JB, Martinez-Lage M.</t>
  </si>
  <si>
    <t>https://pubmed.ncbi.nlm.nih.gov/29443669</t>
  </si>
  <si>
    <t>Tanaka M, Taguchi J, Hyo R, Kawano T, Hashimoto C, Motomura S, Kodama F, Kobayashi S, Okabe G, Maruta A, Nagao T, Ishigatsubo Y.</t>
  </si>
  <si>
    <t>https://pubmed.ncbi.nlm.nih.gov/16019484</t>
  </si>
  <si>
    <t>Kuribayashi K, Matsunaga T, Iyama S, Takada K, Sato T, Murase K, Fujimi A, Takimoto R, Kawanishi J, Niitsu Y.</t>
  </si>
  <si>
    <t>https://pubmed.ncbi.nlm.nih.gov/16679705</t>
  </si>
  <si>
    <t>Filippova A, Charles J, Epaulard O, Germi R, Persoons V, Templier I, Leccia MT, Dreno B, Malova I, Morand P, Lupo J.</t>
  </si>
  <si>
    <t>https://pubmed.ncbi.nlm.nih.gov/29434005</t>
  </si>
  <si>
    <t>Hasegawa D, Sano K, Kosaka Y, Hayakawa A, Kawagoe R, Amo K, Taya K, Hirabayashi N, Nakamura H.</t>
  </si>
  <si>
    <t>https://pubmed.ncbi.nlm.nih.gov/10483141</t>
  </si>
  <si>
    <t>Todd K, Paulsen G, Danziger-Isakov L, Tarango C.</t>
  </si>
  <si>
    <t>https://pubmed.ncbi.nlm.nih.gov/31876110</t>
  </si>
  <si>
    <t>Russell SJ, Duran J, Fuchs D, Yeager AM.</t>
  </si>
  <si>
    <t>https://pubmed.ncbi.nlm.nih.gov/31053550</t>
  </si>
  <si>
    <t>Sakamoto A, Yamada M, Tsujimoto SI, Osumi T, Arai K, Tomizawa D, Ishiguro A, Matsumoto K, Imadome KI, Kato M.</t>
  </si>
  <si>
    <t>https://pubmed.ncbi.nlm.nih.gov/32529583</t>
  </si>
  <si>
    <t>Riñón M, Maruri N, Arrieta A, Fernández JR, Ortiz de Urbina J, García Masdevall MD.</t>
  </si>
  <si>
    <t>https://pubmed.ncbi.nlm.nih.gov/11959211</t>
  </si>
  <si>
    <t>Nishimoto M, Nakamae H, Hayashi Y, Koh H, Nakane T, Yoshida M, Bingo M, Okamura H, Aimoto M, Nanno S, Yoshimura T, Inaba A, Hagihara K, Nakamae M, Hirose A, Nakao Y, Terada Y, Hino M.</t>
  </si>
  <si>
    <t>https://pubmed.ncbi.nlm.nih.gov/22687802</t>
  </si>
  <si>
    <t>Baumer T, Fry C, Luppe S, Gunawardena H, Sieradzan K.</t>
  </si>
  <si>
    <t>https://pubmed.ncbi.nlm.nih.gov/28224486</t>
  </si>
  <si>
    <t>Fazakas A, Csire M, Berencsi G, Szepesi A, Matolcsy A, Jakab L, Karádi I, Várkonyi J.</t>
  </si>
  <si>
    <t>https://pubmed.ncbi.nlm.nih.gov/19863339</t>
  </si>
  <si>
    <t>Viali S, Hutchinson DO, Hawkins TE, Croxson MC, Thomas M, Allen JP, Thomas SM, Powell KH.</t>
  </si>
  <si>
    <t>https://pubmed.ncbi.nlm.nih.gov/10918273</t>
  </si>
  <si>
    <t>Vilks A, Ozols D, Boka V, Murovska M, Mamaia B.</t>
  </si>
  <si>
    <t>https://pubmed.ncbi.nlm.nih.gov/24749313</t>
  </si>
  <si>
    <t>Cacheux W, Carbonell N, Rosmorduc O, Wendum D, Paye F, Poupon R, Chazouillères O, Gozlan J.</t>
  </si>
  <si>
    <t>https://pubmed.ncbi.nlm.nih.gov/16313481</t>
  </si>
  <si>
    <t>Yoshihara S, Kato R, Inoue T, Miyagawa H, Sashihara J, Kawakami M, Ikegame K, Oka Y, Sugiyama H, Kawase I, Ogawa H.</t>
  </si>
  <si>
    <t>https://pubmed.ncbi.nlm.nih.gov/15077022</t>
  </si>
  <si>
    <t>Frey JW, Cherabie JN, Assi MA.</t>
  </si>
  <si>
    <t>https://pubmed.ncbi.nlm.nih.gov/28746781</t>
  </si>
  <si>
    <t>Kawamura Y, Ohashi M, Asahito H, Takahashi Y, Kojima S, Yoshikawa T.</t>
  </si>
  <si>
    <t>https://pubmed.ncbi.nlm.nih.gov/22388278</t>
  </si>
  <si>
    <t>Tadokoro R, Okumura A, Nakazawa T, Hara S, Yamakawa Y, Kamata A, Kinoshita K, Obinata K, Shimizu T.</t>
  </si>
  <si>
    <t>https://pubmed.ncbi.nlm.nih.gov/19556082</t>
  </si>
  <si>
    <t>Hudspeth M, Brown E, Ragucci D, Dixon T, Turner R.</t>
  </si>
  <si>
    <t>https://pubmed.ncbi.nlm.nih.gov/21358680</t>
  </si>
  <si>
    <t>al-Khaldi N, Watson AR, Harris A, Irving WL.</t>
  </si>
  <si>
    <t>https://pubmed.ncbi.nlm.nih.gov/7917866</t>
  </si>
  <si>
    <t>Tiacci E, Luppi M, Barozzi P, Gurdo G, Tabilio A, Ballanti S, Torelli G, Aversa F.</t>
  </si>
  <si>
    <t>https://pubmed.ncbi.nlm.nih.gov/10629599</t>
  </si>
  <si>
    <t>Vieira JP, Sequeira J, Brito MJ.</t>
  </si>
  <si>
    <t>https://pubmed.ncbi.nlm.nih.gov/28820014</t>
  </si>
  <si>
    <t>Pop-Jora D, Berhoune C, Najioullah F, Girard S, Mialou V, Bleyzac N, Galambrun C, Bertrand Y.</t>
  </si>
  <si>
    <t>https://pubmed.ncbi.nlm.nih.gov/17092696</t>
  </si>
  <si>
    <t>Davies JOJ, Hart AC, De La Fuente J, Bain BJ.</t>
  </si>
  <si>
    <t>https://pubmed.ncbi.nlm.nih.gov/29197110</t>
  </si>
  <si>
    <t>Montejo M, Ramon Fernandez J, Testillano M, Valdivieso A, Aguirrebengoa K, Varas C, Olaizola A, De Urbina JO.</t>
  </si>
  <si>
    <t>https://pubmed.ncbi.nlm.nih.gov/12422078</t>
  </si>
  <si>
    <t>Enomoto M, Ochi M, Teramae K, Kamo R, Taguchi S, Yamane T.</t>
  </si>
  <si>
    <t>https://pubmed.ncbi.nlm.nih.gov/15010521</t>
  </si>
  <si>
    <t>Najima Y, Ohashi K, Ando M, Koshida A, Yamashita T, Akiyama H, Sakamaki H.</t>
  </si>
  <si>
    <t>https://pubmed.ncbi.nlm.nih.gov/18277595</t>
  </si>
  <si>
    <t>Wainwright MS, Martin PL, Morse RP, Lacaze M, Provenzale JM, Coleman RE, Morgan MA, Hulette C, Kurtzberg J, Bushnell C, Epstein L, Lewis DV.</t>
  </si>
  <si>
    <t>https://pubmed.ncbi.nlm.nih.gov/11706967</t>
  </si>
  <si>
    <t>Shahani L.</t>
  </si>
  <si>
    <t>https://pubmed.ncbi.nlm.nih.gov/25239996</t>
  </si>
  <si>
    <t>Sadighi Z, Sabin ND, Hayden R, Stewart E, Pillai A.</t>
  </si>
  <si>
    <t>https://pubmed.ncbi.nlm.nih.gov/25564483</t>
  </si>
  <si>
    <t>Kawamoto S, Hatanaka K, Imakita M, Tamaki T.</t>
  </si>
  <si>
    <t>https://pubmed.ncbi.nlm.nih.gov/23676599</t>
  </si>
  <si>
    <t>Endo Y, Oshima G, Hibi T, Shinoda M, Sakurai M, Koda Y, Izawa Y, Obara H, Kitago M, Yagi H, Abe Y, Matsubara K, Yamada Y, Fukushima A, Yokose T, Mori T, Kuroda T, Kitagawa Y.</t>
  </si>
  <si>
    <t>https://pubmed.ncbi.nlm.nih.gov/31397803</t>
  </si>
  <si>
    <t>Brody JP, Allen S, Schulman P, Sun T, Chan WC, Friedman HD, Teichberg S, Koduru P, Cone RW, Loughran TP Jr.</t>
  </si>
  <si>
    <t>https://pubmed.ncbi.nlm.nih.gov/7736391</t>
  </si>
  <si>
    <t>O'Toole J, Ades S, Waters BL, Agarwal Z, Lamba G.</t>
  </si>
  <si>
    <t>https://pubmed.ncbi.nlm.nih.gov/25629987</t>
  </si>
  <si>
    <t>Te HS, Drobeniuc J, Kamili S, Dong C, Hart J, Sharapov UM.</t>
  </si>
  <si>
    <t>https://pubmed.ncbi.nlm.nih.gov/23498824</t>
  </si>
  <si>
    <t>Alfson ED, Awosika OO, Singhal T, Fricchione GL.</t>
  </si>
  <si>
    <t>https://pubmed.ncbi.nlm.nih.gov/22705183</t>
  </si>
  <si>
    <t>Hoffmann A, Kirn E, Krueger GR, Fischer R.</t>
  </si>
  <si>
    <t>https://pubmed.ncbi.nlm.nih.gov/7893989</t>
  </si>
  <si>
    <t>Lecointe D, Fabre M, Habes D, Mielot F, Bernard O, Nordmann P.</t>
  </si>
  <si>
    <t>https://pubmed.ncbi.nlm.nih.gov/11173737</t>
  </si>
  <si>
    <t>Jacobs U, Eis-Hübinger A, Dietrich Miersch W, Klehr HU.</t>
  </si>
  <si>
    <t>https://pubmed.ncbi.nlm.nih.gov/8962253</t>
  </si>
  <si>
    <t>Mookerjee BP, Vogelsang G.</t>
  </si>
  <si>
    <t>https://pubmed.ncbi.nlm.nih.gov/9404935</t>
  </si>
  <si>
    <t>Augusto JF, Sayegh J, Simon A, Croue A, Chennebault JM, Cousin M, Subra JF.</t>
  </si>
  <si>
    <t>https://pubmed.ncbi.nlm.nih.gov/19509026</t>
  </si>
  <si>
    <t>Razzaque A, Knox KK, Carrigan DR, Varricchio F.</t>
  </si>
  <si>
    <t>https://pubmed.ncbi.nlm.nih.gov/15566776</t>
  </si>
  <si>
    <t>Ward KN, Gray JJ, Efstathiou S.</t>
  </si>
  <si>
    <t>https://pubmed.ncbi.nlm.nih.gov/2544678</t>
  </si>
  <si>
    <t>Pasca M, Picchioni A, Mazzeo S, Terenzi F, Prestipino E, Fratangelo R, Repice AM, Carlucci G, Massacesi L, Barilaro A.</t>
  </si>
  <si>
    <t>https://pubmed.ncbi.nlm.nih.gov/31890456</t>
  </si>
  <si>
    <t>Rosenfeld CS, Rybka WB, Weinbaum D, Carrigan DR, Knox KK, Andrews DF, Shadduck RK.</t>
  </si>
  <si>
    <t>https://pubmed.ncbi.nlm.nih.gov/7601254</t>
  </si>
  <si>
    <t>Kuwahara-Ota S, Chinen Y, Mizuno Y, Takimoto-Shimomura T, Matsumura-Kimoto Y, Tanba K, Tsukamoto T, Mizutani S, Shimura Y, Kobayashi T, Horiike S, Kuroda J.</t>
  </si>
  <si>
    <t>https://pubmed.ncbi.nlm.nih.gov/29785130</t>
  </si>
  <si>
    <t>de Souza Franceschi FL, Green J, Cayci Z, Mariash E, Ezzeddine M, Bachanova V, Ustun C.</t>
  </si>
  <si>
    <t>https://pubmed.ncbi.nlm.nih.gov/25285115</t>
  </si>
  <si>
    <t>Tomaszewska A, Nasilowska-Adamska B, Dzieciatkowski T, Marianska B.</t>
  </si>
  <si>
    <t>https://pubmed.ncbi.nlm.nih.gov/22371761</t>
  </si>
  <si>
    <t>Mineri R, Mariotti J, Sarina B, Morabito L, Crocchiolo R, Bramanti S, Sarno T, Tordato F, Carlo-Stella C, Santoro A, Castagna L.</t>
  </si>
  <si>
    <t>https://pubmed.ncbi.nlm.nih.gov/29531650</t>
  </si>
  <si>
    <t>Kokkali S, Oddou I, Gantzer J, Fitsiori A.</t>
  </si>
  <si>
    <t>https://pubmed.ncbi.nlm.nih.gov/32299316</t>
  </si>
  <si>
    <t>Yigit N, Mayer S, Geyer JT.</t>
  </si>
  <si>
    <t>https://pubmed.ncbi.nlm.nih.gov/26105089</t>
  </si>
  <si>
    <t>Okamoto T, Okada M, Mori A, Saheki K, Takatsuka H, Wada H, Tamura A, Fujimori Y, Takemoto Y, Kanamaru A, Kakishita E.</t>
  </si>
  <si>
    <t>https://pubmed.ncbi.nlm.nih.gov/9384487</t>
  </si>
  <si>
    <t>Chua KB, Lam SK, AbuBakar S.</t>
  </si>
  <si>
    <t>https://pubmed.ncbi.nlm.nih.gov/10968172</t>
  </si>
  <si>
    <t>Vila L, Moreno L, Andrés MM, Fernández JM, Verdeguer A, Pérez-Valle S, Sangüesa C, Berbel O, Castel V.</t>
  </si>
  <si>
    <t>https://pubmed.ncbi.nlm.nih.gov/18628071</t>
  </si>
  <si>
    <t>Ando T, Mitani N, Yamashita K, Takahashi T, Ohama E, Miyata H, Yujiri T, Tanizawa Y.</t>
  </si>
  <si>
    <t>https://pubmed.ncbi.nlm.nih.gov/20487415</t>
  </si>
  <si>
    <t>Yamaguchi N, Takatsuka H, Wakae T, Okada M, Fujimori Y, Okamoto T, Kakishita E, Hara H.</t>
  </si>
  <si>
    <t>https://pubmed.ncbi.nlm.nih.gov/12868990</t>
  </si>
  <si>
    <t>de Campos FPF, de Lima PP, Maragno L, Watanabe FT.</t>
  </si>
  <si>
    <t>https://pubmed.ncbi.nlm.nih.gov/31528583</t>
  </si>
  <si>
    <t>Yaginuma K, Watanabe M, Saito Y, Takahashi N, Ohara Y, Kobayashi S, Mochizuki K, Suyama K, Sato M, Sano H, Hashimoto K, Kikuta A, Hosoya M.</t>
  </si>
  <si>
    <t>https://pubmed.ncbi.nlm.nih.gov/31516647</t>
  </si>
  <si>
    <t>Lehericey M, Tétart F, Carvalho P, Bauvin O, Hervouet C, Joly P, Hébert V.</t>
  </si>
  <si>
    <t>https://pubmed.ncbi.nlm.nih.gov/33088521</t>
  </si>
  <si>
    <t>Ross CW, Schnitzer B, Sheldon S, Braun DK, Hanson CA.</t>
  </si>
  <si>
    <t>https://pubmed.ncbi.nlm.nih.gov/8085554</t>
  </si>
  <si>
    <t>Costa C, Bergallo M, Delsedime L, Solidoro P, Donadio P, Cavallo R.</t>
  </si>
  <si>
    <t>https://pubmed.ncbi.nlm.nih.gov/19845116</t>
  </si>
  <si>
    <t>Zutter MM, Durnam DM, Hackman RC, Loughran TP Jr, Kidd PG, Ashley RL, Petersdorf EW, Martin PJ, Thomas ED.</t>
  </si>
  <si>
    <t>https://pubmed.ncbi.nlm.nih.gov/2173884</t>
  </si>
  <si>
    <t>Berthold F, Krueger GR, Tesch H, Hiddemann W.</t>
  </si>
  <si>
    <t>https://pubmed.ncbi.nlm.nih.gov/2560619</t>
  </si>
  <si>
    <t>Hajeer AH, Issa S, Alaskar A, Abdullah K, Awad M, Tbakhi A, Alabdulkareem A.</t>
  </si>
  <si>
    <t>https://pubmed.ncbi.nlm.nih.gov/16387127</t>
  </si>
  <si>
    <t>Ikegame K, Kato R, Fujioka T, Okada M, Kaida K, Ishii S, Yoshihara S, Inoue T, Taniguchi K, Tamaki H, Soma T, Ogawa H.</t>
  </si>
  <si>
    <t>https://pubmed.ncbi.nlm.nih.gov/23271411</t>
  </si>
  <si>
    <t>https://pubmed.ncbi.nlm.nih.gov/28096984</t>
  </si>
  <si>
    <t>Hicks J, Barrish J, Zhu SH.</t>
  </si>
  <si>
    <t>https://pubmed.ncbi.nlm.nih.gov/11297322</t>
  </si>
  <si>
    <t>Silva R, Duque V, Magano R, Trindade L.</t>
  </si>
  <si>
    <t>https://pubmed.ncbi.nlm.nih.gov/33194546</t>
  </si>
  <si>
    <t>Chordia P, Chandrasekar P.</t>
  </si>
  <si>
    <t>https://pubmed.ncbi.nlm.nih.gov/24455117</t>
  </si>
  <si>
    <t>Hwang J, Kim JE, Roh JH, Lee JH.</t>
  </si>
  <si>
    <t>https://pubmed.ncbi.nlm.nih.gov/30906348</t>
  </si>
  <si>
    <t>Ward KN, White RP, Mackinnon S, Hanna M.</t>
  </si>
  <si>
    <t>https://pubmed.ncbi.nlm.nih.gov/12476296</t>
  </si>
  <si>
    <t>Cabalo E, Wilkinson R, Lu NT, Shimizu S, Melish M, McClain KL, Jenson HB, Shiramizu B.</t>
  </si>
  <si>
    <t>https://pubmed.ncbi.nlm.nih.gov/12537769</t>
  </si>
  <si>
    <t>Yoshikawa T, Yoshida J, Hamaguchi M, Kubota T, Akimoto S, Ihira M, Nishiyama Y, Asano Y.</t>
  </si>
  <si>
    <t>https://pubmed.ncbi.nlm.nih.gov/12767008</t>
  </si>
  <si>
    <t>Matutes E, Wotherspoon AC, Parker NE, Osuji N, Isaacson PG, Catovsky D.</t>
  </si>
  <si>
    <t>https://pubmed.ncbi.nlm.nih.gov/11843812</t>
  </si>
  <si>
    <t>Koidl C, Bozic M, Marth E, Kessler HH.</t>
  </si>
  <si>
    <t>https://pubmed.ncbi.nlm.nih.gov/18789976</t>
  </si>
  <si>
    <t>Ertilav M, Ozkul A, Zeytinoğlu A, Sen S, Sipahi S, Töz H, Kitiş O, Eraslan C.</t>
  </si>
  <si>
    <t>https://pubmed.ncbi.nlm.nih.gov/25492663</t>
  </si>
  <si>
    <t>Ueki H, Igarashi S, Kimura S, Tsuchimochi T, Furudate K, Sakurai A, Noguchi Y, Sunami S.</t>
  </si>
  <si>
    <t>https://pubmed.ncbi.nlm.nih.gov/25074497</t>
  </si>
  <si>
    <t>Subhani M, Dong V, Connolly A, Salisbury J, Miquel R, Walsh S, Pirani T.</t>
  </si>
  <si>
    <t>https://pubmed.ncbi.nlm.nih.gov/33363781</t>
  </si>
  <si>
    <t>Bozon A, Jeantet G, Rivière B, Funakoshi N, Dufour G, Combes R, Valats JC, Delmas S, Serre JE, Bismuth M, Ramos J, Le Quintrec M, Blanc P, Pineton de Chambrun G.</t>
  </si>
  <si>
    <t>https://pubmed.ncbi.nlm.nih.gov/29358873</t>
  </si>
  <si>
    <t>Pellett Madan R, Hand J; AST Infectious Diseases Community of Practice.</t>
  </si>
  <si>
    <t>https://pubmed.ncbi.nlm.nih.gov/30844089</t>
  </si>
  <si>
    <t>Deconinck E, Dalle JH, Berceanu A, Chevallier P, Duléry R, Garnier A, Huynh A, Labussière-Wallet H, Nguyen Quoc S, Dewilde A, Ramon P, Yakoub-Agha I; SFGM-TC.</t>
  </si>
  <si>
    <t>https://pubmed.ncbi.nlm.nih.gov/24011959</t>
  </si>
  <si>
    <t>Ljungman P, de la Camara R, Cordonnier C, Einsele H, Engelhard D, Reusser P, Styczynski J, Ward K; European Conference on Infections in Leukemia.</t>
  </si>
  <si>
    <t>https://pubmed.ncbi.nlm.nih.gov/18587440</t>
  </si>
  <si>
    <t>Tanizawa N, Koh H, Okamura H, Yamamoto K, Makuuchi Y, Kuno M, Takakuwa T, Koh S, Nanno S, Nishimoto M, Hirose A, Nakamae M, Nakashima Y, Nakane T, Hino M, Nakamae H.</t>
  </si>
  <si>
    <t>https://pubmed.ncbi.nlm.nih.gov/33965190</t>
  </si>
  <si>
    <t>Yasui T, Suzuki T, Yoshikawa T, Yatsuya H, Kawamura Y, Miura H, Hara F, Watanabe S, Uga N, Naoe A.</t>
  </si>
  <si>
    <t>https://pubmed.ncbi.nlm.nih.gov/29862613</t>
  </si>
  <si>
    <t>Yoshikawa T, Suzuki K, Ihira M, Furukawa H, Suga S, Iwasaki T, Kurata T, Asonuma K, Tanaka K, Asano Y.</t>
  </si>
  <si>
    <t>https://pubmed.ncbi.nlm.nih.gov/10343615</t>
  </si>
  <si>
    <t>Lempinen M, Halme L, Arola J, Honkanen E, Salmela K, Lautenschlager I.</t>
  </si>
  <si>
    <t>https://pubmed.ncbi.nlm.nih.gov/22616807</t>
  </si>
  <si>
    <t>Härmä M, Höckerstedt K, Lautenschlager I.</t>
  </si>
  <si>
    <t>https://pubmed.ncbi.nlm.nih.gov/23769070</t>
  </si>
  <si>
    <t>Yang CH, Sahoo MK, Fitzpatrick M, Lau AH, Pinsky BA, Martinez OM.</t>
  </si>
  <si>
    <t>https://pubmed.ncbi.nlm.nih.gov/30418598</t>
  </si>
  <si>
    <t>Pappo-Toledano A, Dovrat S, Soufiev Z, Mozer-Glassberg Y, Krause I, Rom E, Shamir R, Bilavsky E.</t>
  </si>
  <si>
    <t>https://pubmed.ncbi.nlm.nih.gov/30346638</t>
  </si>
  <si>
    <t>Van Leer-Buter CC, Sanders JS, Vroom HE, Riezebos-Brilman A, Niesters HG.</t>
  </si>
  <si>
    <t>https://pubmed.ncbi.nlm.nih.gov/23938304</t>
  </si>
  <si>
    <t>Loginov R, Karlsson T, Höckerstedt K, Ablashi D, Lautenschlager I.</t>
  </si>
  <si>
    <t>https://pubmed.ncbi.nlm.nih.gov/20407819</t>
  </si>
  <si>
    <t>Chapenko S, Folkmane I, Ziedina I, Chistyakovs M, Rozentals R, Krumina A, Murovska M.</t>
  </si>
  <si>
    <t>https://pubmed.ncbi.nlm.nih.gov/19497784</t>
  </si>
  <si>
    <t>Csoma E, Mészáros B, Gáll T, Asztalos L, Kónya J, Gergely L.</t>
  </si>
  <si>
    <t>https://pubmed.ncbi.nlm.nih.gov/21843348</t>
  </si>
  <si>
    <t>Ohashi M, Sugata K, Ihira M, Asano Y, Egawa H, Takada Y, Uemoto S, Yoshikawa T.</t>
  </si>
  <si>
    <t>https://pubmed.ncbi.nlm.nih.gov/18161770</t>
  </si>
  <si>
    <t>Hasegawa T, Kimura T, Sasaki T, Okada A, Tanaka-Taya K, Miyagawa H, Amou K, Mushiake S, Yamanishi K, Ishikawa S.</t>
  </si>
  <si>
    <t>https://pubmed.ncbi.nlm.nih.gov/11389712</t>
  </si>
  <si>
    <t>Humar A, Kumar D, Caliendo AM, Moussa G, Ashi-Sulaiman A, Levy G, Mazzulli T.</t>
  </si>
  <si>
    <t>https://pubmed.ncbi.nlm.nih.gov/11889438</t>
  </si>
  <si>
    <t>Costa C, Curtoni A, Bergallo M, Solidoro P, Lorusso M, Delsedime L, Sapino A, Cavallo R.</t>
  </si>
  <si>
    <t>https://pubmed.ncbi.nlm.nih.gov/21811747</t>
  </si>
  <si>
    <t>Helanterä I, Loginov R, Koskinen P, Lautenschlager I.</t>
  </si>
  <si>
    <t>https://pubmed.ncbi.nlm.nih.gov/18564986</t>
  </si>
  <si>
    <t>https://pubmed.ncbi.nlm.nih.gov/12923440</t>
  </si>
  <si>
    <t>Costa FA, Soki MN, Andrade PD, Bonon SH, Thomasini RL, Sampaio AM, Ramos Mde C, Rossi CL, Cavalcanti TC, Boin Ide F, Leonard M, Leonard LS, Stucchi RB, Costa SC.</t>
  </si>
  <si>
    <t>https://pubmed.ncbi.nlm.nih.gov/21808857</t>
  </si>
  <si>
    <t>Chevret L, Boutolleau D, Halimi-Idri N, Branchereau S, Baujard C, Fabre M, Gautheret-Dejean A, Debray D.</t>
  </si>
  <si>
    <t>https://pubmed.ncbi.nlm.nih.gov/18428148</t>
  </si>
  <si>
    <t>Buyse S, Roque-Afonso AM, Vaghefi P, Gigou M, Dussaix E, Duclos-Vallée JC, Samuel D, Guettier C.</t>
  </si>
  <si>
    <t>https://pubmed.ncbi.nlm.nih.gov/23955460</t>
  </si>
  <si>
    <t>Moschettini D, De Milito A, Catucci M, Marconi A, Rinina C, Bianchi-Bandinelli ML, Valensin PE.</t>
  </si>
  <si>
    <t>https://pubmed.ncbi.nlm.nih.gov/9629978</t>
  </si>
  <si>
    <t>Mendez JC, Dockrell DH, Espy MJ, Smith TF, Wilson JA, Harmsen WS, Ilstrup D, Paya CV.</t>
  </si>
  <si>
    <t>https://pubmed.ncbi.nlm.nih.gov/11120923</t>
  </si>
  <si>
    <t>Okuno T, Higashi K, Shiraki K, Yamanishi K, Takahashi M, Kokado Y, Ishibashi M, Takahara S, Sonoda T, Tanaka K, et al.</t>
  </si>
  <si>
    <t>https://pubmed.ncbi.nlm.nih.gov/2156361</t>
  </si>
  <si>
    <t>DesJardin JA, Gibbons L, Cho E, Supran SE, Falagas ME, Werner BG, Snydman DR.</t>
  </si>
  <si>
    <t>https://pubmed.ncbi.nlm.nih.gov/9815234</t>
  </si>
  <si>
    <t>Yalcin S, Karpuzoglu T, Suleymanlar G, Mutlu G, Mukai T, Yamamoto T, Isegawa Y, Yamanishi K.</t>
  </si>
  <si>
    <t>https://pubmed.ncbi.nlm.nih.gov/8002785</t>
  </si>
  <si>
    <t>Bounaadja L, Piret J, Goyette N, Boivin G.</t>
  </si>
  <si>
    <t>https://pubmed.ncbi.nlm.nih.gov/23871165</t>
  </si>
  <si>
    <t>Comar M, D'Agaro P, Campello C, Poli A, Breinholt JP 3rd, Towbin JA, Vatta M.</t>
  </si>
  <si>
    <t>https://pubmed.ncbi.nlm.nih.gov/18818265</t>
  </si>
  <si>
    <t>Costa C, Delsedime L, Solidoro P, Curtoni A, Bergallo M, Libertucci D, Baldi S, Rinaldi M, Cavallo R.</t>
  </si>
  <si>
    <t>https://pubmed.ncbi.nlm.nih.gov/20534278</t>
  </si>
  <si>
    <t>DesJardin JA, Cho E, Supran S, Gibbons L, Werner BG, Snydman DR.</t>
  </si>
  <si>
    <t>https://pubmed.ncbi.nlm.nih.gov/11565077</t>
  </si>
  <si>
    <t>Ono Y, Ito Y, Kaneko K, Shibata-Watanabe Y, Tainaka T, Sumida W, Nakamura T, Kamei H, Kiuchi T, Ando H, Kimura H.</t>
  </si>
  <si>
    <t>https://pubmed.ncbi.nlm.nih.gov/19100443</t>
  </si>
  <si>
    <t>Pulkkinen V, Salmenkivi K, Kinnula VL, Sutinen E, Halme M, Hodgson U, Lehto J, Jääskeläinen A, Piiparinen H, Kere J, Lautenschlager I, Lappalainen M, Myllärniemi M.</t>
  </si>
  <si>
    <t>https://pubmed.ncbi.nlm.nih.gov/21254895</t>
  </si>
  <si>
    <t>Herbein G, Strasswimmer J, Altieri M, Woehl-Jaegle ML, Wolf P, Obert G.</t>
  </si>
  <si>
    <t>https://pubmed.ncbi.nlm.nih.gov/8824991</t>
  </si>
  <si>
    <t>Michaelides A, Glare EM, Spelman DW, Wesselingh SL, Hoy JF, Mijch AM, Kotsimbos TC.</t>
  </si>
  <si>
    <t>https://pubmed.ncbi.nlm.nih.gov/12134252</t>
  </si>
  <si>
    <t>Dockrell DH, Mendez JC, Jones M, Harmsen WS, Ilstrup DM, Smith TF, Wiesner RH, Krom RA, Paya CV.</t>
  </si>
  <si>
    <t>https://pubmed.ncbi.nlm.nih.gov/10030285</t>
  </si>
  <si>
    <t>Yoshikawa T, Ihira M, Suzuki K, Suga S, Iida K, Saito Y, Asonuma K, Tanaka K, Asano Y.</t>
  </si>
  <si>
    <t>https://pubmed.ncbi.nlm.nih.gov/10935989</t>
  </si>
  <si>
    <t>Dockrell DH, Prada J, Jones MF, Patel R, Badley AD, Harmsen WS, Ilstrup DM, Wiesner RH, Krom RA, Smith TF, Paya CV.</t>
  </si>
  <si>
    <t>https://pubmed.ncbi.nlm.nih.gov/9359710</t>
  </si>
  <si>
    <t>Linhares MI, Eizuru Y, Stamford WP, Andrade GP, Carvalho Júnior LB, Minamishima Y.</t>
  </si>
  <si>
    <t>https://pubmed.ncbi.nlm.nih.gov/8268822</t>
  </si>
  <si>
    <t>Härmä M, Höckerstedt K, Krogerus L, Lautenschlager I.</t>
  </si>
  <si>
    <t>https://pubmed.ncbi.nlm.nih.gov/16477222</t>
  </si>
  <si>
    <t>Osman HK, Peiris JS, Taylor CE, Warwicker P, Jarrett RF, Madeley CR.</t>
  </si>
  <si>
    <t>https://pubmed.ncbi.nlm.nih.gov/8699160</t>
  </si>
  <si>
    <t>Kikuta H, Itami N, Matsumoto S, Chikaraishi T, Togashi M.</t>
  </si>
  <si>
    <t>https://pubmed.ncbi.nlm.nih.gov/1849169</t>
  </si>
  <si>
    <t>Yoshikawa T, Suga S, Asano Y, Nakashima T, Yazaki T, Ono Y, Fujita T, Tsuzuki K, Sugiyama S, Oshima S.</t>
  </si>
  <si>
    <t>https://pubmed.ncbi.nlm.nih.gov/1332225</t>
  </si>
  <si>
    <t>Lautenschlager I, Linnavuori K, Höckerstedt K.</t>
  </si>
  <si>
    <t>https://pubmed.ncbi.nlm.nih.gov/10910277</t>
  </si>
  <si>
    <t>Ihira M, Yoshikawa T, Suzuki K, Ohashi M, Suga S, Asonuma K, Tanaka K, Asano Y.</t>
  </si>
  <si>
    <t>https://pubmed.ncbi.nlm.nih.gov/11345532</t>
  </si>
  <si>
    <t>Tong CY, Bakran A, Peiris JS, Muir P, Herrington CS.</t>
  </si>
  <si>
    <t>https://pubmed.ncbi.nlm.nih.gov/12352923</t>
  </si>
  <si>
    <t>Pischke S, Gösling J, Engelmann I, Schlue J, Wölk B, Jäckel E, Meyer-Heithuis C, Lehmann U, Strassburg CP, Barg-Hock H, Becker T, Manns MP, Schulz T, Wedemeyer H, Heim A.</t>
  </si>
  <si>
    <t>https://pubmed.ncbi.nlm.nih.gov/22245897</t>
  </si>
  <si>
    <t>Lautenschlager I, Höckerstedt K, Linnavuori K, Taskinen E.</t>
  </si>
  <si>
    <t>https://pubmed.ncbi.nlm.nih.gov/9524848</t>
  </si>
  <si>
    <t>Sutherland S, Christofinis G, O'Grady J, Williams R.</t>
  </si>
  <si>
    <t>https://pubmed.ncbi.nlm.nih.gov/1652618</t>
  </si>
  <si>
    <t>Jamalidoust M, Aliabadi N, Namayandeh M, Ziyaeyan M.</t>
  </si>
  <si>
    <t>https://pubmed.ncbi.nlm.nih.gov/31724929</t>
  </si>
  <si>
    <t>Baez CF, Guimarães MA, Martins RA, Zalona AC, Cossatis JJ, Zalis MG, Cavalcanti SM, Varella RB.</t>
  </si>
  <si>
    <t>https://pubmed.ncbi.nlm.nih.gov/23852888</t>
  </si>
  <si>
    <t>Caïola D, Karras A, Flandre P, Boutolleau D, Scieux C, Agut H, Legendre C, Gautheret-Dejean A.</t>
  </si>
  <si>
    <t>https://pubmed.ncbi.nlm.nih.gov/22246831</t>
  </si>
  <si>
    <t>Loginov R, Härmä M, Halme L, Höckerstedt K, Lautenschlager I.</t>
  </si>
  <si>
    <t>https://pubmed.ncbi.nlm.nih.gov/17276374</t>
  </si>
  <si>
    <t>Yoshikawa T, Black JB, Ihira M, Suzuki K, Suga S, Iida K, Saito Y, Asonuma K, Tanaka K, Asano Y.</t>
  </si>
  <si>
    <t>https://pubmed.ncbi.nlm.nih.gov/11139213</t>
  </si>
  <si>
    <t>Singh N, Husain S, Carrigan DR, Knox KK, Weck KE, Wagener MM, Gayowski T.</t>
  </si>
  <si>
    <t>https://pubmed.ncbi.nlm.nih.gov/11966777</t>
  </si>
  <si>
    <t>Sampaio AM, Guardia AC, Milan A, Sasaki AN, Andrade PD, Bonon SH, Stucchi RS, Botelho Costa SC, Boin IF.</t>
  </si>
  <si>
    <t>https://pubmed.ncbi.nlm.nih.gov/23026619</t>
  </si>
  <si>
    <t>Guardia AC, Stucchi RS, Sampaio AM, Milan A, Costa SC, Pavan CR, Boin Ide F.</t>
  </si>
  <si>
    <t>https://pubmed.ncbi.nlm.nih.gov/22178541</t>
  </si>
  <si>
    <t>Rogers J, Rohal S, Carrigan DR, Kusne S, Knox KK, Gayowski T, Wagener MM, Fung JJ, Singh N.</t>
  </si>
  <si>
    <t>https://pubmed.ncbi.nlm.nih.gov/10910278</t>
  </si>
  <si>
    <t>Osman HK, Peiris JS, Taylor CE, Karlberg JP, Madeley CR.</t>
  </si>
  <si>
    <t>https://pubmed.ncbi.nlm.nih.gov/9365898</t>
  </si>
  <si>
    <t>Magalhães GS, Guardia AC, Sampaio AM, Boin IF, Stucchi RS.</t>
  </si>
  <si>
    <t>https://pubmed.ncbi.nlm.nih.gov/23769093</t>
  </si>
  <si>
    <t>Tong CY, Bakran A, Williams H, Cheung CY, Peiris JS.</t>
  </si>
  <si>
    <t>https://pubmed.ncbi.nlm.nih.gov/10919606</t>
  </si>
  <si>
    <t>Ward KN, Sheldon MJ, Gray JJ.</t>
  </si>
  <si>
    <t>https://pubmed.ncbi.nlm.nih.gov/1658217</t>
  </si>
  <si>
    <t>Cervera C, Marcos MA, Linares L, Roig E, Benito N, Pumarola T, Moreno A.</t>
  </si>
  <si>
    <t>https://pubmed.ncbi.nlm.nih.gov/17038915</t>
  </si>
  <si>
    <t>Härmä M, Loginov R, Piiparinen H, Halme L, Höckerstedt K, Lautenschlager I.</t>
  </si>
  <si>
    <t>https://pubmed.ncbi.nlm.nih.gov/15848678</t>
  </si>
  <si>
    <t>Galarraga MC, Gomez E, de Oña M, Rodriguez A, Laures A, Boga JA, Melon S.</t>
  </si>
  <si>
    <t>https://pubmed.ncbi.nlm.nih.gov/15964357</t>
  </si>
  <si>
    <t>Lehto JT, Halme M, Tukiainen P, Harjula A, Sipponen J, Lautenschlager I.</t>
  </si>
  <si>
    <t>https://pubmed.ncbi.nlm.nih.gov/17234516</t>
  </si>
  <si>
    <t>Ratnamohan VM, Chapman J, Howse H, Bovington K, Robertson P, Byth K, Allen R, Cunningham AL.</t>
  </si>
  <si>
    <t>https://pubmed.ncbi.nlm.nih.gov/9798697</t>
  </si>
  <si>
    <t>Luiz CR, Machado CM, Canto CL, Christ SC, Pestana JO, Kotton CN, Camargo LF.</t>
  </si>
  <si>
    <t>https://pubmed.ncbi.nlm.nih.gov/23354300</t>
  </si>
  <si>
    <t>Pacsa AS, Essa S, Voevodin A, el-Shazly A, Kazak H, Nampoory MR, Johny KV, Said T, Al-Nakib W.</t>
  </si>
  <si>
    <t>https://pubmed.ncbi.nlm.nih.gov/12628547</t>
  </si>
  <si>
    <t>Guardia AC, Stucchi RS, Milan A, Costa SC, Boin Ide F.</t>
  </si>
  <si>
    <t>https://pubmed.ncbi.nlm.nih.gov/24275367</t>
  </si>
  <si>
    <t>Gupta M, Diaz-Mitoma F, Feber J, Shaw L, Forget C, Filler G.</t>
  </si>
  <si>
    <t>https://pubmed.ncbi.nlm.nih.gov/14870894</t>
  </si>
  <si>
    <t>Singh N, Bentlejewski C, Carrigan DR, Gayowski T, Knox KK, Zeevi A.</t>
  </si>
  <si>
    <t>https://pubmed.ncbi.nlm.nih.gov/12220240</t>
  </si>
  <si>
    <t>Lautenschlager I, Linnavuori K, Lappalainen M, Suni J, Höckerstedt K.</t>
  </si>
  <si>
    <t>https://pubmed.ncbi.nlm.nih.gov/11112030</t>
  </si>
  <si>
    <t>Halme L, Arola J, Höckerstedt K, Lautenschlager I.</t>
  </si>
  <si>
    <t>https://pubmed.ncbi.nlm.nih.gov/18181741</t>
  </si>
  <si>
    <t>Härmä M, Höckerstedt K, Lyytikäinen O, Lautenschlager I.</t>
  </si>
  <si>
    <t>https://pubmed.ncbi.nlm.nih.gov/16628583</t>
  </si>
  <si>
    <t>Lautenschlager I, Lappalainen M, Linnavuori K, Suni J, Höckerstedt K.</t>
  </si>
  <si>
    <t>https://pubmed.ncbi.nlm.nih.gov/12361757</t>
  </si>
  <si>
    <t>Griffiths PD, Ait-Khaled M, Bearcroft CP, Clark DA, Quaglia A, Davies SE, Burroughs AK, Rolles K, Kidd IM, Knight SN, Noibi SM, Cope AV, Phillips AN, Emery VC.</t>
  </si>
  <si>
    <t>https://pubmed.ncbi.nlm.nih.gov/10534732</t>
  </si>
  <si>
    <t>Deborska-Materkowska D, Lewandowski Z, Sadowska A, Nowacka-Cieciura E, Chudziński W, Czerwiński J, Paczek L, Durlik M.</t>
  </si>
  <si>
    <t>https://pubmed.ncbi.nlm.nih.gov/16504686</t>
  </si>
  <si>
    <t>Chang FY, Singh N, Gayowski T, Wagener MM, Marino IR.</t>
  </si>
  <si>
    <t>https://pubmed.ncbi.nlm.nih.gov/9455510</t>
  </si>
  <si>
    <t>Karlsson T, Mannonen L, Loginov R, Lappalainen M, Höckerstedt K, Lautenschlager I.</t>
  </si>
  <si>
    <t>https://pubmed.ncbi.nlm.nih.gov/22301197</t>
  </si>
  <si>
    <t>Sebeková K, Feber J, Carpenter B, Shaw L, Karnauchow T, Diaz-Mitoma F, Filler G.</t>
  </si>
  <si>
    <t>https://pubmed.ncbi.nlm.nih.gov/16176416</t>
  </si>
  <si>
    <t>Ward KN, Gray JJ, Joslin ME, Sheldon MJ.</t>
  </si>
  <si>
    <t>https://pubmed.ncbi.nlm.nih.gov/8380842</t>
  </si>
  <si>
    <t>Kumagai T, Yoshikawa T, Shiraki K, Yoshida M, Nakayama T, Ihira M, Asano Y.</t>
  </si>
  <si>
    <t>https://pubmed.ncbi.nlm.nih.gov/24395026</t>
  </si>
  <si>
    <t>Schroeder RB, Michelon TF, Garbin G, Garcia V, Silveira JG, Santos L, Neumann J, Keitel E.</t>
  </si>
  <si>
    <t>https://pubmed.ncbi.nlm.nih.gov/22552456</t>
  </si>
  <si>
    <t>Humar A, Malkan G, Moussa G, Greig P, Levy G, Mazzulli T.</t>
  </si>
  <si>
    <t>https://pubmed.ncbi.nlm.nih.gov/10762575</t>
  </si>
  <si>
    <t>Jacobs F, Knoop C, Brancart F, Gilot P, Mélot C, Byl B, Delforge ML, Estenne M, Liesnard C; Brussels Heart and Lung Transplantation Group.</t>
  </si>
  <si>
    <t>https://pubmed.ncbi.nlm.nih.gov/12829900</t>
  </si>
  <si>
    <t>Sampaio AM, Thomasini RL, Guardia AC, Stucchi RS, Rossi CL, Costa SC, Boin IF.</t>
  </si>
  <si>
    <t>https://pubmed.ncbi.nlm.nih.gov/21620128</t>
  </si>
  <si>
    <t>Ylinen E, Lehtinen S, Jahnukainen T, Karlsson T, Loginov R, Mannonen L, Lautenschlager I, Jalanko H.</t>
  </si>
  <si>
    <t>https://pubmed.ncbi.nlm.nih.gov/28213954</t>
  </si>
  <si>
    <t>Neurohr C, Huppmann P, Leuchte H, Schwaiblmair M, Bittmann I, Jaeger G, Hatz R, Frey L, Uberfuhr P, Reichart B, Behr J; Munich Lung Transplant Group.</t>
  </si>
  <si>
    <t>https://pubmed.ncbi.nlm.nih.gov/16303014</t>
  </si>
  <si>
    <t>Kidd IM, Clark DA, Sabin CA, Andrew D, Hassan-Walker AF, Sweny P, Griffiths PD, Emery VC.</t>
  </si>
  <si>
    <t>https://pubmed.ncbi.nlm.nih.gov/10868648</t>
  </si>
  <si>
    <t>Schmidt CA, Wilbron F, Weiss K, Brinkmann V, Oettle H, Lohmann R, Langrehr JM, Neuhaus P, Siegert W.</t>
  </si>
  <si>
    <t>https://pubmed.ncbi.nlm.nih.gov/8610400</t>
  </si>
  <si>
    <t>Fernández-Ruiz M, Kumar D, Husain S, Lilly L, Renner E, Mazzulli T, Moussa G, Humar A.</t>
  </si>
  <si>
    <t>https://pubmed.ncbi.nlm.nih.gov/25073037</t>
  </si>
  <si>
    <t>Manuel O, Kumar D, Moussa G, Chen MH, Pilewski J, McCurry KR, Studer SM, Crespo M, Husain S, Humar A.</t>
  </si>
  <si>
    <t>https://pubmed.ncbi.nlm.nih.gov/19295317</t>
  </si>
  <si>
    <t>Al Fawaz T, Ng V, Richardson SE, Barton M, Allen U.</t>
  </si>
  <si>
    <t>https://pubmed.ncbi.nlm.nih.gov/24384048</t>
  </si>
  <si>
    <t>Acott PD, Crocker JF, Lee S.</t>
  </si>
  <si>
    <t>https://pubmed.ncbi.nlm.nih.gov/15041393</t>
  </si>
  <si>
    <t>Petrisli E, Chiereghin A, Gabrielli L, Zanfi C, Lauro A, Piccirilli G, Baccolini F, Altimari A, Bagni A, Cescon M, Pinna AD, Landini MP, Lazzarotto T.</t>
  </si>
  <si>
    <t>https://pubmed.ncbi.nlm.nih.gov/20172284</t>
  </si>
  <si>
    <t>Feldstein AE, Razonable RR, Boyce TG, Freese DK, El-Youssef M, Perrault J, Paya CV, Ishitani MB.</t>
  </si>
  <si>
    <t>https://pubmed.ncbi.nlm.nih.gov/12654053</t>
  </si>
  <si>
    <t>Guardia-Silva AC, Stucchi RS, Sampaio AM, Milan A, Costa SC, Boin IF.</t>
  </si>
  <si>
    <t>https://pubmed.ncbi.nlm.nih.gov/23026615</t>
  </si>
  <si>
    <t>Tong CY, Bakran A, Williams H, Cuevas LE, Peiris JS, Hart CA.</t>
  </si>
  <si>
    <t>https://pubmed.ncbi.nlm.nih.gov/11285565</t>
  </si>
  <si>
    <t>Deborska D, Durlik M, Sadowska A, Nowacka-Cieciura E, Pazik J, Lewandowski Z, Chmura A, Galazka Z, Paczek L, Lao M.</t>
  </si>
  <si>
    <t>https://pubmed.ncbi.nlm.nih.gov/14529887</t>
  </si>
  <si>
    <t>Pascher A, Klupp J, Schulz RJ, Dignass A, Neuhaus P.</t>
  </si>
  <si>
    <t>https://pubmed.ncbi.nlm.nih.gov/15050166</t>
  </si>
  <si>
    <t>Humar A, Kumar D, Raboud J, Caliendo AM, Moussa G, Levy G, Mazzulli T.</t>
  </si>
  <si>
    <t>https://pubmed.ncbi.nlm.nih.gov/12123213</t>
  </si>
  <si>
    <t>Humar A.</t>
  </si>
  <si>
    <t>https://pubmed.ncbi.nlm.nih.gov/16858271</t>
  </si>
  <si>
    <t>Deborska D, Durlik M, Sadowska A, Matłosz B, Baczkowska T, Paczek L, Szmidt J, Rowiński W, Lao M.</t>
  </si>
  <si>
    <t>https://pubmed.ncbi.nlm.nih.gov/12009660</t>
  </si>
  <si>
    <t>Mason A, Sallie R, Perrillo R, Rayner A, Xu L, Dohner DE, Dehner M, Naoumov N, Gelb L, Saha B, O'Grady J, Williams R.</t>
  </si>
  <si>
    <t>https://pubmed.ncbi.nlm.nih.gov/8938162</t>
  </si>
  <si>
    <t>Sánchez-Ponce Y, Varela-Fascinetto G, Romo-Vázquez JC, López-Martínez B, Sánchez-Huerta JL, Parra-Ortega I, Fuentes-Pananá EM, Morales-Sánchez A.</t>
  </si>
  <si>
    <t>https://pubmed.ncbi.nlm.nih.gov/30572622</t>
  </si>
  <si>
    <t>Lautenschlager I, Härmä M, Höckerstedt K, Linnavuori K, Loginov R, Taskinen E.</t>
  </si>
  <si>
    <t>https://pubmed.ncbi.nlm.nih.gov/12399232</t>
  </si>
  <si>
    <t>Rayes N, Seehofer D, Lullius SG, Stein A, May G, Kahl A, Frei U, Neuhaus P, Meisel H.</t>
  </si>
  <si>
    <t>https://pubmed.ncbi.nlm.nih.gov/16218029</t>
  </si>
  <si>
    <t>Leite JL, Manfrinatto JA, Mazzali M, Ward LS.</t>
  </si>
  <si>
    <t>https://pubmed.ncbi.nlm.nih.gov/16918534</t>
  </si>
  <si>
    <t>Acott PD, Lawen J, Lee S, Crocker JF.</t>
  </si>
  <si>
    <t>https://pubmed.ncbi.nlm.nih.gov/11750365</t>
  </si>
  <si>
    <t>Sarmento DJS, Caliento R, Souza AO, Tozetto-Mendoza TR, Palmieri M, Martins VAO, Braz-Silva PH, Gallottini M.</t>
  </si>
  <si>
    <t>https://pubmed.ncbi.nlm.nih.gov/30062730</t>
  </si>
  <si>
    <t>Yee-Guardino S, Gowans K, Yen-Lieberman B, Berk P, Kohn D, Wang FZ, Danziger-Isakov L, Sabella C, Worley S, Pellett PE, Goldfarb J.</t>
  </si>
  <si>
    <t>https://pubmed.ncbi.nlm.nih.gov/18394275</t>
  </si>
  <si>
    <t>Razonable RR, Brown RA, Humar A, Covington E, Alecock E, Paya CV; PV16000 Study Group.</t>
  </si>
  <si>
    <t>https://pubmed.ncbi.nlm.nih.gov/16170749</t>
  </si>
  <si>
    <t>Chou SW, Scott KM.</t>
  </si>
  <si>
    <t>https://pubmed.ncbi.nlm.nih.gov/2161867</t>
  </si>
  <si>
    <t>Das BB, Prusty BK, Niu J, Huang ML, Zhu H, Eliassen E, Kuypers JM, Jerome KR.</t>
  </si>
  <si>
    <t>https://pubmed.ncbi.nlm.nih.gov/33311918</t>
  </si>
  <si>
    <t>Rauber C, Bartelheimer K, Zhou T, Rupp C, Schnitzler P, Schemmer P, Sauer P, Weiss KH, Gotthardt DN.</t>
  </si>
  <si>
    <t>https://pubmed.ncbi.nlm.nih.gov/31248389</t>
  </si>
  <si>
    <t>Razonable RR, Burak KW, van Cruijsen H, Brown RA, Charlton MR, Smith TF, Espy MJ, Kremers W, Wilson JA, Groettum C, Wiesner R, Paya CV.</t>
  </si>
  <si>
    <t>https://pubmed.ncbi.nlm.nih.gov/12355385</t>
  </si>
  <si>
    <t>Barzon L, Murer L, Pacenti M, Biasolo MA, Della Vella M, Benetti E, Zanon GF, Palù G.</t>
  </si>
  <si>
    <t>https://pubmed.ncbi.nlm.nih.gov/19099488</t>
  </si>
  <si>
    <t>Kourí V, Resik S, Enamorado A, Moreno D, García S, Acosta B, Morier L, Gonzalez L.</t>
  </si>
  <si>
    <t>https://pubmed.ncbi.nlm.nih.gov/12627369</t>
  </si>
  <si>
    <t>Loginov R, Aalto S, Piiparinen H, Halme L, Arola J, Hedman K, Höckerstedt K, Lautenschlager I.</t>
  </si>
  <si>
    <t>https://pubmed.ncbi.nlm.nih.gov/16931140</t>
  </si>
  <si>
    <t>Solidoro P, Libertucci D, Delsedime L, Ruffini E, Bosco M, Costa C, Rinaldi M, Baldi S.</t>
  </si>
  <si>
    <t>https://pubmed.ncbi.nlm.nih.gov/18675117</t>
  </si>
  <si>
    <t>Cruysmans C, Ferneiny MG, Fraitag S, Frange P, Chardot C, Bodemer C, Goulet O, Lacaille F.</t>
  </si>
  <si>
    <t>https://pubmed.ncbi.nlm.nih.gov/26950725</t>
  </si>
  <si>
    <t>Kourí V, Correa C, Martínez PA, Sanchez L, Alvarez A, González G, Silverio CE, Hondal N, Florin J, Pérez L, Duran DP, Perez Y, Cazorla N, Gonzalez D, Jaime JC, Arencibia A, Sarduy S, Pérez L, Soto Y, González M, Alvarez I, Dorticós E, Marchena JJ, Solar L, Acosta B, Savón C, Hengge U.</t>
  </si>
  <si>
    <t>https://pubmed.ncbi.nlm.nih.gov/24877035</t>
  </si>
  <si>
    <t>Correa Sierra CB, Kourí Cardellá V, Pérez Santos L, Silverio CE, Hondal N, Florin J.</t>
  </si>
  <si>
    <t>https://pubmed.ncbi.nlm.nih.gov/28834054</t>
  </si>
  <si>
    <t>Mangini S, Higuchi Mde L, Kawakami JT, Reis MM, Ikegami RN, Palomino SA, Pomerantzeff PM, Fiorelli AI, Marcondes-Braga FG, Bacal F, Ferreira SM, Issa VS, Souza GE, Chizzola PR, Bocchi EA.</t>
  </si>
  <si>
    <t>https://pubmed.ncbi.nlm.nih.gov/25442238</t>
  </si>
  <si>
    <t>Mees ST, Kebschull L, Mardin WA, Senninger N, Suwelack B, Wolters H, Haier J.</t>
  </si>
  <si>
    <t>https://pubmed.ncbi.nlm.nih.gov/24801397</t>
  </si>
  <si>
    <t>Acott PD, Lee SH, Bitter-Suermann H, Lawen JG, Crocker JF.</t>
  </si>
  <si>
    <t>https://pubmed.ncbi.nlm.nih.gov/8830838</t>
  </si>
  <si>
    <t>Savassi-Ribas F, Gomes Dos Santos de Almeida S, Baez CF, Magalhães de Souza L, Wagner TCS, Matuck TA, Monteiro de Carvalho DB, Marandino Guimarães MAA, Varella RB.</t>
  </si>
  <si>
    <t>https://pubmed.ncbi.nlm.nih.gov/31463932</t>
  </si>
  <si>
    <t>Gómez E, Laurés A, Baltar JM, Melón S, Díez B, de Oña M.</t>
  </si>
  <si>
    <t>https://pubmed.ncbi.nlm.nih.gov/16386530</t>
  </si>
  <si>
    <t>Humar A, Washburn K, Freeman R, Paya CV, Mouas H, Alecock E, Razonable RR; PV16000 Study Group.</t>
  </si>
  <si>
    <t>https://pubmed.ncbi.nlm.nih.gov/17902128</t>
  </si>
  <si>
    <t>Acott PD, Lawen JG, Crocker JF.</t>
  </si>
  <si>
    <t>https://pubmed.ncbi.nlm.nih.gov/15621108</t>
  </si>
  <si>
    <t>Porignaux R, Vuiblet V, Barbe C, Nguyen Y, Lavaud S, Toupance O, Andréoletti L, Rieu P, Lévêque N.</t>
  </si>
  <si>
    <t>https://pubmed.ncbi.nlm.nih.gov/23588740</t>
  </si>
  <si>
    <t>Raposo JV, Sarmento DJS, Pinto RBDS, Lopes AO, Gallottini M, Tozetto-Mendoza TR, Braz-Silva PH, de Paula VS.</t>
  </si>
  <si>
    <t>https://pubmed.ncbi.nlm.nih.gov/32944150</t>
  </si>
  <si>
    <t>Di Benedetto F, Di Sandro S, De Ruvo N, Berretta M, Montalti R, Guerrini GP, Ballarin R, De Blasiis MG, Spaggiari M, Smerieri N, Iemmolo RM, Guaraldi G, Gerunda GE.</t>
  </si>
  <si>
    <t>https://pubmed.ncbi.nlm.nih.gov/18675102</t>
  </si>
  <si>
    <t>De Vlaminck I, Martin L, Kertesz M, Patel K, Kowarsky M, Strehl C, Cohen G, Luikart H, Neff NF, Okamoto J, Nicolls MR, Cornfield D, Weill D, Valantine H, Khush KK, Quake SR.</t>
  </si>
  <si>
    <t>https://pubmed.ncbi.nlm.nih.gov/26460048</t>
  </si>
  <si>
    <t>Arasaratnam RJ, Tzannou I, Gray T, Aguayo-Hiraldo PI, Kuvalekar M, Naik S, Gaikwad A, Liu H, Miloh T, Vera JF, Himes RW, Munoz FM, Leen AM.</t>
  </si>
  <si>
    <t>https://pubmed.ncbi.nlm.nih.gov/29900673</t>
  </si>
  <si>
    <t>Epstein DJ, Tan SK, Deresinski S.</t>
  </si>
  <si>
    <t>https://pubmed.ncbi.nlm.nih.gov/29939480</t>
  </si>
  <si>
    <t>Rashidi A, Said B, Ebadi M, Weisdorf DJ.</t>
  </si>
  <si>
    <t>https://pubmed.ncbi.nlm.nih.gov/30048732</t>
  </si>
  <si>
    <t>Ogata M, Phan TL, Fukuda T.</t>
  </si>
  <si>
    <t>https://pubmed.ncbi.nlm.nih.gov/30102463</t>
  </si>
  <si>
    <t>Drago F, Ciccarese G, Parodi A.</t>
  </si>
  <si>
    <t>https://pubmed.ncbi.nlm.nih.gov/27145489</t>
  </si>
  <si>
    <t>Phan T, Zerr DM, Boussiotis V, Lusso P, Di Luca D.</t>
  </si>
  <si>
    <t>https://pubmed.ncbi.nlm.nih.gov/29985546</t>
  </si>
  <si>
    <t>Bonnafous P, Marlet J, Gaudy-Graffin C, Gautheret-Dejean A.</t>
  </si>
  <si>
    <t>https://pubmed.ncbi.nlm.nih.gov/29985560</t>
  </si>
  <si>
    <t>https://pubmed.ncbi.nlm.nih.gov/28782564</t>
  </si>
  <si>
    <t>Daibata M, Miyoshi I.</t>
  </si>
  <si>
    <t>https://pubmed.ncbi.nlm.nih.gov/10068608</t>
  </si>
  <si>
    <t>Boutolleau D, Agut H, Gautheret-Dejean A.</t>
  </si>
  <si>
    <t>https://pubmed.ncbi.nlm.nih.gov/16960791</t>
  </si>
  <si>
    <t>Appleton AL, Peiris JS, Taylor CE, Sviland L, Cant AJ.</t>
  </si>
  <si>
    <t>https://pubmed.ncbi.nlm.nih.gov/7832888</t>
  </si>
  <si>
    <t>Bakran A, Hart IJ.</t>
  </si>
  <si>
    <t>https://pubmed.ncbi.nlm.nih.gov/19920771</t>
  </si>
  <si>
    <t>Gentile G, Capobianchi A, Ferraironi M, Greco E, Martino P.</t>
  </si>
  <si>
    <t>https://pubmed.ncbi.nlm.nih.gov/15223915</t>
  </si>
  <si>
    <t>Ljungman P.</t>
  </si>
  <si>
    <t>https://pubmed.ncbi.nlm.nih.gov/32324868</t>
  </si>
  <si>
    <t>Potenza L, Barozzi P, Rossi G, Riva G, Vallerini D, Zanetti E, Quadrelli C, Morselli M, Forghieri F, Maccaferri M, Paolini A, Marasca R, Narni F, Luppi M.</t>
  </si>
  <si>
    <t>https://pubmed.ncbi.nlm.nih.gov/22027897</t>
  </si>
  <si>
    <t>https://pubmed.ncbi.nlm.nih.gov/9786754</t>
  </si>
  <si>
    <t>Razonable RR.</t>
  </si>
  <si>
    <t>https://pubmed.ncbi.nlm.nih.gov/28376035</t>
  </si>
  <si>
    <t>Descamps V, Brunet-Possenti F.</t>
  </si>
  <si>
    <t>https://pubmed.ncbi.nlm.nih.gov/28617304</t>
  </si>
  <si>
    <t>Pinkel D.</t>
  </si>
  <si>
    <t>https://pubmed.ncbi.nlm.nih.gov/9414312</t>
  </si>
  <si>
    <t>https://pubmed.ncbi.nlm.nih.gov/7911957</t>
  </si>
  <si>
    <t>Brands-Nijenhuis AV, van Loo IH, Schouten HC, van Gelder M.</t>
  </si>
  <si>
    <t>https://pubmed.ncbi.nlm.nih.gov/20956957</t>
  </si>
  <si>
    <t>https://pubmed.ncbi.nlm.nih.gov/31891386</t>
  </si>
  <si>
    <t>Sun XW, Liu CM, Teng ZQ.</t>
  </si>
  <si>
    <t>https://pubmed.ncbi.nlm.nih.gov/30294260</t>
  </si>
  <si>
    <t>Shiley K, Blumberg E.</t>
  </si>
  <si>
    <t>https://pubmed.ncbi.nlm.nih.gov/21236397</t>
  </si>
  <si>
    <t>Ueda MY, Alvarenga PG, Real JM, Moreira Ede S, Watanabe A, Passos-Castilho AM, Vescovi M, Novis Y, Rocha V, Seber A, Oliveira JS, Rodrigues CA, Granato CF.</t>
  </si>
  <si>
    <t>https://pubmed.ncbi.nlm.nih.gov/26038958</t>
  </si>
  <si>
    <t>Boutolleau D, Deback C, Géli J, Aït-Arkoub Z, Angleraud F, Gautheret-Dejean A, Agut H.</t>
  </si>
  <si>
    <t>https://pubmed.ncbi.nlm.nih.gov/19892483</t>
  </si>
  <si>
    <t>Komaroff AL, Jacobson S, Ablashi DV, Yamanishi K.</t>
  </si>
  <si>
    <t>https://pubmed.ncbi.nlm.nih.gov/17147913</t>
  </si>
  <si>
    <t>Gautheret-Dejean A, Manichanh C, Thien-Ah-Koon F, Fillet AM, Mangeney N, Vidaud M, Dhedin N, Vernant JP, Agut H.</t>
  </si>
  <si>
    <t>https://pubmed.ncbi.nlm.nih.gov/11742650</t>
  </si>
  <si>
    <t>Namdari S, Chong PP, Behzad-Behbahani A, Geramizadeh B, Nazhvani AD, Sekawi Z, Farhadi A.</t>
  </si>
  <si>
    <t>https://pubmed.ncbi.nlm.nih.gov/36073532</t>
  </si>
  <si>
    <t>Singh N, Winston DJ, Razonable RR, Lyon GM, Huang ML, Jerome KR, Silveira FP, Wagener MM, Limaye AP.</t>
  </si>
  <si>
    <t>https://pubmed.ncbi.nlm.nih.gov/33587431</t>
  </si>
  <si>
    <t>Sloan PE, Rodriguez C, Holtz LR.</t>
  </si>
  <si>
    <t>https://pubmed.ncbi.nlm.nih.gov/34587860</t>
  </si>
  <si>
    <t>Zhang B, Zhou J, Gui R, Li Z, Zu Y, Wang J, Yu F, Zhang Y, Zhao H, Ji Z, Song Y.</t>
  </si>
  <si>
    <t>https://pubmed.ncbi.nlm.nih.gov/34595132</t>
  </si>
  <si>
    <t>Morfopoulou S, Buddle S, Torres Montaguth OE, Atkinson L, Guerra-Assunção JA, Moradi Marjaneh M, Zennezini Chiozzi R, Storey N, Campos L, Hutchinson JC, Counsell JR, Pollara G, Roy S, Venturini C, Antinao Diaz JF, Siam A, Tappouni LJ, Asgarian Z, Ng J, Hanlon KS, Lennon A, McArdle A, Czap A, Rosenheim J, Andrade C, Anderson G, Lee JCD, Williams R, Williams CA, Tutill H, Bayzid N, Martin Bernal LM, Macpherson H, Montgomery KA, Moore C, Templeton K, Neill C, Holden M, Gunson R, Shepherd SJ, Shah P, Cooray S, Voice M, Steele M, Fink C, Whittaker TE, Santilli G, Gissen P, Kaufer BB, Reich J, Andreani J, Simmonds P, Alrabiah DK, Castellano S, Chikowore P, Odam M, Rampling T, Houlihan C, Hoschler K, Talts T, Celma C, Gonzalez S, Gallagher E, Simmons R, Watson C, Mandal S, Zambon M, Chand M, Hatcher J, De S, Baillie K, Semple MG; DIAMONDS Consortium; PERFORM Consortium; ISARIC 4C Investigators; Martin J, Ushiro-Lumb I, Noursadeghi M, Deheragoda M, Hadzic N, Grammatikopoulos T, Brown R, Kelgeri C, Thalassinos K, Waddington SN, Jacques TS, Thomson E, Levin M, Brown JR, Breuer J.</t>
  </si>
  <si>
    <t>https://pubmed.ncbi.nlm.nih.gov/36996872</t>
  </si>
  <si>
    <t>Sam SS, Rogers R, Gillani FS, Tsongalis GJ, Kraft CS, Caliendo AM.</t>
  </si>
  <si>
    <t>https://pubmed.ncbi.nlm.nih.gov/33706010</t>
  </si>
  <si>
    <t>Pereira JJ, Ikegami RN, Kawakami JT, Garavelo SM, Reis MM, Palomino SAP, Mangini S, Moreno CR, de Barros SF, Souza AR, Higuchi ML.</t>
  </si>
  <si>
    <t>https://pubmed.ncbi.nlm.nih.gov/34912727</t>
  </si>
  <si>
    <t>Salehi Z, Beheshti M, Nomanpour B, Khosravani P, Naseri M, Sahraian MA, Izad M.</t>
  </si>
  <si>
    <t>https://pubmed.ncbi.nlm.nih.gov/34939755</t>
  </si>
  <si>
    <t>Linn YC, Sundar Raj K, Teo B, Phang CY, Chittezhath M, Koh M.</t>
  </si>
  <si>
    <t>https://pubmed.ncbi.nlm.nih.gov/36882347</t>
  </si>
  <si>
    <t>Al-Sadeq DW, Zedan HT, Aldewik N, Elkhider A, Hicazi A, Younes N, Ayoub HH, Raddad LA, Yassine HM, Nasrallah GK.</t>
  </si>
  <si>
    <t>https://pubmed.ncbi.nlm.nih.gov/35757074</t>
  </si>
  <si>
    <t>Mollel JT, Said JS, Masalu RJ, Hannoun C, Mbunde MVN, Nondo RSO, Bergström T, Trybala E.</t>
  </si>
  <si>
    <t>https://pubmed.ncbi.nlm.nih.gov/35304278</t>
  </si>
  <si>
    <t>Leiskau C, Tsaka S, Meyer-Ruhnke L, Mutschler FE, Pfister ED, Lainka E, Baumann U.</t>
  </si>
  <si>
    <t>https://pubmed.ncbi.nlm.nih.gov/36572350</t>
  </si>
  <si>
    <t>Agostini S, Mancuso R, Costa AS, Citterio LA, Guerini FR, Meloni M, Navarro J, Clerici M.</t>
  </si>
  <si>
    <t>https://pubmed.ncbi.nlm.nih.gov/34206597</t>
  </si>
  <si>
    <t>Fortman D, Avellan MGP, Hurd D, Schwartz M, Dubner H, Hewitt C, Berton S, Ernst S, Rose A, Zarour HWH, Davar D.</t>
  </si>
  <si>
    <t>https://pubmed.ncbi.nlm.nih.gov/36806616</t>
  </si>
  <si>
    <t>Razonable RR, Zerr DM; AST Infectious Diseases Community of Practice.</t>
  </si>
  <si>
    <t>https://pubmed.ncbi.nlm.nih.gov/20070668</t>
  </si>
  <si>
    <t>Vinnard C, Blumberg EA.</t>
  </si>
  <si>
    <t>https://pubmed.ncbi.nlm.nih.gov/19891754</t>
  </si>
  <si>
    <t>https://pubmed.ncbi.nlm.nih.gov/16679694</t>
  </si>
  <si>
    <t>Koo S, Bold TD, Cheng MP, Farmakiotis D, Hill JA, Knoll B, Koullias Y, Letourneau AR, Little J, Moulton EA, Weiss ZF, Hammond SP.</t>
  </si>
  <si>
    <t>https://pubmed.ncbi.nlm.nih.gov/34022099</t>
  </si>
  <si>
    <t>Sedlak RH, Hill JA, Nguyen T, Cho M, Levin G, Cook L, Huang ML, Flamand L, Zerr DM, Boeckh M, Jerome KR.</t>
  </si>
  <si>
    <t>https://pubmed.ncbi.nlm.nih.gov/26888901</t>
  </si>
  <si>
    <t>Miura H, Kawamura Y, Hattori F, Kozawa K, Ihira M, Ohye T, Kurahashi H, Yoshikawa T.</t>
  </si>
  <si>
    <t>https://pubmed.ncbi.nlm.nih.gov/29905966</t>
  </si>
  <si>
    <t>Clark DA, Ward KN.</t>
  </si>
  <si>
    <t>https://pubmed.ncbi.nlm.nih.gov/19856545</t>
  </si>
  <si>
    <t>Sedlak RH, Cook L, Huang ML, Magaret A, Zerr DM, Boeckh M, Jerome KR.</t>
  </si>
  <si>
    <t>https://pubmed.ncbi.nlm.nih.gov/24594780</t>
  </si>
  <si>
    <t>Zhang E, Bell AJ, Wilkie GS, Suárez NM, Batini C, Veal CD, Armendáriz-Castillo I, Neumann R, Cotton VE, Huang Y, Porteous DJ, Jarrett RF, Davison AJ, Royle NJ.</t>
  </si>
  <si>
    <t>https://pubmed.ncbi.nlm.nih.gov/28835501</t>
  </si>
  <si>
    <t>Hill JA, HallSedlak R, Magaret A, Huang ML, Zerr DM, Jerome KR, Boeckh M.</t>
  </si>
  <si>
    <t>https://pubmed.ncbi.nlm.nih.gov/26921738</t>
  </si>
  <si>
    <t>Weschke DP, Leisenring WM, Lawler RL, Stevens-Ayers T, Huang ML, Jerome KR, Zerr DM, Hansen JA, Boeckh M, Hill JA.</t>
  </si>
  <si>
    <t>https://pubmed.ncbi.nlm.nih.gov/31678540</t>
  </si>
  <si>
    <t>Hill JA, Sedlak RH, Zerr DM, Huang ML, Yeung C, Myerson D, Jerome KR, Boeckh MJ.</t>
  </si>
  <si>
    <t>https://pubmed.ncbi.nlm.nih.gov/25255164</t>
  </si>
  <si>
    <t>Hall CB, Caserta MT, Schnabel K, Shelley LM, Marino AS, Carnahan JA, Yoo C, Lofthus GK, McDermott MP.</t>
  </si>
  <si>
    <t>https://pubmed.ncbi.nlm.nih.gov/18762520</t>
  </si>
  <si>
    <t>Jeulin H, Guéry M, Clément L, Salmon A, Beri M, Bordigoni P, Venard V.</t>
  </si>
  <si>
    <t>https://pubmed.ncbi.nlm.nih.gov/19898212</t>
  </si>
  <si>
    <t>Lee SO, Brown RA, Razonable RR.</t>
  </si>
  <si>
    <t>https://pubmed.ncbi.nlm.nih.gov/21629177</t>
  </si>
  <si>
    <t>Lee SO, Brown RA, Eid AJ, Razonable RR.</t>
  </si>
  <si>
    <t>https://pubmed.ncbi.nlm.nih.gov/21565944</t>
  </si>
  <si>
    <t>Hill JA, Magaret AS, Hall-Sedlak R, Mikhaylova A, Huang ML, Sandmaier BM, Hansen JA, Jerome KR, Zerr DM, Boeckh M.</t>
  </si>
  <si>
    <t>https://pubmed.ncbi.nlm.nih.gov/28596425</t>
  </si>
  <si>
    <t>Flamand L, Gravel A, Boutolleau D, Alvarez-Lafuente R, Jacobson S, Malnati MS, Kohn D, Tang YW, Yoshikawa T, Ablashi D.</t>
  </si>
  <si>
    <t>https://pubmed.ncbi.nlm.nih.gov/18550745</t>
  </si>
  <si>
    <t>Deback C, Géli J, Aït-Arkoub Z, Angleraud F, Gautheret-Dejean A, Agut H, Boutolleau D.</t>
  </si>
  <si>
    <t>https://pubmed.ncbi.nlm.nih.gov/19490982</t>
  </si>
  <si>
    <t>Berzero G, Campanini G, Vegezzi E, Paoletti M, Pichiecchio A, Simoncelli AM, Colombo AA, Bernasconi P, Borsani O, Di Matteo A, Rossi V, Foiadelli T, Savasta S, Compagno F, Zecca M, Baldanti F, Marchioni E.</t>
  </si>
  <si>
    <t>https://pubmed.ncbi.nlm.nih.gov/33587722</t>
  </si>
  <si>
    <t>Heldman MR, Job C, Maalouf J, Morris J, Xie H, Davis C, Stevens-Ayers T, Huang ML, Jerome KR, Fann JR, Zerr DM, Boeckh M, Hill JA.</t>
  </si>
  <si>
    <t>https://pubmed.ncbi.nlm.nih.gov/34111575</t>
  </si>
  <si>
    <t>Kasimir F, Toomey D, Liu Z, Kaiping AC, Ariza ME, Prusty BK.</t>
  </si>
  <si>
    <t>https://pubmed.ncbi.nlm.nih.gov/36589231</t>
  </si>
  <si>
    <t>Phan TL, Carlin K, Ljungman P, Politikos I, Boussiotis V, Boeckh M, Shaffer ML, Zerr DM.</t>
  </si>
  <si>
    <t>https://pubmed.ncbi.nlm.nih.gov/29684567</t>
  </si>
  <si>
    <t>Lino K, Alves LS, Raposo JV, Medeiros T, Souza CF, Silva AAD, de Paula VS, Almeida JR.</t>
  </si>
  <si>
    <t>https://pubmed.ncbi.nlm.nih.gov/34647632</t>
  </si>
  <si>
    <t>Raouf MME, Ouf NM, Elsorady MAS, Ghoneim FM.</t>
  </si>
  <si>
    <t>https://pubmed.ncbi.nlm.nih.gov/36739398</t>
  </si>
  <si>
    <t>Berneking L, Both A, Langebrake C, Aepfelbacher M, Lütgehetmann M, Kröger N, Christopeit M.</t>
  </si>
  <si>
    <t>https://pubmed.ncbi.nlm.nih.gov/35389547</t>
  </si>
  <si>
    <t>Vittayawacharin P, E'Leimat G, Lee BJ, Griffin S, Doh J, Nam H, Blodget E, Jeyakumar D, Kongtim P, Ciurea SO.</t>
  </si>
  <si>
    <t>https://pubmed.ncbi.nlm.nih.gov/36878429</t>
  </si>
  <si>
    <t>Nakayama H, Yamazaki R, Kato J, Koda Y, Sakurai M, Mori T.</t>
  </si>
  <si>
    <t>https://pubmed.ncbi.nlm.nih.gov/33830031</t>
  </si>
  <si>
    <t>Gasior M, Ferreras C, de Paz R, Bueno D, Mozo Y, Sisinni L, Canizales JT, González B, Olivas-Mazón R, Marcos A, Romero AB, Constanzo A, Mirones I, Fernández-Arroyo A, Balas A, Vicario JL, Escudero A, Yuste VJ, Pérez-Martínez A.</t>
  </si>
  <si>
    <t>https://pubmed.ncbi.nlm.nih.gov/33713461</t>
  </si>
  <si>
    <t>Mysore KR, Phan TL, Himes RW, Schady D, Eldin KW, Prusty BK, Munoz FM.</t>
  </si>
  <si>
    <t>https://pubmed.ncbi.nlm.nih.gov/33491073</t>
  </si>
  <si>
    <t>Lee YJ, Su Y, Cho C, Papanicolaou GA.</t>
  </si>
  <si>
    <t>https://pubmed.ncbi.nlm.nih.gov/34370861</t>
  </si>
  <si>
    <t>Hill JA, Moon SH, Chandak A, Zhang Z, Boeckh M, Maziarz RT.</t>
  </si>
  <si>
    <t>https://pubmed.ncbi.nlm.nih.gov/35764288</t>
  </si>
  <si>
    <t>Yoshida S, Ara T, Okada K, Mori Y, Tsukamoto S, Miyashita N, Kasahara K, Ebata K, Iwasaki J, Takahashi S, Shigematsu A, Minauchi K, Kobayashi N, Ogasawara M, Imamura M, Teshima T, Ota S.</t>
  </si>
  <si>
    <t>https://pubmed.ncbi.nlm.nih.gov/36243759</t>
  </si>
  <si>
    <t>Mori T, Koda Y, Kato J, Sakurai M, Uwamino Y, Hasegawa N.</t>
  </si>
  <si>
    <t>https://pubmed.ncbi.nlm.nih.gov/34347179</t>
  </si>
  <si>
    <t>Mah J, Huang C, Sahoo MK, Pinsky BA.</t>
  </si>
  <si>
    <t>https://pubmed.ncbi.nlm.nih.gov/37649537</t>
  </si>
  <si>
    <t>Miyake M, Kawamura Y, Ishihara N, Suzuki S, Miura H, Sakaguchi Y, Tanaka M, Takahashi Y, Kojima S, Toyama H, Natsume J, Yoshikawa T.</t>
  </si>
  <si>
    <t>https://pubmed.ncbi.nlm.nih.gov/33917715</t>
  </si>
  <si>
    <t>Meng J, Ji H, Chen L, Liu A.</t>
  </si>
  <si>
    <t>https://pubmed.ncbi.nlm.nih.gov/36110128</t>
  </si>
  <si>
    <t>Schulze Lammers FC, Bonifacius A, Tischer-Zimmermann S, Goudeva L, Martens J, Lepenies B, von Karpowitz M, Einecke G, Beutel G, Skripuletz T, Blasczyk R, Beier R, Maecker-Kolhoff B, Eiz-Vesper B.</t>
  </si>
  <si>
    <t>https://pubmed.ncbi.nlm.nih.gov/34989946</t>
  </si>
  <si>
    <t>Wang WJ, Feng SQ, He F, Du HJ, Feng M, Wang RF, Mei GY, Liu M, Liu R, Yao HL, Han J.</t>
  </si>
  <si>
    <t>https://pubmed.ncbi.nlm.nih.gov/36189995</t>
  </si>
  <si>
    <t>Singh A, Dandoy CE, Chen M, Kim S, Mulroney CM, Kharfan-Dabaja MA, Ganguly S, Maziarz RT, Kanakry CG, Kanakry JA, Patel SS, Hill JA, De Oliveir S, Taplitz R, Hematti P, Lazarus HM, Abid MB, Goldsmith SR, Romee R, Komanduri KV, Badawy SM, Friend BD, Beitinjaneh A, Politikos I, Perales MA, Riches M.</t>
  </si>
  <si>
    <t>https://pubmed.ncbi.nlm.nih.gov/34587551</t>
  </si>
  <si>
    <t>Castagna L, Valli V, Timofeeva I, Capizzuto R, Bramanti S, Mariotti J, De Philippis C, Sarina B, Mannina D, Giordano L, De Paoli F, van Beek JJP, Zaghi E, Calvi M, Vito CD, Mavilio D, Crocchiolo R, Lugli E.</t>
  </si>
  <si>
    <t>https://pubmed.ncbi.nlm.nih.gov/33819481</t>
  </si>
  <si>
    <t>Okumura T, Horiba K, Kamei H, Takeuchi S, Suzuki T, Torii Y, Kawada JI, Takahashi Y, Ogura Y, Ogi T, Ito Y.</t>
  </si>
  <si>
    <t>https://pubmed.ncbi.nlm.nih.gov/33823791</t>
  </si>
  <si>
    <t>Khimani F, Ranspach P, Elmariah H, Kim J, Whiting J, Nishihori T, Locke FL, Perez Perez A, Dean E, Mishra A, Perez L, Lazaryan A, Jain MD, Nieder M, Liu H, Faramand R, Hansen D, Alsina M, Ochoa L, Davila M, Anasetti C, Pidala J, Bejanyan N.</t>
  </si>
  <si>
    <t>https://pubmed.ncbi.nlm.nih.gov/34329754</t>
  </si>
  <si>
    <t>Mehta P, Tsilifis C, Lum SH, Slatter MA, Hambleton S, Owens S, Williams E, Flood T, Gennery AR, Nademi Z.</t>
  </si>
  <si>
    <t>https://pubmed.ncbi.nlm.nih.gov/37452206</t>
  </si>
  <si>
    <t>Ramgopal A, Sridar S, Dalal J, Kalpatthi R.</t>
  </si>
  <si>
    <t>https://pubmed.ncbi.nlm.nih.gov/34070379</t>
  </si>
  <si>
    <t>Rojas-Rechy MH, Gaytán-Morales F, Sánchez-Ponce Y, Castorena-Villa I, López-Martínez B, Parra-Ortega I, Escamilla-Núñez MC, Méndez-Tenorio A, Pompa-Mera EN, Martinez-Ruiz GU, Fuentes-Pananá EM, Morales-Sánchez A.</t>
  </si>
  <si>
    <t>https://pubmed.ncbi.nlm.nih.gov/36014102</t>
  </si>
  <si>
    <t>Goloshchapov OV, Shvetsov AN, Chukhlovin AB, Spiridonova AA, Vladovskaya MD, Zubarovskaya LS, Kulagin AD.</t>
  </si>
  <si>
    <t>https://pubmed.ncbi.nlm.nih.gov/36363720</t>
  </si>
  <si>
    <t>Wang WJ, Feng M, He F, Song J, Song QQ, Xia D, Liu R, Yao HL, Han J.</t>
  </si>
  <si>
    <t>https://pubmed.ncbi.nlm.nih.gov/36300166</t>
  </si>
  <si>
    <t>Bejanyan N, Vlasova-St Louis I, Mohei H, Cao Q, El Jurdi N, Wagner JE, Miller JS, Brunstein CG.</t>
  </si>
  <si>
    <t>https://pubmed.ncbi.nlm.nih.gov/33718897</t>
  </si>
  <si>
    <t>Zhang X, Wang F, Yu J, Jiang Z.</t>
  </si>
  <si>
    <t>https://pubmed.ncbi.nlm.nih.gov/37396304</t>
  </si>
  <si>
    <t>Vasu S, Bostic M, Zhao Q, Sharma N, Puto M, Knight S, Scott D, Guzman R, Kromer M, Tackett K, Lind K, Knill K, Watson E, Wall S, Saad A, Choe H, Larkin K, Brammer J, Jaglowski S, Penza S, Davies SM, Cataland S.</t>
  </si>
  <si>
    <t>https://pubmed.ncbi.nlm.nih.gov/34932790</t>
  </si>
  <si>
    <t>Obrová K, Grumaz S, Remely M, Czurda S, Krickl I, Herndlhofer S, Gleixner KV, Sperr WR, Größlinger L, Frank T, Andrade N, Egger-Matiqi T, Peters C, Engstler G, Dworzak M, Attarbaschi A, van Grotel M, van den Heuvel-Eibrink MM, Moiseev IS, Rogacheva Y, Zubarovskaya L, Zubarovskaya N, Pichler H, Lawitschka A, Koller E, Keil F, Valent P, Sohn K, Lion T.</t>
  </si>
  <si>
    <t>https://pubmed.ncbi.nlm.nih.gov/33784434</t>
  </si>
  <si>
    <t>Carbo EC, Russcher A, Kraakman MEM, de Brouwer CS, Sidorov IA, Feltkamp MCW, Kroes ACM, Claas ECJ, de Vries JJC.</t>
  </si>
  <si>
    <t>https://pubmed.ncbi.nlm.nih.gov/35215180</t>
  </si>
  <si>
    <t>Kageyama K, Uchida N, Yamamoto H, Takagi S, Ebihara M, Yuasa M, Kaji D, Nishida A, Ishiwata K, Yamamoto G, Asano-Mori Y, Izutsu K, Wake A, Yoneyama A, Makino S, Taniguchi S.</t>
  </si>
  <si>
    <t>https://pubmed.ncbi.nlm.nih.gov/32782352</t>
  </si>
  <si>
    <t>Barozzi P, Riva G, Vallerini D, Quadrelli C, Lagreca I, Eccheli R, Forghieri F, Coluccio V, Maccaferri M, Paolini A, Colaci E, Morselli M, Marasca R, Narni F, Comoli P, Campioli D, Trenti T, Potenza L, Luppi M.</t>
  </si>
  <si>
    <t>https://pubmed.ncbi.nlm.nih.gov/27404369</t>
  </si>
  <si>
    <t>Drago F, Ciccarese G, Broccolo F, Cozzani E, Parodi A.</t>
  </si>
  <si>
    <t>https://pubmed.ncbi.nlm.nih.gov/26489402</t>
  </si>
  <si>
    <t>Asano Y, Yoshikawa T, Suga S, Yazaki T, Hirabayashi S, Ono Y, Tsuzuki K, Oshima S.</t>
  </si>
  <si>
    <t>https://pubmed.ncbi.nlm.nih.gov/2574324</t>
  </si>
  <si>
    <t>https://pubmed.ncbi.nlm.nih.gov/7606018</t>
  </si>
  <si>
    <t>Asano Y, Yoshikawa T, Suga S, Nakashima T, Yazaki T, Fukuda M, Kojima S, Matsuyama T.</t>
  </si>
  <si>
    <t>https://pubmed.ncbi.nlm.nih.gov/1846942</t>
  </si>
  <si>
    <t>Galarraga MC, Gomez E, de Ona M, Rodriguez A, Laures A, Boga JA, Fernandez JA, Melon S.</t>
  </si>
  <si>
    <t>https://pubmed.ncbi.nlm.nih.gov/16008754</t>
  </si>
  <si>
    <t>Wrzos H, Gibbons J, Abt PL, Gifford RR, Yang HC.</t>
  </si>
  <si>
    <t>https://pubmed.ncbi.nlm.nih.gov/1968216</t>
  </si>
  <si>
    <t>Appleton AL, Sviland L.</t>
  </si>
  <si>
    <t>https://pubmed.ncbi.nlm.nih.gov/8232499</t>
  </si>
  <si>
    <t>Yoshikawa T, Suzuki K, Ihira M, Furukawa H, Suga S, Asano Y, Kojima S, Kato K, Matsuyama T.</t>
  </si>
  <si>
    <t>https://pubmed.ncbi.nlm.nih.gov/9746806</t>
  </si>
  <si>
    <t>Luka J, Pirruccello SJ, Kersey JH.</t>
  </si>
  <si>
    <t>https://pubmed.ncbi.nlm.nih.gov/1682676</t>
  </si>
  <si>
    <t>Le Cleach L, Joberty C, Fillet AM, Sutton L, Cordonnier C, Francès C, Agut H, Chosidow O.</t>
  </si>
  <si>
    <t>https://pubmed.ncbi.nlm.nih.gov/9645656</t>
  </si>
  <si>
    <t>Carrigan DR.</t>
  </si>
  <si>
    <t>https://pubmed.ncbi.nlm.nih.gov/7803806</t>
  </si>
  <si>
    <t>Luppi M, Barozzi P, Marasca R, Ceccherini-Nelli L, Torelli G.</t>
  </si>
  <si>
    <t>https://pubmed.ncbi.nlm.nih.gov/8397264</t>
  </si>
  <si>
    <t>Gompels UA, Luxton J, Knox KK, Carrigan DR.</t>
  </si>
  <si>
    <t>https://pubmed.ncbi.nlm.nih.gov/7907709</t>
  </si>
  <si>
    <t>Ragona G, Angeloni A, Farina A, Faggioni A, Frati L, Calogero A, Gentile G, Martino P, Arcese W, Mandelli F.</t>
  </si>
  <si>
    <t>https://pubmed.ncbi.nlm.nih.gov/7803807</t>
  </si>
  <si>
    <t>Kurata T, Iwasaki T, Sata T, Wakabayashi T, Yamaguchi K, Okuno T, Yamanishi K, Takei Y.</t>
  </si>
  <si>
    <t>https://pubmed.ncbi.nlm.nih.gov/1963044</t>
  </si>
  <si>
    <t>Merlino C, Giacchino F, Segoloni GP, Ponzi AN.</t>
  </si>
  <si>
    <t>https://pubmed.ncbi.nlm.nih.gov/1318588</t>
  </si>
  <si>
    <t>https://pubmed.ncbi.nlm.nih.gov/11055083</t>
  </si>
  <si>
    <t>Das BB, Munoz FM.</t>
  </si>
  <si>
    <t>https://pubmed.ncbi.nlm.nih.gov/28162933</t>
  </si>
  <si>
    <t>Pellett PE, Lindquester GJ, Feorino P, Lopez C.</t>
  </si>
  <si>
    <t>https://pubmed.ncbi.nlm.nih.gov/1963049</t>
  </si>
  <si>
    <t>https://pubmed.ncbi.nlm.nih.gov/20070702</t>
  </si>
  <si>
    <t>Chapenko S, Folkmane I, Tomsone V, Kozireva S, Bicans J, Amerika D, Rozentals R, Murovska M.</t>
  </si>
  <si>
    <t>https://pubmed.ncbi.nlm.nih.gov/11406212</t>
  </si>
  <si>
    <t>de Oña M, Melón S, Rodriguez JL, Sanmartin JC, Bernardo MJ.</t>
  </si>
  <si>
    <t>https://pubmed.ncbi.nlm.nih.gov/11959192</t>
  </si>
  <si>
    <t>https://pubmed.ncbi.nlm.nih.gov/10083199</t>
  </si>
  <si>
    <t>Wade AW, McDonald AT, Acott PD, Lee S, Crocker JF.</t>
  </si>
  <si>
    <t>https://pubmed.ncbi.nlm.nih.gov/9723401</t>
  </si>
  <si>
    <t>Dunne WM Jr, Demmler GJ.</t>
  </si>
  <si>
    <t>https://pubmed.ncbi.nlm.nih.gov/1351995</t>
  </si>
  <si>
    <t>Lopez C, Pellett P, Stewart J, Goldsmith C, Sanderlin K, Black J, Warfield D, Feorino P.</t>
  </si>
  <si>
    <t>https://pubmed.ncbi.nlm.nih.gov/3259614</t>
  </si>
  <si>
    <t>Morris DJ, Littler E, Arrand JR, Jordan D, Mallick NP, Johnson RW.</t>
  </si>
  <si>
    <t>https://pubmed.ncbi.nlm.nih.gov/2542794</t>
  </si>
  <si>
    <t>Le J, Gantt S; AST Infectious Diseases Community of Practice.</t>
  </si>
  <si>
    <t>https://pubmed.ncbi.nlm.nih.gov/23465006</t>
  </si>
  <si>
    <t>Ablashi DV, Salahuddin SZ, Josephs SF, Imam F, Lusso P, Gallo RC, Hung C, Lemp J, Markham PD.</t>
  </si>
  <si>
    <t>https://pubmed.ncbi.nlm.nih.gov/3627265</t>
  </si>
  <si>
    <t>Kato Y, Ihira M, Umeda M, Higashimoto Y, Kawamura Y, Ohashi M, Ishi J, Yoshikawa T.</t>
  </si>
  <si>
    <t>https://pubmed.ncbi.nlm.nih.gov/24478470</t>
  </si>
  <si>
    <t>Hiramatsu H, Suzuki R, Yamada S, Ihira M, Isegawa Y, Kawamura Y, Matsuoka E, Miura H, Yoshikawa T.</t>
  </si>
  <si>
    <t>https://pubmed.ncbi.nlm.nih.gov/25691643</t>
  </si>
  <si>
    <t>Triplett BM, Muller B, Kang G, Li Y, Cross SJ, Moen J, Cunningham L, Janssen W, Mamcarz E, Shook DR, Srinivasan A, Choi J, Hayden RT, Leung W.</t>
  </si>
  <si>
    <t>https://pubmed.ncbi.nlm.nih.gov/29178554</t>
  </si>
  <si>
    <t>Yoshikawa T, Asano Y, Kobayashi I, Nakashima T, Yazaki T, Suga S, Ozaki T, Wyatt LS, Frenkel N.</t>
  </si>
  <si>
    <t>https://pubmed.ncbi.nlm.nih.gov/8106867</t>
  </si>
  <si>
    <t>Mitxelena J, Gomez-Ullate P, Aguirre A, Rubio G, Lampreabe I, Díaz-Pérez JL.</t>
  </si>
  <si>
    <t>https://pubmed.ncbi.nlm.nih.gov/12581135</t>
  </si>
  <si>
    <t>Ross DJ, Chan RC, Kubak B, Laks H, Nichols WS.</t>
  </si>
  <si>
    <t>https://pubmed.ncbi.nlm.nih.gov/11406259</t>
  </si>
  <si>
    <t>Peigo MF, Thomasini RL, Puglia AL, Costa SC, Bonon SH, Boin IF, Leonardi M, Mota NG.</t>
  </si>
  <si>
    <t>https://pubmed.ncbi.nlm.nih.gov/19671120</t>
  </si>
  <si>
    <t>Qiu X, Culp JS, DiLella AG, Hellmig B, Hoog SS, Janson CA, Smith WW, Abdel-Meguid SS.</t>
  </si>
  <si>
    <t>https://pubmed.ncbi.nlm.nih.gov/8805707</t>
  </si>
  <si>
    <t>Bertz S, Ensser A, Stoehr R, Eckstein M, Apel H, Mayr D, Buettner-Herold M, Gaisa NT, Compérat E, Wullich B, Hartmann A, Knöll A.</t>
  </si>
  <si>
    <t>https://pubmed.ncbi.nlm.nih.gov/32047230</t>
  </si>
  <si>
    <t>Zambelli A, Montagna D, Da Prada GA, Maccario R, Zibera C, Moretta A, Ponchio L, Lozza L, Baiardi P, Maserati R, Marone P, Della Cuna GR.</t>
  </si>
  <si>
    <t>https://pubmed.ncbi.nlm.nih.gov/12552979</t>
  </si>
  <si>
    <t>Antón A, Cervera C, Pumarola T, Moreno A, Benito N, Linares L, Esteva C, Cofán F, Jiménez de Anta MT, Marcos MA.</t>
  </si>
  <si>
    <t>https://pubmed.ncbi.nlm.nih.gov/18212637</t>
  </si>
  <si>
    <t>Jenson HB, McClain KL, Leach CT, Deng JH, Gao SJ.</t>
  </si>
  <si>
    <t>https://pubmed.ncbi.nlm.nih.gov/10911374</t>
  </si>
  <si>
    <t>Thomasini RL, Sampaio AM, Bonon SH, Boin IF, Leonardi LS, Leonardi M, Costa SC.</t>
  </si>
  <si>
    <t>https://pubmed.ncbi.nlm.nih.gov/17580183</t>
  </si>
  <si>
    <t>Ablashi DV, Handy M, Bernbaum J, Chatlynne LG, Lapps W, Kramarsky B, Berneman ZN, Komaroff AL, Whitman JE.</t>
  </si>
  <si>
    <t>https://pubmed.ncbi.nlm.nih.gov/9766884</t>
  </si>
  <si>
    <t>Ma J, Jia J, Jiang X, Xu M, Guo J, Tang T, Xu X, Wu Z, Hu B, Yao K, Li L, Tang H.</t>
  </si>
  <si>
    <t>https://pubmed.ncbi.nlm.nih.gov/32295911</t>
  </si>
  <si>
    <t>Wang B, Nishimura M, Maekawa Y, Kotari T, Okuno T, Mori Y.</t>
  </si>
  <si>
    <t>https://pubmed.ncbi.nlm.nih.gov/30842329</t>
  </si>
  <si>
    <t>Hall CB, Caserta MT, Schnabel KC, Boettrich C, McDermott MP, Lofthus GK, Carnahan JA, Dewhurst S.</t>
  </si>
  <si>
    <t>https://pubmed.ncbi.nlm.nih.gov/15480369</t>
  </si>
  <si>
    <t>Cassina G, Russo D, De Battista D, Broccolo F, Lusso P, Malnati MS.</t>
  </si>
  <si>
    <t>https://pubmed.ncbi.nlm.nih.gov/23391825</t>
  </si>
  <si>
    <t>Pessina A, Bonomi A, Coccè V, Bernardo ME, Cometa AM, Ferrari M, Sisto F, Cavicchini L, Locatelli F.</t>
  </si>
  <si>
    <t>https://pubmed.ncbi.nlm.nih.gov/19664021</t>
  </si>
  <si>
    <t>Isomura H, Yoshida M, Namba H, Yamada M.</t>
  </si>
  <si>
    <t>https://pubmed.ncbi.nlm.nih.gov/12767009</t>
  </si>
  <si>
    <t>Ohyashiki JH, Abe K, Ojima T, Wang P, Zhou CF, Suzuki A, Ohyashiki K, Yamamoto K.</t>
  </si>
  <si>
    <t>https://pubmed.ncbi.nlm.nih.gov/10400183</t>
  </si>
  <si>
    <t>Tanner A, Carlson SA, Nukui M, Murphy EA, Berges BK.</t>
  </si>
  <si>
    <t>https://pubmed.ncbi.nlm.nih.gov/24006442</t>
  </si>
  <si>
    <t>Rizzo R, D'Accolti M, Bortolotti D, Caccuri F, Caruso A, Di Luca D, Caselli E.</t>
  </si>
  <si>
    <t>https://pubmed.ncbi.nlm.nih.gov/30523283</t>
  </si>
  <si>
    <t>Isomura H, Yamada M, Yoshida M, Tanaka H, Kitamura T, Oda M, Nii S, Seino Y.</t>
  </si>
  <si>
    <t>https://pubmed.ncbi.nlm.nih.gov/9260689</t>
  </si>
  <si>
    <t>Behzad-Behbahani A, Entezam M, Mojiri A, Pouransari R, Rahsaz M, Banihashemi M, Heidari T, Farhadi A, Azarpira N, Yaghobi R, Jowkar Z, Ramzi M, Robati M.</t>
  </si>
  <si>
    <t>https://pubmed.ncbi.nlm.nih.gov/18695326</t>
  </si>
  <si>
    <t>Yoshida M, Yamada M, Tsukazaki T, Chatterjee S, Lakeman FD, Nii S, Whitley RJ.</t>
  </si>
  <si>
    <t>https://pubmed.ncbi.nlm.nih.gov/9864048</t>
  </si>
  <si>
    <t>Kim JS, Lee KS, Park JH, Kim MY, Shin WS.</t>
  </si>
  <si>
    <t>https://pubmed.ncbi.nlm.nih.gov/10765058</t>
  </si>
  <si>
    <t>Goldfarb J, Borges N, Gowans LK, Kohn D, Worley S, Li L, Yen-Lieberman B, Lach D, Danziger-Isakov L, Yee-Guardino S, Trunick C, Pellett PE.</t>
  </si>
  <si>
    <t>https://pubmed.ncbi.nlm.nih.gov/26815906</t>
  </si>
  <si>
    <t>Romeo MA, Gilardini Montani MS, Falcinelli L, Gaeta A, Nazzari C, Faggioni A, Cirone M.</t>
  </si>
  <si>
    <t>https://pubmed.ncbi.nlm.nih.gov/31521763</t>
  </si>
  <si>
    <t>Nordström I, Eriksson K.</t>
  </si>
  <si>
    <t>https://pubmed.ncbi.nlm.nih.gov/22701693</t>
  </si>
  <si>
    <t>Safronetz D, Humar A, Tipples GA.</t>
  </si>
  <si>
    <t>https://pubmed.ncbi.nlm.nih.gov/12951217</t>
  </si>
  <si>
    <t>Halme L, Loginov R, Arola J, Turunen U, Lautenschlager I.</t>
  </si>
  <si>
    <t>https://pubmed.ncbi.nlm.nih.gov/24099308</t>
  </si>
  <si>
    <t>Stanton R, Wilkinson GW, Fox JD.</t>
  </si>
  <si>
    <t>https://pubmed.ncbi.nlm.nih.gov/14556272</t>
  </si>
  <si>
    <t>Isomura H, Yoshida M, Namba H, Fujiwara N, Ohuchi R, Uno F, Oda M, Seino Y, Yamada M.</t>
  </si>
  <si>
    <t>https://pubmed.ncbi.nlm.nih.gov/10675403</t>
  </si>
  <si>
    <t>Yasukawa M, Ohminami H, Sada E, Yakushijin Y, Kaneko M, Yanagisawa K, Kohno H, Bando S, Fujita S.</t>
  </si>
  <si>
    <t>https://pubmed.ncbi.nlm.nih.gov/9920848</t>
  </si>
  <si>
    <t>Ablashi DV, Balachandran N, Josephs SF, Hung CL, Krueger GR, Kramarsky B, Salahuddin SZ, Gallo RC.</t>
  </si>
  <si>
    <t>https://pubmed.ncbi.nlm.nih.gov/1653487</t>
  </si>
  <si>
    <t>Higashimoto Y, Ohta A, Nishiyama Y, Ihira M, Sugata K, Asano Y, Peterson DL, Ablashi DV, Lusso P, Yoshikawa T.</t>
  </si>
  <si>
    <t>https://pubmed.ncbi.nlm.nih.gov/22278837</t>
  </si>
  <si>
    <t>Reeves WC, Stamey FR, Black JB, Mawle AC, Stewart JA, Pellett PE.</t>
  </si>
  <si>
    <t>https://pubmed.ncbi.nlm.nih.gov/10913395</t>
  </si>
  <si>
    <t>Dietrich J, Blumberg BM, Roshal M, Baker JV, Hurley SD, Mayer-Pröschel M, Mock DJ.</t>
  </si>
  <si>
    <t>https://pubmed.ncbi.nlm.nih.gov/15152048</t>
  </si>
  <si>
    <t>Jaworska J, Gravel A, Flamand L.</t>
  </si>
  <si>
    <t>https://pubmed.ncbi.nlm.nih.gov/20404187</t>
  </si>
  <si>
    <t>Kikuta H, Lu H, Tomizawa K, Matsumoto S.</t>
  </si>
  <si>
    <t>https://pubmed.ncbi.nlm.nih.gov/2161036</t>
  </si>
  <si>
    <t>Borenstein R, Zeigerman H, Frenkel N.</t>
  </si>
  <si>
    <t>https://pubmed.ncbi.nlm.nih.gov/20053742</t>
  </si>
  <si>
    <t>Zhou CF, Abe K, Wang P, Ojima T, Yamamoto K.</t>
  </si>
  <si>
    <t>https://pubmed.ncbi.nlm.nih.gov/10449249</t>
  </si>
  <si>
    <t>Caserta MT, Hall CB, Schnabel K, Lofthus G, Marino A, Shelley L, Yoo C, Carnahan J, Anderson L, Wang H.</t>
  </si>
  <si>
    <t>https://pubmed.ncbi.nlm.nih.gov/20211581</t>
  </si>
  <si>
    <t>Nitsche A, Fleischmann J, Klima KM, Radonić A, Thulke S, Siegert W.</t>
  </si>
  <si>
    <t>https://pubmed.ncbi.nlm.nih.gov/15186736</t>
  </si>
  <si>
    <t>Yeo WM, Isegawa Y, Chow VT.</t>
  </si>
  <si>
    <t>https://pubmed.ncbi.nlm.nih.gov/17928352</t>
  </si>
  <si>
    <t>D'Agaro P, Burgnich P, Comar M, Dal Molin G, Bernardon M, Busetti M, Alberico S, Poli A, Campello C; SIGO Italian Group.</t>
  </si>
  <si>
    <t>https://pubmed.ncbi.nlm.nih.gov/18855654</t>
  </si>
  <si>
    <t>Gautheret-Dejean A, Dejean O, Vastel L, Kerboull M, Aubin JT, Franti M, Agut H.</t>
  </si>
  <si>
    <t>https://pubmed.ncbi.nlm.nih.gov/10836387</t>
  </si>
  <si>
    <t>Shao Q, Lin Z, Wu X, Tang J, Lu S, Feng D, Cheng C, Qing L, Yao K, Chen Y.</t>
  </si>
  <si>
    <t>https://pubmed.ncbi.nlm.nih.gov/27344170</t>
  </si>
  <si>
    <t>Kagialis-Girard S, Durand B, Mialou V, Pagès MP, Galambrun C, Bertrand Y, Negrier C.</t>
  </si>
  <si>
    <t>https://pubmed.ncbi.nlm.nih.gov/16333831</t>
  </si>
  <si>
    <t>Ablashi DV, Lapps W, Kaplan M, Whitman JE, Richert JR, Pearson GR.</t>
  </si>
  <si>
    <t>https://pubmed.ncbi.nlm.nih.gov/9987758</t>
  </si>
  <si>
    <t>Favacho AR, Cintra EA, Coelho LC, Linhares MI.</t>
  </si>
  <si>
    <t>https://pubmed.ncbi.nlm.nih.gov/17254798</t>
  </si>
  <si>
    <t>Luka J, Okano M, Thiele G.</t>
  </si>
  <si>
    <t>https://pubmed.ncbi.nlm.nih.gov/2178187</t>
  </si>
  <si>
    <t>Greninger AL, Roychoudhury P, Makhsous N, Hanson D, Chase J, Krueger G, Xie H, Huang ML, Saunders L, Ablashi D, Koelle DM, Cook L, Jerome KR.</t>
  </si>
  <si>
    <t>https://pubmed.ncbi.nlm.nih.gov/29491155</t>
  </si>
  <si>
    <t>Ohyashiki JH, Takaku T, Ojima T, Abe K, Yamamoto K, Zhang Y, Ohyashiki K.</t>
  </si>
  <si>
    <t>https://pubmed.ncbi.nlm.nih.gov/15721266</t>
  </si>
  <si>
    <t>Miura H, Kawamura Y, Ozeki E, Ihira M, Ohashi M, Yoshikawa T.</t>
  </si>
  <si>
    <t>https://pubmed.ncbi.nlm.nih.gov/26083588</t>
  </si>
  <si>
    <t>Wilborn F, Binder T, Neipel F, Blasczyk R, Siegert W.</t>
  </si>
  <si>
    <t>https://pubmed.ncbi.nlm.nih.gov/9705171</t>
  </si>
  <si>
    <t>Yoshikawa T, Goshima F, Akimoto S, Ozaki T, Iwasaki T, Kurata T, Asano Y, Nishiyama Y.</t>
  </si>
  <si>
    <t>https://pubmed.ncbi.nlm.nih.gov/12858410</t>
  </si>
  <si>
    <t>Kondo K, Kondo T, Okuno T, Takahashi M, Yamanishi K.</t>
  </si>
  <si>
    <t>https://pubmed.ncbi.nlm.nih.gov/1646280</t>
  </si>
  <si>
    <t>Katsafanas GC, Schirmer EC, Wyatt LS, Frenkel N.</t>
  </si>
  <si>
    <t>https://pubmed.ncbi.nlm.nih.gov/8790409</t>
  </si>
  <si>
    <t>Goel P, Tailor P, Chande AG, Basu A, Mukhopadhyaya R.</t>
  </si>
  <si>
    <t>https://pubmed.ncbi.nlm.nih.gov/23454489</t>
  </si>
  <si>
    <t>Gravel A, Hall CB, Flamand L.</t>
  </si>
  <si>
    <t>https://pubmed.ncbi.nlm.nih.gov/23408849</t>
  </si>
  <si>
    <t>Akhyani N, Fotheringham J, Yao K, Rashti F, Jacobson S.</t>
  </si>
  <si>
    <t>https://pubmed.ncbi.nlm.nih.gov/16966219</t>
  </si>
  <si>
    <t>Campbell A, Hogestyn JM, Folts CJ, Lopez B, Pröschel C, Mock D, Mayer-Pröschel M.</t>
  </si>
  <si>
    <t>https://pubmed.ncbi.nlm.nih.gov/28638124</t>
  </si>
  <si>
    <t>https://pubmed.ncbi.nlm.nih.gov/1314872</t>
  </si>
  <si>
    <t>Yamamoto K, Yoshikawa T, Okamoto S, Yamaki K, Shimokata K, Nishiyama Y.</t>
  </si>
  <si>
    <t>https://pubmed.ncbi.nlm.nih.gov/15543584</t>
  </si>
  <si>
    <t>Kondo K, Kondo T, Shimada K, Amo K, Miyagawa H, Yamanishi K.</t>
  </si>
  <si>
    <t>https://pubmed.ncbi.nlm.nih.gov/12116029</t>
  </si>
  <si>
    <t>Knox KK, Brewer JH, Henry JM, Harrington DJ, Carrigan DR.</t>
  </si>
  <si>
    <t>https://pubmed.ncbi.nlm.nih.gov/11049767</t>
  </si>
  <si>
    <t>Nishimura N, Yoshikawa T, Ozaki T, Sun H, Goshima F, Nishiyama Y, Asano Y, Kurata T, Iwasaki T.</t>
  </si>
  <si>
    <t>https://pubmed.ncbi.nlm.nih.gov/15543572</t>
  </si>
  <si>
    <t>Safronetz D, Petric M, Tellier R, Parvez B, Tipples GA.</t>
  </si>
  <si>
    <t>https://pubmed.ncbi.nlm.nih.gov/12966551</t>
  </si>
  <si>
    <t>Sjahril R, Isegawa Y, Tanaka T, Nakano K, Yoshikawa T, Asano Y, Ohshima A, Yamanishi K, Sugimoto N.</t>
  </si>
  <si>
    <t>https://pubmed.ncbi.nlm.nih.gov/19153640</t>
  </si>
  <si>
    <t>Okuno T, Sao H, Asada H, Shiraki K, Takahashi M, Yamanishi K.</t>
  </si>
  <si>
    <t>https://pubmed.ncbi.nlm.nih.gov/2161152</t>
  </si>
  <si>
    <t>Pitalia AK, Liu-Yin JA, Freemont AJ, Morris DJ, Fitzmaurice RJ.</t>
  </si>
  <si>
    <t>https://pubmed.ncbi.nlm.nih.gov/8283170</t>
  </si>
  <si>
    <t>Dahl H, Fjaertoft G, Norsted T, Wang FZ, Mousavi-Jazi M, Linde A.</t>
  </si>
  <si>
    <t>https://pubmed.ncbi.nlm.nih.gov/10558965</t>
  </si>
  <si>
    <t>Lusso P, Malnati MS, Garzino-Demo A, Crowley RW, Long EO, Gallo RC.</t>
  </si>
  <si>
    <t>https://pubmed.ncbi.nlm.nih.gov/7681936</t>
  </si>
  <si>
    <t>De Filippis L, Foglieni C, Silva S, Vescovi AL, Lusso P, Malnati MS.</t>
  </si>
  <si>
    <t>https://pubmed.ncbi.nlm.nih.gov/17276364</t>
  </si>
  <si>
    <t>Cosme I, Ramírez MA, Peñata CA, Beltrán-Arroyave C, Florez ID.</t>
  </si>
  <si>
    <t>https://pubmed.ncbi.nlm.nih.gov/32925539</t>
  </si>
  <si>
    <t>Liu DX, Gompels UA, Nicholas J, Lelliott C.</t>
  </si>
  <si>
    <t>https://pubmed.ncbi.nlm.nih.gov/8397282</t>
  </si>
  <si>
    <t>Kositanont U, Wasi C, Ekpatcha N, Poomchart A, Likanonsakul S, Suphanip I, Balachandra K, Yamanishi K.</t>
  </si>
  <si>
    <t>https://pubmed.ncbi.nlm.nih.gov/8703244</t>
  </si>
  <si>
    <t>Hammerling JA, Lambrecht RS, Kehl KS, Carrigan DR.</t>
  </si>
  <si>
    <t>https://pubmed.ncbi.nlm.nih.gov/8943744</t>
  </si>
  <si>
    <t>Adams O, Krempe C, Kögler G, Wernet P, Scheid A.</t>
  </si>
  <si>
    <t>https://pubmed.ncbi.nlm.nih.gov/9697740</t>
  </si>
  <si>
    <t>Papanikolaou E, Kouvatsis V, Dimitriadis G, Inoue N, Arsenakis M.</t>
  </si>
  <si>
    <t>https://pubmed.ncbi.nlm.nih.gov/12367753</t>
  </si>
  <si>
    <t>Burd EM, Knox KK, Carrigan DR.</t>
  </si>
  <si>
    <t>https://pubmed.ncbi.nlm.nih.gov/8384028</t>
  </si>
  <si>
    <t>Dewhurst S, Chandran B, McIntyre K, Schnabel K, Hall CB.</t>
  </si>
  <si>
    <t>https://pubmed.ncbi.nlm.nih.gov/1326815</t>
  </si>
  <si>
    <t>Turner S, DiLuca D, Gompels U.</t>
  </si>
  <si>
    <t>https://pubmed.ncbi.nlm.nih.gov/12270665</t>
  </si>
  <si>
    <t>Revest M, Minjolle S, Veyer D, Lagathu G, Michelet C, Colimon R.</t>
  </si>
  <si>
    <t>https://pubmed.ncbi.nlm.nih.gov/21376662</t>
  </si>
  <si>
    <t>Deback C, Agbalika F, Scieux C, Marcelin AG, Gautheret-Dejean A, Cherot J, Hermet L, Roger O, Agut H.</t>
  </si>
  <si>
    <t>https://pubmed.ncbi.nlm.nih.gov/18329730</t>
  </si>
  <si>
    <t>Cermelli C, Concari M, Carubbi F, Fabio G, Sabbatini AM, Pecorari M, Pietrosemoli P, Meacci M, Guicciardi E, Carulli N, Portolani M.</t>
  </si>
  <si>
    <t>https://pubmed.ncbi.nlm.nih.gov/8896242</t>
  </si>
  <si>
    <t>Nikolaou K, Varinou L, Inoue N, Arsenakis M.</t>
  </si>
  <si>
    <t>https://pubmed.ncbi.nlm.nih.gov/12828339</t>
  </si>
  <si>
    <t>Sloots TP, Kapeleris JP, Mackay IM, Batham M, Devine PL.</t>
  </si>
  <si>
    <t>https://pubmed.ncbi.nlm.nih.gov/8904436</t>
  </si>
  <si>
    <t>Cermelli C, Pietrosemoli P, Meacci M, Pecorari M, Sabbatini AM, Colombari B, Portolani M.</t>
  </si>
  <si>
    <t>https://pubmed.ncbi.nlm.nih.gov/9258937</t>
  </si>
  <si>
    <t>Foà-Tomasi L, Avitabile E, Ke L, Campadelli-Fiume G.</t>
  </si>
  <si>
    <t>https://pubmed.ncbi.nlm.nih.gov/7931158</t>
  </si>
  <si>
    <t>Pradeau K, Couty L, Szelag JC, Turlure P, Rolle F, Ferrat P, Bordessoule D, Le Meur Y, Denis F, Ranger-Rogez S.</t>
  </si>
  <si>
    <t>https://pubmed.ncbi.nlm.nih.gov/16300835</t>
  </si>
  <si>
    <t>Kikuta H, Nakane A, Lu H, Taguchi Y, Minagawa T, Matsumoto S.</t>
  </si>
  <si>
    <t>https://pubmed.ncbi.nlm.nih.gov/1693942</t>
  </si>
  <si>
    <t>Lusso P, Secchiero P, Crowley RW.</t>
  </si>
  <si>
    <t>https://pubmed.ncbi.nlm.nih.gov/8198870</t>
  </si>
  <si>
    <t>Black JB, Lopez C, Pellett PE.</t>
  </si>
  <si>
    <t>https://pubmed.ncbi.nlm.nih.gov/1311135</t>
  </si>
  <si>
    <t>Thulke S, Radonić A, Nitsche A, Siegert W.</t>
  </si>
  <si>
    <t>https://pubmed.ncbi.nlm.nih.gov/16984646</t>
  </si>
  <si>
    <t>Takeda K, Nakagawa N, Yamamoto T, Inagi R, Kawanishi K, Isegawa Y, Yamanishi K.</t>
  </si>
  <si>
    <t>https://pubmed.ncbi.nlm.nih.gov/8738179</t>
  </si>
  <si>
    <t>Janelle ME, Gravel A, Gosselin J, Tremblay MJ, Flamand L.</t>
  </si>
  <si>
    <t>https://pubmed.ncbi.nlm.nih.gov/12068008</t>
  </si>
  <si>
    <t>van Loon N, Dykes C, Deng H, Dominguez G, Nicholas J, Dewhurst S.</t>
  </si>
  <si>
    <t>https://pubmed.ncbi.nlm.nih.gov/9060695</t>
  </si>
  <si>
    <t>Krueger GR, Kudlimay D, Ramon A, Klueppelberg U, Schumacher K.</t>
  </si>
  <si>
    <t>https://pubmed.ncbi.nlm.nih.gov/7893980</t>
  </si>
  <si>
    <t>Skeppner G, Kreuger A, Elinder G.</t>
  </si>
  <si>
    <t>https://pubmed.ncbi.nlm.nih.gov/11972099</t>
  </si>
  <si>
    <t>Shiraki K, Mukai T, Okuno T, Yamanishi K, Takahashi M.</t>
  </si>
  <si>
    <t>https://pubmed.ncbi.nlm.nih.gov/1846645</t>
  </si>
  <si>
    <t>Cardinali G, Gentile M, Cirone M, Zompetta C, Frati L, Faggioni A, Torrisi MR.</t>
  </si>
  <si>
    <t>https://pubmed.ncbi.nlm.nih.gov/9811708</t>
  </si>
  <si>
    <t>Luppi M, Barozzi P, Morris C, Maiorana A, Garber R, Bonacorsi G, Donelli A, Marasca R, Tabilio A, Torelli G.</t>
  </si>
  <si>
    <t>https://pubmed.ncbi.nlm.nih.gov/9847383</t>
  </si>
  <si>
    <t>https://pubmed.ncbi.nlm.nih.gov/11317413</t>
  </si>
  <si>
    <t>Yoshida M, Yamada M, Chatterjee S, Lakeman F, Nii S, Whitley RJ.</t>
  </si>
  <si>
    <t>https://pubmed.ncbi.nlm.nih.gov/8783159</t>
  </si>
  <si>
    <t>Okuno T, Shao H, Asada H, Shiraki K, Takahashi M, Yamanishi K.</t>
  </si>
  <si>
    <t>https://pubmed.ncbi.nlm.nih.gov/1311366</t>
  </si>
  <si>
    <t>Harnett GB, Farr TJ, Pietroboni GR, Bucens MR.</t>
  </si>
  <si>
    <t>https://pubmed.ncbi.nlm.nih.gov/2156005</t>
  </si>
  <si>
    <t>Yakushijin Y, Yasukawa M, Kobayashi Y.</t>
  </si>
  <si>
    <t>https://pubmed.ncbi.nlm.nih.gov/1661364</t>
  </si>
  <si>
    <t>Foà-Tomasi L, Fiorilli MP, Avitabile E, Campadelli-Fiume G.</t>
  </si>
  <si>
    <t>https://pubmed.ncbi.nlm.nih.gov/8601789</t>
  </si>
  <si>
    <t>Mori Y, Akkapaiboon P, Yang X, Yamanishi K.</t>
  </si>
  <si>
    <t>https://pubmed.ncbi.nlm.nih.gov/12551983</t>
  </si>
  <si>
    <t>Yoshiyama H, Suzuki E, Yoshida T, Kajii T, Yamamoto N.</t>
  </si>
  <si>
    <t>https://pubmed.ncbi.nlm.nih.gov/2156215</t>
  </si>
  <si>
    <t>https://pubmed.ncbi.nlm.nih.gov/8601223</t>
  </si>
  <si>
    <t>Kondo K, Sashihara J, Shimada K, Takemoto M, Amo K, Miyagawa H, Yamanishi K.</t>
  </si>
  <si>
    <t>https://pubmed.ncbi.nlm.nih.gov/12525662</t>
  </si>
  <si>
    <t>Cavallo R, Jemma C, Merlino C.</t>
  </si>
  <si>
    <t>https://pubmed.ncbi.nlm.nih.gov/1668969</t>
  </si>
  <si>
    <t>Foà-Tomasi L, Avitabile E, Campadelli-Fiume G.</t>
  </si>
  <si>
    <t>https://pubmed.ncbi.nlm.nih.gov/7738149</t>
  </si>
  <si>
    <t>Caserta MT, Hall CB, Schnabel K, Lofthus G, McDermott MP.</t>
  </si>
  <si>
    <t>https://pubmed.ncbi.nlm.nih.gov/17922393</t>
  </si>
  <si>
    <t>Niiya H, Lei J, Guo Y, Azuma T, Yakushijin Y, Sakai I, Hato T, Tohyama M, Hashimoto K, Yasukawa M.</t>
  </si>
  <si>
    <t>https://pubmed.ncbi.nlm.nih.gov/16647570</t>
  </si>
  <si>
    <t>Sieczkowski L, Chandran B, Wood C.</t>
  </si>
  <si>
    <t>https://pubmed.ncbi.nlm.nih.gov/7645258</t>
  </si>
  <si>
    <t>Russo D, Malnati MS.</t>
  </si>
  <si>
    <t>https://pubmed.ncbi.nlm.nih.gov/24740222</t>
  </si>
  <si>
    <t>Iampietro M, Morissette G, Gravel A, Dubuc I, Rousseau M, Hasan A, O'Reilly RJ, Flamand L.</t>
  </si>
  <si>
    <t>https://pubmed.ncbi.nlm.nih.gov/25243920</t>
  </si>
  <si>
    <t>Alvarez-Lafuente R, De Las Heras V, Bartolomé M, García-Montojo M, Arroyo R.</t>
  </si>
  <si>
    <t>https://pubmed.ncbi.nlm.nih.gov/16612979</t>
  </si>
  <si>
    <t>Menotti L, Mirandola P, Locati M, Campadelli-Fiume G.</t>
  </si>
  <si>
    <t>https://pubmed.ncbi.nlm.nih.gov/9847336</t>
  </si>
  <si>
    <t>Hoang MP, Dawson DB, Rogers ZR, Scheuermann RH, Rogers BB.</t>
  </si>
  <si>
    <t>https://pubmed.ncbi.nlm.nih.gov/9781644</t>
  </si>
  <si>
    <t>Hall CB, Caserta MT, Schnabel KC, Shelley LM, Carnahan JA, Marino AS, Yoo C, Lofthus GK.</t>
  </si>
  <si>
    <t>https://pubmed.ncbi.nlm.nih.gov/20088693</t>
  </si>
  <si>
    <t>Schmiedel D, Tai J, Levi-Schaffer F, Dovrat S, Mandelboim O.</t>
  </si>
  <si>
    <t>https://pubmed.ncbi.nlm.nih.gov/27535049</t>
  </si>
  <si>
    <t>Chemaly RF, Torres HA, Hachem R, Kontoyiannis DP, Safdar A, Raad II.</t>
  </si>
  <si>
    <t>https://pubmed.ncbi.nlm.nih.gov/18166808</t>
  </si>
  <si>
    <t>Re MC, Vignoli M, Furlini G, Ramazzotti E, Maldini C, La Placa M.</t>
  </si>
  <si>
    <t>https://pubmed.ncbi.nlm.nih.gov/10555208</t>
  </si>
  <si>
    <t>Yamamoto M, Black JB, Stewart JA, Lopez C, Pellett PE.</t>
  </si>
  <si>
    <t>https://pubmed.ncbi.nlm.nih.gov/2172295</t>
  </si>
  <si>
    <t>Shimizu A, Kobayashi N, Shimada K, Oura K, Tanaka T, Okamoto A, Kondo K.</t>
  </si>
  <si>
    <t>https://pubmed.ncbi.nlm.nih.gov/23409116</t>
  </si>
  <si>
    <t>Janelle ME, Flamand L.</t>
  </si>
  <si>
    <t>https://pubmed.ncbi.nlm.nih.gov/16474928</t>
  </si>
  <si>
    <t>Borenstein R, Singer O, Moseri A, Frenkel N.</t>
  </si>
  <si>
    <t>https://pubmed.ncbi.nlm.nih.gov/15078955</t>
  </si>
  <si>
    <t>Merelli E, Bedin R, Sola P, Barozzi P, Mancardi GL, Ficarra G, Franchini G.</t>
  </si>
  <si>
    <t>https://pubmed.ncbi.nlm.nih.gov/9266465</t>
  </si>
  <si>
    <t>Levy JA, Ferro F, Lennette ET, Oshiro L, Poulin L.</t>
  </si>
  <si>
    <t>https://pubmed.ncbi.nlm.nih.gov/1975142</t>
  </si>
  <si>
    <t>Seror E, Coquerel B, Gautheret-Dejean A, Ballerini P, Landman-Parker J, Leverger G, Schneider P, Vannier JP.</t>
  </si>
  <si>
    <t>https://pubmed.ncbi.nlm.nih.gov/18297709</t>
  </si>
  <si>
    <t>Nordström I, Rudin A, Adlerberth I, Wold A, Saalman R, Hesselmar B, Aberg N, Liljeqvist JA, Eriksson K.</t>
  </si>
  <si>
    <t>https://pubmed.ncbi.nlm.nih.gov/20345999</t>
  </si>
  <si>
    <t>Persson L, Dahl H, Linde A, Engervall P, Vikerfors T, Tidefelt U.</t>
  </si>
  <si>
    <t>https://pubmed.ncbi.nlm.nih.gov/12925104</t>
  </si>
  <si>
    <t>Kempf W, Adams V, Wey N, Moos R, Schmid M, Avitabile E, Campadelli-Fiume G.</t>
  </si>
  <si>
    <t>https://pubmed.ncbi.nlm.nih.gov/9207138</t>
  </si>
  <si>
    <t>Bogdanovic G, Pou C, Barrientos-Somarribas M, Bjerkner A, Honkaniemi E, Allander T, Andersson B, Gustafsson B.</t>
  </si>
  <si>
    <t>https://pubmed.ncbi.nlm.nih.gov/27552439</t>
  </si>
  <si>
    <t>Takahashi K, Segal E, Kondo T, Mukai T, Moriyama M, Takahashi M, Yamanishi K.</t>
  </si>
  <si>
    <t>https://pubmed.ncbi.nlm.nih.gov/1378586</t>
  </si>
  <si>
    <t>Clark DJ, Catusse J, Stacey A, Borrow P, Gompels UA.</t>
  </si>
  <si>
    <t>https://pubmed.ncbi.nlm.nih.gov/23535574</t>
  </si>
  <si>
    <t>Ogawa H, Suzutani T, Baba Y, Koyano S, Nozawa N, Ishibashi K, Fujieda K, Inoue N, Omori K.</t>
  </si>
  <si>
    <t>https://pubmed.ncbi.nlm.nih.gov/17299707</t>
  </si>
  <si>
    <t>Ito T, Urushima H, Sakaue M, Yukawa S, Honda H, Hirai K, Igura T, Hayashi N, Maeda K, Kitagawa T, Kondo K.</t>
  </si>
  <si>
    <t>https://pubmed.ncbi.nlm.nih.gov/24611562</t>
  </si>
  <si>
    <t>Cermelli C, Moroni A, Pietrosemoli P, Pecorari M, Portolani M.</t>
  </si>
  <si>
    <t>https://pubmed.ncbi.nlm.nih.gov/1313531</t>
  </si>
  <si>
    <t>Schiewe U, Neipel F, Schreiner D, Fleckenstein B.</t>
  </si>
  <si>
    <t>https://pubmed.ncbi.nlm.nih.gov/8151768</t>
  </si>
  <si>
    <t>Fiebig U, Holzer A, Ivanusic D, Plotzki E, Hengel H, Neipel F, Denner J.</t>
  </si>
  <si>
    <t>https://pubmed.ncbi.nlm.nih.gov/29143761</t>
  </si>
  <si>
    <t>Arena A, Stassi G, Speranza A, Iannello D, Mastroeni P.</t>
  </si>
  <si>
    <t>https://pubmed.ncbi.nlm.nih.gov/12173776</t>
  </si>
  <si>
    <t>Ichimi R, Jin-no T, Ito M.</t>
  </si>
  <si>
    <t>https://pubmed.ncbi.nlm.nih.gov/10223548</t>
  </si>
  <si>
    <t>Farr TJ, Harnett GB, Pietroboni GR, Bucens MR.</t>
  </si>
  <si>
    <t>https://pubmed.ncbi.nlm.nih.gov/2174371</t>
  </si>
  <si>
    <t>Morris C, Luppi M, McDonald M, Barozzi P, Torelli G.</t>
  </si>
  <si>
    <t>https://pubmed.ncbi.nlm.nih.gov/10223549</t>
  </si>
  <si>
    <t>Nastke MD, Becerra A, Yin L, Dominguez-Amorocho O, Gibson L, Stern LJ, Calvo-Calle JM.</t>
  </si>
  <si>
    <t>https://pubmed.ncbi.nlm.nih.gov/22357271</t>
  </si>
  <si>
    <t>Humar A, Asberg A, Kumar D, Hartmann A, Moussa G, Jardine A, Rollag H, Mouas H, Gahlemann CG, Pescovitz MD; VICTOR study group.</t>
  </si>
  <si>
    <t>https://pubmed.ncbi.nlm.nih.gov/19120074</t>
  </si>
  <si>
    <t>Chua KB, Lam SK, Sazaly AB, Lim ST, Paranjothy M.</t>
  </si>
  <si>
    <t>https://pubmed.ncbi.nlm.nih.gov/10972002</t>
  </si>
  <si>
    <t>Ohashi M, Yoshikawa T, Ihira M, Suzuki K, Suga S, Tada S, Udagawa Y, Sakui H, Iida K, Saito Y, Nisiyama Y, Asano Y.</t>
  </si>
  <si>
    <t>https://pubmed.ncbi.nlm.nih.gov/12116027</t>
  </si>
  <si>
    <t>Morales-Sánchez A, Pompa-Mera EN, Fajardo-Gutiérrez A, Alvarez-Rodríguez FJ, Bekker-Méndez VC, Flores-Chapa Jde D, Flores-Lujano J, Jiménez-Hernández E, Peñaloza-González JG, Rodríguez-Zepeda MC, Torres-Nava JR, Velázquez-Aviña MM, Amador-Sánchez R, Alvarado-Ibarra M, Reyes-Zepeda N, Espinosa-Elizondo RM, Pérez-Saldivar ML, Núñez-Enríquez JC, Mejía-Aranguré JM, Fuentes-Pananá EM.</t>
  </si>
  <si>
    <t>https://pubmed.ncbi.nlm.nih.gov/25309913</t>
  </si>
  <si>
    <t>Suga S, Yoshikawa T, Asano Y, Yazaki T, Yoshida S.</t>
  </si>
  <si>
    <t>https://pubmed.ncbi.nlm.nih.gov/2176675</t>
  </si>
  <si>
    <t>Stefan A, Secchiero P, Baechi T, Kempf W, Campadelli-Fiume G.</t>
  </si>
  <si>
    <t>https://pubmed.ncbi.nlm.nih.gov/9223462</t>
  </si>
  <si>
    <t>Krueger GR, Bertram G, Ramon A, Koch B, Ablashi DV, Brandt ME, Wang G, Buja LM.</t>
  </si>
  <si>
    <t>https://pubmed.ncbi.nlm.nih.gov/11695232</t>
  </si>
  <si>
    <t>Arena A, Merendino RA, Bonina L, Iannello D, Stassi G, Mastroeni P.</t>
  </si>
  <si>
    <t>https://pubmed.ncbi.nlm.nih.gov/10872679</t>
  </si>
  <si>
    <t>Zambello R, Loughran TP Jr, Trentin L, Rassu M, Facco M, Bortolin M, Nash R, Agostini C, Semenzato G.</t>
  </si>
  <si>
    <t>https://pubmed.ncbi.nlm.nih.gov/9359527</t>
  </si>
  <si>
    <t>Takemoto K, Nishimura N, Kozawa K, Hibino H, Kawaguchi M, Takeuchi S, Fujishiro N, Arai S, Gotoh K, Hosono H, Ozaki T.</t>
  </si>
  <si>
    <t>https://pubmed.ncbi.nlm.nih.gov/26567842</t>
  </si>
  <si>
    <t>Simpson KE, Storch GA, Lee CK, Ward KE, Danon S, Simon CM, Delaney JW, Tong A, Canter CE.</t>
  </si>
  <si>
    <t>https://pubmed.ncbi.nlm.nih.gov/26499513</t>
  </si>
  <si>
    <t>Furlini G, Vignoli M, Ramazzotti E, Re MC, Visani G, La Placa.</t>
  </si>
  <si>
    <t>https://pubmed.ncbi.nlm.nih.gov/8639844</t>
  </si>
  <si>
    <t>Altay M, Akay H, Ünverdi S, Altay F, Ceri M, Altay FA, Cesur S, Duranay M, Demiroz AP.</t>
  </si>
  <si>
    <t>https://pubmed.ncbi.nlm.nih.gov/21282374</t>
  </si>
  <si>
    <t>Hashizume H, Fujiyama T, Kanebayashi J, Kito Y, Hata M, Yagi H.</t>
  </si>
  <si>
    <t>https://pubmed.ncbi.nlm.nih.gov/23573902</t>
  </si>
  <si>
    <t>Kangro HO, Osman HK, Lau YL, Heath RB, Yeung CY, Ng MH.</t>
  </si>
  <si>
    <t>https://pubmed.ncbi.nlm.nih.gov/8083655</t>
  </si>
  <si>
    <t>Mayne M, Cheadle C, Soldan SS, Cermelli C, Yamano Y, Akhyani N, Nagel JE, Taub DD, Becker KG, Jacobson S.</t>
  </si>
  <si>
    <t>https://pubmed.ncbi.nlm.nih.gov/11689646</t>
  </si>
  <si>
    <t>Hashimoto H, Maruyama H, Fujimoto K, Sakakura T, Seishu S, Okuda N.</t>
  </si>
  <si>
    <t>https://pubmed.ncbi.nlm.nih.gov/11990308</t>
  </si>
  <si>
    <t>Wang B, Saito Y, Nishimura M, Ren Z, Tjan LH, Refaat A, Iida-Norita R, Tsukamoto R, Komatsu M, Itoh T, Matozaki T, Mori Y.</t>
  </si>
  <si>
    <t>https://pubmed.ncbi.nlm.nih.gov/31852793</t>
  </si>
  <si>
    <t>Asano Y, Yoshikawa T, Suga S, Yazaki T, Ozaki T, Saito Y, Hatano Y, Takahashi M.</t>
  </si>
  <si>
    <t>https://pubmed.ncbi.nlm.nih.gov/2177773</t>
  </si>
  <si>
    <t>https://pubmed.ncbi.nlm.nih.gov/7712236</t>
  </si>
  <si>
    <t>Ohashi M, Ihira M, Suzuki K, Suga S, Asano Y, Yoshikawa T, Saito Y, Sakui H.</t>
  </si>
  <si>
    <t>https://pubmed.ncbi.nlm.nih.gov/11332675</t>
  </si>
  <si>
    <t>Burd EM, Carrigan DR.</t>
  </si>
  <si>
    <t>https://pubmed.ncbi.nlm.nih.gov/8212852</t>
  </si>
  <si>
    <t>Black JB, Schwarz TF, Patton JL, Kite-Powell K, Pellett PE, Wiersbitzky S, Bruns R, Müller C, Jäger G, Stewart JA.</t>
  </si>
  <si>
    <t>https://pubmed.ncbi.nlm.nih.gov/8770508</t>
  </si>
  <si>
    <t>Nefzi F, Lambert C, Gautheret-Dejean A, Fisson S, Khebizi Q, Khelif A, Agut H, Aouni M.</t>
  </si>
  <si>
    <t>https://pubmed.ncbi.nlm.nih.gov/27862208</t>
  </si>
  <si>
    <t>Yoshida M, Torigoe S, Ikeue K, Yamada M.</t>
  </si>
  <si>
    <t>https://pubmed.ncbi.nlm.nih.gov/11874884</t>
  </si>
  <si>
    <t>De Bolle L, Hatse S, Verbeken E, De Clercq E, Naesens L.</t>
  </si>
  <si>
    <t>https://pubmed.ncbi.nlm.nih.gov/14987992</t>
  </si>
  <si>
    <t>Hay KA, Tenser RB.</t>
  </si>
  <si>
    <t>https://pubmed.ncbi.nlm.nih.gov/10773849</t>
  </si>
  <si>
    <t>Cermelli C, Fabio G, Montorsi M, Sabbatini AM, Portolani M.</t>
  </si>
  <si>
    <t>https://pubmed.ncbi.nlm.nih.gov/8673847</t>
  </si>
  <si>
    <t>Bauer CC, Jaksch P, Aberle SW, Haber H, Lang G, Klepetko W, Hofmann H, Puchhammer-Stöckl E.</t>
  </si>
  <si>
    <t>https://pubmed.ncbi.nlm.nih.gov/17151208</t>
  </si>
  <si>
    <t>Cermelli C, Cenacchi V, Beretti F, Pezzini F, Luca DD, Blasi E.</t>
  </si>
  <si>
    <t>https://pubmed.ncbi.nlm.nih.gov/16687586</t>
  </si>
  <si>
    <t>Tischer S, Priesner C, Heuft HG, Goudeva L, Mende W, Barthold M, Kloeß S, Arseniev L, Aleksandrova K, Maecker-Kolhoff B, Blasczyk R, Koehl U, Eiz-Vesper B.</t>
  </si>
  <si>
    <t>https://pubmed.ncbi.nlm.nih.gov/25510656</t>
  </si>
  <si>
    <t>Asadi-Pooya AA, Bartolini L.</t>
  </si>
  <si>
    <t>https://pubmed.ncbi.nlm.nih.gov/32053411</t>
  </si>
  <si>
    <t>Vignoli M, Furlini G, Re MC, Ramazzotti E, La Placa M.</t>
  </si>
  <si>
    <t>https://pubmed.ncbi.nlm.nih.gov/10738970</t>
  </si>
  <si>
    <t>Ma XT, Song YH, Lu DM, Mu GF, Li G, Ji LX, Yang RC, Wu KF.</t>
  </si>
  <si>
    <t>https://pubmed.ncbi.nlm.nih.gov/10800159</t>
  </si>
  <si>
    <t>Hill JA, Ikoma M, Zerr DM, Basom RS, Peddu V, Huang ML, Hall Sedlak R, Jerome KR, Boeckh M, Barcy S.</t>
  </si>
  <si>
    <t>https://pubmed.ncbi.nlm.nih.gov/30429336</t>
  </si>
  <si>
    <t>Kida K, Isozumi R, Ito M.</t>
  </si>
  <si>
    <t>https://pubmed.ncbi.nlm.nih.gov/11192519</t>
  </si>
  <si>
    <t>Koide W, Ito M, Torigoe S, Ihara T, Kamiya H, Sakurai M.</t>
  </si>
  <si>
    <t>https://pubmed.ncbi.nlm.nih.gov/9586694</t>
  </si>
  <si>
    <t>Arena A, Capozza AB, Di Luca D.</t>
  </si>
  <si>
    <t>https://pubmed.ncbi.nlm.nih.gov/8841033</t>
  </si>
  <si>
    <t>Horváth R, Cerný J, Benedík J Jr, Hökl J, Jelínková I, Benedík J.</t>
  </si>
  <si>
    <t>https://pubmed.ncbi.nlm.nih.gov/10680737</t>
  </si>
  <si>
    <t>Tátrai E, Hartyánszky I Jr, Lászik A, Acsády G, Sótonyi P, Hubay M.</t>
  </si>
  <si>
    <t>https://pubmed.ncbi.nlm.nih.gov/20853075</t>
  </si>
  <si>
    <t>Allory Y, Challine D, Haioun C, Copie-Bergman C, Delfau-Larue MH, Boucher E, Charlotte F, Fabre M, Michel M, Gaulard P.</t>
  </si>
  <si>
    <t>https://pubmed.ncbi.nlm.nih.gov/11420457</t>
  </si>
  <si>
    <t>Montoya JG, Kogelnik AM, Bhangoo M, Lunn MR, Flamand L, Merrihew LE, Watt T, Kubo JT, Paik J, Desai M.</t>
  </si>
  <si>
    <t>https://pubmed.ncbi.nlm.nih.gov/23959519</t>
  </si>
  <si>
    <t>Drago F, Ciccarese G, Herzum A, Rebora A, Parodi A.</t>
  </si>
  <si>
    <t>https://pubmed.ncbi.nlm.nih.gov/29936509</t>
  </si>
  <si>
    <t>Schlehofer B, Blettner M, Geletneky K, Haaf HG, Kaatsch P, Michaelis J, Mueller-Lantzsch N, Niehoff D, Winkelspecht B, Wahrendorf J, Schlehofer JR.</t>
  </si>
  <si>
    <t>https://pubmed.ncbi.nlm.nih.gov/8598307</t>
  </si>
  <si>
    <t>Arena A, Liberto MC, Capozza AB, Focà A.</t>
  </si>
  <si>
    <t>https://pubmed.ncbi.nlm.nih.gov/9037664</t>
  </si>
  <si>
    <t>Chevallier P, Robillard N, Illiaquer M, Esbelin J, Mohty M, Bodin-Bressollette C, Guillaume T, Stocco V, Auffray F, Derenne S, Planche L, Bene MC, Imbert-Marcille BM.</t>
  </si>
  <si>
    <t>https://pubmed.ncbi.nlm.nih.gov/23287444</t>
  </si>
  <si>
    <t>Gupta S, Vayuvegula B.</t>
  </si>
  <si>
    <t>https://pubmed.ncbi.nlm.nih.gov/1849315</t>
  </si>
  <si>
    <t>Huang C, Yan B, Lei D, Si Y, Li H, Chen MW, Li L, Chen F, Zhou Q, Zhou D, Li JM.</t>
  </si>
  <si>
    <t>https://pubmed.ncbi.nlm.nih.gov/25576704</t>
  </si>
  <si>
    <t>Catusse J, Spinks J, Mattick C, Dyer A, Laing K, Fitzsimons C, Smit MJ, Gompels UA.</t>
  </si>
  <si>
    <t>https://pubmed.ncbi.nlm.nih.gov/18286574</t>
  </si>
  <si>
    <t>Chen T, Hudnall SD.</t>
  </si>
  <si>
    <t>https://pubmed.ncbi.nlm.nih.gov/16528368</t>
  </si>
  <si>
    <t>Nakano S, Tomaru Y, Kubota T, Takase H, Mochizuki M, Shimizu N, Sugita S; Strip PCR Project Group.</t>
  </si>
  <si>
    <t>https://pubmed.ncbi.nlm.nih.gov/31785234</t>
  </si>
  <si>
    <t>Contreras A, Zadeh HH, Nowzari H, Slots J.</t>
  </si>
  <si>
    <t>https://pubmed.ncbi.nlm.nih.gov/10551163</t>
  </si>
  <si>
    <t>Walton AH, Muenzer JT, Rasche D, Boomer JS, Sato B, Brownstein BH, Pachot A, Brooks TL, Deych E, Shannon WD, Green JM, Storch GA, Hotchkiss RS.</t>
  </si>
  <si>
    <t>https://pubmed.ncbi.nlm.nih.gov/24919177</t>
  </si>
  <si>
    <t>Hisanaga K, Asagi M, Itoyama Y, Iwasaki Y.</t>
  </si>
  <si>
    <t>https://pubmed.ncbi.nlm.nih.gov/11594915</t>
  </si>
  <si>
    <t>https://pubmed.ncbi.nlm.nih.gov/9328116</t>
  </si>
  <si>
    <t>Agostini S, Mancuso R, Baglio F, Cabinio M, Hernis A, Guerini FR, Calabrese E, Nemni R, Clerici M.</t>
  </si>
  <si>
    <t>https://pubmed.ncbi.nlm.nih.gov/26444787</t>
  </si>
  <si>
    <t>Coulam CB, Bilal M, Salazar Garcia MD, Katukurundage D, Elazzamy H, Fernandez EF, Kwak-Kim J, Beaman K, Dambaeva SV.</t>
  </si>
  <si>
    <t>https://pubmed.ncbi.nlm.nih.gov/29667291</t>
  </si>
  <si>
    <t>Suga S, Yoshikawa T, Asano Y, Yazaki T, Ozaki T.</t>
  </si>
  <si>
    <t>https://pubmed.ncbi.nlm.nih.gov/2406371</t>
  </si>
  <si>
    <t>Ablashi DV, Lusso P, Hung CL, Salahuddin SZ, Josephs SF, Llana T, Kramarsky B, Biberfeld P, Markham PD, Gallo RC.</t>
  </si>
  <si>
    <t>https://pubmed.ncbi.nlm.nih.gov/2759346</t>
  </si>
  <si>
    <t>https://pubmed.ncbi.nlm.nih.gov/3053468</t>
  </si>
  <si>
    <t>Littler E, Lawrence G, Liu MY, Barrell BG, Arrand JR.</t>
  </si>
  <si>
    <t>https://pubmed.ncbi.nlm.nih.gov/2153237</t>
  </si>
  <si>
    <t>Yoshikawa T, Suga S, Asano Y, Yazaki T, Kodama H, Ozaki T.</t>
  </si>
  <si>
    <t>https://pubmed.ncbi.nlm.nih.gov/2550877</t>
  </si>
  <si>
    <t>Black JB, Sanderlin KC, Goldsmith CS, Gary HE, Lopez C, Pellett PE.</t>
  </si>
  <si>
    <t>https://pubmed.ncbi.nlm.nih.gov/2693479</t>
  </si>
  <si>
    <t>Shiraki K, Okuno T, Yamanishi K, Takahashi M.</t>
  </si>
  <si>
    <t>https://pubmed.ncbi.nlm.nih.gov/2773596</t>
  </si>
  <si>
    <t>Yamanishi K, Okuno T, Shiraki K, Takahashi M, Kondo T, Asano Y, Kurata T.</t>
  </si>
  <si>
    <t>https://pubmed.ncbi.nlm.nih.gov/2896909</t>
  </si>
  <si>
    <t>Yeh YM, Chang KC, Chen YP, Kao LY, Tsai HP, Ho CL, Wang JR, Jones D, Chen TY.</t>
  </si>
  <si>
    <t>https://pubmed.ncbi.nlm.nih.gov/21166693</t>
  </si>
  <si>
    <t>Avanzi S, Leoni V, Rotola A, Alviano F, Solimando L, Lanzoni G, Bonsi L, Di Luca D, Marchionni C, Alvisi G, Ripalti A.</t>
  </si>
  <si>
    <t>https://pubmed.ncbi.nlm.nih.gov/23940750</t>
  </si>
  <si>
    <t>Takahashi K, Sonoda S, Higashi K, Kondo T, Takahashi H, Takahashi M, Yamanishi K.</t>
  </si>
  <si>
    <t>https://pubmed.ncbi.nlm.nih.gov/2542623</t>
  </si>
  <si>
    <t>Müller R, Ditzen A, Hille K, Stichling M, Ehricht R, Illmer T, Ehninger G, Rohayem J.</t>
  </si>
  <si>
    <t>https://pubmed.ncbi.nlm.nih.gov/19022297</t>
  </si>
  <si>
    <t>Forni D, Cagliani R, Clerici M, Pozzoli U, Sironi M.</t>
  </si>
  <si>
    <t>https://pubmed.ncbi.nlm.nih.gov/32551136</t>
  </si>
  <si>
    <t>Black JB, Inoue N, Kite-Powell K, Zaki S, Pellett PE.</t>
  </si>
  <si>
    <t>https://pubmed.ncbi.nlm.nih.gov/8212853</t>
  </si>
  <si>
    <t>Biberfeld P, Kramarsky B, Salahuddin SZ, Gallo RC.</t>
  </si>
  <si>
    <t>https://pubmed.ncbi.nlm.nih.gov/2824914</t>
  </si>
  <si>
    <t>Carpenter ML, Tan SK, Watson T, Bacher R, Nagesh V, Watts A, Bentley G, Weber J, Huang C, Sahoo MK, Hinterwirth A, Doan T, Carter T, Dong Q, Gourguechon S, Harness E, Kermes S, Radhakrishnan S, Wang G, Quiroz-Zárate A, Ching J, Pinsky BA.</t>
  </si>
  <si>
    <t>https://pubmed.ncbi.nlm.nih.gov/31554674</t>
  </si>
  <si>
    <t>Black JB, Burns DA, Goldsmith CS, Feorino PM, Kite-Powell K, Schinazi RF, Krug PW, Pellett PE.</t>
  </si>
  <si>
    <t>https://pubmed.ncbi.nlm.nih.gov/9453142</t>
  </si>
  <si>
    <t>Lusso P, Markham PD, Tschachler E, di Marzo Veronese F, Salahuddin SZ, Ablashi DV, Pahwa S, Krohn K, Gallo RC.</t>
  </si>
  <si>
    <t>https://pubmed.ncbi.nlm.nih.gov/3259254</t>
  </si>
  <si>
    <t>Ogata M, Satou T, Kawano R, Yoshikawa T, Ikewaki J, Kohno K, Ando T, Miyazaki Y, Ohtsuka E, Saburi Y, Kikuchi H, Saikawa T, Kadota J.</t>
  </si>
  <si>
    <t>https://pubmed.ncbi.nlm.nih.gov/21328386</t>
  </si>
  <si>
    <t>Sloan P, Rodriguez C, Bedell BA, Murray J, Dagle J, Ryckman K, Holtz L.</t>
  </si>
  <si>
    <t>https://pubmed.ncbi.nlm.nih.gov/32401076</t>
  </si>
  <si>
    <t>Nishiyama-Fujita Y, Kawana-Tachikawa AI, Ono T, Tanaka Y, Kato T, Heslop HE, Morio T, Takahashi S.</t>
  </si>
  <si>
    <t>https://pubmed.ncbi.nlm.nih.gov/30122653</t>
  </si>
  <si>
    <t>Khoddami M, Nadji SA, Dehghanian P, Vahdatinia M, Shamshiri AR.</t>
  </si>
  <si>
    <t>https://pubmed.ncbi.nlm.nih.gov/27307972</t>
  </si>
  <si>
    <t>Krueger GR, Manak M, Bourgeois N, Ablashi DV, Salahuddin SZ, Josephs SS, Buchbinder A, Gallo RC, Berthold F, Tesch H.</t>
  </si>
  <si>
    <t>https://pubmed.ncbi.nlm.nih.gov/2560617</t>
  </si>
  <si>
    <t>Aguayo-Hiraldo PI, Arasaratnam RJ, Tzannou I, Kuvalekar M, Lulla P, Naik S, Martinez CA, Piedra PA, Vera JF, Leen AM.</t>
  </si>
  <si>
    <t>https://pubmed.ncbi.nlm.nih.gov/28472480</t>
  </si>
  <si>
    <t>Kido T, Mori K, Daikuhara H, Tsuchiya H, Ishige A, Sasaki H.</t>
  </si>
  <si>
    <t>https://pubmed.ncbi.nlm.nih.gov/11131680</t>
  </si>
  <si>
    <t>Mueller KAL, Patzelt J, Sauter M, Maier P, Gekeler S, Klingel K, Kandolf R, Seizer P, Gawaz M, Geisler T, Langer HF.</t>
  </si>
  <si>
    <t>https://pubmed.ncbi.nlm.nih.gov/30168657</t>
  </si>
  <si>
    <t>Gervasi MT, Romero R, Bracalente G, Chaiworapongsa T, Erez O, Dong Z, Hassan SS, Yeo L, Yoon BH, Mor G, Barzon L, Franchin E, Militello V, Palù G.</t>
  </si>
  <si>
    <t>https://pubmed.ncbi.nlm.nih.gov/22524157</t>
  </si>
  <si>
    <t>Shioda S, Kasai F, Ozawa M, Hirayama N, Satoh M, Kameoka Y, Watanabe K, Shimizu N, Tang H, Mori Y, Kohara A.</t>
  </si>
  <si>
    <t>https://pubmed.ncbi.nlm.nih.gov/28755030</t>
  </si>
  <si>
    <t>Klussmann JP, Krueger E, Sloots T, Berneman Z, Arnold G, Krueger GR.</t>
  </si>
  <si>
    <t>https://pubmed.ncbi.nlm.nih.gov/9174632</t>
  </si>
  <si>
    <t>Strong MJ, Blanchard E 4th, Lin Z, Morris CA, Baddoo M, Taylor CM, Ware ML, Flemington EK.</t>
  </si>
  <si>
    <t>https://pubmed.ncbi.nlm.nih.gov/27402152</t>
  </si>
  <si>
    <t>Sironi F, Malnati M, Mongelli N, Cozzi P, Guzzo C, Ghezzi S, Martínez-Romero C, García-Sastre A, Lusso P, Jabes D, Biswas P.</t>
  </si>
  <si>
    <t>https://pubmed.ncbi.nlm.nih.gov/25888743</t>
  </si>
  <si>
    <t>Trottier H, Delage G, Hu J, Robitaille N, Buteau C, Tucci M, Lacroix J, Alfieri C.</t>
  </si>
  <si>
    <t>https://pubmed.ncbi.nlm.nih.gov/26383177</t>
  </si>
  <si>
    <t>Gerdemann U, Keirnan JM, Katari UL, Yanagisawa R, Christin AS, Huye LE, Perna SK, Ennamuri S, Gottschalk S, Brenner MK, Heslop HE, Rooney CM, Leen AM.</t>
  </si>
  <si>
    <t>https://pubmed.ncbi.nlm.nih.gov/22801446</t>
  </si>
  <si>
    <t>Prusty BK, zur Hausen H, Schmidt R, Kimmel R, de Villiers EM.</t>
  </si>
  <si>
    <t>https://pubmed.ncbi.nlm.nih.gov/18929381</t>
  </si>
  <si>
    <t>See DM, Cimoch P, Chou S, Chang J, Tilles J.</t>
  </si>
  <si>
    <t>https://pubmed.ncbi.nlm.nih.gov/9829439</t>
  </si>
  <si>
    <t>Kholodnyuk I, Kadisa A, Svirskis S, Gravelsina S, Studers P, Spaka I, Sultanova A, Lejniece S, Lejnieks A, Murovska M.</t>
  </si>
  <si>
    <t>https://pubmed.ncbi.nlm.nih.gov/31554310</t>
  </si>
  <si>
    <t>Eriksson BM, Dahl H, Wang FZ, Elvin K, Hillerdal G, Lundholm M, Linde A, Olding-Stenkvist E.</t>
  </si>
  <si>
    <t>https://pubmed.ncbi.nlm.nih.gov/8953678</t>
  </si>
  <si>
    <t>Handous I, Achour B, Marzouk M, Rouis S, Hazgui O, Brini I, Khelif A, Hannachi N, Boukadida J.</t>
  </si>
  <si>
    <t>https://pubmed.ncbi.nlm.nih.gov/32183884</t>
  </si>
  <si>
    <t>Brüning T, Daiminger A, Enders G.</t>
  </si>
  <si>
    <t>https://pubmed.ncbi.nlm.nih.gov/9030868</t>
  </si>
  <si>
    <t>Zijlstra EE, van Hellemond JJ, Moes AD, de Boer C, Boeschoten SA, van Blijswijk CEM, van der Vuurst de Vries RM, Bailey PAB, Kampondeni S, van Lieshout L, Smits SL, Katchanov J, Mkandawire NM, Rothe C.</t>
  </si>
  <si>
    <t>https://pubmed.ncbi.nlm.nih.gov/31837130</t>
  </si>
  <si>
    <t>Costa C, Bucca C, Bergallo M, Solidoro P, Rolla G, Cavallo R.</t>
  </si>
  <si>
    <t>https://pubmed.ncbi.nlm.nih.gov/21300108</t>
  </si>
  <si>
    <t>Dupont L, Du L, Poulter M, Choi S, McIntosh M, Reeves MB.</t>
  </si>
  <si>
    <t>https://pubmed.ncbi.nlm.nih.gov/31273084</t>
  </si>
  <si>
    <t>Nakano S, Sugita S, Tomaru Y, Hono A, Nakamuro T, Kubota T, Takase H, Mochizuki M, Takahashi M, Shimizu N.</t>
  </si>
  <si>
    <t>https://pubmed.ncbi.nlm.nih.gov/28282487</t>
  </si>
  <si>
    <t>Gambarino S, Mantovani S, Astegiano S, Libertucci D, Solidoro P, Baldi S, Cavallo R, Bergallo M, Costa C.</t>
  </si>
  <si>
    <t>https://pubmed.ncbi.nlm.nih.gov/19910888</t>
  </si>
  <si>
    <t>McMichael G, MacLennan A, Gibson C, Alvino E, Goldwater P, Haan E, Dekker G; Australian Collaborative Cerebral Palsy Research Group.</t>
  </si>
  <si>
    <t>https://pubmed.ncbi.nlm.nih.gov/22372783</t>
  </si>
  <si>
    <t>Dzhumabaeva BT, Tikhomirov DS, Biryukova LS, Tupoleva TA, Nesterenko IV, Purlo NV, Chebotarev DI.</t>
  </si>
  <si>
    <t>https://pubmed.ncbi.nlm.nih.gov/36286647</t>
  </si>
  <si>
    <t>Gravel A, Tomoiu A, Flamand L.</t>
  </si>
  <si>
    <t>https://pubmed.ncbi.nlm.nih.gov/37012846</t>
  </si>
  <si>
    <t>Skripchenko EY, Ivanova GP, Skripchenko NV, Astapova AV, Gorelik EY, Vilnitz AA, Marchenko NV.</t>
  </si>
  <si>
    <t>https://pubmed.ncbi.nlm.nih.gov/35038852</t>
  </si>
  <si>
    <t>Luo J, Cheng YF, Yan CH, Wang Y, He CL, Huang XJ.</t>
  </si>
  <si>
    <t>https://pubmed.ncbi.nlm.nih.gov/30831633</t>
  </si>
  <si>
    <t>Ji YH, Zhu ZL, Yang LL, Xie YY, Chen J, Liu H, Ma X, Liu YJ, He J, Han Y, Wu DP, Wu XJ.</t>
  </si>
  <si>
    <t>https://pubmed.ncbi.nlm.nih.gov/30831627</t>
  </si>
  <si>
    <t>Gobbi A, Stoddart CA, Malnati MS, Locatelli G, Santoro F, Abbey NW, Bare C, Linquist-Stepps V, Moreno MB, Herndier BG, Lusso P, McCune JM.</t>
  </si>
  <si>
    <t>https://pubmed.ncbi.nlm.nih.gov/10377191</t>
  </si>
  <si>
    <t>Keil T, Liu D, Lloyd M, Coombs W, Moffat J, Visalli R.</t>
  </si>
  <si>
    <t>https://pubmed.ncbi.nlm.nih.gov/32903425</t>
  </si>
  <si>
    <t>de Pagter PJ, Boelens JJ, Jacobi R, Schuurman R, Nanlohy NM, Sanders EA, van Baarle D.</t>
  </si>
  <si>
    <t>https://pubmed.ncbi.nlm.nih.gov/23669455</t>
  </si>
  <si>
    <t>Costa C, Elia M, Astegiano S, Sidoti F, Terlizzi ME, Solidoro P, Botto S, Libertucci D, Bergallo M, Cavallo R.</t>
  </si>
  <si>
    <t>https://pubmed.ncbi.nlm.nih.gov/19034008</t>
  </si>
  <si>
    <t>https://pubmed.ncbi.nlm.nih.gov/31649826</t>
  </si>
  <si>
    <t>https://pubmed.ncbi.nlm.nih.gov/31798967</t>
  </si>
  <si>
    <t>Zhu H, Ali A, Woan KV, Tam E, Yaghmour G, Flores A, Chaudhary P.</t>
  </si>
  <si>
    <t>https://pubmed.ncbi.nlm.nih.gov/36927092</t>
  </si>
  <si>
    <t>Handley G, Hasbun R, Okhuysen P.</t>
  </si>
  <si>
    <t>https://pubmed.ncbi.nlm.nih.gov/33548682</t>
  </si>
  <si>
    <t>Heldman MR, Aagaard KM, Hill JA.</t>
  </si>
  <si>
    <t>https://pubmed.ncbi.nlm.nih.gov/35150885</t>
  </si>
  <si>
    <t>Malahe SRK, van Kampen JJA, Manintveld OC, Hoek RAS, den Hoed CM, Baan CC, Kho MML, Verjans GMGM.</t>
  </si>
  <si>
    <t>https://pubmed.ncbi.nlm.nih.gov/37515280</t>
  </si>
  <si>
    <t>Tang J, Frascaroli G, Zhou X, Knickmann J, Brune W.</t>
  </si>
  <si>
    <t>https://pubmed.ncbi.nlm.nih.gov/34696402</t>
  </si>
  <si>
    <t>Crawford LB.</t>
  </si>
  <si>
    <t>https://pubmed.ncbi.nlm.nih.gov/37346032</t>
  </si>
  <si>
    <t>Handley G.</t>
  </si>
  <si>
    <t>https://pubmed.ncbi.nlm.nih.gov/36004309</t>
  </si>
  <si>
    <t>Wang X, Patel SA, Haddadin M, Cerny J.</t>
  </si>
  <si>
    <t>https://pubmed.ncbi.nlm.nih.gov/34104434</t>
  </si>
  <si>
    <t>Toomey D, Phan TL, Phan T, Hill JA, Zerr DM.</t>
  </si>
  <si>
    <t>https://pubmed.ncbi.nlm.nih.gov/37422195</t>
  </si>
  <si>
    <t>Dadwal SS, Papanicolaou GA, Boeckh M.</t>
  </si>
  <si>
    <t>https://pubmed.ncbi.nlm.nih.gov/36493341</t>
  </si>
  <si>
    <t>Grand RJ.</t>
  </si>
  <si>
    <t>https://pubmed.ncbi.nlm.nih.gov/36367762</t>
  </si>
  <si>
    <t>Brüssow H.</t>
  </si>
  <si>
    <t>https://pubmed.ncbi.nlm.nih.gov/37602673</t>
  </si>
  <si>
    <t>Hosomi S, Nishida Y, Fujiwara Y.</t>
  </si>
  <si>
    <t>https://pubmed.ncbi.nlm.nih.gov/34576764</t>
  </si>
  <si>
    <t>Itzhaki RF.</t>
  </si>
  <si>
    <t>https://pubmed.ncbi.nlm.nih.gov/34205498</t>
  </si>
  <si>
    <t>Agut H, Bonnafous P, Gautheret-Dejean A.</t>
  </si>
  <si>
    <t>https://pubmed.ncbi.nlm.nih.gov/27337451</t>
  </si>
  <si>
    <t>https://pubmed.ncbi.nlm.nih.gov/25762531</t>
  </si>
  <si>
    <t>Clark DA.</t>
  </si>
  <si>
    <t>https://pubmed.ncbi.nlm.nih.gov/10815027</t>
  </si>
  <si>
    <t>Dockrell DH, Smith TF, Paya CV.</t>
  </si>
  <si>
    <t>https://pubmed.ncbi.nlm.nih.gov/10069356</t>
  </si>
  <si>
    <t>Phan TL, Lautenschlager I, Razonable RR, Munoz FM.</t>
  </si>
  <si>
    <t>https://pubmed.ncbi.nlm.nih.gov/28650593</t>
  </si>
  <si>
    <t>Lautenschlager I, Razonable RR.</t>
  </si>
  <si>
    <t>https://pubmed.ncbi.nlm.nih.gov/22356254</t>
  </si>
  <si>
    <t>https://pubmed.ncbi.nlm.nih.gov/26802216</t>
  </si>
  <si>
    <t>Ongrádi J, Kövesdi V, Medveczky GP.</t>
  </si>
  <si>
    <t>https://pubmed.ncbi.nlm.nih.gov/20304745</t>
  </si>
  <si>
    <t>https://pubmed.ncbi.nlm.nih.gov/27773488</t>
  </si>
  <si>
    <t>Phan TL, Pritchett JC, Leifer C, Zerr DM, Koelle DM, Di Luca D, Lusso P.</t>
  </si>
  <si>
    <t>https://pubmed.ncbi.nlm.nih.gov/29795424</t>
  </si>
  <si>
    <t>Ward KN.</t>
  </si>
  <si>
    <t>https://pubmed.ncbi.nlm.nih.gov/24792343</t>
  </si>
  <si>
    <t>Hill JA, Zerr DM.</t>
  </si>
  <si>
    <t>https://pubmed.ncbi.nlm.nih.gov/25285614</t>
  </si>
  <si>
    <t>Pellett PE, Ablashi DV, Ambros PF, Agut H, Caserta MT, Descamps V, Flamand L, Gautheret-Dejean A, Hall CB, Kamble RT, Kuehl U, Lassner D, Lautenschlager I, Loomis KS, Luppi M, Lusso P, Medveczky PG, Montoya JG, Mori Y, Ogata M, Pritchett JC, Rogez S, Seto E, Ward KN, Yoshikawa T, Razonable RR.</t>
  </si>
  <si>
    <t>https://pubmed.ncbi.nlm.nih.gov/22052666</t>
  </si>
  <si>
    <t>Agut H.</t>
  </si>
  <si>
    <t>https://pubmed.ncbi.nlm.nih.gov/21782505</t>
  </si>
  <si>
    <t>Abdel Massih RC, Razonable RR.</t>
  </si>
  <si>
    <t>https://pubmed.ncbi.nlm.nih.gov/19496184</t>
  </si>
  <si>
    <t>Dockrell DH.</t>
  </si>
  <si>
    <t>https://pubmed.ncbi.nlm.nih.gov/12488560</t>
  </si>
  <si>
    <t>Ongrádi J, Ablashi DV, Yoshikawa T, Stercz B, Ogata M.</t>
  </si>
  <si>
    <t>https://pubmed.ncbi.nlm.nih.gov/27538995</t>
  </si>
  <si>
    <t>Becerra A, Gibson L, Stern LJ, Calvo-Calle JM.</t>
  </si>
  <si>
    <t>https://pubmed.ncbi.nlm.nih.gov/25462448</t>
  </si>
  <si>
    <t>De Bolle L, Naesens L, De Clercq E.</t>
  </si>
  <si>
    <t>https://pubmed.ncbi.nlm.nih.gov/15653828</t>
  </si>
  <si>
    <t>https://pubmed.ncbi.nlm.nih.gov/32908059</t>
  </si>
  <si>
    <t>Khare MD.</t>
  </si>
  <si>
    <t>https://pubmed.ncbi.nlm.nih.gov/11336581</t>
  </si>
  <si>
    <t>https://pubmed.ncbi.nlm.nih.gov/26160819</t>
  </si>
  <si>
    <t>https://pubmed.ncbi.nlm.nih.gov/20714035</t>
  </si>
  <si>
    <t>Campadelli-Fiume G, Mirandola P, Menotti L.</t>
  </si>
  <si>
    <t>https://pubmed.ncbi.nlm.nih.gov/10341172</t>
  </si>
  <si>
    <t>Kadakia MP.</t>
  </si>
  <si>
    <t>https://pubmed.ncbi.nlm.nih.gov/9869189</t>
  </si>
  <si>
    <t>Kumar D.</t>
  </si>
  <si>
    <t>https://pubmed.ncbi.nlm.nih.gov/20592533</t>
  </si>
  <si>
    <t>Zerr DM.</t>
  </si>
  <si>
    <t>https://pubmed.ncbi.nlm.nih.gov/17276370</t>
  </si>
  <si>
    <t>Koch WC.</t>
  </si>
  <si>
    <t>https://pubmed.ncbi.nlm.nih.gov/11964854</t>
  </si>
  <si>
    <t>Tesini BL, Epstein LG, Caserta MT.</t>
  </si>
  <si>
    <t>https://pubmed.ncbi.nlm.nih.gov/25462439</t>
  </si>
  <si>
    <t>https://pubmed.ncbi.nlm.nih.gov/12430932</t>
  </si>
  <si>
    <t>https://pubmed.ncbi.nlm.nih.gov/15864103</t>
  </si>
  <si>
    <t>https://pubmed.ncbi.nlm.nih.gov/22321264</t>
  </si>
  <si>
    <t>Singh N, Carrigan DR.</t>
  </si>
  <si>
    <t>https://pubmed.ncbi.nlm.nih.gov/8633821</t>
  </si>
  <si>
    <t>Cone RW.</t>
  </si>
  <si>
    <t>https://pubmed.ncbi.nlm.nih.gov/8668853</t>
  </si>
  <si>
    <t>https://pubmed.ncbi.nlm.nih.gov/11486597</t>
  </si>
  <si>
    <t>Griffiths PD, Clark DA, Emery VC.</t>
  </si>
  <si>
    <t>https://pubmed.ncbi.nlm.nih.gov/10855769</t>
  </si>
  <si>
    <t>Caselli E, Di Luca D.</t>
  </si>
  <si>
    <t>https://pubmed.ncbi.nlm.nih.gov/17802896</t>
  </si>
  <si>
    <t>Hill JA, Myerson D, Sedlak RH, Jerome KR, Zerr DM.</t>
  </si>
  <si>
    <t>https://pubmed.ncbi.nlm.nih.gov/24703390</t>
  </si>
  <si>
    <t>Yamada M.</t>
  </si>
  <si>
    <t>https://pubmed.ncbi.nlm.nih.gov/11427741</t>
  </si>
  <si>
    <t>Tang H, Sadaoka T, Mori Y.</t>
  </si>
  <si>
    <t>https://pubmed.ncbi.nlm.nih.gov/21488335</t>
  </si>
  <si>
    <t>Ablashi DV, Salahuddin SZ, Josephs SF, Balachandran N, Krueger GR, Gallo RC.</t>
  </si>
  <si>
    <t>https://pubmed.ncbi.nlm.nih.gov/1654146</t>
  </si>
  <si>
    <t>Frenkel N, Wyatt LS.</t>
  </si>
  <si>
    <t>https://pubmed.ncbi.nlm.nih.gov/1335933</t>
  </si>
  <si>
    <t>Yamanishi K.</t>
  </si>
  <si>
    <t>https://pubmed.ncbi.nlm.nih.gov/1365539</t>
  </si>
  <si>
    <t>Benito N, Moreno A, Pumarola T, Marcos MA.</t>
  </si>
  <si>
    <t>https://pubmed.ncbi.nlm.nih.gov/14525708</t>
  </si>
  <si>
    <t>Yoshikawa T, Kojima S, Asano Y.</t>
  </si>
  <si>
    <t>https://pubmed.ncbi.nlm.nih.gov/1337298</t>
  </si>
  <si>
    <t>Tanaka-Taya K, Okada S.</t>
  </si>
  <si>
    <t>https://pubmed.ncbi.nlm.nih.gov/9465692</t>
  </si>
  <si>
    <t>Jackson MA, Sommerauer JF.</t>
  </si>
  <si>
    <t>https://pubmed.ncbi.nlm.nih.gov/12182383</t>
  </si>
  <si>
    <t>Ljungman P, Singh N.</t>
  </si>
  <si>
    <t>https://pubmed.ncbi.nlm.nih.gov/17276376</t>
  </si>
  <si>
    <t>Hoang MP, Ross KF, Dawson DB, Scheuermann RH, Rogers BB.</t>
  </si>
  <si>
    <t>https://pubmed.ncbi.nlm.nih.gov/10097377</t>
  </si>
  <si>
    <t>Ablashi DV, Devin CL, Yoshikawa T, Lautenschlager I, Luppi M, Kühl U, Komaroff AL.</t>
  </si>
  <si>
    <t>https://pubmed.ncbi.nlm.nih.gov/20872717</t>
  </si>
  <si>
    <t>Fontan J, Mougin C, Cahn JY.</t>
  </si>
  <si>
    <t>https://pubmed.ncbi.nlm.nih.gov/10026725</t>
  </si>
  <si>
    <t>Clark DA, Griffiths PD.</t>
  </si>
  <si>
    <t>https://pubmed.ncbi.nlm.nih.gov/12580952</t>
  </si>
  <si>
    <t>Krueger GR, Klueppelberg U, Hoffmann A, Ablashi DV.</t>
  </si>
  <si>
    <t>https://pubmed.ncbi.nlm.nih.gov/7893974</t>
  </si>
  <si>
    <t>Gautheret-Dejean A.</t>
  </si>
  <si>
    <t>https://pubmed.ncbi.nlm.nih.gov/11715608</t>
  </si>
  <si>
    <t>Tohyama M, Hashimoto K.</t>
  </si>
  <si>
    <t>https://pubmed.ncbi.nlm.nih.gov/16615518</t>
  </si>
  <si>
    <t>https://pubmed.ncbi.nlm.nih.gov/9752764</t>
  </si>
  <si>
    <t>Piret J, Boivin G.</t>
  </si>
  <si>
    <t>https://pubmed.ncbi.nlm.nih.gov/24604770</t>
  </si>
  <si>
    <t>Kondo K.</t>
  </si>
  <si>
    <t>https://pubmed.ncbi.nlm.nih.gov/9465670</t>
  </si>
  <si>
    <t>Singh N.</t>
  </si>
  <si>
    <t>https://pubmed.ncbi.nlm.nih.gov/11168178</t>
  </si>
  <si>
    <t>Grose C.</t>
  </si>
  <si>
    <t>https://pubmed.ncbi.nlm.nih.gov/9033979</t>
  </si>
  <si>
    <t>Agnihotri SP.</t>
  </si>
  <si>
    <t>https://pubmed.ncbi.nlm.nih.gov/31378873</t>
  </si>
  <si>
    <t>Kimberlin DW.</t>
  </si>
  <si>
    <t>https://pubmed.ncbi.nlm.nih.gov/9469397</t>
  </si>
  <si>
    <t>Kosuge H.</t>
  </si>
  <si>
    <t>https://pubmed.ncbi.nlm.nih.gov/10698157</t>
  </si>
  <si>
    <t>Trabue CH, Bloch KC, Myers JW, Moorman JP.</t>
  </si>
  <si>
    <t>https://pubmed.ncbi.nlm.nih.gov/19856546</t>
  </si>
  <si>
    <t>https://pubmed.ncbi.nlm.nih.gov/30590622</t>
  </si>
  <si>
    <t>Cisneros-Herreros JM, Herrero-Romero M.</t>
  </si>
  <si>
    <t>https://pubmed.ncbi.nlm.nih.gov/16792943</t>
  </si>
  <si>
    <t>Peiris M.</t>
  </si>
  <si>
    <t>https://pubmed.ncbi.nlm.nih.gov/10633848</t>
  </si>
  <si>
    <t>Hill JA.</t>
  </si>
  <si>
    <t>https://pubmed.ncbi.nlm.nih.gov/31567413</t>
  </si>
  <si>
    <t>Dockrell DH, Paya CV.</t>
  </si>
  <si>
    <t>https://pubmed.ncbi.nlm.nih.gov/11241800</t>
  </si>
  <si>
    <t>Ogata M, Uchida N, Fukuda T, Ikegame K, Kamimura T, Onizuka M, Kato K, Kobayashi H, Sasahara Y, Sawa M, Sawada A, Hasegawa D, Masuko M, Miyamoto T, Okamoto S.</t>
  </si>
  <si>
    <t>https://pubmed.ncbi.nlm.nih.gov/31745253</t>
  </si>
  <si>
    <t>Clark DA, Emery VC, Griffiths PD.</t>
  </si>
  <si>
    <t>https://pubmed.ncbi.nlm.nih.gov/12704592</t>
  </si>
  <si>
    <t>Brissot E, Alsuliman T, Gruson B, Hermet E, Tirefort Y, Yakoub-Agha I, Alain S.</t>
  </si>
  <si>
    <t>https://pubmed.ncbi.nlm.nih.gov/29169653</t>
  </si>
  <si>
    <t>Ogata M, Fukuda T, Teshima T.</t>
  </si>
  <si>
    <t>https://pubmed.ncbi.nlm.nih.gov/25915811</t>
  </si>
  <si>
    <t>Schlitt HJ, Shi L.</t>
  </si>
  <si>
    <t>https://pubmed.ncbi.nlm.nih.gov/12399238</t>
  </si>
  <si>
    <t>Toomey D, Phan TL, Nguyen V, Phan TT, Ogata M.</t>
  </si>
  <si>
    <t>https://pubmed.ncbi.nlm.nih.gov/32786154</t>
  </si>
  <si>
    <t>https://pubmed.ncbi.nlm.nih.gov/14984492</t>
  </si>
  <si>
    <t>Fantry LE, Cleghorn FR.</t>
  </si>
  <si>
    <t>https://pubmed.ncbi.nlm.nih.gov/12728905</t>
  </si>
  <si>
    <t>Deborska-Materkowska D, Sadowska A, Matłosz B, Zegarska J, Durlik M.</t>
  </si>
  <si>
    <t>https://pubmed.ncbi.nlm.nih.gov/16758753</t>
  </si>
  <si>
    <t>Durno C, Jones N, Hébert D, Sherman P, Allen U.</t>
  </si>
  <si>
    <t>https://pubmed.ncbi.nlm.nih.gov/10995927</t>
  </si>
  <si>
    <t>Emery VC.</t>
  </si>
  <si>
    <t>https://pubmed.ncbi.nlm.nih.gov/11303272</t>
  </si>
  <si>
    <t>https://pubmed.ncbi.nlm.nih.gov/22710317</t>
  </si>
  <si>
    <t>Victoria NC, Phan TL, Agarwal KA.</t>
  </si>
  <si>
    <t>https://pubmed.ncbi.nlm.nih.gov/32028025</t>
  </si>
  <si>
    <t>Vinnard C, Barton T, Jerud E, Blumberg E.</t>
  </si>
  <si>
    <t>https://pubmed.ncbi.nlm.nih.gov/19790143</t>
  </si>
  <si>
    <t>Razonable RR, Paya CV.</t>
  </si>
  <si>
    <t>https://pubmed.ncbi.nlm.nih.gov/12149755</t>
  </si>
  <si>
    <t>Smith C, Khanna R.</t>
  </si>
  <si>
    <t>https://pubmed.ncbi.nlm.nih.gov/23347211</t>
  </si>
  <si>
    <t>Ward KN, Hill JA, Hubacek P, de la Camara R, Crocchiolo R, Einsele H, Navarro D, Robin C, Cordonnier C, Ljungman P; 2017 European Conference on Infections in Leukaemia (ECIL).</t>
  </si>
  <si>
    <t>https://pubmed.ncbi.nlm.nih.gov/31467131</t>
  </si>
  <si>
    <t>https://pubmed.ncbi.nlm.nih.gov/16732999</t>
  </si>
  <si>
    <t>https://pubmed.ncbi.nlm.nih.gov/12581322</t>
  </si>
  <si>
    <t>Arroyo HA, Bologna R.</t>
  </si>
  <si>
    <t>https://pubmed.ncbi.nlm.nih.gov/9244628</t>
  </si>
  <si>
    <t>Kenigsberg S, Bantov J, Rager-Zisman B.</t>
  </si>
  <si>
    <t>https://pubmed.ncbi.nlm.nih.gov/9153879</t>
  </si>
  <si>
    <t>https://pubmed.ncbi.nlm.nih.gov/23347215</t>
  </si>
  <si>
    <t>Caserta MT, Mock DJ, Dewhurst S.</t>
  </si>
  <si>
    <t>https://pubmed.ncbi.nlm.nih.gov/11512088</t>
  </si>
  <si>
    <t>https://pubmed.ncbi.nlm.nih.gov/19907110</t>
  </si>
  <si>
    <t>https://pubmed.ncbi.nlm.nih.gov/20881490</t>
  </si>
  <si>
    <t>Liatsos C, Mehta AB, Potter M, Burroughs AK.</t>
  </si>
  <si>
    <t>https://pubmed.ncbi.nlm.nih.gov/11380440</t>
  </si>
  <si>
    <t>Scheurer ME, Pritchett JC, Amirian ES, Zemke NR, Lusso P, Ljungman P.</t>
  </si>
  <si>
    <t>https://pubmed.ncbi.nlm.nih.gov/23000642</t>
  </si>
  <si>
    <t>Paya CV.</t>
  </si>
  <si>
    <t>https://pubmed.ncbi.nlm.nih.gov/11926744</t>
  </si>
  <si>
    <t>https://pubmed.ncbi.nlm.nih.gov/20466275</t>
  </si>
  <si>
    <t>Lautenschlager I, Loginov R.</t>
  </si>
  <si>
    <t>https://pubmed.ncbi.nlm.nih.gov/21805894</t>
  </si>
  <si>
    <t>https://pubmed.ncbi.nlm.nih.gov/9630332</t>
  </si>
  <si>
    <t>https://pubmed.ncbi.nlm.nih.gov/14624112</t>
  </si>
  <si>
    <t>https://pubmed.ncbi.nlm.nih.gov/20832191</t>
  </si>
  <si>
    <t>Lunel F, Robert C, Munier P, Cadranel JF, Fretz C, Perrin M, Frangeul L, Grippon P, Bernard B, Opolon P, et al.</t>
  </si>
  <si>
    <t>https://pubmed.ncbi.nlm.nih.gov/7647283</t>
  </si>
  <si>
    <t>Chidiac C, Braun E.</t>
  </si>
  <si>
    <t>https://pubmed.ncbi.nlm.nih.gov/12360701</t>
  </si>
  <si>
    <t>Sarthy JF, Reddivalla N, Radhi M, Chastain K.</t>
  </si>
  <si>
    <t>https://pubmed.ncbi.nlm.nih.gov/27808462</t>
  </si>
  <si>
    <t>Lo Schiavo A, Ruocco E, Brancaccio G, Caccavale S, Ruocco V, Wolf R.</t>
  </si>
  <si>
    <t>https://pubmed.ncbi.nlm.nih.gov/23806156</t>
  </si>
  <si>
    <t>Fujita A, Yoshikawa T.</t>
  </si>
  <si>
    <t>https://pubmed.ncbi.nlm.nih.gov/16615520</t>
  </si>
  <si>
    <t>Karasuno T, Hiraoka A.</t>
  </si>
  <si>
    <t>https://pubmed.ncbi.nlm.nih.gov/16615443</t>
  </si>
  <si>
    <t>Cone RW, Huang ML, Hackman RC.</t>
  </si>
  <si>
    <t>https://pubmed.ncbi.nlm.nih.gov/7866272</t>
  </si>
  <si>
    <t>Asano Y, Yoshikawa T.</t>
  </si>
  <si>
    <t>https://pubmed.ncbi.nlm.nih.gov/8397041</t>
  </si>
  <si>
    <t>https://pubmed.ncbi.nlm.nih.gov/12353194</t>
  </si>
  <si>
    <t>Rubin RH.</t>
  </si>
  <si>
    <t>https://pubmed.ncbi.nlm.nih.gov/12520651</t>
  </si>
  <si>
    <t>Yoshida H, Matsunaga K, Ueda T, Yasumi M, Ishikawa J, Tomiyama Y, Matsuzawa Y.</t>
  </si>
  <si>
    <t>https://pubmed.ncbi.nlm.nih.gov/12041676</t>
  </si>
  <si>
    <t>Lin WC, Moore JO, Mann KP, Traweek ST, Smith C.</t>
  </si>
  <si>
    <t>https://pubmed.ncbi.nlm.nih.gov/10221519</t>
  </si>
  <si>
    <t>Teshima T.</t>
  </si>
  <si>
    <t>https://pubmed.ncbi.nlm.nih.gov/19915376</t>
  </si>
  <si>
    <t>Boeckh M, Erard V, Zerr D, Englund J.</t>
  </si>
  <si>
    <t>https://pubmed.ncbi.nlm.nih.gov/16305617</t>
  </si>
  <si>
    <t>Wood MJ.</t>
  </si>
  <si>
    <t>https://pubmed.ncbi.nlm.nih.gov/9688454</t>
  </si>
  <si>
    <t>Santos CA.</t>
  </si>
  <si>
    <t>https://pubmed.ncbi.nlm.nih.gov/27772620</t>
  </si>
  <si>
    <t>Lasch JA, Klussmann JP, Krueger GR.</t>
  </si>
  <si>
    <t>https://pubmed.ncbi.nlm.nih.gov/8707578</t>
  </si>
  <si>
    <t>https://pubmed.ncbi.nlm.nih.gov/15504215</t>
  </si>
  <si>
    <t>https://pubmed.ncbi.nlm.nih.gov/11867006</t>
  </si>
  <si>
    <t>https://pubmed.ncbi.nlm.nih.gov/12100127</t>
  </si>
  <si>
    <t>Kondo K, Yamanishi K.</t>
  </si>
  <si>
    <t>https://pubmed.ncbi.nlm.nih.gov/21348064</t>
  </si>
  <si>
    <t>Gentile G.</t>
  </si>
  <si>
    <t>https://pubmed.ncbi.nlm.nih.gov/11866997</t>
  </si>
  <si>
    <t>Denner J, Bigley TM, Phan TL, Zimmermann C, Zhou X, Kaufer BB.</t>
  </si>
  <si>
    <t>https://pubmed.ncbi.nlm.nih.gov/31801268</t>
  </si>
  <si>
    <t>Hanson DJ, Hill JA, Koelle DM.</t>
  </si>
  <si>
    <t>https://pubmed.ncbi.nlm.nih.gov/29988505</t>
  </si>
  <si>
    <t>Miyagawa H, Yamanishi K.</t>
  </si>
  <si>
    <t>https://pubmed.ncbi.nlm.nih.gov/17035788</t>
  </si>
  <si>
    <t>Mocarski Jr. E S.</t>
  </si>
  <si>
    <t>https://pubmed.ncbi.nlm.nih.gov/21348118</t>
  </si>
  <si>
    <t>Kasberg-Koniarczyk HL.</t>
  </si>
  <si>
    <t>https://pubmed.ncbi.nlm.nih.gov/26114018</t>
  </si>
  <si>
    <t>Prichard MN, Whitley RJ.</t>
  </si>
  <si>
    <t>https://pubmed.ncbi.nlm.nih.gov/25462447</t>
  </si>
  <si>
    <t>Gewurz BE, Marty FM, Baden LR, Katz JT.</t>
  </si>
  <si>
    <t>https://pubmed.ncbi.nlm.nih.gov/18765102</t>
  </si>
  <si>
    <t>Karras A, Thervet E, Legendre C; Groupe Coopératif de transplantation d'Ile de France.</t>
  </si>
  <si>
    <t>https://pubmed.ncbi.nlm.nih.gov/14742988</t>
  </si>
  <si>
    <t>Pruitt AA.</t>
  </si>
  <si>
    <t>https://pubmed.ncbi.nlm.nih.gov/25015512</t>
  </si>
  <si>
    <t>https://pubmed.ncbi.nlm.nih.gov/29896671</t>
  </si>
  <si>
    <t>Stinski MF, Meier JL.</t>
  </si>
  <si>
    <t>https://pubmed.ncbi.nlm.nih.gov/21348077</t>
  </si>
  <si>
    <t>Binstock T.</t>
  </si>
  <si>
    <t>https://pubmed.ncbi.nlm.nih.gov/11339860</t>
  </si>
  <si>
    <t>https://pubmed.ncbi.nlm.nih.gov/20414752</t>
  </si>
  <si>
    <t>Breuer S, Rauch M, Matthes-Martin S, Lion T.</t>
  </si>
  <si>
    <t>https://pubmed.ncbi.nlm.nih.gov/22497528</t>
  </si>
  <si>
    <t>Fuji S, Kapp M, Grigoleit GU, Einsele H.</t>
  </si>
  <si>
    <t>https://pubmed.ncbi.nlm.nih.gov/21925094</t>
  </si>
  <si>
    <t>https://pubmed.ncbi.nlm.nih.gov/11964800</t>
  </si>
  <si>
    <t>Jiang W, Withers B, Sutrave G, Clancy LE, Yong MI, Blyth E.</t>
  </si>
  <si>
    <t>https://pubmed.ncbi.nlm.nih.gov/31228095</t>
  </si>
  <si>
    <t>Clark NM, Lynch JP 3rd, Sayah D, Belperio JA, Fishbein MC, Weigt SS.</t>
  </si>
  <si>
    <t>https://pubmed.ncbi.nlm.nih.gov/23821512</t>
  </si>
  <si>
    <t>Fatic A, Zhang N, Keller MD, Hanley PJ.</t>
  </si>
  <si>
    <t>https://pubmed.ncbi.nlm.nih.gov/31469438</t>
  </si>
  <si>
    <t>Zamora MR.</t>
  </si>
  <si>
    <t>https://pubmed.ncbi.nlm.nih.gov/21858750</t>
  </si>
  <si>
    <t>Kusne S, Blair JE.</t>
  </si>
  <si>
    <t>https://pubmed.ncbi.nlm.nih.gov/16382451</t>
  </si>
  <si>
    <t>Gallegos-Orozco JF, Rakela-Brödner J.</t>
  </si>
  <si>
    <t>https://pubmed.ncbi.nlm.nih.gov/21279280</t>
  </si>
  <si>
    <t>Andréoletti L, Lévêque N, Boulagnon C, Brasselet C, Fornes P.</t>
  </si>
  <si>
    <t>https://pubmed.ncbi.nlm.nih.gov/19664576</t>
  </si>
  <si>
    <t>Caserta MT, Krug LT, Pellett PE.</t>
  </si>
  <si>
    <t>https://pubmed.ncbi.nlm.nih.gov/25462450</t>
  </si>
  <si>
    <t>Ebens CL, Smith AR, Verghese PS.</t>
  </si>
  <si>
    <t>https://pubmed.ncbi.nlm.nih.gov/28452096</t>
  </si>
  <si>
    <t>https://pubmed.ncbi.nlm.nih.gov/17035801</t>
  </si>
  <si>
    <t>Cainelli F, Vento S.</t>
  </si>
  <si>
    <t>https://pubmed.ncbi.nlm.nih.gov/12206970</t>
  </si>
  <si>
    <t>Wagstaff AJ, Faulds D, Goa KL.</t>
  </si>
  <si>
    <t>https://pubmed.ncbi.nlm.nih.gov/7510619</t>
  </si>
  <si>
    <t>https://pubmed.ncbi.nlm.nih.gov/9700844</t>
  </si>
  <si>
    <t>Fischer SA.</t>
  </si>
  <si>
    <t>https://pubmed.ncbi.nlm.nih.gov/19033999</t>
  </si>
  <si>
    <t>Helanterä I, Egli A, Koskinen P, Lautenschlager I, Hirsch HH.</t>
  </si>
  <si>
    <t>https://pubmed.ncbi.nlm.nih.gov/20466274</t>
  </si>
  <si>
    <t>Dandamudi R, Smith J, Dharnidharka VR.</t>
  </si>
  <si>
    <t>https://pubmed.ncbi.nlm.nih.gov/30562175</t>
  </si>
  <si>
    <t>https://pubmed.ncbi.nlm.nih.gov/17033403</t>
  </si>
  <si>
    <t>Avery RK.</t>
  </si>
  <si>
    <t>https://pubmed.ncbi.nlm.nih.gov/7955311</t>
  </si>
  <si>
    <t>Saner FH, Akkiz H, Canbay A.</t>
  </si>
  <si>
    <t>https://pubmed.ncbi.nlm.nih.gov/21037551</t>
  </si>
  <si>
    <t>Fishman JA.</t>
  </si>
  <si>
    <t>https://pubmed.ncbi.nlm.nih.gov/21748845</t>
  </si>
  <si>
    <t>Reid GE, Lynch JP 3rd, Weigt S, Sayah D, Belperio JA, Grim SA, Clark NM.</t>
  </si>
  <si>
    <t>https://pubmed.ncbi.nlm.nih.gov/27486740</t>
  </si>
  <si>
    <t>Tong LX, Worswick SD.</t>
  </si>
  <si>
    <t>https://pubmed.ncbi.nlm.nih.gov/25582535</t>
  </si>
  <si>
    <t>Tyler KL.</t>
  </si>
  <si>
    <t>https://pubmed.ncbi.nlm.nih.gov/19667214</t>
  </si>
  <si>
    <t>https://pubmed.ncbi.nlm.nih.gov/19752295</t>
  </si>
  <si>
    <t>Maeda Y, Teshima T, Yamada M, Harada M.</t>
  </si>
  <si>
    <t>https://pubmed.ncbi.nlm.nih.gov/11342304</t>
  </si>
  <si>
    <t>Kofman A, Marcinkiewicz L, Dupart E, Lyshchev A, Martynov B, Ryndin A, Kotelevskaya E, Brown J, Schiff D, Abounader R.</t>
  </si>
  <si>
    <t>https://pubmed.ncbi.nlm.nih.gov/21720806</t>
  </si>
  <si>
    <t>Morinet F, Leruez-Ville M, Pillet S, Fichelson S.</t>
  </si>
  <si>
    <t>https://pubmed.ncbi.nlm.nih.gov/21898692</t>
  </si>
  <si>
    <t>Crawford SW.</t>
  </si>
  <si>
    <t>https://pubmed.ncbi.nlm.nih.gov/8016478</t>
  </si>
  <si>
    <t>Rybka K, Turkiewicz D.</t>
  </si>
  <si>
    <t>https://pubmed.ncbi.nlm.nih.gov/12765120</t>
  </si>
  <si>
    <t>de Pagter PJ, Schuurman R, Meijer E, van Baarle D, Sanders EA, Boelens JJ.</t>
  </si>
  <si>
    <t>https://pubmed.ncbi.nlm.nih.gov/18829379</t>
  </si>
  <si>
    <t>Santos CAQ, Rhee Y, Czapka MT, Kazi AS, Proia LA.</t>
  </si>
  <si>
    <t>https://pubmed.ncbi.nlm.nih.gov/32245201</t>
  </si>
  <si>
    <t>Chatzidimitriou D, Gavriilaki E, Sakellari I, Diza E.</t>
  </si>
  <si>
    <t>https://pubmed.ncbi.nlm.nih.gov/20087928</t>
  </si>
  <si>
    <t>Taplitz RA, Jordan MC.</t>
  </si>
  <si>
    <t>https://pubmed.ncbi.nlm.nih.gov/12070831</t>
  </si>
  <si>
    <t>Griffiths PD.</t>
  </si>
  <si>
    <t>https://pubmed.ncbi.nlm.nih.gov/12353198</t>
  </si>
  <si>
    <t>Dadwal SS.</t>
  </si>
  <si>
    <t>https://pubmed.ncbi.nlm.nih.gov/31005137</t>
  </si>
  <si>
    <t>Razonable RR, Lautenschlager I.</t>
  </si>
  <si>
    <t>https://pubmed.ncbi.nlm.nih.gov/21161019</t>
  </si>
  <si>
    <t>Kennedy PGE.</t>
  </si>
  <si>
    <t>https://pubmed.ncbi.nlm.nih.gov/33048220</t>
  </si>
  <si>
    <t>Kühn JE.</t>
  </si>
  <si>
    <t>https://pubmed.ncbi.nlm.nih.gov/10878482</t>
  </si>
  <si>
    <t>McClain KL, Natkunam Y, Swerdlow SH.</t>
  </si>
  <si>
    <t>https://pubmed.ncbi.nlm.nih.gov/15561688</t>
  </si>
  <si>
    <t>Sun HY, Singh N.</t>
  </si>
  <si>
    <t>https://pubmed.ncbi.nlm.nih.gov/18778180</t>
  </si>
  <si>
    <t>Maisch B, Pankuweit S.</t>
  </si>
  <si>
    <t>https://pubmed.ncbi.nlm.nih.gov/22996288</t>
  </si>
  <si>
    <t>Keller MD, Bollard CM.</t>
  </si>
  <si>
    <t>https://pubmed.ncbi.nlm.nih.gov/31942610</t>
  </si>
  <si>
    <t>Yildiz H, Vandercam B, Thissen X, Komuta M, Lanthier N, Debieve F, Dahlqvist G.</t>
  </si>
  <si>
    <t>https://pubmed.ncbi.nlm.nih.gov/29239849</t>
  </si>
  <si>
    <t>Morrone LF, Capurso D, D'Elia F, Di Paolo S, Grandaliano G, Marangi AL, Schena A, Stallone G, Tarantino G; Gruppo di Studio Apulo-Lucano sul Trapianto Renale.</t>
  </si>
  <si>
    <t>https://pubmed.ncbi.nlm.nih.gov/12195400</t>
  </si>
  <si>
    <t>Brodin-Sartorius A, Mekki Y, Bloquel B, Rabant M, Legendre C.</t>
  </si>
  <si>
    <t>https://pubmed.ncbi.nlm.nih.gov/21757415</t>
  </si>
  <si>
    <t>Smith JM, McDonald RA.</t>
  </si>
  <si>
    <t>https://pubmed.ncbi.nlm.nih.gov/17032433</t>
  </si>
  <si>
    <t>https://pubmed.ncbi.nlm.nih.gov/23225133</t>
  </si>
  <si>
    <t>Tan HH, Goh CL.</t>
  </si>
  <si>
    <t>https://pubmed.ncbi.nlm.nih.gov/16489840</t>
  </si>
  <si>
    <t>Miyata M, Kasukawa R.</t>
  </si>
  <si>
    <t>https://pubmed.ncbi.nlm.nih.gov/8125426</t>
  </si>
  <si>
    <t>Carratalà J, Montejo M, Pérez-Romero P.</t>
  </si>
  <si>
    <t>https://pubmed.ncbi.nlm.nih.gov/22542037</t>
  </si>
  <si>
    <t>Bansal R, Tutrone WD, Weinberg JM.</t>
  </si>
  <si>
    <t>https://pubmed.ncbi.nlm.nih.gov/12182687</t>
  </si>
  <si>
    <t>Jothimani D, Venugopal R, Vij M, Rela M.</t>
  </si>
  <si>
    <t>https://pubmed.ncbi.nlm.nih.gov/33158469</t>
  </si>
  <si>
    <t>Brennan DC, Aguado JM, Potena L, Jardine AG, Legendre C, Säemann MD, Mueller NJ, Merville P, Emery V, Nashan B.</t>
  </si>
  <si>
    <t>https://pubmed.ncbi.nlm.nih.gov/23165654</t>
  </si>
  <si>
    <t>Streblow DN, Orloff SL, Nelson JA.</t>
  </si>
  <si>
    <t>https://pubmed.ncbi.nlm.nih.gov/17716883</t>
  </si>
  <si>
    <t>Aritaki K, Ohyashiki JH, Suzuki A, Ojima T, Abe K, Shimizu N, Yamamoto K, Ohyashiki K, Hoshika A.</t>
  </si>
  <si>
    <t>https://pubmed.ncbi.nlm.nih.gov/11753554</t>
  </si>
  <si>
    <t>Peleg AY, Husain S, Kwak EJ, Silveira FP, Ndirangu M, Tran J, Shutt KA, Shapiro R, Thai N, Abu-Elmagd K, McCurry KR, Marcos A, Paterson DL.</t>
  </si>
  <si>
    <t>https://pubmed.ncbi.nlm.nih.gov/17173218</t>
  </si>
  <si>
    <t>Title</t>
  </si>
  <si>
    <t>First Author</t>
  </si>
  <si>
    <t>Year</t>
  </si>
  <si>
    <t>https://pubmed.ncbi.nlm.nih.gov/28392330/</t>
  </si>
  <si>
    <t>J Allergy Clin Immunol. 2017 Dec;140(6):1643-1650.e9. doi: 10.1016/j.jaci.2016.12.992. Epub 2017 Apr 7.</t>
  </si>
  <si>
    <t>Admiraal R</t>
  </si>
  <si>
    <t>https://pubmed.ncbi.nlm.nih.gov/31380705/</t>
  </si>
  <si>
    <t>Infect Dis (Lond). 2019 Oct;51(10):772-778. doi: 10.1080/23744235.2019.1650198. Epub 2019 Aug 5.</t>
  </si>
  <si>
    <t>Alexandersson A</t>
  </si>
  <si>
    <t>(1) the number of HSC receipients tested for HHV-6, (2) the number diagnosed with HHV-6 infection or reactivation, and (3) the number of patients with at least one outcome of interest</t>
  </si>
  <si>
    <t>https://pubmed.ncbi.nlm.nih.gov/11593320/</t>
  </si>
  <si>
    <t>Bone Marrow Transplant. 2001 Sep;28(5):473-7. doi: 10.1038/sj.bmt.1703153.</t>
  </si>
  <si>
    <t>Allen UD</t>
  </si>
  <si>
    <t>https://pubmed.ncbi.nlm.nih.gov/26226409/</t>
  </si>
  <si>
    <t>Biol Blood Marrow Transplant. 2015 Nov;21(11):2017-22. doi: 10.1016/j.bbmt.2015.07.022. Epub 2015 Jul 27.</t>
  </si>
  <si>
    <t>Aoki J</t>
  </si>
  <si>
    <t>Individual reasons:</t>
  </si>
  <si>
    <t>https://pubmed.ncbi.nlm.nih.gov/29297965/</t>
  </si>
  <si>
    <t>Pediatr Transplant. 2018 Mar;22(2):e13109. doi: 10.1111/petr.13109. Epub 2018 Jan 3.</t>
  </si>
  <si>
    <t>Atay D</t>
  </si>
  <si>
    <t>HHV-6 encephalitis was criteria for inlcusion in study</t>
  </si>
  <si>
    <t>https://pubmed.ncbi.nlm.nih.gov/27522040/</t>
  </si>
  <si>
    <t>Biol Blood Marrow Transplant. 2016 Nov;22(11):2047-2055. doi: 10.1016/j.bbmt.2016.08.003. Epub 2016 Aug 10.</t>
  </si>
  <si>
    <t>Baker M</t>
  </si>
  <si>
    <t>No HHV-6 + patients, percluding comparison</t>
  </si>
  <si>
    <t>Evaluates samples from HHV-6 Positive patients, does not give cohort level mortality data</t>
  </si>
  <si>
    <t>https://pubmed.ncbi.nlm.nih.gov/31075291/</t>
  </si>
  <si>
    <t>J Infect. 2019 Jul;79(1):36-42. doi: 10.1016/j.jinf.2019.05.001. Epub 2019 May 7.</t>
  </si>
  <si>
    <t>Balsat M</t>
  </si>
  <si>
    <t>Case series</t>
  </si>
  <si>
    <t>HHV-6 encephalitis was criteria for inclusion</t>
  </si>
  <si>
    <t>No data on HHV6 and mortality, only focuses on diagnostic methods.</t>
  </si>
  <si>
    <t>https://pubmed.ncbi.nlm.nih.gov/24315842/</t>
  </si>
  <si>
    <t>Biol Blood Marrow Transplant. 2014 Mar;20(3):345-53. doi: 10.1016/j.bbmt.2013.11.027. Epub 2013 Dec 4.</t>
  </si>
  <si>
    <t>Bartelink IH</t>
  </si>
  <si>
    <t>Full text not available</t>
  </si>
  <si>
    <t>Data on HHV-6 positivity available but data on outcomes not available</t>
  </si>
  <si>
    <t>https://pubmed.ncbi.nlm.nih.gov/21549850/</t>
  </si>
  <si>
    <t>Biol Blood Marrow Transplant. 2011 Oct;17(10):1562-8. doi: 10.1016/j.bbmt.2011.04.004. Epub 2011 Apr 20.</t>
  </si>
  <si>
    <t>Betts BC</t>
  </si>
  <si>
    <t>No patients had HHV-6 detected, percluding incidence of HHV-6 mortality</t>
  </si>
  <si>
    <t>HHV-6 myelitis was criteria for inclusion in study</t>
  </si>
  <si>
    <t>Samples assessed for HHV-6 but data on patient mortality by positivity not available</t>
  </si>
  <si>
    <t>https://pubmed.ncbi.nlm.nih.gov/11035370/</t>
  </si>
  <si>
    <t>Bone Marrow Transplant. 2000 Sep;26(6):639-44. doi: 10.1038/sj.bmt.1702569.</t>
  </si>
  <si>
    <t>Buchbinder S</t>
  </si>
  <si>
    <t>No full text available and abstract indicates this cohort consists of only Beta-thalasemia patients.</t>
  </si>
  <si>
    <t>Only CSF samples were evaluated for HHV-6</t>
  </si>
  <si>
    <t>Mortality by HHV-6 positivty not available</t>
  </si>
  <si>
    <t>https://pubmed.ncbi.nlm.nih.gov/9365899/</t>
  </si>
  <si>
    <t>J Med Virol. 1997 Nov;53(3):295-305. doi: 10.1002/(sici)1096-9071(199711)53:3&lt;295::aid-jmv20&gt;3.0.co;2-f.</t>
  </si>
  <si>
    <t>Chan PK</t>
  </si>
  <si>
    <t>Assesses BAL as diagnostic modality, results given per BAL sample instead of per patient</t>
  </si>
  <si>
    <t>SCID and CNS dysfunction was criteria for inclusion in study</t>
  </si>
  <si>
    <t>HHV-6 positivity given per sample and HHV-6 outcomes not clear</t>
  </si>
  <si>
    <t>https://pubmed.ncbi.nlm.nih.gov/19935727/</t>
  </si>
  <si>
    <t>Bone Marrow Transplant. 2010 Jul;45(7):1204-11. doi: 10.1038/bmt.2009.326. Epub 2009 Nov 23.</t>
  </si>
  <si>
    <t>Chevallier P</t>
  </si>
  <si>
    <t>Book chapter</t>
  </si>
  <si>
    <t>Criteria for inclusion in analysis was CNS viral infection. Could potentially include because it states no difference in OS based on HHV-6 vs. non-HHV6 CNS-V so for SR it is useful but not for MA.</t>
  </si>
  <si>
    <t xml:space="preserve">No data on mortality presented </t>
  </si>
  <si>
    <t>https://pubmed.ncbi.nlm.nih.gov/26984480/</t>
  </si>
  <si>
    <t>Leuk Lymphoma. 2016 Nov;57(11):2555-9. doi: 10.3109/10428194.2016.1157873. Epub 2016 Mar 17.</t>
  </si>
  <si>
    <t>Cirrone F</t>
  </si>
  <si>
    <t>Assesses effect of gene polymorphism on HSCT outcome in regards to GVHD. No data on HHV6 positivity and mortality.</t>
  </si>
  <si>
    <t>Only outcomes for patients with HHV-6 encephalitis were included</t>
  </si>
  <si>
    <t>Outcomes only detailed for HHV-6 positive patients</t>
  </si>
  <si>
    <t>https://pubmed.ncbi.nlm.nih.gov/33085827/</t>
  </si>
  <si>
    <t>Oral Dis. 2020 Oct 21. doi: 10.1111/odi.13690. Online ahead of print.</t>
  </si>
  <si>
    <t>Costa ALF</t>
  </si>
  <si>
    <t>No full text found and this paper is only on 6 patients that had lymphroproliferative disorrders after HSCT.</t>
  </si>
  <si>
    <t>Only outcomes for patients with HHV-6 clinical manifestations detailed</t>
  </si>
  <si>
    <t>Mortality data detailed for PEF but not for HHV-6 pos vs HHV-6 neg for the entire cohort</t>
  </si>
  <si>
    <t>https://pubmed.ncbi.nlm.nih.gov/22820131/</t>
  </si>
  <si>
    <t>Clin Immunol. 2012 Sep;144(3):179-89. doi: 10.1016/j.clim.2012.06.006. Epub 2012 Jun 30.</t>
  </si>
  <si>
    <t>de Pagter AP</t>
  </si>
  <si>
    <t>Assesses IgG, does not detail mortality by HHV-6 positivity</t>
  </si>
  <si>
    <t>Only HHV-6 encephalitis patients outcomes were discussed</t>
  </si>
  <si>
    <t>HHV-6 was found in one patient but was not empirically tested, percluding HHV6 pos / neg analysis</t>
  </si>
  <si>
    <t>https://pubmed.ncbi.nlm.nih.gov/23771003/</t>
  </si>
  <si>
    <t>Bone Marrow Transplant. 2013 Nov;48(11):1460-4. doi: 10.1038/bmt.2013.78. Epub 2013 Jun 17.</t>
  </si>
  <si>
    <t>de Pagter PJ</t>
  </si>
  <si>
    <t>Cohort does not include at least 1 HSC recipient</t>
  </si>
  <si>
    <t>All patients included in analysis were HHV-6 positive, percluding analysis</t>
  </si>
  <si>
    <t>https://pubmed.ncbi.nlm.nih.gov/18541204/</t>
  </si>
  <si>
    <t>Biol Blood Marrow Transplant. 2008 Jul;14(7):831-9. doi: 10.1016/j.bbmt.2008.04.016.</t>
  </si>
  <si>
    <t>No full text available</t>
  </si>
  <si>
    <t>HHV-6 encephalitis was criteria for incusion</t>
  </si>
  <si>
    <t>https://pubmed.ncbi.nlm.nih.gov/8382723/</t>
  </si>
  <si>
    <t>J Infect Dis. 1993 Mar;167(3):735-9. doi: 10.1093/infdis/167.3.735.</t>
  </si>
  <si>
    <t>Drobyski WR</t>
  </si>
  <si>
    <t>No full-text available</t>
  </si>
  <si>
    <t>HHV-6 positivity was criteria for inclusion in study</t>
  </si>
  <si>
    <t>https://pubmed.ncbi.nlm.nih.gov/22212513/</t>
  </si>
  <si>
    <t>Biol Blood Marrow Transplant. 2012 Jul;18(7):1080-9. doi: 10.1016/j.bbmt.2011.12.579. Epub 2011 Dec 30.</t>
  </si>
  <si>
    <t>Dulery R</t>
  </si>
  <si>
    <t>Study does not evaluate a cohort of HSC recipients</t>
  </si>
  <si>
    <t>HHV-6 positivity was criteria for incusion in study</t>
  </si>
  <si>
    <t>https://pubmed.ncbi.nlm.nih.gov/32017805/</t>
  </si>
  <si>
    <t>PLoS One. 2020 Feb 4;15(2):e0228451. doi: 10.1371/journal.pone.0228451. eCollection 2020.</t>
  </si>
  <si>
    <t>Düver F</t>
  </si>
  <si>
    <t>Full text not in english</t>
  </si>
  <si>
    <t>https://pubmed.ncbi.nlm.nih.gov/20872080/</t>
  </si>
  <si>
    <t>Arch Immunol Ther Exp (Warsz). 2010 Dec;58(6):467-72. doi: 10.1007/s00005-010-0096-8. Epub 2010 Sep 25.</t>
  </si>
  <si>
    <t>Dzieciątkowski T</t>
  </si>
  <si>
    <t>https://pubmed.ncbi.nlm.nih.gov/18512026/</t>
  </si>
  <si>
    <t>Arch Immunol Ther Exp (Warsz). 2008 May-Jun;56(3):201-6. doi: 10.1007/s00005-008-0021-6. Epub 2008 May 30.</t>
  </si>
  <si>
    <t>Dzieciatkowski T</t>
  </si>
  <si>
    <t>https://pubmed.ncbi.nlm.nih.gov/32450288/</t>
  </si>
  <si>
    <t>Biol Blood Marrow Transplant. 2020 Sep;26(9):1597-1606. doi: 10.1016/j.bbmt.2020.05.007. Epub 2020 May 23.</t>
  </si>
  <si>
    <t>Foster GG</t>
  </si>
  <si>
    <t>https://pubmed.ncbi.nlm.nih.gov/24881673/</t>
  </si>
  <si>
    <t>Ann Transplant. 2014 Jun 2;19:269-76. doi: 10.12659/AOT.889995.</t>
  </si>
  <si>
    <t>Fule Robles JD</t>
  </si>
  <si>
    <t>https://pubmed.ncbi.nlm.nih.gov/26555946/</t>
  </si>
  <si>
    <t>Transplantation. 2016 Jun;100(6):1363-70. doi: 10.1097/TP.0000000000000986.</t>
  </si>
  <si>
    <t>Gomes de Oliveira PG</t>
  </si>
  <si>
    <t>https://pubmed.ncbi.nlm.nih.gov/24810656/</t>
  </si>
  <si>
    <t>Transpl Infect Dis. 2014 Jun;16(3):440-9. doi: 10.1111/tid.12229. Epub 2014 May 9.</t>
  </si>
  <si>
    <t>Gotoh M</t>
  </si>
  <si>
    <t>https://pubmed.ncbi.nlm.nih.gov/33326670/</t>
  </si>
  <si>
    <t>Transpl Infect Dis. 2020 Dec 16:e13544. doi: 10.1111/tid.13544. Online ahead of print.</t>
  </si>
  <si>
    <t>Han TT</t>
  </si>
  <si>
    <t>https://pubmed.ncbi.nlm.nih.gov/32663845/</t>
  </si>
  <si>
    <t>J Infect Dis. 2020 Jul 14:jiaa422. doi: 10.1093/infdis/jiaa422. Online ahead of print.</t>
  </si>
  <si>
    <t>Hanson DJ</t>
  </si>
  <si>
    <t>https://pubmed.ncbi.nlm.nih.gov/29020348/</t>
  </si>
  <si>
    <t>Clin Infect Dis. 2018 Jan 18;66(3):368-375. doi: 10.1093/cid/cix804.</t>
  </si>
  <si>
    <t>Hill JA</t>
  </si>
  <si>
    <t>https://pubmed.ncbi.nlm.nih.gov/28209721/</t>
  </si>
  <si>
    <t>Blood. 2017 Apr 20;129(16):2316-2325. doi: 10.1182/blood-2016-10-748426. Epub 2017 Feb 16.</t>
  </si>
  <si>
    <t>https://pubmed.ncbi.nlm.nih.gov/31449472/</t>
  </si>
  <si>
    <t>J Clin Oncol. 2019 Oct 10;37(29):2670-2681. doi: 10.1200/JCO.19.00908. Epub 2019 Aug 26.</t>
  </si>
  <si>
    <t>https://pubmed.ncbi.nlm.nih.gov/23243510/</t>
  </si>
  <si>
    <t>Bone Marrow Res. 2012;2012:409765. doi: 10.1155/2012/409765. Epub 2012 Nov 29.</t>
  </si>
  <si>
    <t>Horowitz N</t>
  </si>
  <si>
    <t>https://pubmed.ncbi.nlm.nih.gov/29542206/</t>
  </si>
  <si>
    <t>Pediatr Int. 2018 Jun;60(6):547-552. doi: 10.1111/ped.13551.</t>
  </si>
  <si>
    <t>Iesato K</t>
  </si>
  <si>
    <t>https://pubmed.ncbi.nlm.nih.gov/23514960/</t>
  </si>
  <si>
    <t>Transplantation. 2013 May 27;95(10):1292-8. doi: 10.1097/TP.0b013e318289958b.</t>
  </si>
  <si>
    <t>Jeulin H</t>
  </si>
  <si>
    <t>https://pubmed.ncbi.nlm.nih.gov/8652850/</t>
  </si>
  <si>
    <t>Blood. 1996 Jun 15;87(12):5341-54.</t>
  </si>
  <si>
    <t>Kadakia MP</t>
  </si>
  <si>
    <t>https://pubmed.ncbi.nlm.nih.gov/18367292/</t>
  </si>
  <si>
    <t>J Am Acad Dermatol. 2008 May;58(5):802-9. doi: 10.1016/j.jaad.2008.01.005. Epub 2008 Mar 25.</t>
  </si>
  <si>
    <t>Kitamura K</t>
  </si>
  <si>
    <t>https://pubmed.ncbi.nlm.nih.gov/23461659/</t>
  </si>
  <si>
    <t>Scand J Infect Dis. 2013 Jul;45(7):557-61. doi: 10.3109/00365548.2013.773069. Epub 2013 Mar 5.</t>
  </si>
  <si>
    <t>Lindahl JK</t>
  </si>
  <si>
    <t>https://pubmed.ncbi.nlm.nih.gov/9509968/</t>
  </si>
  <si>
    <t>Bone Marrow Transplant. 1998 Feb;21(4):355-60. doi: 10.1038/sj.bmt.1701095.</t>
  </si>
  <si>
    <t>Matsuda Y</t>
  </si>
  <si>
    <t>https://pubmed.ncbi.nlm.nih.gov/29797616/</t>
  </si>
  <si>
    <t>Transpl Infect Dis. 2018 Aug;20(4):e12916. doi: 10.1111/tid.12916. Epub 2018 Jun 13.</t>
  </si>
  <si>
    <t>Miura H</t>
  </si>
  <si>
    <t>https://pubmed.ncbi.nlm.nih.gov/22048789/</t>
  </si>
  <si>
    <t>Ann Hematol. 2012 May;91(5):737-742. doi: 10.1007/s00277-011-1354-5. Epub 2011 Nov 3.</t>
  </si>
  <si>
    <t>Mousset S</t>
  </si>
  <si>
    <t>https://pubmed.ncbi.nlm.nih.gov/24658548/</t>
  </si>
  <si>
    <t>Ann Saudi Med. 2014 Jan-Feb;34(1):6-11. doi: 10.5144/0256-4947.2014.6.</t>
  </si>
  <si>
    <t>Mutlu D</t>
  </si>
  <si>
    <t>https://pubmed.ncbi.nlm.nih.gov/26920464/</t>
  </si>
  <si>
    <t>J Allergy Clin Immunol. 2016 May;137(5):1498-1505.e1. doi: 10.1016/j.jaci.2015.12.1311. Epub 2016 Feb 24.</t>
  </si>
  <si>
    <t>Naik S</t>
  </si>
  <si>
    <t>https://pubmed.ncbi.nlm.nih.gov/10998432/</t>
  </si>
  <si>
    <t>Int J Mol Med. 2000 Oct;6(4):427-32. doi: 10.3892/ijmm.6.4.427.</t>
  </si>
  <si>
    <t>Ohyashiki JH</t>
  </si>
  <si>
    <t>https://pubmed.ncbi.nlm.nih.gov/24964991/</t>
  </si>
  <si>
    <t>Sci Transl Med. 2014 Jun 25;6(242):242ra83. doi: 10.1126/scitranslmed.3008825.</t>
  </si>
  <si>
    <t>Papadopoulou A</t>
  </si>
  <si>
    <t>https://pubmed.ncbi.nlm.nih.gov/27703035/</t>
  </si>
  <si>
    <t>J Infect Dis. 2016 Dec 15;214(12):1911-1915. doi: 10.1093/infdis/jiw469. Epub 2016 Oct 4.</t>
  </si>
  <si>
    <t>Pritchett JC</t>
  </si>
  <si>
    <t>https://pubmed.ncbi.nlm.nih.gov/26518057/</t>
  </si>
  <si>
    <t>J Infect. 2016 Feb;72(2):214-22. doi: 10.1016/j.jinf.2015.09.039. Epub 2015 Oct 28.</t>
  </si>
  <si>
    <t>Quintela A</t>
  </si>
  <si>
    <t>https://pubmed.ncbi.nlm.nih.gov/12123421/</t>
  </si>
  <si>
    <t>Transpl Infect Dis. 2002 Mar;4(1):10-6. doi: 10.1034/j.1399-3062.2002.040101.x.</t>
  </si>
  <si>
    <t>Rapaport D</t>
  </si>
  <si>
    <t>https://pubmed.ncbi.nlm.nih.gov/21810148/</t>
  </si>
  <si>
    <t>Pediatr Int. 2011 Dec;53(6):1010-7. doi: 10.1111/j.1442-200X.2011.03437.x.</t>
  </si>
  <si>
    <t>Sawada A</t>
  </si>
  <si>
    <t>https://pubmed.ncbi.nlm.nih.gov/23331378/</t>
  </si>
  <si>
    <t>Transpl Infect Dis. 2013 Apr;15(2):195-201. doi: 10.1111/tid.12049. Epub 2013 Jan 18.</t>
  </si>
  <si>
    <t>Shimazu Y</t>
  </si>
  <si>
    <t>https://pubmed.ncbi.nlm.nih.gov/26493843/</t>
  </si>
  <si>
    <t>Clin Microbiol Infect. 2016 Feb;22(2):179.e1-179.e10. doi: 10.1016/j.cmi.2015.10.017. Epub 2015 Oct 20.</t>
  </si>
  <si>
    <t>Styczynski J</t>
  </si>
  <si>
    <t>https://pubmed.ncbi.nlm.nih.gov/27419347/</t>
  </si>
  <si>
    <t>Hematology. 2001;5(6):441-5. doi: 10.1080/10245332.2001.11746541.</t>
  </si>
  <si>
    <t>Takatsuka H</t>
  </si>
  <si>
    <t>https://pubmed.ncbi.nlm.nih.gov/23929317/</t>
  </si>
  <si>
    <t>J Pediatr Hematol Oncol. 2014 Jul;36(5):379-83. doi: 10.1097/MPH.0b013e3182a11676.</t>
  </si>
  <si>
    <t>Toriumi N</t>
  </si>
  <si>
    <t>https://pubmed.ncbi.nlm.nih.gov/20005968/</t>
  </si>
  <si>
    <t>Biol Blood Marrow Transplant. 2010 May;16(5):653-61. doi: 10.1016/j.bbmt.2009.12.003. Epub 2010 Jan 29.</t>
  </si>
  <si>
    <t>Tormo N</t>
  </si>
  <si>
    <t>https://pubmed.ncbi.nlm.nih.gov/28783452/</t>
  </si>
  <si>
    <t>J Clin Oncol. 2017 Nov 1;35(31):3547-3557. doi: 10.1200/JCO.2017.73.0655. Epub 2017 Aug 7.</t>
  </si>
  <si>
    <t>Tzannou I</t>
  </si>
  <si>
    <t>https://pubmed.ncbi.nlm.nih.gov/20228849/</t>
  </si>
  <si>
    <t>Bone Marrow Transplant. 2011 Jan;46(1):119-24. doi: 10.1038/bmt.2010.52. Epub 2010 Mar 15.</t>
  </si>
  <si>
    <t>Verdeguer A</t>
  </si>
  <si>
    <t>https://pubmed.ncbi.nlm.nih.gov/26132825/</t>
  </si>
  <si>
    <t>Pediatr Infect Dis J. 2015 Oct;34(10):1118-27. doi: 10.1097/INF.0000000000000824.</t>
  </si>
  <si>
    <t>Verhoeven DH</t>
  </si>
  <si>
    <t>https://pubmed.ncbi.nlm.nih.gov/18695666/</t>
  </si>
  <si>
    <t>Bone Marrow Transplant. 2008 Nov;42(10):673-7. doi: 10.1038/bmt.2008.238. Epub 2008 Aug 11.</t>
  </si>
  <si>
    <t>Wang LR</t>
  </si>
  <si>
    <t>https://pubmed.ncbi.nlm.nih.gov/17067909/</t>
  </si>
  <si>
    <t>Biol Blood Marrow Transplant. 2006 Oct;12(10):1031-7. doi: 10.1016/j.bbmt.2006.06.001.</t>
  </si>
  <si>
    <t>https://pubmed.ncbi.nlm.nih.gov/32906131/</t>
  </si>
  <si>
    <t>Acta Haematol. 2020 Sep 9:1-10. doi: 10.1159/000509739. Online ahead of print.</t>
  </si>
  <si>
    <t>Weber T</t>
  </si>
  <si>
    <t>https://pubmed.ncbi.nlm.nih.gov/29181879/</t>
  </si>
  <si>
    <t>Pediatr Transplant. 2018 Mar;22(2):10.1111/petr.13084. doi: 10.1111/petr.13084. Epub 2017 Nov 27.</t>
  </si>
  <si>
    <t>Winestone LE</t>
  </si>
  <si>
    <t>https://pubmed.ncbi.nlm.nih.gov/1652312/</t>
  </si>
  <si>
    <t>Blood. 1991 Sep 1;78(5):1381-4.</t>
  </si>
  <si>
    <t>Yoshikawa T</t>
  </si>
  <si>
    <t>https://pubmed.ncbi.nlm.nih.gov/22641196/</t>
  </si>
  <si>
    <t>Biol Blood Marrow Transplant. 2012 Nov;18(11):1700-8. doi: 10.1016/j.bbmt.2012.05.012. Epub 2012 May 26.</t>
  </si>
  <si>
    <t>Zerr DM</t>
  </si>
  <si>
    <t>https://pubmed.ncbi.nlm.nih.gov/15824982/</t>
  </si>
  <si>
    <t>Clin Infect Dis. 2005 Apr 1;40(7):932-40. doi: 10.1086/428060. Epub 2005 Mar 2.</t>
  </si>
  <si>
    <t>https://pubmed.ncbi.nlm.nih.gov/30742492/</t>
  </si>
  <si>
    <t>Am J Respir Crit Care Med. 2019 Jul 1;200(1):63-74. doi: 10.1164/rccm.201809-1635OC.</t>
  </si>
  <si>
    <t>Zhou X</t>
  </si>
  <si>
    <t>https://pubmed.ncbi.nlm.nih.gov/11076708/</t>
  </si>
  <si>
    <t>J Infect Dis. 2001 Jan 1;183(1):130-3. doi: 10.1086/317651. Epub 2000 Nov 10.</t>
  </si>
  <si>
    <t>Nitsche A</t>
  </si>
  <si>
    <t>https://pubmed.ncbi.nlm.nih.gov/30067953/</t>
  </si>
  <si>
    <t>Biol Blood Marrow Transplant. 2018 Dec;24(12):2549-2557. doi: 10.1016/j.bbmt.2018.07.033. Epub 2018 Jul 29.</t>
  </si>
  <si>
    <t>Perruccio K</t>
  </si>
  <si>
    <t>https://pubmed.ncbi.nlm.nih.gov/21801705/</t>
  </si>
  <si>
    <t>Biol Blood Marrow Transplant. 2012 Jan;18(1):141-4. doi: 10.1016/j.bbmt.2011.07.018. Epub 2011 Jul 27.</t>
  </si>
  <si>
    <t>Pichereau C</t>
  </si>
  <si>
    <t>https://pubmed.ncbi.nlm.nih.gov/25398808/</t>
  </si>
  <si>
    <t>In Vivo. 2014 Nov-Dec;28(6):1113-7.</t>
  </si>
  <si>
    <t>Piukovics K</t>
  </si>
  <si>
    <t>https://pubmed.ncbi.nlm.nih.gov/16417932/</t>
  </si>
  <si>
    <t>J Virol Methods. 2006 Jun;134(1-2):41-7. doi: 10.1016/j.jviromet.2005.11.015. Epub 2006 Jan 18.</t>
  </si>
  <si>
    <t>Pradeau K</t>
  </si>
  <si>
    <t>https://pubmed.ncbi.nlm.nih.gov/32860815/</t>
  </si>
  <si>
    <t>J Infect. 2020 Aug 26:S0163-4453(20)30572-7. doi: 10.1016/j.jinf.2020.08.038. Online ahead of print.</t>
  </si>
  <si>
    <t>Qiang P</t>
  </si>
  <si>
    <t>https://pubmed.ncbi.nlm.nih.gov/16281938/</t>
  </si>
  <si>
    <t>Br J Haematol. 2005 Nov;131(4):480-2. doi: 10.1111/j.1365-2141.2005.05788.x.</t>
  </si>
  <si>
    <t>Radonić A</t>
  </si>
  <si>
    <t>https://pubmed.ncbi.nlm.nih.gov/29756385/</t>
  </si>
  <si>
    <t>Am J Hematol. 2018 May 14:10.1002/ajh.25141. doi: 10.1002/ajh.25141. Online ahead of print.</t>
  </si>
  <si>
    <t>Rashidi A</t>
  </si>
  <si>
    <t>https://pubmed.ncbi.nlm.nih.gov/12709076/</t>
  </si>
  <si>
    <t>Clin Transplant. 2003 Apr;17(2):114-20. doi: 10.1034/j.1399-0012.2003.02104.x.</t>
  </si>
  <si>
    <t>Razonable RR</t>
  </si>
  <si>
    <t>https://pubmed.ncbi.nlm.nih.gov/15983553/</t>
  </si>
  <si>
    <t>Biol Blood Marrow Transplant. 2005 Jul;11(7):530-41. doi: 10.1016/j.bbmt.2005.04.010.</t>
  </si>
  <si>
    <t>Reddy S</t>
  </si>
  <si>
    <t>https://pubmed.ncbi.nlm.nih.gov/29545911/</t>
  </si>
  <si>
    <t>Oncotarget. 2018 Jan 27;9(14):11451-11464. doi: 10.18632/oncotarget.24328. eCollection 2018 Feb 20.</t>
  </si>
  <si>
    <t>Retière C</t>
  </si>
  <si>
    <t>https://pubmed.ncbi.nlm.nih.gov/19298239/</t>
  </si>
  <si>
    <t>Transpl Infect Dis. 2009 Jun;11(3):220-6. doi: 10.1111/j.1399-3062.2009.00379.x. Epub 2009 Mar 9.</t>
  </si>
  <si>
    <t>Rieger CT</t>
  </si>
  <si>
    <t>https://pubmed.ncbi.nlm.nih.gov/17207644/</t>
  </si>
  <si>
    <t>Osteoarthritis Cartilage. 2007 Apr;15(4):475-8. doi: 10.1016/j.joca.2006.11.007. Epub 2007 Jan 3.</t>
  </si>
  <si>
    <t>Rollín R</t>
  </si>
  <si>
    <t>https://pubmed.ncbi.nlm.nih.gov/21296175/</t>
  </si>
  <si>
    <t>Biol Blood Marrow Transplant. 2011 Sep;17(9):1389-94. doi: 10.1016/j.bbmt.2011.01.014. Epub 2011 Feb 4.</t>
  </si>
  <si>
    <t>Sakai R</t>
  </si>
  <si>
    <t>https://pubmed.ncbi.nlm.nih.gov/30256500/</t>
  </si>
  <si>
    <t>Transpl Infect Dis. 2019 Feb;21(1):e13003. doi: 10.1111/tid.13003. Epub 2018 Oct 15.</t>
  </si>
  <si>
    <t>Santoro JD</t>
  </si>
  <si>
    <t>https://pubmed.ncbi.nlm.nih.gov/12200359/</t>
  </si>
  <si>
    <t>Blood. 2002 Sep 15;100(6):2005-11.</t>
  </si>
  <si>
    <t>Sashihara J</t>
  </si>
  <si>
    <t>https://pubmed.ncbi.nlm.nih.gov/16956672/</t>
  </si>
  <si>
    <t>J Virol Methods. 2006 Dec;138(1-2):40-8. doi: 10.1016/j.jviromet.2006.07.015. Epub 2006 Sep 7.</t>
  </si>
  <si>
    <t>Sassenscheidt J</t>
  </si>
  <si>
    <t>https://pubmed.ncbi.nlm.nih.gov/15700258/</t>
  </si>
  <si>
    <t>Pediatr Blood Cancer. 2005 Nov;45(6):820-5. doi: 10.1002/pbc.20337.</t>
  </si>
  <si>
    <t>Savolainen H</t>
  </si>
  <si>
    <t>https://pubmed.ncbi.nlm.nih.gov/20851868/</t>
  </si>
  <si>
    <t>Haematologica. 2011 Jan;96(1):142-9. doi: 10.3324/haematol.2010.029876. Epub 2010 Sep 17.</t>
  </si>
  <si>
    <t>Schmidt-Hieber M</t>
  </si>
  <si>
    <t>https://pubmed.ncbi.nlm.nih.gov/20399877/</t>
  </si>
  <si>
    <t>Biol Blood Marrow Transplant. 2010 Oct;16(10):1428-35. doi: 10.1016/j.bbmt.2010.04.008. Epub 2010 Apr 24.</t>
  </si>
  <si>
    <t>Schönberger S</t>
  </si>
  <si>
    <t>https://pubmed.ncbi.nlm.nih.gov/29679773/</t>
  </si>
  <si>
    <t>Biol Blood Marrow Transplant. 2018 Sep;24(9):1914-1919. doi: 10.1016/j.bbmt.2018.04.013. Epub 2018 Apr 18.</t>
  </si>
  <si>
    <t>Scordo M</t>
  </si>
  <si>
    <t>https://pubmed.ncbi.nlm.nih.gov/7844362/</t>
  </si>
  <si>
    <t>J Infect Dis. 1995 Feb;171(2):273-80. doi: 10.1093/infdis/171.2.273.</t>
  </si>
  <si>
    <t>Secchiero P</t>
  </si>
  <si>
    <t>https://pubmed.ncbi.nlm.nih.gov/17620548/</t>
  </si>
  <si>
    <t>Neurology. 2007 Jul 10;69(2):156-65. doi: 10.1212/01.wnl.0000265591.10200.d7.</t>
  </si>
  <si>
    <t>Seeley WW</t>
  </si>
  <si>
    <t>https://pubmed.ncbi.nlm.nih.gov/25918347/</t>
  </si>
  <si>
    <t>Blood. 2015 Jun 11;125(24):3789-97. doi: 10.1182/blood-2014-12-617035. Epub 2015 Apr 27.</t>
  </si>
  <si>
    <t>Seo S</t>
  </si>
  <si>
    <t>https://pubmed.ncbi.nlm.nih.gov/26137657/</t>
  </si>
  <si>
    <t>Isr Med Assoc J. 2015 May;17(5):302-5.</t>
  </si>
  <si>
    <t>Shachor-Meyouhas Y</t>
  </si>
  <si>
    <t>https://pubmed.ncbi.nlm.nih.gov/30773083/</t>
  </si>
  <si>
    <t>Leuk Lymphoma. 2019 Sep;60(9):2230-2236. doi: 10.1080/10428194.2019.1576869. Epub 2019 Feb 18.</t>
  </si>
  <si>
    <t>Shargian-Alon L</t>
  </si>
  <si>
    <t>https://pubmed.ncbi.nlm.nih.gov/31754252/</t>
  </si>
  <si>
    <t>Bone Marrow Transplant. 2020 May;55(5):939-945. doi: 10.1038/s41409-019-0755-2. Epub 2019 Nov 21.</t>
  </si>
  <si>
    <t>Shiroshita K</t>
  </si>
  <si>
    <t>https://pubmed.ncbi.nlm.nih.gov/10910264/</t>
  </si>
  <si>
    <t>Transplantation. 2000 Jun 27;69(12):2474-9. doi: 10.1097/00007890-200006270-00002.</t>
  </si>
  <si>
    <t>Singh N</t>
  </si>
  <si>
    <t>https://pubmed.ncbi.nlm.nih.gov/30031939/</t>
  </si>
  <si>
    <t>Biol Blood Marrow Transplant. 2018 Nov;24(11):2316-2323. doi: 10.1016/j.bbmt.2018.07.016. Epub 2018 Jul 19.</t>
  </si>
  <si>
    <t>Sisinni L</t>
  </si>
  <si>
    <t>https://pubmed.ncbi.nlm.nih.gov/1325026/</t>
  </si>
  <si>
    <t>Microbiol Immunol. 1992;36(5):495-506. doi: 10.1111/j.1348-0421.1992.tb02047.x.</t>
  </si>
  <si>
    <t>Suga S</t>
  </si>
  <si>
    <t>https://pubmed.ncbi.nlm.nih.gov/16289345/</t>
  </si>
  <si>
    <t>J Virol Methods. 2006 Mar;132(1-2):216-21. doi: 10.1016/j.jviromet.2005.09.008. Epub 2005 Nov 11.</t>
  </si>
  <si>
    <t>Suzuki R</t>
  </si>
  <si>
    <t>https://pubmed.ncbi.nlm.nih.gov/30014227/</t>
  </si>
  <si>
    <t>Int J Hematol. 2018 Nov;108(5):535-542. doi: 10.1007/s12185-018-2498-z. Epub 2018 Jul 16.</t>
  </si>
  <si>
    <t>Takano K</t>
  </si>
  <si>
    <t>https://pubmed.ncbi.nlm.nih.gov/31520510/</t>
  </si>
  <si>
    <t>Transpl Infect Dis. 2019 Dec;21(6):e13172. doi: 10.1111/tid.13172. Epub 2019 Sep 26.</t>
  </si>
  <si>
    <t>https://pubmed.ncbi.nlm.nih.gov/12665843/</t>
  </si>
  <si>
    <t>Bone Marrow Transplant. 2003 Mar;31(6):475-9. doi: 10.1038/sj.bmt.1703879.</t>
  </si>
  <si>
    <t>https://pubmed.ncbi.nlm.nih.gov/10918408/</t>
  </si>
  <si>
    <t>Bone Marrow Transplant. 2000 Jul;26(1):77-81. doi: 10.1038/sj.bmt.1702459.</t>
  </si>
  <si>
    <t>Takemoto Y</t>
  </si>
  <si>
    <t>https://pubmed.ncbi.nlm.nih.gov/30875143/</t>
  </si>
  <si>
    <t>Transpl Infect Dis. 2019 Jun;21(3):e13073. doi: 10.1111/tid.13073. Epub 2019 Apr 1.</t>
  </si>
  <si>
    <t>Tamaki H</t>
  </si>
  <si>
    <t>https://pubmed.ncbi.nlm.nih.gov/31704470/</t>
  </si>
  <si>
    <t>Biol Blood Marrow Transplant. 2020 Feb;26(2):351-357. doi: 10.1016/j.bbmt.2019.10.031. Epub 2019 Nov 5.</t>
  </si>
  <si>
    <t>Tang FF</t>
  </si>
  <si>
    <t>https://pubmed.ncbi.nlm.nih.gov/11979309/</t>
  </si>
  <si>
    <t>Bone Marrow Transplant. 2002 Apr;29(7):595-8. doi: 10.1038/sj.bmt.1703423.</t>
  </si>
  <si>
    <t>Tokimasa S</t>
  </si>
  <si>
    <t>https://pubmed.ncbi.nlm.nih.gov/16247430/</t>
  </si>
  <si>
    <t>Bone Marrow Transplant. 2005 Dec;36(12):1109-10. doi: 10.1038/sj.bmt.1705184.</t>
  </si>
  <si>
    <t>Tomonari A</t>
  </si>
  <si>
    <t>https://pubmed.ncbi.nlm.nih.gov/29022282/</t>
  </si>
  <si>
    <t>Int J Hematol. 2018 Mar;107(3):363-372. doi: 10.1007/s12185-017-2347-5. Epub 2017 Oct 11.</t>
  </si>
  <si>
    <t>Ueki T</t>
  </si>
  <si>
    <t>https://pubmed.ncbi.nlm.nih.gov/26329541/</t>
  </si>
  <si>
    <t>Pediatr Transplant. 2015 Nov;19(7):737-44. doi: 10.1111/petr.12572. Epub 2015 Aug 29.</t>
  </si>
  <si>
    <t>Violago L</t>
  </si>
  <si>
    <t>https://pubmed.ncbi.nlm.nih.gov/15327521/</t>
  </si>
  <si>
    <t>Br J Haematol. 2004 Sep;126(5):690-6. doi: 10.1111/j.1365-2141.2004.05101.x.</t>
  </si>
  <si>
    <t>Volin L</t>
  </si>
  <si>
    <t>https://pubmed.ncbi.nlm.nih.gov/29787887/</t>
  </si>
  <si>
    <t>Clin Microbiol Infect. 2019 Feb;25(2):225-232. doi: 10.1016/j.cmi.2018.05.004. Epub 2018 May 19.</t>
  </si>
  <si>
    <t>Vu DL</t>
  </si>
  <si>
    <t>https://pubmed.ncbi.nlm.nih.gov/17401392/</t>
  </si>
  <si>
    <t>Bone Marrow Transplant. 2007 Jun;39(11):705-9. doi: 10.1038/sj.bmt.1705666. Epub 2007 Apr 2.</t>
  </si>
  <si>
    <t>Vu T</t>
  </si>
  <si>
    <t>https://pubmed.ncbi.nlm.nih.gov/17376882/</t>
  </si>
  <si>
    <t>J Clin Microbiol. 2007 May;45(5):1426-32. doi: 10.1128/JCM.01515-06. Epub 2007 Mar 21.</t>
  </si>
  <si>
    <t>Wada K</t>
  </si>
  <si>
    <t>https://pubmed.ncbi.nlm.nih.gov/8896431/</t>
  </si>
  <si>
    <t>Blood. 1996 Nov 1;88(9):3615-20.</t>
  </si>
  <si>
    <t>Wang FZ</t>
  </si>
  <si>
    <t>https://pubmed.ncbi.nlm.nih.gov/12379892/</t>
  </si>
  <si>
    <t>Bone Marrow Transplant. 2002 Oct;30(8):521-6. doi: 10.1038/sj.bmt.1703657.</t>
  </si>
  <si>
    <t>https://pubmed.ncbi.nlm.nih.gov/10642809/</t>
  </si>
  <si>
    <t>Bone Marrow Transplant. 1999 Dec;24(11):1201-6. doi: 10.1038/sj.bmt.1702058.</t>
  </si>
  <si>
    <t>https://pubmed.ncbi.nlm.nih.gov/10194079/</t>
  </si>
  <si>
    <t>Clin Infect Dis. 1999 Mar;28(3):562-8. doi: 10.1086/515142.</t>
  </si>
  <si>
    <t>https://pubmed.ncbi.nlm.nih.gov/17050202/</t>
  </si>
  <si>
    <t>Int J Hematol. 2006 Oct;84(3):262-7. doi: 10.1532/IJH97.A10607.</t>
  </si>
  <si>
    <t>https://pubmed.ncbi.nlm.nih.gov/17259874/</t>
  </si>
  <si>
    <t>Pediatr Infect Dis J. 2007 Feb;26(2):129-33. doi: 10.1097/01.inf.0000250621.46742.b5.</t>
  </si>
  <si>
    <t>Waruiru C</t>
  </si>
  <si>
    <t>https://pubmed.ncbi.nlm.nih.gov/30359733/</t>
  </si>
  <si>
    <t>Biol Blood Marrow Transplant. 2019 Mar;25(3):587-593. doi: 10.1016/j.bbmt.2018.10.014. Epub 2018 Oct 22.</t>
  </si>
  <si>
    <t>Watanabe M</t>
  </si>
  <si>
    <t>https://pubmed.ncbi.nlm.nih.gov/15625542/</t>
  </si>
  <si>
    <t>Biol Blood Marrow Transplant. 2005 Jan;11(1):35-8. doi: 10.1016/j.bbmt.2004.09.005.</t>
  </si>
  <si>
    <t>Weinberg A</t>
  </si>
  <si>
    <t>https://pubmed.ncbi.nlm.nih.gov/8180402/</t>
  </si>
  <si>
    <t>Blood. 1994 May 15;83(10):3052-8.</t>
  </si>
  <si>
    <t>Wilborn F</t>
  </si>
  <si>
    <t>https://pubmed.ncbi.nlm.nih.gov/27419878/</t>
  </si>
  <si>
    <t>Hematology. 2001;6(2):125-9. doi: 10.1080/10245332.2001.11746562.</t>
  </si>
  <si>
    <t>Yamada S</t>
  </si>
  <si>
    <t>https://pubmed.ncbi.nlm.nih.gov/24579822/</t>
  </si>
  <si>
    <t>Clin Transplant. 2014 May;28(5):540-5. doi: 10.1111/ctr.12342. Epub 2014 Apr 2.</t>
  </si>
  <si>
    <t>Yamamoto W</t>
  </si>
  <si>
    <t>https://pubmed.ncbi.nlm.nih.gov/17222758/</t>
  </si>
  <si>
    <t>Biol Blood Marrow Transplant. 2007 Jan;13(1):100-6. doi: 10.1016/j.bbmt.2006.09.003.</t>
  </si>
  <si>
    <t>Yamane A</t>
  </si>
  <si>
    <t>https://pubmed.ncbi.nlm.nih.gov/33133590/</t>
  </si>
  <si>
    <t>Ann Med Surg (Lond). 2020 Oct 21;60:81-86. doi: 10.1016/j.amsu.2020.10.022. eCollection 2020 Dec.</t>
  </si>
  <si>
    <t>Yassin A</t>
  </si>
  <si>
    <t>https://pubmed.ncbi.nlm.nih.gov/11920307/</t>
  </si>
  <si>
    <t>J Infect Dis. 2002 Apr 1;185(7):847-53. doi: 10.1086/339411. Epub 2002 Mar 19.</t>
  </si>
  <si>
    <t>https://pubmed.ncbi.nlm.nih.gov/11498748/</t>
  </si>
  <si>
    <t>Bone Marrow Transplant. 2001 Jul;28(1):77-81. doi: 10.1038/sj.bmt.1703099.</t>
  </si>
  <si>
    <t>https://pubmed.ncbi.nlm.nih.gov/12858204/</t>
  </si>
  <si>
    <t>Bone Marrow Transplant. 2003 Aug;32(3):313-6. doi: 10.1038/sj.bmt.1704128.</t>
  </si>
  <si>
    <t>Yoshimasu T</t>
  </si>
  <si>
    <t>https://pubmed.ncbi.nlm.nih.gov/30026111/</t>
  </si>
  <si>
    <t>Biol Blood Marrow Transplant. 2018 Dec;24(12):2540-2548. doi: 10.1016/j.bbmt.2018.07.017. Epub 2018 Jul 17.</t>
  </si>
  <si>
    <t>Yoshimoto G</t>
  </si>
  <si>
    <t>https://pubmed.ncbi.nlm.nih.gov/21804462/</t>
  </si>
  <si>
    <t>Med Sci Monit. 2011 Aug;17(8):CR432-441. doi: 10.12659/msm.881904.</t>
  </si>
  <si>
    <t>Zawilinska B</t>
  </si>
  <si>
    <t>https://pubmed.ncbi.nlm.nih.gov/21389320/</t>
  </si>
  <si>
    <t>Blood. 2011 May 12;117(19):5243-9. doi: 10.1182/blood-2010-10-316083. Epub 2011 Mar 9.</t>
  </si>
  <si>
    <t>https://pubmed.ncbi.nlm.nih.gov/11512080/</t>
  </si>
  <si>
    <t>Clin Infect Dis. 2001 Sep 15;33(6):763-71. doi: 10.1086/322642. Epub 2001 Aug 13.</t>
  </si>
  <si>
    <t>https://pubmed.ncbi.nlm.nih.gov/11774077/</t>
  </si>
  <si>
    <t>Clin Infect Dis. 2002 Feb 1;34(3):309-17. doi: 10.1086/338044. Epub 2001 Dec 26.</t>
  </si>
  <si>
    <t>https://pubmed.ncbi.nlm.nih.gov/28129450/</t>
  </si>
  <si>
    <t>Eur J Haematol. 2017 May;98(5):450-458. doi: 10.1111/ejh.12855. Epub 2017 Mar 3.</t>
  </si>
  <si>
    <t>Zhang XH</t>
  </si>
  <si>
    <t>https://pubmed.ncbi.nlm.nih.gov/30696997/</t>
  </si>
  <si>
    <t>Bone Marrow Transplant. 2019 Aug;54(8):1354-1360. doi: 10.1038/s41409-019-0457-9. Epub 2019 Jan 29.</t>
  </si>
  <si>
    <t>Abidi MZ</t>
  </si>
  <si>
    <t>https://pubmed.ncbi.nlm.nih.gov/15483248/</t>
  </si>
  <si>
    <t>J Gen Virol. 2004 Nov;85(Pt 11):3333-3336. doi: 10.1099/vir.0.80319-0.</t>
  </si>
  <si>
    <t>Andre-Garnier E</t>
  </si>
  <si>
    <t>https://pubmed.ncbi.nlm.nih.gov/8750269/</t>
  </si>
  <si>
    <t>Bone Marrow Transplant. 1995 Dec;16(6):777-82.</t>
  </si>
  <si>
    <t>Appleton AL</t>
  </si>
  <si>
    <t>https://pubmed.ncbi.nlm.nih.gov/9342002/</t>
  </si>
  <si>
    <t>Clin Chem. 1997 Oct;43(10):1843-9.</t>
  </si>
  <si>
    <t>Bai X</t>
  </si>
  <si>
    <t>https://pubmed.ncbi.nlm.nih.gov/16213350/</t>
  </si>
  <si>
    <t>Transplant Proc. 2005 Sep;37(7):3211-2. doi: 10.1016/j.transproceed.2005.07.007.</t>
  </si>
  <si>
    <t>Behzad-Behbahani A</t>
  </si>
  <si>
    <t>https://pubmed.ncbi.nlm.nih.gov/23516318/</t>
  </si>
  <si>
    <t>Neurology. 2013 Apr 16;80(16):1494-500. doi: 10.1212/WNL.0b013e31828cf8a2. Epub 2013 Mar 20.</t>
  </si>
  <si>
    <t>Bhanushali MJ</t>
  </si>
  <si>
    <t>https://pubmed.ncbi.nlm.nih.gov/12971497/</t>
  </si>
  <si>
    <t>Southeast Asian J Trop Med Public Health. 2002;33 Suppl 3:149-51.</t>
  </si>
  <si>
    <t>Bhattarakosol P</t>
  </si>
  <si>
    <t>https://pubmed.ncbi.nlm.nih.gov/15936168/</t>
  </si>
  <si>
    <t>Diagn Microbiol Infect Dis. 2005 Aug;52(4):275-80. doi: 10.1016/j.diagmicrobio.2005.03.005.</t>
  </si>
  <si>
    <t>Bissinger AL</t>
  </si>
  <si>
    <t>https://pubmed.ncbi.nlm.nih.gov/21331905/</t>
  </si>
  <si>
    <t>Methods Mol Med. 2000;24:129-38. doi: 10.1385/1-59259-245-7:129.</t>
  </si>
  <si>
    <t>Black JB</t>
  </si>
  <si>
    <t>https://pubmed.ncbi.nlm.nih.gov/25982843/</t>
  </si>
  <si>
    <t>Cytokine. 2015 Dec;76(2):182-186. doi: 10.1016/j.cyto.2015.05.001. Epub 2015 May 14.</t>
  </si>
  <si>
    <t>Bogunia-Kubik K</t>
  </si>
  <si>
    <t>https://pubmed.ncbi.nlm.nih.gov/16183328/</t>
  </si>
  <si>
    <t>J Clin Virol. 2006 Mar;35(3):257-63. doi: 10.1016/j.jcv.2005.08.002. Epub 2005 Sep 23.</t>
  </si>
  <si>
    <t>Boutolleau D</t>
  </si>
  <si>
    <t>https://pubmed.ncbi.nlm.nih.gov/12552442/</t>
  </si>
  <si>
    <t>J Infect Dis. 2003 Jan 15;187(2):179-86. doi: 10.1086/367677. Epub 2003 Jan 6.</t>
  </si>
  <si>
    <t>https://pubmed.ncbi.nlm.nih.gov/24380721/</t>
  </si>
  <si>
    <t>J Clin Virol. 2014 Feb;59(2):94-9. doi: 10.1016/j.jcv.2013.11.014. Epub 2013 Dec 7.</t>
  </si>
  <si>
    <t>Bressollette-Bodin C</t>
  </si>
  <si>
    <t>https://pubmed.ncbi.nlm.nih.gov/8907621/</t>
  </si>
  <si>
    <t>Nouv Rev Fr Hematol. 1995;37(6):289-96.</t>
  </si>
  <si>
    <t>Brion A</t>
  </si>
  <si>
    <t>https://pubmed.ncbi.nlm.nih.gov/15494267/</t>
  </si>
  <si>
    <t>J Clin Virol. 2004 Dec;31(4):266-9. doi: 10.1016/j.jcv.2004.05.013.</t>
  </si>
  <si>
    <t>Carricart SE</t>
  </si>
  <si>
    <t>https://pubmed.ncbi.nlm.nih.gov/7949085/</t>
  </si>
  <si>
    <t>Blood. 1994 Nov 15;84(10):3307-10.</t>
  </si>
  <si>
    <t>Carrigan DR</t>
  </si>
  <si>
    <t>https://pubmed.ncbi.nlm.nih.gov/14981771/</t>
  </si>
  <si>
    <t>J Med Virol. 2004 Apr;72(4):668-74. doi: 10.1002/jmv.20032.</t>
  </si>
  <si>
    <t>https://pubmed.ncbi.nlm.nih.gov/23080502/</t>
  </si>
  <si>
    <t>J Med Virol. 2012 Dec;84(12):1953-60. doi: 10.1002/jmv.23412.</t>
  </si>
  <si>
    <t>Chapenko S</t>
  </si>
  <si>
    <t>https://pubmed.ncbi.nlm.nih.gov/20534025/</t>
  </si>
  <si>
    <t>Pediatr Transplant. 2010 Sep 1;14(6):761-9. doi: 10.1111/j.1399-3046.2010.01333.x. Epub 2010 May 31.</t>
  </si>
  <si>
    <t>Cheng FW</t>
  </si>
  <si>
    <t>https://pubmed.ncbi.nlm.nih.gov/19843234/</t>
  </si>
  <si>
    <t>Pediatr Transplant. 2010 Jun;14(4):483-7. doi: 10.1111/j.1399-3046.2009.01253.x. Epub 2009 Oct 15.</t>
  </si>
  <si>
    <t>https://pubmed.ncbi.nlm.nih.gov/28551368/</t>
  </si>
  <si>
    <t>J Infect. 2017 Aug;75(2):155-159. doi: 10.1016/j.jinf.2017.05.011. Epub 2017 May 24.</t>
  </si>
  <si>
    <t>Colombier MA</t>
  </si>
  <si>
    <t>https://pubmed.ncbi.nlm.nih.gov/8390614/</t>
  </si>
  <si>
    <t>N Engl J Med. 1993 Jul 15;329(3):156-61. doi: 10.1056/NEJM199307153290302.</t>
  </si>
  <si>
    <t>Cone RW</t>
  </si>
  <si>
    <t>https://pubmed.ncbi.nlm.nih.gov/9878013/</t>
  </si>
  <si>
    <t>J Infect Dis. 1999 Feb;179(2):311-8. doi: 10.1086/314581.</t>
  </si>
  <si>
    <t>https://pubmed.ncbi.nlm.nih.gov/8815100/</t>
  </si>
  <si>
    <t>J Clin Microbiol. 1996 Apr;34(4):877-81. doi: 10.1128/JCM.34.4.877-881.1996.</t>
  </si>
  <si>
    <t>https://pubmed.ncbi.nlm.nih.gov/28390986/</t>
  </si>
  <si>
    <t>Biol Blood Marrow Transplant. 2017 Jul;23(7):1165-1169. doi: 10.1016/j.bbmt.2017.03.028. Epub 2017 Apr 5.</t>
  </si>
  <si>
    <t>Cox K</t>
  </si>
  <si>
    <t>https://pubmed.ncbi.nlm.nih.gov/27669362/</t>
  </si>
  <si>
    <t>J Clin Virol. 2016 Nov;84:24-26. doi: 10.1016/j.jcv.2016.09.008. Epub 2016 Sep 20.</t>
  </si>
  <si>
    <t>Crocchiolo R</t>
  </si>
  <si>
    <t>https://pubmed.ncbi.nlm.nih.gov/29487057/</t>
  </si>
  <si>
    <t>Blood Adv. 2018 Feb 27;2(4):428-432. doi: 10.1182/bloodadvances.2017012724.</t>
  </si>
  <si>
    <t>de Koning C</t>
  </si>
  <si>
    <t>https://pubmed.ncbi.nlm.nih.gov/24829249/</t>
  </si>
  <si>
    <t>J Clin Microbiol. 2014 Jul;52(7):2552-6. doi: 10.1128/JCM.00061-14. Epub 2014 May 14.</t>
  </si>
  <si>
    <t>Debaugnies F</t>
  </si>
  <si>
    <t>https://pubmed.ncbi.nlm.nih.gov/8391023/</t>
  </si>
  <si>
    <t>J Clin Microbiol. 1993 Jun;31(6):1515-20. doi: 10.1128/JCM.31.6.1515-1520.1993.</t>
  </si>
  <si>
    <t>https://pubmed.ncbi.nlm.nih.gov/26809130/</t>
  </si>
  <si>
    <t>J Clin Virol. 2016 Mar;76:30-5. doi: 10.1016/j.jcv.2016.01.005. Epub 2016 Jan 12.</t>
  </si>
  <si>
    <t>https://pubmed.ncbi.nlm.nih.gov/33378595/</t>
  </si>
  <si>
    <t>Ebadi 2020</t>
  </si>
  <si>
    <t>Ebadi M</t>
  </si>
  <si>
    <t>https://pubmed.ncbi.nlm.nih.gov/33053448/</t>
  </si>
  <si>
    <t>Biol Blood Marrow Transplant. 2020 Oct 11:S1083-8791(20)30662-5. doi: 10.1016/j.bbmt.2020.10.008. Online ahead of print.</t>
  </si>
  <si>
    <t>El Jurdi N</t>
  </si>
  <si>
    <t>https://pubmed.ncbi.nlm.nih.gov/27057748/</t>
  </si>
  <si>
    <t>Int J Infect Dis. 2016 May;46:89-93. doi: 10.1016/j.ijid.2016.03.025. Epub 2016 Apr 4.</t>
  </si>
  <si>
    <t>Fan J</t>
  </si>
  <si>
    <t>https://pubmed.ncbi.nlm.nih.gov/23146098/</t>
  </si>
  <si>
    <t>Infect Agent Cancer. 2012 Nov 12;7(1):31. doi: 10.1186/1750-9378-7-31.</t>
  </si>
  <si>
    <t>Faten N</t>
  </si>
  <si>
    <t>https://pubmed.ncbi.nlm.nih.gov/31334297/</t>
  </si>
  <si>
    <t>Open Forum Infect Dis. 2019 Jun 5;6(7):ofz269. doi: 10.1093/ofid/ofz269. eCollection 2019 Jul.</t>
  </si>
  <si>
    <t>Fida M</t>
  </si>
  <si>
    <t>https://pubmed.ncbi.nlm.nih.gov/11785448/</t>
  </si>
  <si>
    <t>Indian J Med Res. 2001 Aug;114:39-46.</t>
  </si>
  <si>
    <t>Finny GJ</t>
  </si>
  <si>
    <t>https://pubmed.ncbi.nlm.nih.gov/17205485/</t>
  </si>
  <si>
    <t>J Infect Dis. 2007 Feb 1;195(3):450-4. doi: 10.1086/510757. Epub 2006 Dec 27.</t>
  </si>
  <si>
    <t>Fotheringham J</t>
  </si>
  <si>
    <t>https://pubmed.ncbi.nlm.nih.gov/7889017/</t>
  </si>
  <si>
    <t>Bone Marrow Transplant. 1994 Nov;14(5):839-43.</t>
  </si>
  <si>
    <t>Frenkel N</t>
  </si>
  <si>
    <t>https://pubmed.ncbi.nlm.nih.gov/17189225/</t>
  </si>
  <si>
    <t>Int J Hematol. 2006 Dec;84(5):432-7. doi: 10.1532/IJH97.06072.</t>
  </si>
  <si>
    <t>Fujimaki K</t>
  </si>
  <si>
    <t>https://pubmed.ncbi.nlm.nih.gov/18662831/</t>
  </si>
  <si>
    <t>J Infect. 2008 Sep;57(3):241-8. doi: 10.1016/j.jinf.2008.06.014. Epub 2008 Jul 26.</t>
  </si>
  <si>
    <t>Fujita A</t>
  </si>
  <si>
    <t>https://pubmed.ncbi.nlm.nih.gov/11454544/</t>
  </si>
  <si>
    <t>Haematologica. 2001 Jul;86(7):782-3.</t>
  </si>
  <si>
    <t>Galieni P</t>
  </si>
  <si>
    <t>https://pubmed.ncbi.nlm.nih.gov/19505844/</t>
  </si>
  <si>
    <t>J Clin Virol. 2009 Sep;46(1):33-6. doi: 10.1016/j.jcv.2009.05.020. Epub 2009 Jun 7.</t>
  </si>
  <si>
    <t>Gautheret-Dejean A</t>
  </si>
  <si>
    <t>https://pubmed.ncbi.nlm.nih.gov/23152545/</t>
  </si>
  <si>
    <t>Blood. 2013 Jan 3;121(1):207-18. doi: 10.1182/blood-2012-05-430413. Epub 2012 Nov 14.</t>
  </si>
  <si>
    <t>Gerdemann U</t>
  </si>
  <si>
    <t>https://pubmed.ncbi.nlm.nih.gov/8385692/</t>
  </si>
  <si>
    <t>J Gen Virol. 1993 Apr;74 ( Pt 4):613-22. doi: 10.1099/0022-1317-74-4-613.</t>
  </si>
  <si>
    <t>Gompels UA</t>
  </si>
  <si>
    <t>https://pubmed.ncbi.nlm.nih.gov/27697585/</t>
  </si>
  <si>
    <t>Biol Blood Marrow Transplant. 2016 Dec;22(12):2250-2255. doi: 10.1016/j.bbmt.2016.09.018. Epub 2016 Sep 30.</t>
  </si>
  <si>
    <t>Greco R</t>
  </si>
  <si>
    <t>https://pubmed.ncbi.nlm.nih.gov/28954348/</t>
  </si>
  <si>
    <t>Zhonghua Xue Ye Xue Za Zhi. 2017 Aug 14;38(8):690-694. doi: 10.3760/cma.j.issn.0253-2727.2017.08.008.</t>
  </si>
  <si>
    <t>https://pubmed.ncbi.nlm.nih.gov/27664550/</t>
  </si>
  <si>
    <t>Hematol Oncol Stem Cell Ther. 2017 Mar;10(1):22-28. doi: 10.1016/j.hemonc.2016.08.008. Epub 2016 Sep 17.</t>
  </si>
  <si>
    <t>Hanajiri R</t>
  </si>
  <si>
    <t>https://pubmed.ncbi.nlm.nih.gov/15606551/</t>
  </si>
  <si>
    <t>Br J Haematol. 2005 Jan;128(1):66-72. doi: 10.1111/j.1365-2141.2004.05254.x.</t>
  </si>
  <si>
    <t>Hentrich M</t>
  </si>
  <si>
    <t>https://pubmed.ncbi.nlm.nih.gov/12529677/</t>
  </si>
  <si>
    <t>Leukemia. 2003 Jan;17(1):185-95. doi: 10.1038/sj.leu.2402748.</t>
  </si>
  <si>
    <t>Hermouet S</t>
  </si>
  <si>
    <t>https://pubmed.ncbi.nlm.nih.gov/26121112/</t>
  </si>
  <si>
    <t>Bone Marrow Transplant. 2015 Oct;50(10):1348-51. doi: 10.1038/bmt.2015.154. Epub 2015 Jun 29.</t>
  </si>
  <si>
    <t>https://pubmed.ncbi.nlm.nih.gov/25066883/</t>
  </si>
  <si>
    <t>J Clin Virol. 2014 Oct;61(2):289-92. doi: 10.1016/j.jcv.2014.07.001. Epub 2014 Jul 12.</t>
  </si>
  <si>
    <t>https://pubmed.ncbi.nlm.nih.gov/22564265/</t>
  </si>
  <si>
    <t>Biol Blood Marrow Transplant. 2012 Nov;18(11):1638-48. doi: 10.1016/j.bbmt.2012.04.016. Epub 2012 May 4.</t>
  </si>
  <si>
    <t>https://pubmed.ncbi.nlm.nih.gov/32076716/</t>
  </si>
  <si>
    <t>Blood. 2020 Apr 23;135(17):1447-1451. doi: 10.1182/blood.2019004315.</t>
  </si>
  <si>
    <t>https://pubmed.ncbi.nlm.nih.gov/28668490/</t>
  </si>
  <si>
    <t>Biol Blood Marrow Transplant. 2017 Oct;23(10):1759-1766. doi: 10.1016/j.bbmt.2017.06.008. Epub 2017 Jun 28.</t>
  </si>
  <si>
    <t>Huang YT</t>
  </si>
  <si>
    <t>https://pubmed.ncbi.nlm.nih.gov/22825817/</t>
  </si>
  <si>
    <t>J Med Virol. 2012 Sep;84(9):1388-95. doi: 10.1002/jmv.23350.</t>
  </si>
  <si>
    <t>Ihira M</t>
  </si>
  <si>
    <t>https://pubmed.ncbi.nlm.nih.gov/20138915/</t>
  </si>
  <si>
    <t>J Virol Methods. 2010 Jul;167(1):103-6. doi: 10.1016/j.jviromet.2010.01.025. Epub 2010 Feb 6.</t>
  </si>
  <si>
    <t>https://pubmed.ncbi.nlm.nih.gov/26945690/</t>
  </si>
  <si>
    <t>J Med Virol. 2016 Sep;88(9):1628-35. doi: 10.1002/jmv.24513. Epub 2016 Mar 16.</t>
  </si>
  <si>
    <t>https://pubmed.ncbi.nlm.nih.gov/12477249/</t>
  </si>
  <si>
    <t>Microbiol Immunol. 2002;46(10):701-5. doi: 10.1111/j.1348-0421.2002.tb02754.x.</t>
  </si>
  <si>
    <t>https://pubmed.ncbi.nlm.nih.gov/33308840/</t>
  </si>
  <si>
    <t>Transplant Proc. 2020 Dec 8:S0041-1345(20)32853-0. doi: 10.1016/j.transproceed.2020.10.018. Online ahead of print.</t>
  </si>
  <si>
    <t>Iino M</t>
  </si>
  <si>
    <t>https://pubmed.ncbi.nlm.nih.gov/28601677/</t>
  </si>
  <si>
    <t>J Clin Virol. 2017 Aug;93:30-36. doi: 10.1016/j.jcv.2017.05.019. Epub 2017 May 31.</t>
  </si>
  <si>
    <t>Illiaquer M</t>
  </si>
  <si>
    <t>https://pubmed.ncbi.nlm.nih.gov/24596281/</t>
  </si>
  <si>
    <t>J Infect Dis. 2014 Aug 15;210(4):567-70. doi: 10.1093/infdis/jiu129. Epub 2014 Mar 4.</t>
  </si>
  <si>
    <t>https://pubmed.ncbi.nlm.nih.gov/11049765/</t>
  </si>
  <si>
    <t>Clin Infect Dis. 2000 Oct;31(4):881-6. doi: 10.1086/318142. Epub 2000 Oct 25.</t>
  </si>
  <si>
    <t>Imbert-Marcille BM</t>
  </si>
  <si>
    <t>https://pubmed.ncbi.nlm.nih.gov/25946433/</t>
  </si>
  <si>
    <t>J Med Virol. 2015 Aug;87(8):1427-35. doi: 10.1002/jmv.24161. Epub 2015 May 6.</t>
  </si>
  <si>
    <t>Inazawa N</t>
  </si>
  <si>
    <t>https://pubmed.ncbi.nlm.nih.gov/27364410/</t>
  </si>
  <si>
    <t>J Med Virol. 2017 Feb;89(2):358-362. doi: 10.1002/jmv.24621. Epub 2016 Jul 27.</t>
  </si>
  <si>
    <t>https://pubmed.ncbi.nlm.nih.gov/26241219/</t>
  </si>
  <si>
    <t>J Med Virol. 2016 Feb;88(2):319-23. doi: 10.1002/jmv.24340. Epub 2015 Aug 20.</t>
  </si>
  <si>
    <t>https://pubmed.ncbi.nlm.nih.gov/30414316/</t>
  </si>
  <si>
    <t>Transpl Infect Dis. 2019 Feb;21(1):e13024. doi: 10.1111/tid.13024. Epub 2018 Nov 27.</t>
  </si>
  <si>
    <t>Inui Y</t>
  </si>
  <si>
    <t>https://pubmed.ncbi.nlm.nih.gov/25650037/</t>
  </si>
  <si>
    <t>Case Rep Hematol. 2015;2015:949265. doi: 10.1155/2015/949265. Epub 2015 Jan 11.</t>
  </si>
  <si>
    <t>Ishio T</t>
  </si>
  <si>
    <t>https://pubmed.ncbi.nlm.nih.gov/20838386/</t>
  </si>
  <si>
    <t>Bone Marrow Transplant. 2011 Jun;46(6):863-9. doi: 10.1038/bmt.2010.201. Epub 2010 Sep 13.</t>
  </si>
  <si>
    <t>Ishiyama K</t>
  </si>
  <si>
    <t>https://pubmed.ncbi.nlm.nih.gov/21794043/</t>
  </si>
  <si>
    <t>Transpl Infect Dis. 2012 Feb;14(1):33-9. doi: 10.1111/j.1399-3062.2011.00662.x. Epub 2011 Jul 28.</t>
  </si>
  <si>
    <t>https://pubmed.ncbi.nlm.nih.gov/20970670/</t>
  </si>
  <si>
    <t>Transplant Proc. 2010 Oct;42(8):3273-6. doi: 10.1016/j.transproceed.2010.07.027.</t>
  </si>
  <si>
    <t>Jaskula E</t>
  </si>
  <si>
    <t>https://pubmed.ncbi.nlm.nih.gov/25807050/</t>
  </si>
  <si>
    <t>Viruses. 2015 Mar 23;7(3):1391-408. doi: 10.3390/v7031391.</t>
  </si>
  <si>
    <t>https://pubmed.ncbi.nlm.nih.gov/30519529/</t>
  </si>
  <si>
    <t>Mol Genet Metab Rep. 2018 Nov 20;18:1-6. doi: 10.1016/j.ymgmr.2018.11.001. eCollection 2019 Mar.</t>
  </si>
  <si>
    <t>Kato K</t>
  </si>
  <si>
    <t>https://pubmed.ncbi.nlm.nih.gov/21376661/</t>
  </si>
  <si>
    <t>J Clin Virol. 2011 May;51(1):12-9. doi: 10.1016/j.jcv.2011.02.002. Epub 2011 Mar 3.</t>
  </si>
  <si>
    <t>Kawamura Y</t>
  </si>
  <si>
    <t>https://pubmed.ncbi.nlm.nih.gov/21457420/</t>
  </si>
  <si>
    <t>Transpl Infect Dis. 2011 Apr;13(2):122-30. doi: 10.1111/j.1399-3062.2010.00564.x. Epub 2010 Sep 7.</t>
  </si>
  <si>
    <t>Kullberg-Lindh C</t>
  </si>
  <si>
    <t>https://pubmed.ncbi.nlm.nih.gov/12393439/</t>
  </si>
  <si>
    <t>Blood. 2003 Feb 15;101(4):1630-6. doi: 10.1182/blood-2002-04-1203. Epub 2002 Oct 10.</t>
  </si>
  <si>
    <t>Lang P</t>
  </si>
  <si>
    <t>https://pubmed.ncbi.nlm.nih.gov/23665115/</t>
  </si>
  <si>
    <t>Biol Blood Marrow Transplant. 2013 Aug;19(8):1175-82. doi: 10.1016/j.bbmt.2013.05.002. Epub 2013 May 9.</t>
  </si>
  <si>
    <t>Laskin BL</t>
  </si>
  <si>
    <t>https://pubmed.ncbi.nlm.nih.gov/25072620/</t>
  </si>
  <si>
    <t>Exp Hematol. 2014 Nov;42(11):945-54. doi: 10.1016/j.exphem.2014.07.264. Epub 2014 Jul 26.</t>
  </si>
  <si>
    <t>Le Bourgeois A</t>
  </si>
  <si>
    <t>https://pubmed.ncbi.nlm.nih.gov/14744020/</t>
  </si>
  <si>
    <t>Mol Cells. 2003 Dec 31;16(3):307-15.</t>
  </si>
  <si>
    <t>Lee DG</t>
  </si>
  <si>
    <t>https://pubmed.ncbi.nlm.nih.gov/30815505/</t>
  </si>
  <si>
    <t>Open Forum Infect Dis. 2019 Feb 22;6(2):ofz037. doi: 10.1093/ofid/ofz037. eCollection 2019 Feb.</t>
  </si>
  <si>
    <t>Linder KA</t>
  </si>
  <si>
    <t>https://pubmed.ncbi.nlm.nih.gov/17334385/</t>
  </si>
  <si>
    <t>Bone Marrow Transplant. 2007 Apr;39(8):497-9. doi: 10.1038/sj.bmt.1705617. Epub 2007 Mar 5.</t>
  </si>
  <si>
    <t>Ljungman P</t>
  </si>
  <si>
    <t>https://pubmed.ncbi.nlm.nih.gov/11122137/</t>
  </si>
  <si>
    <t>Br J Haematol. 2000 Dec;111(3):774-81.</t>
  </si>
  <si>
    <t>https://pubmed.ncbi.nlm.nih.gov/26046087/</t>
  </si>
  <si>
    <t>Ann Transl Med. 2015 May;3(Suppl 1):S4. doi: 10.3978/j.issn.2305-5839.2015.01.30.</t>
  </si>
  <si>
    <t>Maecker-Kolhoff B</t>
  </si>
  <si>
    <t>https://pubmed.ncbi.nlm.nih.gov/10233397/</t>
  </si>
  <si>
    <t>Br J Haematol. 1999 Apr;105(1):295-302.</t>
  </si>
  <si>
    <t>Maeda Y</t>
  </si>
  <si>
    <t>https://pubmed.ncbi.nlm.nih.gov/21538037/</t>
  </si>
  <si>
    <t>Infection. 2011 Jun;39(3):225-30. doi: 10.1007/s15010-011-0114-8. Epub 2011 May 3.</t>
  </si>
  <si>
    <t>Mariotte E</t>
  </si>
  <si>
    <t>https://pubmed.ncbi.nlm.nih.gov/24923536/</t>
  </si>
  <si>
    <t>Biol Blood Marrow Transplant. 2014 Oct;20(10):1641-5. doi: 10.1016/j.bbmt.2014.06.003. Epub 2014 Jun 9.</t>
  </si>
  <si>
    <t>Marsh RA</t>
  </si>
  <si>
    <t>https://pubmed.ncbi.nlm.nih.gov/22018204/</t>
  </si>
  <si>
    <t>BMC Infect Dis. 2011 Oct 21;11:281. doi: 10.1186/1471-2334-11-281.</t>
  </si>
  <si>
    <t>Martelius T</t>
  </si>
  <si>
    <t>https://pubmed.ncbi.nlm.nih.gov/29698478/</t>
  </si>
  <si>
    <t>PLoS Pathog. 2018 Apr 26;14(4):e1006991. doi: 10.1371/journal.ppat.1006991. eCollection 2018 Apr.</t>
  </si>
  <si>
    <t>Martin LK</t>
  </si>
  <si>
    <t>https://pubmed.ncbi.nlm.nih.gov/18679368/</t>
  </si>
  <si>
    <t>Bone Marrow Transplant. 2008 Nov;42(10):693-5. doi: 10.1038/bmt.2008.233. Epub 2008 Aug 4.</t>
  </si>
  <si>
    <t>Matà S</t>
  </si>
  <si>
    <t>https://pubmed.ncbi.nlm.nih.gov/10505318/</t>
  </si>
  <si>
    <t>Pediatr Hematol Oncol. 1999 Sep-Oct;16(5):423-30. doi: 10.1080/088800199276976.</t>
  </si>
  <si>
    <t>Michálek J</t>
  </si>
  <si>
    <t>https://pubmed.ncbi.nlm.nih.gov/32036434/</t>
  </si>
  <si>
    <t>Clin Oral Investig. 2020 Oct;24(10):3597-3608. doi: 10.1007/s00784-020-03234-3. Epub 2020 Feb 8.</t>
  </si>
  <si>
    <t>Miranda-Silva W</t>
  </si>
  <si>
    <t>https://pubmed.ncbi.nlm.nih.gov/31650671/</t>
  </si>
  <si>
    <t>Transpl Infect Dis. 2020 Feb;22(1):e13203. doi: 10.1111/tid.13203. Epub 2019 Nov 11.</t>
  </si>
  <si>
    <t>https://pubmed.ncbi.nlm.nih.gov/28207973/</t>
  </si>
  <si>
    <t>Transpl Infect Dis. 2017 Jun;19(3). doi: 10.1111/tid.12682. Epub 2017 Apr 12.</t>
  </si>
  <si>
    <t>Miyashita N</t>
  </si>
  <si>
    <t>https://pubmed.ncbi.nlm.nih.gov/11438822/</t>
  </si>
  <si>
    <t>Bone Marrow Transplant. 2001 May;27(10):1065-70. doi: 10.1038/sj.bmt.1703033.</t>
  </si>
  <si>
    <t>Miyoshi H</t>
  </si>
  <si>
    <t>https://pubmed.ncbi.nlm.nih.gov/20685258/</t>
  </si>
  <si>
    <t>Biol Blood Marrow Transplant. 2010 Nov;16(11):1596-602. doi: 10.1016/j.bbmt.2010.05.009. Epub 2010 May 26.</t>
  </si>
  <si>
    <t>Mori Y</t>
  </si>
  <si>
    <t>https://pubmed.ncbi.nlm.nih.gov/10568761/</t>
  </si>
  <si>
    <t>J Med Virol. 2000 Jan;60(1):39-42.</t>
  </si>
  <si>
    <t>Moschettini D</t>
  </si>
  <si>
    <t>https://pubmed.ncbi.nlm.nih.gov/28501929/</t>
  </si>
  <si>
    <t>Int J Hematol. 2017 Sep;106(3):436-440. doi: 10.1007/s12185-017-2254-9. Epub 2017 May 13.</t>
  </si>
  <si>
    <t>Murakami K</t>
  </si>
  <si>
    <t>https://pubmed.ncbi.nlm.nih.gov/32386102/</t>
  </si>
  <si>
    <t>Br J Clin Pharmacol. 2020 Dec;86(12):2464-2472. doi: 10.1111/bcp.14354. Epub 2020 May 30.</t>
  </si>
  <si>
    <t>Muranushi H</t>
  </si>
  <si>
    <t>https://pubmed.ncbi.nlm.nih.gov/29494951/</t>
  </si>
  <si>
    <t>J Clin Virol. 2018 May;102:50-55. doi: 10.1016/j.jcv.2018.02.011. Epub 2018 Feb 21.</t>
  </si>
  <si>
    <t>Nagamata S</t>
  </si>
  <si>
    <t>https://pubmed.ncbi.nlm.nih.gov/31063196/</t>
  </si>
  <si>
    <t>J Infect Dis. 2019 Aug 9;220(6):1001-1007. doi: 10.1093/infdis/jiz237.</t>
  </si>
  <si>
    <t>Nakayama H</t>
  </si>
  <si>
    <t>https://pubmed.ncbi.nlm.nih.gov/29178248/</t>
  </si>
  <si>
    <t>Transpl Infect Dis. 2018 Feb;20(1). doi: 10.1111/tid.12822. Epub 2017 Dec 27.</t>
  </si>
  <si>
    <t>Neumann T</t>
  </si>
  <si>
    <t>https://pubmed.ncbi.nlm.nih.gov/17110691/</t>
  </si>
  <si>
    <t>AJNR Am J Neuroradiol. 2006 Nov-Dec;27(10):2191-5.</t>
  </si>
  <si>
    <t>Noguchi T</t>
  </si>
  <si>
    <t>https://pubmed.ncbi.nlm.nih.gov/33217174/</t>
  </si>
  <si>
    <t>Transpl Infect Dis. 2020 Nov 20:e13512. doi: 10.1111/tid.13512. Online ahead of print.</t>
  </si>
  <si>
    <t>Ogata M</t>
  </si>
  <si>
    <t>https://pubmed.ncbi.nlm.nih.gov/16323134/</t>
  </si>
  <si>
    <t>J Infect Dis. 2006 Jan 1;193(1):68-79. doi: 10.1086/498531. Epub 2005 Nov 30.</t>
  </si>
  <si>
    <t>https://pubmed.ncbi.nlm.nih.gov/28783148/</t>
  </si>
  <si>
    <t>Bone Marrow Transplant. 2017 Nov;52(11):1563-1570. doi: 10.1038/bmt.2017.175. Epub 2017 Aug 7.</t>
  </si>
  <si>
    <t>https://pubmed.ncbi.nlm.nih.gov/22750998/</t>
  </si>
  <si>
    <t>Bone Marrow Transplant. 2013 Feb;48(2):257-64. doi: 10.1038/bmt.2012.121. Epub 2012 Jul 2.</t>
  </si>
  <si>
    <t>https://pubmed.ncbi.nlm.nih.gov/23723198/</t>
  </si>
  <si>
    <t>Clin Infect Dis. 2013 Sep;57(5):671-81. doi: 10.1093/cid/cit358. Epub 2013 May 30.</t>
  </si>
  <si>
    <t>https://pubmed.ncbi.nlm.nih.gov/18037945/</t>
  </si>
  <si>
    <t>Bone Marrow Transplant. 2008 Feb;41(3):279-85. doi: 10.1038/sj.bmt.1705907. Epub 2007 Nov 26.</t>
  </si>
  <si>
    <t>https://pubmed.ncbi.nlm.nih.gov/19465942/</t>
  </si>
  <si>
    <t>Bone Marrow Transplant. 2010 Jan;45(1):129-36. doi: 10.1038/bmt.2009.116. Epub 2009 May 25.</t>
  </si>
  <si>
    <t>https://pubmed.ncbi.nlm.nih.gov/29454651/</t>
  </si>
  <si>
    <t>Biol Blood Marrow Transplant. 2018 Jun;24(6):1264-1273. doi: 10.1016/j.bbmt.2018.02.008. Epub 2018 Feb 15.</t>
  </si>
  <si>
    <t>https://pubmed.ncbi.nlm.nih.gov/24548875/</t>
  </si>
  <si>
    <t>Biol Blood Marrow Transplant. 2014 Jun;20(6):787-93. doi: 10.1016/j.bbmt.2014.02.010. Epub 2014 Feb 16.</t>
  </si>
  <si>
    <t>Olson AL</t>
  </si>
  <si>
    <t>https://pubmed.ncbi.nlm.nih.gov/32004700/</t>
  </si>
  <si>
    <t>Biol Blood Marrow Transplant. 2020 Jun;26(6):1179-1188. doi: 10.1016/j.bbmt.2020.01.013. Epub 2020 Jan 28.</t>
  </si>
  <si>
    <t>Oltolini C</t>
  </si>
  <si>
    <t>https://pubmed.ncbi.nlm.nih.gov/31782875/</t>
  </si>
  <si>
    <t>Transpl Infect Dis. 2020 Feb;22(1):e13222. doi: 10.1111/tid.13222. Epub 2019 Dec 19.</t>
  </si>
  <si>
    <t>Patel DA</t>
  </si>
  <si>
    <t>https://pubmed.ncbi.nlm.nih.gov/28939451/</t>
  </si>
  <si>
    <t>Biol Blood Marrow Transplant. 2018 Jan;24(1):185-189. doi: 10.1016/j.bbmt.2017.08.039. Epub 2017 Sep 20.</t>
  </si>
  <si>
    <t>Pawlowska AB</t>
  </si>
  <si>
    <t>https://pubmed.ncbi.nlm.nih.gov/32860467/</t>
  </si>
  <si>
    <t>Transpl Infect Dis. 2020 Aug 29:e13453. doi: 10.1111/tid.13453. Online ahead of print.</t>
  </si>
  <si>
    <t>https://pubmed.ncbi.nlm.nih.gov/17448218/</t>
  </si>
  <si>
    <t>Oral Dis. 2007 May;13(3):329-34. doi: 10.1111/j.1601-0825.2006.01294.x.</t>
  </si>
  <si>
    <t>Pereira CM</t>
  </si>
  <si>
    <t>https://pubmed.ncbi.nlm.nih.gov/24407957/</t>
  </si>
  <si>
    <t>J Oncol Pharm Pract. 2015 Apr;21(2):85-92. doi: 10.1177/1078155213519837. Epub 2014 Jan 9.</t>
  </si>
  <si>
    <t>Perissinotti AJ</t>
  </si>
  <si>
    <t>Country</t>
  </si>
  <si>
    <t>Pubmed Link</t>
  </si>
  <si>
    <t>Study</t>
  </si>
  <si>
    <t>Excluded from analysis?</t>
  </si>
  <si>
    <t>HHV6 Monitoring</t>
  </si>
  <si>
    <t>Outcome</t>
  </si>
  <si>
    <t>Cohort type</t>
  </si>
  <si>
    <t>HHV6 Positive Analyzed</t>
  </si>
  <si>
    <t>HHV6 Negative Analyzed</t>
  </si>
  <si>
    <t>HHV6 Positive Died</t>
  </si>
  <si>
    <t>HHV6 Negative Died</t>
  </si>
  <si>
    <t>Median Age</t>
  </si>
  <si>
    <t>Min age</t>
  </si>
  <si>
    <t>Max age</t>
  </si>
  <si>
    <t>Antiviral ppx</t>
  </si>
  <si>
    <t>GVHD ppx</t>
  </si>
  <si>
    <t>Conditioning Regiment</t>
  </si>
  <si>
    <t>Sample used for PCR</t>
  </si>
  <si>
    <t>Threshold for HHV-6 positivity (copies/ml)</t>
  </si>
  <si>
    <t>Netherlands</t>
  </si>
  <si>
    <t>Admiraal 2017</t>
  </si>
  <si>
    <t>Systematic</t>
  </si>
  <si>
    <t>OM</t>
  </si>
  <si>
    <t>Pediatric</t>
  </si>
  <si>
    <t>Acyclovir 500 mg/m2/day in 3 doses, then valacyclovir on discharge</t>
  </si>
  <si>
    <t>Busulfan combined with fludarabine and ATG most frequently used conditioning regiment. 83% Busulfan based, 17% TBI based.</t>
  </si>
  <si>
    <t>EDTA Plasma</t>
  </si>
  <si>
    <t>Finland</t>
  </si>
  <si>
    <t>Mean age is given instead of median</t>
  </si>
  <si>
    <t>ND</t>
  </si>
  <si>
    <t>Whole blood</t>
  </si>
  <si>
    <t>Canada</t>
  </si>
  <si>
    <t>Allen 2001</t>
  </si>
  <si>
    <t>Ganciclovir prophylaxis was employed for CMV prevention using a universal prophylaxis strategy</t>
  </si>
  <si>
    <t>Japan</t>
  </si>
  <si>
    <t>Aoki 2015</t>
  </si>
  <si>
    <t>Adult</t>
  </si>
  <si>
    <t>Plasma</t>
  </si>
  <si>
    <t>NRM</t>
  </si>
  <si>
    <t>RM</t>
  </si>
  <si>
    <t>This is calculated from OM and NRM</t>
  </si>
  <si>
    <t>Atay 2018</t>
  </si>
  <si>
    <t>All patients received acyclovir prophylaxis against CMV infection until discontinuation of immunosuppression</t>
  </si>
  <si>
    <t>GVHD prophylaxis consisted mostly of CSA alone or a CSA and short-term MTX combination in MRD and MUD transplantations, whereas MMF was used in haploidentical donor transplantations. MMF was added routinely to patients with ABO mismatched donors for GVHD prophylaxis for up to 60 days.</t>
  </si>
  <si>
    <t>The myeloablative conditioning regimen consisted of busulfan (16 mg/kg) plus cyclophosphamide (120-200 mg/kg). RIC regimen consisted of fludarabine (150-180 mg/kg) plus busulfan (8 mg/kg) or cyclophosphamide (40 mg/kg). Serotherapy consisted of ATG (15-20 mg/kg). Haplo-HSCT consisted of a RIC regimen (ATG [days −13 to −9], fludarabine [days −8 to −5], thiotepa [day −4], and melphalan [days −3 and −2]) and TCRαβ/CD3 depletion. To prevent EBV-related PTLD and GVHD, RTX 375 mg/m2 was added into the conditioning regimen on day-2. MSC was infused at day-1 to suppress alloreactive donor anti-host T-cell responses and to use their ability to promote angiogenesis and support the micro-environment, which facilitate engraftment.</t>
  </si>
  <si>
    <t>USA</t>
  </si>
  <si>
    <t>Baker 2016</t>
  </si>
  <si>
    <t>TRM</t>
  </si>
  <si>
    <t>Medians are given for individual groups, but not for the whole cohort</t>
  </si>
  <si>
    <t>Unclear</t>
  </si>
  <si>
    <t>All patients received a standard antimicrobial prophylaxis regimen starting on initiation of the transplantation conditioning regimen, consisting of acyclovir 800 mg per os (po) bid or valacyclovir 500 mg po bid, ciprofloxacin 500 mg po bid, and fluconazole 400 mg po daily.</t>
  </si>
  <si>
    <t>Post-transplantation GVHD prophylaxis consisted of Cy 50 mg/kg (60 mg/kg was given per physician discretion for 11 patients) given daily on days 3 and 4 after transplantation, followed by tacrolimus and mycophenolate mofetil starting on day 5 after transplantation</t>
  </si>
  <si>
    <t>HAPLO recipients were conditioned with a regimen of fludarabine (Flu) 30 mg/m2 i.v. daily for 5 days with concomitant Cy 14.5 mg/kg i.v. daily for 2 days [4]. This was followed by total body irradiation (TBI), 200 cGy per fraction, given on the day before transplantation. Seventeen patients considered at higher risk of relapse were given 2 fractions (400 cGy, total dose) per physician discretion</t>
  </si>
  <si>
    <t>Betts 2011</t>
  </si>
  <si>
    <t>Both</t>
  </si>
  <si>
    <t>CMV-seropositive recipients or those with seropositive donors received high-dose acyclovir prophylaxis (500 mg/m2 [10-12 mg/kg] i.v. every 8 hours or 800 mg [18 mg/kg pediatric] orally 5 times daily) until day +100 following transplantation. CMV-seronegative patients with a CMV-negative donor who were seropositive for herpes simplex virus received low (half the above) dose acyclovir prophylaxis daily until day +60.</t>
  </si>
  <si>
    <t>GVHD prophylaxis included cyclosporine (from day − 3 to at least day +100) given with either mycophenolate mofetil (from day −3 to day +30) (n = 128) or short-course methotrexate. High dose steroids were administered for treatment of acute GVHD (aGVHD).</t>
  </si>
  <si>
    <t>Myeloablative (MA) conditioning regimens included cyclophosphamide 60 mg/kg intravenous (i.v.) daily for 2 days and 1320 cGy of total body irradiation (TBI) given in 8 fractions. For double umbilical cord blood (UCB) HCT, fludarabine 75 mg/m2 was added. In reduced-intensity conditioning (RIC) regimens, fludarabine (40 mg/m2 i.v. daily for 5 days) was used with TBI (200 cGy) with cyclophosphamide 50 mg/kg i.v. for 1 day. GVHD prophylaxis included cyclosporine (from day − 3 to at least day +100) given with either mycophenolate mofetil (from day −3 to day +30) (n = 128) or short-course methotrexate. High dose steroids were administered for treatment of acute GVHD (aGVHD).</t>
  </si>
  <si>
    <t>Cirrone 2016</t>
  </si>
  <si>
    <t>Patients with CMV-positive seropositive donor and/or recipient received intravenous ganciclovir (5 mg/kg/dose) with conditioning chemotherapy, an HHV-6 active antiviral, followed by intravenous acyclovir (250–500 mg/m2/dose) and then high-dose valacyclovir (1000–2000 mg four times daily) for continued CMV prophylaxis</t>
  </si>
  <si>
    <t>All haplo-cord HSCTs received an identical chemotherapy conditioning regimen (fludarabine and melphalan) and GVHD prophylaxis regimen (rabbit antithymocyte globulin [rATG] followed by tacrolimus and mycophenolate mofetil)</t>
  </si>
  <si>
    <t>de Pagter 2008</t>
  </si>
  <si>
    <t>Systematic monitoring for HHV-6 began ~1 year into the study. HHV-6 data was added retrospectively for the first year</t>
  </si>
  <si>
    <t>Patients who were seropositive for HSV prior to HSCT received prophylactic treatment of low-dose acyclovir (500mg/m2/day) until at least day 160 after HSCT. Preemptive treatment with ganciclovir for CMV reactivations was initiated when the CMV DNA load exceeded 1000 cp/mL. When neutrophils were below 2000/mL or when ganciclovir treatment was not effective, foscavir was prescribed.</t>
  </si>
  <si>
    <t>Cyclosporine A (dosis based on plasma levels of 100-200 mg/L) was given to all patients as GVHD prophylaxis. Recipients of matched sibling donor cells received cyclosporine A as a single agent, in recipients of unrelated marrow donor cells methotrexate (short HSCT) was added, whereas in cord blood recipients prednisolon (1 mg/kg until day 128 after HSCT, with a taper in 14 days) was added. Furthermore, cord blood recipients were treated with filgrastim from day 17 after HSCT until neutrophils were above 2000/mL.</t>
  </si>
  <si>
    <t>All patients received either a chemotherapy based or total-body irradiation (TBI)- based myeloablative conditioning regimen. Recipients of an unrelated donor received serotherapy with antithymocyte globulin (ATG)-rabbit (Genzyme, Fresenius).</t>
  </si>
  <si>
    <t>de Pagter 2012</t>
  </si>
  <si>
    <t>Pre-emptive treatment for reactivation of EBV or HCMV was initiated when plasma viral load exceeded 1000 cp/mL. HCMV reactivation as well as proven HCMV disease (e.g. biopsy proven HCMV colitis or retinitis) was treated with gancyclovir (900 mg twice daily). In case of a further increase in viral load after 14 days, foscavir (90 mg twice daily) was prescribed. Plasma EBV reactivation or clinical suspicion of EBV-post transplant lymphoproliferative disorder was treated with Rituximab (4 times 375 mg/m2).</t>
  </si>
  <si>
    <t>Cyclosporine A (dosis targeted to plasma trough levels between 100 and 250 μg/L) was given to all patients as GvHD prophylaxis</t>
  </si>
  <si>
    <t>All patients received either a chemotherapy based (Busilvex, Pierre Fabre, Boulogne, France) or total body irradiation (TBI) based myeloablative conditioning regimen. Recipients of an unrelated donor received serotherapy with anti-thymocyte globulin (ATG)-rabbit (Genzyme, Cambridge, USA).</t>
  </si>
  <si>
    <t>Drobyski 1993</t>
  </si>
  <si>
    <t>HHV6- died is inferred here. It doesn't explicitly say no patients died but describes clinical courses and does not include death in the course, which I think is reasonable to infer that they lived</t>
  </si>
  <si>
    <t>All patients received prophylactic acyclovir (5 mg/kg every 8 h)</t>
  </si>
  <si>
    <t>Graftversus-host disease prophylaxis consisted of T cell depletion with an anti-CD3 monoclonal antibody, TIOB9 , and complement in conjunction with posttransplant cyclosporine administration</t>
  </si>
  <si>
    <t>Pretransplant conditioning was with a previously described regimen of highdose cytosine arabinoside, cyclophosphamide, methylprednisolone, and fractionated total body irradiation (14 Gy)</t>
  </si>
  <si>
    <t>France</t>
  </si>
  <si>
    <t>Dulery 2012</t>
  </si>
  <si>
    <t>Antiinfective prophylaxis consisting of fluconazole 400mg once daily and oral valacyclovir 500 mg twice daily was provided from day 9 before allo-SCT until postSCT discharge.</t>
  </si>
  <si>
    <t>GVHD prophylaxis was based on either cyclosporine plus a short course of methotrexate (in patients receiving myeloablative conditioning) or cyclosporine plus mycophenolate mofetil (in patients receiving RIC). Recipients of CB grafts received cyclosporine plus methylprednisolone (2 mg/kg/day from day 1 post-SCT to day 12, then 1 mg/kg/day from day 13 to day 19).</t>
  </si>
  <si>
    <t>One hundred fifty-five patients received a myeloablative conditioning regimen, comprising 12 Gy of total body irradiation (TBI) plus cyclophosphamide (n 5 93) or busulfan plus cyclophosphamide (n 5 62). Eighty patients received reducedintensity conditioning (RIC), comprising fludarabine plus TBI (2 Gy), fludarabine plus melphalan plus TBI (2 Gy), or another fludarabine-based regimen (n 5 13). Depending on ongoing protocols, rabbit antithymoglobulin (ATG) at a dose of 2.5 mg/kg/day for 2 consecutive days was used as part of some RIC regimens and some conditioning regimens for allo-SCT with CB or unrelated mismatched donor grafts</t>
  </si>
  <si>
    <t>Poland</t>
  </si>
  <si>
    <t>Dzieciatkowski 2008</t>
  </si>
  <si>
    <t>Acyclovir in typical doses was used as an antiviral prophylaxis during this period, but without any visible clinical success.</t>
  </si>
  <si>
    <t>Dzieciątkowski 2010</t>
  </si>
  <si>
    <t>Oral acyclovir in typical doses (400 mg/three times a day) was used as an antiviral prophylaxis during the posttransplant period. If CMV DNA was detected using qPCR assay, therapy with intravenous ganciclovir (GCV) 5 mg/kg body weight every 12 h was administered</t>
  </si>
  <si>
    <t>Gotoh 2014</t>
  </si>
  <si>
    <t>Acyclovir 1000 mg/day from day -7 - +35 followed by low dose administration of acyclovir for varicella zoster reactivation (200 mg/day)</t>
  </si>
  <si>
    <t>CsA or tacrolimus with or without short-term methotrexate. CBT: GVHD tacrolimus only</t>
  </si>
  <si>
    <t>plasma</t>
  </si>
  <si>
    <t>China</t>
  </si>
  <si>
    <t>Han 2020</t>
  </si>
  <si>
    <t>Ganciclovir was administered during conditioning (through day −2) and acyclovir (400 mg twice a day) was given until discontinuation of all immunosuppressive agents.</t>
  </si>
  <si>
    <t>The prophylaxis for acute GVHD(a-GVHD)composed of cyclosporine, mycophenolate mofetil, and short-term methotrexate</t>
  </si>
  <si>
    <t>The conditioning regimens used were all modified busulfan (BU)/cyclophosphamide (CY)-based protocols described as previously</t>
  </si>
  <si>
    <t>Iesato 2018</t>
  </si>
  <si>
    <t>Acyclovir, ganciclovir, gamma-globulin</t>
  </si>
  <si>
    <t>tacrolimus, cyclosporine, anti-thymocyte globulin, mycophenolate mofetil</t>
  </si>
  <si>
    <t>MAC: 35, RIC: 37</t>
  </si>
  <si>
    <t>Jeulin 2013</t>
  </si>
  <si>
    <t>MTX, MTX CsA, Eurocord, or CsA cell</t>
  </si>
  <si>
    <t>MAC: 98, RIC: 120</t>
  </si>
  <si>
    <t>Kadakia 1996</t>
  </si>
  <si>
    <t>GVHD prophylaxis for allogeneic patients consisted of cyclosporine (1 year) and corticosteroids (6 months).</t>
  </si>
  <si>
    <t>Kitamura 2008</t>
  </si>
  <si>
    <t>1000mg/d acyclovir orally from days -8 to +35 for viral prophylaxis</t>
  </si>
  <si>
    <t>cyclosporine, mycophenolate mofetil, methotrexate, tacrolimus, prednisolone</t>
  </si>
  <si>
    <t>Reduced intensity conditiong: 5 patients</t>
  </si>
  <si>
    <t>Lee 2022</t>
  </si>
  <si>
    <t>TRM data is available here, but 0 deaths are reported for HHV6 pos and neg. This is not reflected in the dataset as it makes the summary level flowchart counterinuitive</t>
  </si>
  <si>
    <t>All patients received acyclovir prophylaxis starting 7 days prior to transplant.</t>
  </si>
  <si>
    <t>Conditioning regimens included clofarabine/thiotepa/melphalan, busulfan/fludarabine/melphalan, or total body irradiation (TBI)/thiotepa with either cyclophosphamide or fludarabine, as previously described</t>
  </si>
  <si>
    <t>Miranda-Silva 2023</t>
  </si>
  <si>
    <t>Methotrexate (D+1: 15 mg/m²/IV; D+3/D+6/D+11: 10 mg/m²/IV) with cyclosporine (3 mg/kg/day, starting at D-3 until 6 months after HSCT), cyclosporine (CsA) with mycophenolate mofetil (MMF) (30 mg/kg/day from D+5 to 1–3 months after HSCT), or cyclophosphamide (CY) (50 mg/kg/day on D+3 and D+4) associated with CsA and MMF was administered. If the patient did not develop GVHD, the dose was gradually reduced.</t>
  </si>
  <si>
    <t>Miura 2018</t>
  </si>
  <si>
    <t>Tac-based: 67, Cyclosporine based: 22</t>
  </si>
  <si>
    <t>MAC: 75, RIC: 14</t>
  </si>
  <si>
    <t>Data obtained from author 10/16/23</t>
  </si>
  <si>
    <t>All patients received acyclovir as an antiviral prophylaxis.</t>
  </si>
  <si>
    <t>Pritchett 2016</t>
  </si>
  <si>
    <t>PBMC</t>
  </si>
  <si>
    <t>Israel</t>
  </si>
  <si>
    <t>Rapaport 2002</t>
  </si>
  <si>
    <t>Of the 13 patients with allogeneic BMT, 7 received prophylactic intravenous (IV) treatment of acyclovir at 1500 mg/m2/day from 5 days pre-BMT, until 28 days post-BMT, or until discharged, followed by oral acyclovir (3200 mg/day) or valacyclovir (2000 mg/day). Six patients received ganciclovir at 10 mg/kg/day from day -6 to day -1, followed by IV acyclovir (1500 mg/m2/day) until engraftment, then IV ganciclovir (10 mg/kg/day) for 5 days after engraftment, followed by IV ganciclovir (5 mg/kg/day) 3 times a week until π100 days. The patient with the autologous BMT received a low dose of oral acyclovir (1200 mg/day) until day +14 and then 600 mg/day until day +100.</t>
  </si>
  <si>
    <t>As prophylaxis against graft-versus-host disease (GVHD), ex vivo Tlymphocyte depletion was performed employing CAMPATH-1 (8 patients) or cyclosporin A and methotrexate (5 patients)</t>
  </si>
  <si>
    <t>The patients received pre-transplant conditioning with one of the following protocols: (i) fractional total body irradiation (TBI) with or without fractional total lymphoid irradiation (TLI), and one or more of the drugs melphalan, cyclophosphamide, or VP-16; (ii) CAMPATH-1, busulphan, thiotepa, and cyclophosphamide; (iii) ATG and cyclophosphamide; (iv) fractional TBI and mitoxantrone; (v) TECAM protocol (VP-16, thiotepa, cytosine arabinoside, cyclophosphamide, and melphalan) for the autologous BMT patient</t>
  </si>
  <si>
    <t>Takatsuka 2001</t>
  </si>
  <si>
    <t>Toriumi 2014</t>
  </si>
  <si>
    <t>Acyclovir (day -7 to +35)</t>
  </si>
  <si>
    <t>CsA, MTX, CsA+MTX, CsA+ Methylprednisolone, Tac + MTX</t>
  </si>
  <si>
    <t>Peripheral blood</t>
  </si>
  <si>
    <t>Spain</t>
  </si>
  <si>
    <t>Verdeguer 2011</t>
  </si>
  <si>
    <t>Acyclovir</t>
  </si>
  <si>
    <t>CsA+ MTX (92), steroid-containing regiment (n=34)</t>
  </si>
  <si>
    <t>TBI: 47, Bu: 109, ATG (yes/no): 101/104, T-cell depletion: 56</t>
  </si>
  <si>
    <t>Verhoeven 2015</t>
  </si>
  <si>
    <t>Antiviral prophylaxis not routinely given</t>
  </si>
  <si>
    <t>Cyclosporine A or combo of CsA and methotrexate, except for patients receiving CD34+ selected stem cells.</t>
  </si>
  <si>
    <t>ATG: 52, Alemtuzumab:34, No serotherapy:20</t>
  </si>
  <si>
    <t>Serum or Plasma</t>
  </si>
  <si>
    <t>Wang 2006</t>
  </si>
  <si>
    <t>Ganciclovir intravenous from day -9 to -2 (5 mg/kg, twice daily) and acyclovir orally from day +1 to day +30 (400 mg, twice daily)</t>
  </si>
  <si>
    <t>CsA, MMF, MTX, first line treatment for GVHD: methylprednisone</t>
  </si>
  <si>
    <t>47 pts conditioned with Bu/Cy2 or Cy/TBI, 25 pts conditioned with Bu/Cy2 + ATG</t>
  </si>
  <si>
    <t>10 copies/10^6 PBMCs</t>
  </si>
  <si>
    <t>Wang 2008</t>
  </si>
  <si>
    <t>IV GCV (5 mg/kg every 12 hours from day -9 to -2 pre-transplant) then oral acyclovir 400 mg twice daily during month 1</t>
  </si>
  <si>
    <t>CsA + MMF with short course of methotrexate for all patients</t>
  </si>
  <si>
    <t>Forty-seven patients with matched sibling donors were conditioned with Bu/Cy2 or Cy/TBI, whereas 25 patients with matched unrelated or mismatched related donors HSCT were conditioned with Bu/Cy2 plus antithymocyte globulin (ATG, IMTIX, France).</t>
  </si>
  <si>
    <t>Winestone 2018</t>
  </si>
  <si>
    <t>Patients received conditioning for transplant and prophylaxis of GVHD per institutional protocols</t>
  </si>
  <si>
    <t>Yoshikawa 1991</t>
  </si>
  <si>
    <t>Patients received intravenous (IV) y-globulin preparations weekly during the first 3 months as prophylaxis of cytomegalovirus infection</t>
  </si>
  <si>
    <t>GVHD prophylaxis consisted of MTX alone or plus cyclosporin</t>
  </si>
  <si>
    <t>Zhou 2019</t>
  </si>
  <si>
    <t>Data obtained from author 10/10/23. The methods section indicates non-systematic HHV-6 testing, buth author provided HHV-6 results for all patients in cohort, so to all intents and purposes this is a systematic study</t>
  </si>
  <si>
    <t>de Pagter 2013</t>
  </si>
  <si>
    <t>Not systematic</t>
  </si>
  <si>
    <t>All patients received prophylactic treatment with low-dose valacyclovir (500 mg twice daily) until at least day + 365 after HSCT.</t>
  </si>
  <si>
    <t>CsA (dose adjusted to plasma levels 200–400 mg/L) and 45 mg/kg mycophenolate mofetil was given to all patients as GVHD prophylaxis. Mycophenolate mofetil was administered until day + 84 and CsA was tapered at day þ 120 after HSCT, if no GVHD was present.</t>
  </si>
  <si>
    <t>Horowitz 2012</t>
  </si>
  <si>
    <t>All transplanted patients received anti-herpes-zoster prophylaxis with acyclovir 200 mg four times per day, started on day +1 after transplant and continuing up to 90 days.</t>
  </si>
  <si>
    <t>The transplant conditioning regimen was melphalan 200 mg/m2, administered over 1 day.</t>
  </si>
  <si>
    <t>Sweden</t>
  </si>
  <si>
    <t>Lindahl 2013</t>
  </si>
  <si>
    <t>Matsuda 1998</t>
  </si>
  <si>
    <t>The conditioning regimen for leukemia (patients 1–3) consisted of thiotepa (300–600 mg/m2 in two divided doses) or cyclophosphamide (120 mg/m2 in two divided doses), and TBI (12–15.2 Gy). In all cases, lungs were shielded by individual lead molds. Patient 4 with medulloblastoma received thiotepa (1200 mg/m2 in eight divided doses), busulfan (20 mg/kg in 16 divided doses) and 3 Gy of TBI. Patient 5 with Fanconi’s anemia received cyclophosphamide (20 mg/m2 in four divided doses) and 8 Gy of TLI</t>
  </si>
  <si>
    <t>Naik 2016</t>
  </si>
  <si>
    <t>Not discussed</t>
  </si>
  <si>
    <t>Papadopoulou 2014</t>
  </si>
  <si>
    <t>Sawada 2011</t>
  </si>
  <si>
    <t>All patients had been therapeutically administered ganciclovir (GCV) at 5 mg/kg intravenously every 12 h prior to HSCT (from day -8 to -1) when the recipient had anamnestic infection of CMV, and all patients received acyclovir (ACV) at 600 mg/m2/day orally after HSCT</t>
  </si>
  <si>
    <t>The representative preconditioning was a TBI-containing regimen for myeloablative HSCT (MAST), and a fludarabine (Flu)-containing regimen for reduced-intensity HSCT (RIST).</t>
  </si>
  <si>
    <t>Silcock 2021</t>
  </si>
  <si>
    <t>Acyclovir was prescribed as routine antiviral prophylaxis for the first 100 days post-transplant.</t>
  </si>
  <si>
    <t>Styczynski 2016</t>
  </si>
  <si>
    <t>Tormo 2010</t>
  </si>
  <si>
    <t>All patients with antibodies against herpes simplex virus received oral acyclovir prophylaxis following the institutional protocols.</t>
  </si>
  <si>
    <t>CsA + methotrexate, or mycophenolate mofetil, or prednisone</t>
  </si>
  <si>
    <t>Tzannou 2017</t>
  </si>
  <si>
    <t>Only mean and SD for age</t>
  </si>
  <si>
    <t>Listed by patient in Table A7</t>
  </si>
  <si>
    <t>Weber 2020</t>
  </si>
  <si>
    <t>CsA + MTX, CsA+ MMF</t>
  </si>
  <si>
    <t>MAC: 15, RIC/nonMAC: 40</t>
  </si>
  <si>
    <t>skin biopsy and blood</t>
  </si>
  <si>
    <t>Hanson DJ 2020</t>
  </si>
  <si>
    <t>Danny asked about this 10/11/23</t>
  </si>
  <si>
    <t>Hill JA 2017</t>
  </si>
  <si>
    <t>Bartelink IH 2014</t>
  </si>
  <si>
    <t>Danny emailed author 10.9.23 and email address is invalid</t>
  </si>
  <si>
    <t>Hong Kong</t>
  </si>
  <si>
    <t>Chan PK 1997</t>
  </si>
  <si>
    <t>Danny reached out 10.9.23</t>
  </si>
  <si>
    <t>Chevallier P 2010</t>
  </si>
  <si>
    <t>Brazil</t>
  </si>
  <si>
    <t>Costa ALF 2020</t>
  </si>
  <si>
    <t>Foster GG 2020</t>
  </si>
  <si>
    <t>Gomez de Oliviera PG 2016</t>
  </si>
  <si>
    <t>Turkey</t>
  </si>
  <si>
    <t>Mutlu D 2014</t>
  </si>
  <si>
    <t>Quintela A 2016</t>
  </si>
  <si>
    <t>Yamada M 2021</t>
  </si>
  <si>
    <t>Fule Robles JD 2014</t>
  </si>
  <si>
    <t>Germany</t>
  </si>
  <si>
    <t>Mousset S 2012</t>
  </si>
  <si>
    <t>Shimazu Y 2013</t>
  </si>
  <si>
    <t>Buchbinder S 2000</t>
  </si>
  <si>
    <t>No email available to reach out</t>
  </si>
  <si>
    <t>Balsat M 2019</t>
  </si>
  <si>
    <t>This study meets inclusion criteria but should be excluded from analysis because having a 0 for HHV-6 positive and negative deaths percludes OR, so we can't analyze it</t>
  </si>
  <si>
    <t>Duver F 2020</t>
  </si>
  <si>
    <t>Ohyashiki JH 2000</t>
  </si>
  <si>
    <t>Ramanathan S 2023</t>
  </si>
  <si>
    <t>Gonzalez 2021</t>
  </si>
  <si>
    <t>Where did this study come from? I don't see it in the search results</t>
  </si>
  <si>
    <t>Danny asked about this 10/11/23. Hill provided these data, but I'm a bit confused because the Cox model for HHV-6+ and overall mortality had a significant association, but the proportion of HHV-6+ deaths is much lower here. Perhaps ask to clarify?</t>
  </si>
  <si>
    <t>Varied over time</t>
  </si>
  <si>
    <t>BALF</t>
  </si>
  <si>
    <t>A myeloablative conditioning (MAC) regimen was defined as regimen having the following dosage level: total body irradiation &gt; 8 Gy, oral busulfan 9 mg/kg (or equivalent intravenous doses), or melphalan &gt; 140 mg/m2. Other regimens were classified as reducedintensity conditioning (RIC)</t>
  </si>
  <si>
    <t>Adult </t>
  </si>
  <si>
    <t>RM data is available here, but 0 deaths are reported for HHV6 pos and neg. This is not reflected in the dataset as it makes the summary level flowchart counterinuitive</t>
  </si>
  <si>
    <t>The pretransplant conditioning regimen (Table 1) consisted of one of the following regimens: (l) cyclophosphamide (Cy; 120 mgkg) and total body irradiation (TBI; 1,320 cGy); (2) etoposide (VP16; 60 mgkg) and TB1 (1,320 cGy); (3) Cy (120 mgkg) and busulfan (Bu; 16 mgkg); (4) VP16 (1,600 mg/m2), Cy (100 mgkg), and carboplatin (Cb; 1,500 mg/mz); and (5) Cy (6,000 mg/m’), thiopeta (500 mg/m’), and Cb (800 mg/m’). </t>
  </si>
  <si>
    <t>56 patients Acyclovir, 9 patients ( CMV-seropositive donor or recipient) given ganciclovir during conditioning followed by high dose acyclovir (500 mg/m^2 3 times daily) until engraftment, and valganciclovir following engraftment.</t>
  </si>
  <si>
    <t>In brief, patients with hematologic malignancies were conditioned with LPAM 180 mg/mz plus BU 16 mg/kg or LPAM 180 mg/m2 plus 12 Gy total body irradiation. Patients with AA were conditioned with CY 200 mg/kg plus 7.5 GY total lymphoid irradiation. A patient with ALD was conditioned with BU 16 mg/kg plus CY 200 mg/kg. </t>
  </si>
  <si>
    <t>Cyclosporin A (150-250 micrograms/L) with either prednisolone 1mg/kg(cord blood) or methotrexate 10 mg/m^2 (day +1,+3,+6; unrelated donor), Cord blood recipients treated with filgrastim +7 after HCT til neutrophils above 2000cells/microL</t>
  </si>
  <si>
    <t>MAC: 20 (consisted of total body irradiation at 12 Gy with hight dose cyclophosphamide). RIC:29 (fludarabine (150 mg/m2) plus melphalan (140mg/m2) with or without 4 Gy TBI, if necessary can be found in the paper.) </t>
  </si>
  <si>
    <t>All patients seropositive for HSV or VZV received acyclovir prophylaxis through ≥100 or 365 days post-HCT, 30 respectively. CMV seropositive cord blood HCT recipients received an intensified strategy using ganciclovir 31 pre-HCT and valacyclovir 2 grams by mouth twice-daily post-HCT after June 2008.</t>
  </si>
  <si>
    <t>Antiviral prophylaxis was performed with aciclovir (400 mg/twice per day/IV - low-risk patients) or valaciclovir (1.000 mg/once per day/VO - high-risk patients) during the neutropenic period up to one year after alloHSCT. </t>
  </si>
  <si>
    <t>MAC TBI based: (43), MAC non-TBI based: (32), MAC:Cyclophosphamide(Cy)+ etoposide(VP) with either TBI (n=21) or Busulfan (Bu) (n=8), ATG: (n=13), RIC: (5)</t>
  </si>
  <si>
    <t>Patients were selected for an NMA conditioning regimen based on age (o40 years) and pre-HSCT comorbidity. For patients with a matched related donor, the conditioning regimen consisted of fludarabin (30 mg/m2 per day i.v. for 3 days, Bayer, Leverkusen, Germany) and low-dose TBI (200 cGy). In case of an HLAmismatched donor, antithymocyte globulin (thymoglobulin 2 mg/kg per day for 4 days, Genzyme, Cambridge, MA, USA) was added to the regimen. Patients with multiple myeloma, within 3 months after high-dose melphalan (200 mg/m2, GlaxoSmithKline, Middlesex, UK) and autologous HSCT, only received TBI (200 cGy). For patients with a matched related donor, the conditioning regimen consisted of CY (60 mg/kg i.v., for 2 days) and highdose TBI (2 6 Gy). In the case of an HLA-mismatched donor, thymoglobulin 2 mg/kg per day for 4 days was added to the regimen. In case of contra-indication for TBI, BU (1 mg/kg: oral four times a day during 4 days, GlaxoSmithKline) was administered. Prior to cord blood (CB) transplantation, MA conditioning regimen was administered.</t>
  </si>
  <si>
    <t>CMV prophylaxis consisted of ganciclovir (GCV) (10 mg/kg/day) from days 26 to day 22, and 5 mg/kg from days +7 to +21. </t>
  </si>
  <si>
    <t>Study evaluates the same cohort as Hill 2018</t>
  </si>
  <si>
    <t>Study did not include the number of patients with at least one outcome of interest</t>
  </si>
  <si>
    <t>Alexandersson 2019</t>
  </si>
  <si>
    <t>Hill 2019</t>
  </si>
  <si>
    <t>Hill 2018</t>
  </si>
  <si>
    <t>Noviello 2023</t>
  </si>
  <si>
    <t>Data obtained from author 1.11.24</t>
  </si>
  <si>
    <t>Given according to institutional procedures</t>
  </si>
  <si>
    <t>169 received myeloablative conditioning, 112 received nonmyeloablative conditoining, 34 received reduced intentisty conditioning</t>
  </si>
  <si>
    <t>99 received cyclosporine and methotrexate</t>
  </si>
  <si>
    <t>75 received TBI regimen</t>
  </si>
  <si>
    <t>Study used BALF for sample</t>
  </si>
  <si>
    <t>Study includes 10 or fewer for either analysis group</t>
  </si>
  <si>
    <t>Hill W</t>
  </si>
  <si>
    <t>Cunningham AL</t>
  </si>
  <si>
    <t>Koukoulias K</t>
  </si>
  <si>
    <t>Wormser VR</t>
  </si>
  <si>
    <t>Phan J</t>
  </si>
  <si>
    <t>Lareau CA</t>
  </si>
  <si>
    <t>Rodriguez-Frias F</t>
  </si>
  <si>
    <t>Fappani C</t>
  </si>
  <si>
    <t>Added by DT in 2024 update</t>
  </si>
  <si>
    <t>https://pubmed.ncbi.nlm.nih.gov/38243840</t>
  </si>
  <si>
    <t>https://pubmed.ncbi.nlm.nih.gov/38238927</t>
  </si>
  <si>
    <t>https://pubmed.ncbi.nlm.nih.gov/38228644</t>
  </si>
  <si>
    <t>https://pubmed.ncbi.nlm.nih.gov/38187380</t>
  </si>
  <si>
    <t>https://pubmed.ncbi.nlm.nih.gov/38041493</t>
  </si>
  <si>
    <t>https://pubmed.ncbi.nlm.nih.gov/38007049</t>
  </si>
  <si>
    <t>https://pubmed.ncbi.nlm.nih.gov/37938768</t>
  </si>
  <si>
    <t>https://pubmed.ncbi.nlm.nih.gov/37808908</t>
  </si>
  <si>
    <t>https://pubmed.ncbi.nlm.nih.gov/37796084</t>
  </si>
  <si>
    <t>(hematopoietic OR stem cell OR cord blood OR bone marrow OR transplant*) AND (HHV-6 OR MeSH term: herpesvirus 6 OR HHV6 OR human herpesvirus-6 OR HHV-6B OR HHV6B OR human herpesvirus-6B OR HHV-6A OR HHV6A OR human herpesvirus-6A)</t>
  </si>
  <si>
    <t>2.1.2024</t>
  </si>
  <si>
    <t>Hill 2024</t>
  </si>
  <si>
    <t>Characteristics</t>
  </si>
  <si>
    <t xml:space="preserve">Total Studies </t>
  </si>
  <si>
    <t>Adult vs. pediatric studies % (age range)</t>
  </si>
  <si>
    <t>GVHD prophylaxis</t>
  </si>
  <si>
    <t>Conditioning regimen</t>
  </si>
  <si>
    <t>Cohort size</t>
  </si>
  <si>
    <t>N patients in analyzed results</t>
  </si>
  <si>
    <t>cohort size for all included studies</t>
  </si>
  <si>
    <t>Antiviral ppx categorical</t>
  </si>
  <si>
    <t>ACY</t>
  </si>
  <si>
    <t>GAN</t>
  </si>
  <si>
    <t>ACY and GAN</t>
  </si>
  <si>
    <t>IVIg</t>
  </si>
  <si>
    <t>Unclear or ND</t>
  </si>
  <si>
    <t>Mortality type percent</t>
  </si>
  <si>
    <t>N</t>
  </si>
  <si>
    <t>N (range)</t>
  </si>
  <si>
    <t xml:space="preserve">Average number of patients per study </t>
  </si>
  <si>
    <t>Studies that administered antiviral prophylaxis (N)</t>
  </si>
  <si>
    <t>Samples used for testing (N)</t>
  </si>
  <si>
    <t xml:space="preserve">Study Design </t>
  </si>
  <si>
    <t>HHV-6 Monitoring frequency</t>
  </si>
  <si>
    <t>Retrospective</t>
  </si>
  <si>
    <t>Follow-up period (days)</t>
  </si>
  <si>
    <t>Prospective</t>
  </si>
  <si>
    <t>1x per week</t>
  </si>
  <si>
    <t>1x per week until 1 month and then 1x per 3 months until 24 months</t>
  </si>
  <si>
    <t>1x per 2 weeks</t>
  </si>
  <si>
    <t>Underlying diseases: ALL</t>
  </si>
  <si>
    <t>Underlying diseases: AML</t>
  </si>
  <si>
    <t>Underlying diseases: CML</t>
  </si>
  <si>
    <t>Underlying diseases: NHL</t>
  </si>
  <si>
    <t>Underlying diseases: AML or MDS</t>
  </si>
  <si>
    <t>Underlying diseases: Neuroblastoma</t>
  </si>
  <si>
    <t>Underlying diseases: Non-malignancy</t>
  </si>
  <si>
    <t>Underlying diseases: Unspecified malignancy</t>
  </si>
  <si>
    <t>Underlying diseases: Unspecified</t>
  </si>
  <si>
    <t>1x per 1-2 weeks</t>
  </si>
  <si>
    <t>Underlying diseases: Myeloma</t>
  </si>
  <si>
    <t>Underlying diseases: Unspecified leukemia</t>
  </si>
  <si>
    <t>Underlying diseases: Unspecified lymphoma</t>
  </si>
  <si>
    <t>2x per week</t>
  </si>
  <si>
    <t>1x per week for 1 month, then 1x per month for 3 months</t>
  </si>
  <si>
    <t>1x per week through day 60, then 1x peer 2 weeks through day 100</t>
  </si>
  <si>
    <t>collected on day 20 and day 40</t>
  </si>
  <si>
    <t>Zerr 2012</t>
  </si>
  <si>
    <t>Zerr 2005</t>
  </si>
  <si>
    <t>Included per study</t>
  </si>
  <si>
    <t>ALL</t>
  </si>
  <si>
    <t>AML</t>
  </si>
  <si>
    <t>CML</t>
  </si>
  <si>
    <t>NHL</t>
  </si>
  <si>
    <t>AML or MDS</t>
  </si>
  <si>
    <t>Myeloma</t>
  </si>
  <si>
    <t>Unspecified lymphoma</t>
  </si>
  <si>
    <t>Unspecified leukemia</t>
  </si>
  <si>
    <t>Neuroblastoma</t>
  </si>
  <si>
    <t>Unspecified malignancy</t>
  </si>
  <si>
    <t>Non-malignancy</t>
  </si>
  <si>
    <t>Unspecified</t>
  </si>
  <si>
    <t>Threshold for HHV-6 detection, copies/mL (N)</t>
  </si>
  <si>
    <t>Other</t>
  </si>
  <si>
    <t>Included in Statistcal Analysis</t>
  </si>
  <si>
    <t>Included in NRM Meta-Analysis (Fig. 2)</t>
  </si>
  <si>
    <t>Included in OM Meta-Analysis (Fig. 3)</t>
  </si>
  <si>
    <t>HHV-6 Monitoring frequency categorical</t>
  </si>
  <si>
    <t>EDTA Plasma. Age given as N above and below 10</t>
  </si>
  <si>
    <t>Peripheral Blood. Definition of "died"? I'm assuming ACM here</t>
  </si>
  <si>
    <t>Peripheral Blood. Data obtained from author 10/23/23</t>
  </si>
  <si>
    <t>PBMC before Jan 2007, Whole blood after Jan 2007. 5 copies/mg DNA in-house PCR before Jan 2007, 50 copies/mL commercial PCR kit on whole blood after Jan 2007</t>
  </si>
  <si>
    <r>
      <t>Included in RM Meta-Analysis</t>
    </r>
    <r>
      <rPr>
        <sz val="10"/>
        <color theme="1"/>
        <rFont val="Times New Roman"/>
        <family val="1"/>
      </rPr>
      <t> </t>
    </r>
  </si>
  <si>
    <t xml:space="preserve">GVHD ppx: CsA </t>
  </si>
  <si>
    <t>GVHD ppx: TAC</t>
  </si>
  <si>
    <t>GVHD ppx: MTX</t>
  </si>
  <si>
    <t>GVHD ppx: TAC + MTX</t>
  </si>
  <si>
    <t>GVHD ppx: Sirolimus</t>
  </si>
  <si>
    <t>GVHD ppx: cyclophosphamide</t>
  </si>
  <si>
    <t>GVHD ppx: ATG</t>
  </si>
  <si>
    <t>GVHD ppx: alemtuzumab</t>
  </si>
  <si>
    <t>GVHD ppx: CsA + prednisolone</t>
  </si>
  <si>
    <t>GVHD ppx: CsA + unspecified steroids</t>
  </si>
  <si>
    <t>GVHD ppx: CsA + MTX</t>
  </si>
  <si>
    <t>GVHD ppx: CsA + MMF</t>
  </si>
  <si>
    <t>GVHD ppx: CsA + MMF + TAC</t>
  </si>
  <si>
    <t>GVHD ppx: MMF + MTX</t>
  </si>
  <si>
    <t>GVHD ppx: CsA MMF + MTX</t>
  </si>
  <si>
    <t>GVHD ppx: TAC/MTX/MMF</t>
  </si>
  <si>
    <t>RIC</t>
  </si>
  <si>
    <t>MAC</t>
  </si>
  <si>
    <t xml:space="preserve">CsA </t>
  </si>
  <si>
    <t>TAC</t>
  </si>
  <si>
    <t>MTX</t>
  </si>
  <si>
    <t>TAC + MTX</t>
  </si>
  <si>
    <t>Sirolimus</t>
  </si>
  <si>
    <t>Cyclophosphamide</t>
  </si>
  <si>
    <t>ATG</t>
  </si>
  <si>
    <t>alemtuzumab</t>
  </si>
  <si>
    <t>CsA + prednisolone</t>
  </si>
  <si>
    <t>CsA + unspecified steroids</t>
  </si>
  <si>
    <t>CsA + MTX</t>
  </si>
  <si>
    <t>CsA + MMF</t>
  </si>
  <si>
    <t>CsA + MMF + TAC</t>
  </si>
  <si>
    <t>MMF + MTX</t>
  </si>
  <si>
    <t>CsA MMF + MTX</t>
  </si>
  <si>
    <t>TAC/MTX/MMF</t>
  </si>
  <si>
    <t xml:space="preserve">Outcomes reported </t>
  </si>
  <si>
    <t>(Range of mortality %)</t>
  </si>
  <si>
    <t>Mean follow-up period</t>
  </si>
  <si>
    <t>(Days and range)</t>
  </si>
  <si>
    <t>Underlying diseases (N patients across all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</si>
</sst>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rgb="FF000000"/>
      <name val="Calibri"/>
      <family val="2"/>
    </font>
    <font>
      <sz val="11"/>
      <color theme="1"/>
      <name val="Calibri"/>
      <family val="2"/>
    </font>
    <font>
      <sz val="12"/>
      <color theme="1"/>
      <name val="Calibri"/>
      <family val="2"/>
    </font>
    <font>
      <u/>
      <sz val="12"/>
      <color rgb="FF4A86E8"/>
      <name val="Calibri"/>
      <family val="2"/>
    </font>
    <font>
      <sz val="12"/>
      <color theme="1"/>
      <name val="Calibri"/>
      <family val="2"/>
      <scheme val="minor"/>
    </font>
    <font>
      <u/>
      <sz val="11"/>
      <color theme="10"/>
      <name val="Arial"/>
      <family val="2"/>
    </font>
    <font>
      <sz val="11"/>
      <color rgb="FF1F1F1F"/>
      <name val="&quot;Google Sans&quot;"/>
    </font>
    <font>
      <sz val="11"/>
      <color theme="1"/>
      <name val="Arial"/>
      <family val="2"/>
    </font>
    <font>
      <u/>
      <sz val="11"/>
      <color theme="10"/>
      <name val="Arial"/>
      <family val="2"/>
    </font>
    <font>
      <u/>
      <sz val="12"/>
      <color rgb="FF0000FF"/>
      <name val="Calibri"/>
      <family val="2"/>
    </font>
    <font>
      <b/>
      <sz val="12"/>
      <color theme="1"/>
      <name val="Calibri"/>
      <family val="2"/>
    </font>
    <font>
      <u/>
      <sz val="12"/>
      <color rgb="FF1155CC"/>
      <name val="Arial"/>
      <family val="2"/>
    </font>
    <font>
      <sz val="11"/>
      <color rgb="FF1F1F1F"/>
      <name val="Arial"/>
      <family val="2"/>
    </font>
    <font>
      <u/>
      <sz val="11"/>
      <color rgb="FF1155CC"/>
      <name val="Arial"/>
      <family val="2"/>
    </font>
    <font>
      <sz val="12"/>
      <color rgb="FF000000"/>
      <name val="&quot;Helvetica Neue&quot;"/>
    </font>
    <font>
      <u/>
      <sz val="12"/>
      <color rgb="FF0000FF"/>
      <name val="Arial"/>
      <family val="2"/>
    </font>
    <font>
      <sz val="12"/>
      <color theme="10"/>
      <name val="Arial"/>
      <family val="2"/>
    </font>
    <font>
      <sz val="11"/>
      <color rgb="FF000000"/>
      <name val="Times New Roman"/>
      <family val="1"/>
    </font>
    <font>
      <b/>
      <sz val="12"/>
      <color theme="1"/>
      <name val="Calibri"/>
      <family val="2"/>
      <scheme val="minor"/>
    </font>
    <font>
      <u/>
      <sz val="12"/>
      <color rgb="FF1155CC"/>
      <name val="Calibri"/>
      <family val="2"/>
      <scheme val="minor"/>
    </font>
    <font>
      <u/>
      <sz val="12"/>
      <color rgb="FF0000FF"/>
      <name val="Calibri"/>
      <family val="2"/>
      <scheme val="minor"/>
    </font>
    <font>
      <u/>
      <sz val="12"/>
      <color theme="10"/>
      <name val="Calibri"/>
      <family val="2"/>
      <scheme val="minor"/>
    </font>
    <font>
      <sz val="11"/>
      <color theme="1"/>
      <name val="Calibri"/>
      <family val="2"/>
      <scheme val="minor"/>
    </font>
    <font>
      <sz val="11"/>
      <color theme="1"/>
      <name val="Times New Roman"/>
      <family val="1"/>
    </font>
    <font>
      <sz val="12"/>
      <color theme="1"/>
      <name val="Calibri"/>
      <family val="2"/>
      <scheme val="minor"/>
    </font>
    <font>
      <sz val="10"/>
      <color theme="1"/>
      <name val="Calibri"/>
      <family val="2"/>
    </font>
    <font>
      <sz val="12"/>
      <color theme="1"/>
      <name val="&quot;Helvetica Neue&quot;"/>
    </font>
    <font>
      <b/>
      <sz val="12"/>
      <color rgb="FF000000"/>
      <name val="Calibri"/>
      <family val="2"/>
      <scheme val="minor"/>
    </font>
    <font>
      <sz val="12"/>
      <color rgb="FF000000"/>
      <name val="Calibri"/>
      <family val="2"/>
      <scheme val="minor"/>
    </font>
    <font>
      <sz val="10"/>
      <color theme="1"/>
      <name val="Times New Roman"/>
      <family val="1"/>
    </font>
    <font>
      <sz val="10"/>
      <color rgb="FF000000"/>
      <name val="Times New Roman"/>
      <family val="1"/>
    </font>
    <font>
      <sz val="10"/>
      <color theme="1"/>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16">
    <border>
      <left/>
      <right/>
      <top/>
      <bottom/>
      <diagonal/>
    </border>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rgb="FF505050"/>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35" fillId="0" borderId="0" applyNumberFormat="0" applyFill="0" applyBorder="0" applyAlignment="0" applyProtection="0"/>
    <xf numFmtId="9" fontId="38" fillId="0" borderId="0" applyFont="0" applyFill="0" applyBorder="0" applyAlignment="0" applyProtection="0"/>
  </cellStyleXfs>
  <cellXfs count="142">
    <xf numFmtId="0" fontId="0" fillId="0" borderId="0" xfId="0"/>
    <xf numFmtId="0" fontId="14" fillId="0" borderId="0" xfId="0" applyFont="1"/>
    <xf numFmtId="0" fontId="15" fillId="0" borderId="0" xfId="0" applyFont="1"/>
    <xf numFmtId="0" fontId="16" fillId="0" borderId="0" xfId="0" applyFont="1"/>
    <xf numFmtId="0" fontId="14" fillId="0" borderId="0" xfId="0" applyFont="1" applyAlignment="1">
      <alignment horizontal="right"/>
    </xf>
    <xf numFmtId="0" fontId="17" fillId="0" borderId="0" xfId="0" applyFont="1"/>
    <xf numFmtId="0" fontId="16" fillId="0" borderId="0" xfId="0" applyFont="1" applyAlignment="1">
      <alignment wrapText="1"/>
    </xf>
    <xf numFmtId="0" fontId="18" fillId="0" borderId="0" xfId="0" applyFont="1" applyAlignment="1">
      <alignment wrapText="1"/>
    </xf>
    <xf numFmtId="0" fontId="18" fillId="0" borderId="0" xfId="0" applyFont="1"/>
    <xf numFmtId="0" fontId="18" fillId="0" borderId="0" xfId="0" applyFont="1" applyAlignment="1">
      <alignment horizontal="right" wrapText="1"/>
    </xf>
    <xf numFmtId="0" fontId="15" fillId="0" borderId="0" xfId="0" applyFont="1" applyAlignment="1">
      <alignment wrapText="1"/>
    </xf>
    <xf numFmtId="0" fontId="19" fillId="0" borderId="0" xfId="0" applyFont="1"/>
    <xf numFmtId="0" fontId="20" fillId="2" borderId="0" xfId="0" applyFont="1" applyFill="1"/>
    <xf numFmtId="0" fontId="21" fillId="0" borderId="0" xfId="0" applyFont="1" applyAlignment="1">
      <alignment wrapText="1"/>
    </xf>
    <xf numFmtId="0" fontId="21" fillId="0" borderId="0" xfId="0" applyFont="1" applyAlignment="1">
      <alignment horizontal="right" wrapText="1"/>
    </xf>
    <xf numFmtId="0" fontId="15" fillId="0" borderId="0" xfId="0" applyFont="1" applyAlignment="1">
      <alignment horizontal="right" wrapText="1"/>
    </xf>
    <xf numFmtId="0" fontId="22" fillId="0" borderId="0" xfId="0" applyFont="1" applyAlignment="1">
      <alignment wrapText="1"/>
    </xf>
    <xf numFmtId="0" fontId="23" fillId="0" borderId="0" xfId="0" applyFont="1"/>
    <xf numFmtId="49" fontId="16" fillId="0" borderId="0" xfId="0" applyNumberFormat="1" applyFont="1" applyAlignment="1">
      <alignment vertical="top"/>
    </xf>
    <xf numFmtId="0" fontId="16" fillId="0" borderId="0" xfId="0" applyFont="1" applyAlignment="1">
      <alignment horizontal="right"/>
    </xf>
    <xf numFmtId="0" fontId="27" fillId="0" borderId="0" xfId="0" applyFont="1"/>
    <xf numFmtId="49" fontId="30" fillId="0" borderId="0" xfId="0" applyNumberFormat="1" applyFont="1" applyAlignment="1">
      <alignment vertical="top"/>
    </xf>
    <xf numFmtId="0" fontId="31" fillId="0" borderId="0" xfId="0" applyFont="1" applyAlignment="1">
      <alignment horizontal="center" vertical="top"/>
    </xf>
    <xf numFmtId="0" fontId="16" fillId="0" borderId="1" xfId="0" applyFont="1" applyBorder="1"/>
    <xf numFmtId="1" fontId="16" fillId="0" borderId="1" xfId="0" applyNumberFormat="1" applyFont="1" applyBorder="1"/>
    <xf numFmtId="0" fontId="0" fillId="0" borderId="1" xfId="0" applyBorder="1"/>
    <xf numFmtId="0" fontId="28" fillId="0" borderId="1" xfId="0" applyFont="1" applyBorder="1" applyAlignment="1">
      <alignment vertical="top"/>
    </xf>
    <xf numFmtId="0" fontId="28" fillId="0" borderId="1" xfId="0" applyFont="1" applyBorder="1" applyAlignment="1">
      <alignment horizontal="center" vertical="top"/>
    </xf>
    <xf numFmtId="0" fontId="18" fillId="0" borderId="1" xfId="0" applyFont="1" applyBorder="1"/>
    <xf numFmtId="0" fontId="13" fillId="0" borderId="0" xfId="0" applyFont="1"/>
    <xf numFmtId="0" fontId="25" fillId="0" borderId="0" xfId="0" applyFont="1"/>
    <xf numFmtId="0" fontId="33" fillId="0" borderId="0" xfId="0" applyFont="1"/>
    <xf numFmtId="0" fontId="21" fillId="0" borderId="0" xfId="0" applyFont="1"/>
    <xf numFmtId="0" fontId="34" fillId="0" borderId="0" xfId="0" applyFont="1"/>
    <xf numFmtId="0" fontId="26" fillId="0" borderId="0" xfId="0" applyFont="1"/>
    <xf numFmtId="0" fontId="11" fillId="0" borderId="0" xfId="0" applyFont="1" applyAlignment="1">
      <alignment horizontal="right" wrapText="1"/>
    </xf>
    <xf numFmtId="0" fontId="10" fillId="0" borderId="0" xfId="0" applyFont="1"/>
    <xf numFmtId="0" fontId="9" fillId="0" borderId="0" xfId="0" applyFont="1"/>
    <xf numFmtId="0" fontId="13" fillId="3" borderId="0" xfId="0" applyFont="1" applyFill="1"/>
    <xf numFmtId="0" fontId="7" fillId="3" borderId="0" xfId="0" applyFont="1" applyFill="1"/>
    <xf numFmtId="0" fontId="13" fillId="0" borderId="1" xfId="0" applyFont="1" applyBorder="1"/>
    <xf numFmtId="0" fontId="25" fillId="0" borderId="1" xfId="0" applyFont="1" applyBorder="1"/>
    <xf numFmtId="0" fontId="7" fillId="3" borderId="1" xfId="0" applyFont="1" applyFill="1" applyBorder="1"/>
    <xf numFmtId="0" fontId="7" fillId="0" borderId="1" xfId="0" applyFont="1" applyBorder="1"/>
    <xf numFmtId="0" fontId="13" fillId="3" borderId="1" xfId="0" applyFont="1" applyFill="1" applyBorder="1"/>
    <xf numFmtId="0" fontId="33" fillId="0" borderId="1" xfId="0" applyFont="1" applyBorder="1"/>
    <xf numFmtId="0" fontId="12" fillId="0" borderId="1" xfId="0" applyFont="1" applyBorder="1"/>
    <xf numFmtId="0" fontId="10" fillId="0" borderId="1" xfId="0" applyFont="1" applyBorder="1"/>
    <xf numFmtId="0" fontId="9" fillId="3" borderId="1" xfId="0" applyFont="1" applyFill="1" applyBorder="1"/>
    <xf numFmtId="0" fontId="8" fillId="0" borderId="1" xfId="0" applyFont="1" applyBorder="1"/>
    <xf numFmtId="0" fontId="12" fillId="3" borderId="1" xfId="0" applyFont="1" applyFill="1" applyBorder="1"/>
    <xf numFmtId="0" fontId="29" fillId="0" borderId="1" xfId="0" applyFont="1" applyBorder="1"/>
    <xf numFmtId="0" fontId="13" fillId="0" borderId="2" xfId="0" applyFont="1" applyBorder="1"/>
    <xf numFmtId="0" fontId="35" fillId="0" borderId="0" xfId="1"/>
    <xf numFmtId="0" fontId="6" fillId="0" borderId="0" xfId="0" applyFont="1"/>
    <xf numFmtId="0" fontId="6" fillId="3" borderId="1" xfId="0" applyFont="1" applyFill="1" applyBorder="1"/>
    <xf numFmtId="0" fontId="6" fillId="0" borderId="1" xfId="0" applyFont="1" applyBorder="1"/>
    <xf numFmtId="0" fontId="5" fillId="0" borderId="0" xfId="0" applyFont="1"/>
    <xf numFmtId="0" fontId="4" fillId="0" borderId="0" xfId="0" applyFont="1"/>
    <xf numFmtId="0" fontId="37" fillId="0" borderId="1" xfId="0" applyFont="1" applyBorder="1" applyAlignment="1">
      <alignment vertical="center" wrapText="1"/>
    </xf>
    <xf numFmtId="9" fontId="13" fillId="0" borderId="0" xfId="2" applyFont="1"/>
    <xf numFmtId="9" fontId="13" fillId="0" borderId="2" xfId="2" applyFont="1" applyBorder="1"/>
    <xf numFmtId="9" fontId="0" fillId="0" borderId="0" xfId="0" applyNumberFormat="1"/>
    <xf numFmtId="0" fontId="4" fillId="0" borderId="1" xfId="0" applyFont="1" applyBorder="1"/>
    <xf numFmtId="0" fontId="0" fillId="0" borderId="0" xfId="0" applyAlignment="1">
      <alignment horizontal="left"/>
    </xf>
    <xf numFmtId="0" fontId="3" fillId="0" borderId="0" xfId="0" applyFont="1"/>
    <xf numFmtId="9" fontId="13" fillId="0" borderId="1" xfId="2" applyFont="1" applyBorder="1"/>
    <xf numFmtId="0" fontId="34" fillId="0" borderId="2" xfId="0" applyFont="1" applyBorder="1"/>
    <xf numFmtId="0" fontId="0" fillId="0" borderId="2" xfId="0" applyBorder="1"/>
    <xf numFmtId="1" fontId="16" fillId="0" borderId="2" xfId="0" applyNumberFormat="1" applyFont="1" applyBorder="1"/>
    <xf numFmtId="0" fontId="2" fillId="0" borderId="0" xfId="0" applyFont="1"/>
    <xf numFmtId="0" fontId="32" fillId="0" borderId="1" xfId="0" applyFont="1" applyBorder="1" applyAlignment="1">
      <alignment vertical="center" wrapText="1"/>
    </xf>
    <xf numFmtId="1" fontId="2" fillId="0" borderId="0" xfId="0" applyNumberFormat="1" applyFont="1"/>
    <xf numFmtId="0" fontId="2" fillId="0" borderId="2" xfId="0" applyFont="1" applyBorder="1"/>
    <xf numFmtId="0" fontId="2" fillId="0" borderId="1" xfId="0" applyFont="1" applyBorder="1"/>
    <xf numFmtId="0" fontId="32" fillId="0" borderId="0" xfId="0" applyFont="1" applyAlignment="1">
      <alignment wrapText="1"/>
    </xf>
    <xf numFmtId="0" fontId="0" fillId="0" borderId="0" xfId="0" applyAlignment="1">
      <alignment wrapText="1"/>
    </xf>
    <xf numFmtId="0" fontId="41" fillId="0" borderId="1" xfId="0" applyFont="1" applyBorder="1" applyAlignment="1">
      <alignment vertical="center" wrapText="1"/>
    </xf>
    <xf numFmtId="0" fontId="2" fillId="0" borderId="1" xfId="0" applyFont="1" applyBorder="1" applyAlignment="1">
      <alignment vertical="top"/>
    </xf>
    <xf numFmtId="0" fontId="40" fillId="0" borderId="1" xfId="0" applyFont="1" applyBorder="1" applyAlignment="1">
      <alignment vertical="top"/>
    </xf>
    <xf numFmtId="0" fontId="16" fillId="0" borderId="2" xfId="0" applyFont="1" applyBorder="1"/>
    <xf numFmtId="0" fontId="42" fillId="0" borderId="1" xfId="0" applyFont="1" applyBorder="1" applyAlignment="1">
      <alignment vertical="top"/>
    </xf>
    <xf numFmtId="0" fontId="37" fillId="0" borderId="1" xfId="0" applyFont="1" applyBorder="1" applyAlignment="1">
      <alignment horizontal="left" vertical="center" wrapText="1"/>
    </xf>
    <xf numFmtId="0" fontId="2" fillId="0" borderId="1" xfId="0" applyFont="1" applyBorder="1" applyAlignment="1">
      <alignment vertical="center"/>
    </xf>
    <xf numFmtId="0" fontId="42" fillId="0" borderId="1" xfId="0" applyFont="1" applyBorder="1" applyAlignment="1">
      <alignment vertical="center"/>
    </xf>
    <xf numFmtId="1" fontId="0" fillId="0" borderId="0" xfId="0" applyNumberFormat="1"/>
    <xf numFmtId="0" fontId="2" fillId="0" borderId="0" xfId="0" applyFont="1" applyAlignment="1">
      <alignment horizontal="left"/>
    </xf>
    <xf numFmtId="0" fontId="16" fillId="0" borderId="0" xfId="0" applyFont="1" applyAlignment="1">
      <alignment horizontal="left"/>
    </xf>
    <xf numFmtId="0" fontId="22" fillId="0" borderId="0" xfId="0" applyFont="1" applyAlignment="1">
      <alignment horizontal="left" wrapText="1"/>
    </xf>
    <xf numFmtId="0" fontId="15" fillId="0" borderId="0" xfId="0" applyFont="1" applyAlignment="1">
      <alignment horizontal="left"/>
    </xf>
    <xf numFmtId="0" fontId="36" fillId="0" borderId="0" xfId="0" applyFont="1" applyAlignment="1">
      <alignment horizontal="left"/>
    </xf>
    <xf numFmtId="0" fontId="16" fillId="0" borderId="1" xfId="0" applyFont="1" applyBorder="1" applyAlignment="1">
      <alignment vertical="top"/>
    </xf>
    <xf numFmtId="0" fontId="4" fillId="0" borderId="13" xfId="0" applyFont="1" applyBorder="1"/>
    <xf numFmtId="0" fontId="1" fillId="0" borderId="0" xfId="0" applyFont="1"/>
    <xf numFmtId="0" fontId="1" fillId="0" borderId="1" xfId="0" applyFont="1" applyBorder="1"/>
    <xf numFmtId="0" fontId="42" fillId="0" borderId="1" xfId="0" applyFont="1" applyBorder="1"/>
    <xf numFmtId="0" fontId="43" fillId="0" borderId="4" xfId="0" applyFont="1" applyBorder="1" applyAlignment="1">
      <alignment horizontal="left" vertical="center" wrapText="1"/>
    </xf>
    <xf numFmtId="0" fontId="43" fillId="0" borderId="5" xfId="0" applyFont="1" applyBorder="1" applyAlignment="1">
      <alignment vertical="center" wrapText="1"/>
    </xf>
    <xf numFmtId="0" fontId="43" fillId="0" borderId="5" xfId="0" applyFont="1" applyBorder="1" applyAlignment="1">
      <alignment horizontal="left" vertical="center" wrapText="1"/>
    </xf>
    <xf numFmtId="0" fontId="44" fillId="0" borderId="5" xfId="0" applyFont="1" applyBorder="1" applyAlignment="1">
      <alignment horizontal="center" vertical="center" wrapText="1"/>
    </xf>
    <xf numFmtId="0" fontId="44" fillId="0" borderId="6" xfId="0" applyFont="1" applyBorder="1" applyAlignment="1">
      <alignment horizontal="center" vertical="center" wrapText="1"/>
    </xf>
    <xf numFmtId="0" fontId="43" fillId="0" borderId="14" xfId="0" applyFont="1" applyBorder="1" applyAlignment="1">
      <alignment vertical="center" wrapText="1"/>
    </xf>
    <xf numFmtId="0" fontId="43" fillId="0" borderId="14" xfId="0" applyFont="1" applyBorder="1" applyAlignment="1">
      <alignment horizontal="left" vertical="center" wrapText="1"/>
    </xf>
    <xf numFmtId="0" fontId="45" fillId="0" borderId="14" xfId="0" applyFont="1" applyBorder="1"/>
    <xf numFmtId="0" fontId="45" fillId="0" borderId="6" xfId="0" applyFont="1" applyBorder="1"/>
    <xf numFmtId="0" fontId="43" fillId="0" borderId="10" xfId="0" applyFont="1" applyBorder="1" applyAlignment="1">
      <alignment horizontal="left" vertical="center" wrapText="1"/>
    </xf>
    <xf numFmtId="1" fontId="43" fillId="0" borderId="3" xfId="0" applyNumberFormat="1" applyFont="1" applyBorder="1" applyAlignment="1">
      <alignment vertical="center" wrapText="1"/>
    </xf>
    <xf numFmtId="0" fontId="43" fillId="0" borderId="3" xfId="0" applyFont="1" applyBorder="1" applyAlignment="1">
      <alignment horizontal="left" vertical="center" wrapText="1"/>
    </xf>
    <xf numFmtId="0" fontId="43" fillId="0" borderId="11" xfId="0" applyFont="1" applyBorder="1" applyAlignment="1">
      <alignment horizontal="left" vertical="center" wrapText="1"/>
    </xf>
    <xf numFmtId="0" fontId="43" fillId="0" borderId="15" xfId="0" applyFont="1" applyBorder="1" applyAlignment="1">
      <alignment vertical="center" wrapText="1"/>
    </xf>
    <xf numFmtId="0" fontId="43" fillId="0" borderId="15" xfId="0" applyFont="1" applyBorder="1" applyAlignment="1">
      <alignment horizontal="left" vertical="center" wrapText="1"/>
    </xf>
    <xf numFmtId="0" fontId="44" fillId="0" borderId="15" xfId="0" applyFont="1" applyBorder="1" applyAlignment="1">
      <alignment vertical="center" wrapText="1"/>
    </xf>
    <xf numFmtId="0" fontId="45" fillId="0" borderId="14" xfId="0" applyFont="1" applyBorder="1" applyAlignment="1">
      <alignment horizontal="left"/>
    </xf>
    <xf numFmtId="0" fontId="43" fillId="0" borderId="6" xfId="0" applyFont="1" applyBorder="1" applyAlignment="1">
      <alignment horizontal="left" vertical="center" wrapText="1"/>
    </xf>
    <xf numFmtId="0" fontId="45" fillId="0" borderId="15" xfId="0" applyFont="1" applyBorder="1" applyAlignment="1">
      <alignment horizontal="left"/>
    </xf>
    <xf numFmtId="0" fontId="45" fillId="0" borderId="15" xfId="0" applyFont="1" applyBorder="1"/>
    <xf numFmtId="0" fontId="39" fillId="0" borderId="15" xfId="0" applyFont="1" applyBorder="1"/>
    <xf numFmtId="0" fontId="45" fillId="0" borderId="12" xfId="0" applyFont="1" applyBorder="1"/>
    <xf numFmtId="0" fontId="43" fillId="0" borderId="12" xfId="0" applyFont="1" applyBorder="1" applyAlignment="1">
      <alignment horizontal="left" vertical="center" wrapText="1"/>
    </xf>
    <xf numFmtId="0" fontId="43" fillId="0" borderId="9" xfId="0" applyFont="1" applyBorder="1" applyAlignment="1">
      <alignment horizontal="left" vertical="center" wrapText="1"/>
    </xf>
    <xf numFmtId="0" fontId="43" fillId="0" borderId="4" xfId="0" applyFont="1" applyBorder="1" applyAlignment="1">
      <alignment vertical="center" wrapText="1"/>
    </xf>
    <xf numFmtId="0" fontId="43" fillId="0" borderId="12" xfId="0" applyFont="1" applyBorder="1" applyAlignment="1">
      <alignment vertical="center" wrapText="1"/>
    </xf>
    <xf numFmtId="0" fontId="43" fillId="0" borderId="8" xfId="0" applyFont="1" applyBorder="1" applyAlignment="1">
      <alignment horizontal="left" vertical="center" wrapText="1"/>
    </xf>
    <xf numFmtId="0" fontId="43" fillId="0" borderId="7" xfId="0" applyFont="1" applyBorder="1" applyAlignment="1">
      <alignment horizontal="left" vertical="center" wrapText="1"/>
    </xf>
    <xf numFmtId="0" fontId="39" fillId="0" borderId="0" xfId="0" applyFont="1" applyAlignment="1">
      <alignment vertical="top"/>
    </xf>
    <xf numFmtId="0" fontId="24" fillId="0" borderId="0" xfId="0" applyFont="1" applyAlignment="1">
      <alignment wrapText="1"/>
    </xf>
    <xf numFmtId="0" fontId="39" fillId="0" borderId="0" xfId="0" applyFont="1"/>
    <xf numFmtId="0" fontId="16" fillId="0" borderId="0" xfId="0" applyFont="1" applyAlignment="1">
      <alignment vertical="top"/>
    </xf>
    <xf numFmtId="0" fontId="16" fillId="0" borderId="2" xfId="0" applyFont="1" applyBorder="1" applyAlignment="1">
      <alignment vertical="top"/>
    </xf>
    <xf numFmtId="0" fontId="45" fillId="0" borderId="7" xfId="0" applyFont="1" applyBorder="1"/>
    <xf numFmtId="0" fontId="43" fillId="0" borderId="8" xfId="0" applyFont="1" applyBorder="1" applyAlignment="1">
      <alignment vertical="center" wrapText="1"/>
    </xf>
    <xf numFmtId="0" fontId="43" fillId="0" borderId="7" xfId="0" applyFont="1" applyBorder="1" applyAlignment="1">
      <alignment horizontal="left" vertical="center" wrapText="1"/>
    </xf>
    <xf numFmtId="0" fontId="43" fillId="0" borderId="4" xfId="0" applyFont="1" applyBorder="1" applyAlignment="1">
      <alignment horizontal="left" vertical="center" wrapText="1"/>
    </xf>
    <xf numFmtId="0" fontId="43" fillId="0" borderId="8" xfId="0" applyFont="1" applyBorder="1" applyAlignment="1">
      <alignment horizontal="left" vertical="center" wrapText="1"/>
    </xf>
    <xf numFmtId="0" fontId="44" fillId="0" borderId="4" xfId="0" applyFont="1" applyBorder="1" applyAlignment="1">
      <alignment vertical="center" wrapText="1"/>
    </xf>
    <xf numFmtId="0" fontId="43" fillId="0" borderId="7" xfId="0" applyFont="1" applyBorder="1" applyAlignment="1">
      <alignment vertical="center" wrapText="1"/>
    </xf>
    <xf numFmtId="0" fontId="45" fillId="0" borderId="12" xfId="0" applyFont="1" applyBorder="1" applyAlignment="1">
      <alignment horizontal="left"/>
    </xf>
    <xf numFmtId="0" fontId="45" fillId="0" borderId="7" xfId="0" applyFont="1" applyBorder="1" applyAlignment="1">
      <alignment horizontal="left"/>
    </xf>
    <xf numFmtId="0" fontId="45" fillId="0" borderId="4" xfId="0" applyFont="1" applyBorder="1"/>
    <xf numFmtId="0" fontId="43" fillId="0" borderId="14" xfId="0" applyFont="1" applyBorder="1" applyAlignment="1">
      <alignment horizontal="left" vertical="center" wrapText="1"/>
    </xf>
    <xf numFmtId="0" fontId="43" fillId="0" borderId="15" xfId="0" applyFont="1" applyBorder="1" applyAlignment="1">
      <alignment horizontal="left" vertical="center" wrapText="1"/>
    </xf>
    <xf numFmtId="0" fontId="43" fillId="0" borderId="12" xfId="0" applyFont="1" applyBorder="1" applyAlignment="1">
      <alignment horizontal="left" vertical="center" wrapText="1"/>
    </xf>
  </cellXfs>
  <cellStyles count="3">
    <cellStyle name="Hyperlink" xfId="1" builtinId="8"/>
    <cellStyle name="Normal" xfId="0" builtinId="0"/>
    <cellStyle name="Percent" xfId="2" builtinId="5"/>
  </cellStyles>
  <dxfs count="3">
    <dxf>
      <fill>
        <patternFill patternType="solid">
          <fgColor rgb="FF92D050"/>
          <bgColor rgb="FF92D050"/>
        </patternFill>
      </fill>
    </dxf>
    <dxf>
      <fill>
        <patternFill patternType="solid">
          <fgColor rgb="FFFFFF00"/>
          <bgColor rgb="FFFFFF00"/>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ubmed.ncbi.nlm.nih.gov/375321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ubmed.ncbi.nlm.nih.gov/375321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560"/>
  <sheetViews>
    <sheetView topLeftCell="B1" zoomScale="110" zoomScaleNormal="110" workbookViewId="0">
      <pane ySplit="1" topLeftCell="A6" activePane="bottomLeft" state="frozen"/>
      <selection activeCell="B1" sqref="B1"/>
      <selection pane="bottomLeft" activeCell="M28" sqref="M28"/>
    </sheetView>
  </sheetViews>
  <sheetFormatPr baseColWidth="10" defaultColWidth="11.1640625" defaultRowHeight="15" customHeight="1"/>
  <cols>
    <col min="1" max="1" width="9.5" customWidth="1"/>
    <col min="2" max="2" width="18.33203125" customWidth="1"/>
    <col min="3" max="3" width="5.6640625" customWidth="1"/>
    <col min="4" max="4" width="4.6640625" customWidth="1"/>
    <col min="5" max="5" width="7.83203125" customWidth="1"/>
    <col min="6" max="6" width="18.83203125" customWidth="1"/>
    <col min="7" max="7" width="8.6640625" customWidth="1"/>
    <col min="8" max="8" width="11.1640625" customWidth="1"/>
    <col min="9" max="9" width="37" customWidth="1"/>
    <col min="10" max="11" width="7.83203125" customWidth="1"/>
    <col min="12" max="12" width="31.33203125" customWidth="1"/>
    <col min="13" max="13" width="7" customWidth="1"/>
    <col min="14" max="14" width="49.5" customWidth="1"/>
    <col min="15" max="15" width="7.5" customWidth="1"/>
    <col min="16" max="16" width="11.1640625" customWidth="1"/>
    <col min="17" max="17" width="10.83203125"/>
    <col min="18" max="27" width="11.1640625" customWidth="1"/>
  </cols>
  <sheetData>
    <row r="1" spans="1:23" ht="16">
      <c r="A1" s="1" t="s">
        <v>0</v>
      </c>
      <c r="B1" s="1" t="s">
        <v>1</v>
      </c>
      <c r="C1" s="1" t="s">
        <v>2</v>
      </c>
      <c r="D1" s="2" t="s">
        <v>3</v>
      </c>
      <c r="E1" s="2" t="s">
        <v>4</v>
      </c>
      <c r="F1" s="2" t="s">
        <v>5</v>
      </c>
      <c r="G1" s="3" t="s">
        <v>6</v>
      </c>
      <c r="H1" s="2" t="s">
        <v>7</v>
      </c>
      <c r="I1" s="54" t="s">
        <v>3634</v>
      </c>
      <c r="Q1" s="1"/>
      <c r="R1" s="1"/>
      <c r="S1" s="1"/>
      <c r="T1" s="2"/>
      <c r="U1" s="2"/>
      <c r="V1" s="2"/>
      <c r="W1" s="3"/>
    </row>
    <row r="2" spans="1:23" ht="16">
      <c r="A2" s="4">
        <v>38243840</v>
      </c>
      <c r="B2" s="1" t="s">
        <v>3616</v>
      </c>
      <c r="C2" s="4">
        <v>2024</v>
      </c>
      <c r="D2" s="53" t="s">
        <v>3625</v>
      </c>
      <c r="E2" s="3" t="s">
        <v>10</v>
      </c>
      <c r="G2" s="3" t="s">
        <v>3624</v>
      </c>
      <c r="H2" s="3" t="s">
        <v>11</v>
      </c>
      <c r="I2" s="3" t="s">
        <v>3635</v>
      </c>
      <c r="U2" s="54"/>
      <c r="W2" s="54"/>
    </row>
    <row r="3" spans="1:23" ht="16">
      <c r="A3" s="4">
        <v>38228644</v>
      </c>
      <c r="B3" s="1" t="s">
        <v>2761</v>
      </c>
      <c r="C3" s="4">
        <v>2024</v>
      </c>
      <c r="D3" s="5" t="s">
        <v>3627</v>
      </c>
      <c r="E3" s="3" t="s">
        <v>10</v>
      </c>
      <c r="G3" s="3" t="s">
        <v>3624</v>
      </c>
      <c r="H3" s="2" t="s">
        <v>15</v>
      </c>
      <c r="I3" s="2" t="s">
        <v>16</v>
      </c>
      <c r="U3" s="54"/>
      <c r="V3" s="6"/>
      <c r="W3" s="54"/>
    </row>
    <row r="4" spans="1:23" ht="16">
      <c r="A4" s="4">
        <v>37532126</v>
      </c>
      <c r="B4" s="1" t="s">
        <v>8</v>
      </c>
      <c r="C4" s="4">
        <v>2023</v>
      </c>
      <c r="D4" s="5" t="s">
        <v>9</v>
      </c>
      <c r="E4" s="3" t="s">
        <v>10</v>
      </c>
      <c r="H4" s="2" t="s">
        <v>19</v>
      </c>
      <c r="I4" s="2" t="s">
        <v>20</v>
      </c>
      <c r="U4" s="54"/>
      <c r="W4" s="54"/>
    </row>
    <row r="5" spans="1:23" ht="16">
      <c r="A5" s="4">
        <v>37279857</v>
      </c>
      <c r="B5" s="1" t="s">
        <v>27</v>
      </c>
      <c r="C5" s="4">
        <v>2023</v>
      </c>
      <c r="D5" s="5" t="s">
        <v>28</v>
      </c>
      <c r="E5" s="3" t="s">
        <v>10</v>
      </c>
      <c r="G5" t="s">
        <v>14</v>
      </c>
      <c r="H5" s="3" t="s">
        <v>23</v>
      </c>
      <c r="U5" s="54"/>
      <c r="W5" s="54"/>
    </row>
    <row r="6" spans="1:23" ht="17">
      <c r="A6" s="4">
        <v>37067947</v>
      </c>
      <c r="B6" s="1" t="s">
        <v>12</v>
      </c>
      <c r="C6" s="4">
        <v>2023</v>
      </c>
      <c r="D6" s="5" t="s">
        <v>13</v>
      </c>
      <c r="E6" s="3" t="s">
        <v>10</v>
      </c>
      <c r="G6" t="s">
        <v>14</v>
      </c>
      <c r="H6" s="3" t="s">
        <v>23</v>
      </c>
      <c r="I6" s="6" t="str" cm="1">
        <f t="array" ref="I6:I45">_xlfn.UNIQUE(F:F)</f>
        <v>Reason for exclusion</v>
      </c>
      <c r="L6" s="7" t="s">
        <v>26</v>
      </c>
      <c r="U6" s="54"/>
      <c r="V6" s="54"/>
      <c r="W6" s="54"/>
    </row>
    <row r="7" spans="1:23" ht="34">
      <c r="A7" s="4">
        <v>34523191</v>
      </c>
      <c r="B7" s="1" t="s">
        <v>24</v>
      </c>
      <c r="C7" s="4">
        <v>2023</v>
      </c>
      <c r="D7" s="5" t="s">
        <v>25</v>
      </c>
      <c r="E7" s="3" t="s">
        <v>10</v>
      </c>
      <c r="G7" t="s">
        <v>14</v>
      </c>
      <c r="H7" s="3" t="s">
        <v>23</v>
      </c>
      <c r="I7" s="6">
        <v>0</v>
      </c>
      <c r="J7" s="3">
        <f t="shared" ref="J7:J45" si="0">COUNTIF(F:F,I7)</f>
        <v>0</v>
      </c>
      <c r="L7" s="7" t="s">
        <v>30</v>
      </c>
      <c r="M7" s="8">
        <f>COUNTA(A:A)-1</f>
        <v>1319</v>
      </c>
      <c r="U7" s="54"/>
      <c r="V7" s="54"/>
      <c r="W7" s="54"/>
    </row>
    <row r="8" spans="1:23" ht="34" customHeight="1">
      <c r="A8" s="4">
        <v>34390240</v>
      </c>
      <c r="B8" s="1" t="s">
        <v>17</v>
      </c>
      <c r="C8" s="4">
        <v>2022</v>
      </c>
      <c r="D8" s="5" t="s">
        <v>18</v>
      </c>
      <c r="E8" s="3" t="s">
        <v>10</v>
      </c>
      <c r="G8" t="s">
        <v>14</v>
      </c>
      <c r="H8" s="3" t="s">
        <v>23</v>
      </c>
      <c r="I8" s="6" t="str">
        <v>Review</v>
      </c>
      <c r="J8" s="3">
        <f t="shared" si="0"/>
        <v>212</v>
      </c>
      <c r="L8" s="7" t="s">
        <v>34</v>
      </c>
      <c r="M8" s="8">
        <f>COUNTIF(E:E,"Yes")</f>
        <v>1063</v>
      </c>
      <c r="N8" s="7" t="s">
        <v>35</v>
      </c>
      <c r="O8">
        <f>SUM(O9:O10)</f>
        <v>1063</v>
      </c>
      <c r="U8" s="54"/>
      <c r="W8" s="54"/>
    </row>
    <row r="9" spans="1:23" ht="34">
      <c r="A9" s="4">
        <v>34298243</v>
      </c>
      <c r="B9" s="1" t="s">
        <v>21</v>
      </c>
      <c r="C9" s="4">
        <v>2021</v>
      </c>
      <c r="D9" s="5" t="s">
        <v>22</v>
      </c>
      <c r="E9" s="3" t="s">
        <v>10</v>
      </c>
      <c r="G9" t="s">
        <v>14</v>
      </c>
      <c r="H9" s="3" t="s">
        <v>23</v>
      </c>
      <c r="I9" s="6" t="str">
        <v>Does not assess cohort of HSC recipient</v>
      </c>
      <c r="J9" s="3">
        <f t="shared" si="0"/>
        <v>17</v>
      </c>
      <c r="N9" s="9" t="s">
        <v>39</v>
      </c>
      <c r="O9" s="8">
        <f>SUM(J8:J9,J11:J36,J38:J45)</f>
        <v>1031</v>
      </c>
      <c r="U9" s="54"/>
      <c r="V9" s="54"/>
      <c r="W9" s="54"/>
    </row>
    <row r="10" spans="1:23" ht="34">
      <c r="A10" s="4">
        <v>33533068</v>
      </c>
      <c r="B10" s="1" t="s">
        <v>31</v>
      </c>
      <c r="C10" s="4">
        <v>2021</v>
      </c>
      <c r="D10" s="5" t="s">
        <v>32</v>
      </c>
      <c r="E10" s="3" t="s">
        <v>10</v>
      </c>
      <c r="G10" t="s">
        <v>14</v>
      </c>
      <c r="H10" s="3" t="s">
        <v>23</v>
      </c>
      <c r="I10" s="6" t="str">
        <v>Mortality data not detailed for HHV-6 pos vs HHV-6 neg</v>
      </c>
      <c r="J10" s="3">
        <f t="shared" si="0"/>
        <v>30</v>
      </c>
      <c r="N10" s="35" t="s">
        <v>3604</v>
      </c>
      <c r="O10" s="8">
        <f>SUM(J10,J37)</f>
        <v>32</v>
      </c>
      <c r="U10" s="54"/>
      <c r="W10" s="54"/>
    </row>
    <row r="11" spans="1:23" ht="19" customHeight="1">
      <c r="A11" s="4">
        <v>33378595</v>
      </c>
      <c r="B11" s="1" t="s">
        <v>187</v>
      </c>
      <c r="C11" s="4">
        <v>2021</v>
      </c>
      <c r="D11" s="5" t="s">
        <v>188</v>
      </c>
      <c r="E11" s="3" t="s">
        <v>10</v>
      </c>
      <c r="H11" s="3" t="s">
        <v>23</v>
      </c>
      <c r="I11" s="6" t="str">
        <v>Case report</v>
      </c>
      <c r="J11" s="3">
        <f t="shared" si="0"/>
        <v>278</v>
      </c>
      <c r="L11" s="7" t="s">
        <v>46</v>
      </c>
      <c r="M11" s="8">
        <f>COUNTIF(E:E,"No")</f>
        <v>256</v>
      </c>
      <c r="N11" t="str">
        <f>IF(M7-M8&lt;&gt;M11,TEXT("&lt;- Values do not add up ("&amp;M6-M7&amp;")",),"")</f>
        <v/>
      </c>
    </row>
    <row r="12" spans="1:23" ht="23" customHeight="1">
      <c r="A12" s="4">
        <v>33326670</v>
      </c>
      <c r="B12" s="1" t="s">
        <v>269</v>
      </c>
      <c r="C12" s="4">
        <v>2021</v>
      </c>
      <c r="D12" s="5" t="s">
        <v>270</v>
      </c>
      <c r="E12" s="3" t="s">
        <v>10</v>
      </c>
      <c r="H12" s="3" t="s">
        <v>23</v>
      </c>
      <c r="I12" s="6" t="str">
        <v>Assesses HHV-6A infection mechanisms</v>
      </c>
      <c r="J12" s="3">
        <f t="shared" si="0"/>
        <v>1</v>
      </c>
      <c r="L12" s="7" t="s">
        <v>50</v>
      </c>
      <c r="M12" s="8">
        <f>COUNTIF('Full-text review 2023 update'!G:G,"Yes")</f>
        <v>185</v>
      </c>
      <c r="N12" s="7" t="s">
        <v>35</v>
      </c>
      <c r="O12">
        <f>SUM(O13:O15)</f>
        <v>185</v>
      </c>
    </row>
    <row r="13" spans="1:23" ht="39" customHeight="1">
      <c r="A13" s="4">
        <v>33308840</v>
      </c>
      <c r="B13" s="1" t="s">
        <v>476</v>
      </c>
      <c r="C13" s="4">
        <v>2021</v>
      </c>
      <c r="D13" s="5" t="s">
        <v>477</v>
      </c>
      <c r="E13" s="3" t="s">
        <v>10</v>
      </c>
      <c r="H13" s="3" t="s">
        <v>23</v>
      </c>
      <c r="I13" s="6" t="str">
        <v>ME/CFS was criteria for inclusion in study</v>
      </c>
      <c r="J13" s="3">
        <f t="shared" si="0"/>
        <v>1</v>
      </c>
      <c r="N13" s="9" t="s">
        <v>54</v>
      </c>
      <c r="O13" s="7">
        <f>'Full-text review 2023 update'!O3</f>
        <v>146</v>
      </c>
    </row>
    <row r="14" spans="1:23" ht="34">
      <c r="A14" s="4">
        <v>33217174</v>
      </c>
      <c r="B14" s="1" t="s">
        <v>112</v>
      </c>
      <c r="C14" s="4">
        <v>2021</v>
      </c>
      <c r="D14" s="5" t="s">
        <v>113</v>
      </c>
      <c r="E14" s="3" t="s">
        <v>10</v>
      </c>
      <c r="H14" s="3" t="s">
        <v>23</v>
      </c>
      <c r="I14" s="6" t="str">
        <v>Not in English</v>
      </c>
      <c r="J14" s="3">
        <f t="shared" si="0"/>
        <v>5</v>
      </c>
      <c r="N14" s="9" t="s">
        <v>58</v>
      </c>
      <c r="O14" s="7">
        <f>'Full-text review 2023 update'!M3</f>
        <v>20</v>
      </c>
    </row>
    <row r="15" spans="1:23" ht="34">
      <c r="A15" s="4">
        <v>33133590</v>
      </c>
      <c r="B15" s="1" t="s">
        <v>540</v>
      </c>
      <c r="C15" s="4">
        <v>2020</v>
      </c>
      <c r="D15" s="5" t="s">
        <v>541</v>
      </c>
      <c r="E15" s="3" t="s">
        <v>10</v>
      </c>
      <c r="H15" s="3" t="s">
        <v>23</v>
      </c>
      <c r="I15" s="6" t="str">
        <v>Assesses CMV infection mechanisms</v>
      </c>
      <c r="J15" s="3">
        <f t="shared" si="0"/>
        <v>1</v>
      </c>
      <c r="N15" s="9" t="s">
        <v>62</v>
      </c>
      <c r="O15" s="7">
        <f>'Full-text review 2023 update'!K3</f>
        <v>19</v>
      </c>
      <c r="P15" s="8" t="s">
        <v>23</v>
      </c>
    </row>
    <row r="16" spans="1:23" ht="19" customHeight="1">
      <c r="A16" s="4">
        <v>33085827</v>
      </c>
      <c r="B16" s="1" t="s">
        <v>560</v>
      </c>
      <c r="C16" s="4">
        <v>2021</v>
      </c>
      <c r="D16" s="5" t="s">
        <v>561</v>
      </c>
      <c r="E16" s="3" t="s">
        <v>10</v>
      </c>
      <c r="H16" s="3" t="s">
        <v>23</v>
      </c>
      <c r="I16" s="6" t="str">
        <v>Assesses HHV-6 infection mechanisms</v>
      </c>
      <c r="J16" s="3">
        <f t="shared" si="0"/>
        <v>3</v>
      </c>
      <c r="L16" s="7" t="s">
        <v>66</v>
      </c>
      <c r="M16" s="8">
        <f>COUNTIF('Full-text review 2023 update'!G:G,"No")</f>
        <v>71</v>
      </c>
      <c r="N16" t="str">
        <f>IF(M11-M12&lt;&gt;M16,TEXT("&lt;- Values do not add up ("&amp;M11-M12&amp;")",),"")</f>
        <v/>
      </c>
    </row>
    <row r="17" spans="1:15" ht="34" customHeight="1">
      <c r="A17" s="4">
        <v>33053448</v>
      </c>
      <c r="B17" s="1" t="s">
        <v>282</v>
      </c>
      <c r="C17" s="4">
        <v>2021</v>
      </c>
      <c r="D17" s="5" t="s">
        <v>283</v>
      </c>
      <c r="E17" s="3" t="s">
        <v>10</v>
      </c>
      <c r="H17" s="3" t="s">
        <v>23</v>
      </c>
      <c r="I17" s="6" t="str">
        <v>Assesses HSV infection mechanisms</v>
      </c>
      <c r="J17" s="3">
        <f t="shared" si="0"/>
        <v>1</v>
      </c>
      <c r="L17" s="7" t="s">
        <v>70</v>
      </c>
      <c r="M17" cm="1">
        <f t="array" ref="M17">SUM(--(LEN(_xlfn.UNIQUE(_xlfn._xlws.FILTER('Included studies 2023 update'!C:C,'Included studies 2023 update'!E:E="Yes","")))&gt;0))</f>
        <v>43</v>
      </c>
      <c r="N17" s="7" t="str" cm="1">
        <f t="array" ref="N17:N25">_xlfn.UNIQUE('Included studies 2023 update'!F:F)</f>
        <v>Reason for exclusion</v>
      </c>
      <c r="O17">
        <f>SUM(O19:O25)</f>
        <v>43</v>
      </c>
    </row>
    <row r="18" spans="1:15" ht="17">
      <c r="A18" s="4">
        <v>32906131</v>
      </c>
      <c r="B18" s="1" t="s">
        <v>570</v>
      </c>
      <c r="C18" s="4">
        <v>2021</v>
      </c>
      <c r="D18" s="5" t="s">
        <v>571</v>
      </c>
      <c r="E18" s="3" t="s">
        <v>10</v>
      </c>
      <c r="H18" s="3" t="s">
        <v>23</v>
      </c>
      <c r="I18" s="6" t="str">
        <v>iciHHV-6 was criteria for inclusion in study</v>
      </c>
      <c r="J18" s="3">
        <f t="shared" si="0"/>
        <v>1</v>
      </c>
      <c r="N18" s="7">
        <v>0</v>
      </c>
      <c r="O18" s="8"/>
    </row>
    <row r="19" spans="1:15" ht="19" customHeight="1">
      <c r="A19" s="4">
        <v>32860815</v>
      </c>
      <c r="B19" s="1" t="s">
        <v>227</v>
      </c>
      <c r="C19" s="4">
        <v>2021</v>
      </c>
      <c r="D19" s="5" t="s">
        <v>228</v>
      </c>
      <c r="E19" s="3" t="s">
        <v>10</v>
      </c>
      <c r="H19" s="3" t="s">
        <v>23</v>
      </c>
      <c r="I19" s="6" t="str">
        <v>Eulogy</v>
      </c>
      <c r="J19" s="3">
        <f t="shared" si="0"/>
        <v>1</v>
      </c>
      <c r="N19" s="7" t="str">
        <v>Study includes 10 or fewer for either analysis group</v>
      </c>
      <c r="O19" s="8" cm="1">
        <f t="array" ref="O19">SUM(--(LEN(_xlfn.UNIQUE(_xlfn._xlws.FILTER('Included studies 2023 update'!C:C,'Included studies 2023 update'!F:F=N19,"")))&gt;0))</f>
        <v>10</v>
      </c>
    </row>
    <row r="20" spans="1:15" ht="34">
      <c r="A20" s="4">
        <v>32860467</v>
      </c>
      <c r="B20" s="1" t="s">
        <v>40</v>
      </c>
      <c r="C20" s="4">
        <v>2021</v>
      </c>
      <c r="D20" s="5" t="s">
        <v>41</v>
      </c>
      <c r="E20" s="3" t="s">
        <v>10</v>
      </c>
      <c r="H20" s="3" t="s">
        <v>23</v>
      </c>
      <c r="I20" s="6" t="str">
        <v>CNS dysfunction was criteria for inclusion in study</v>
      </c>
      <c r="J20" s="3">
        <f t="shared" si="0"/>
        <v>1</v>
      </c>
      <c r="N20" s="7" t="str">
        <v>Study used BALF for sample</v>
      </c>
      <c r="O20" s="8" cm="1">
        <f t="array" ref="O20">SUM(--(LEN(_xlfn.UNIQUE(_xlfn._xlws.FILTER('Included studies 2023 update'!C:C,'Included studies 2023 update'!F:F=N20,"")))&gt;0))</f>
        <v>1</v>
      </c>
    </row>
    <row r="21" spans="1:15" ht="34">
      <c r="A21" s="4">
        <v>32663845</v>
      </c>
      <c r="B21" s="1" t="s">
        <v>36</v>
      </c>
      <c r="C21" s="4">
        <v>2021</v>
      </c>
      <c r="D21" s="5" t="s">
        <v>37</v>
      </c>
      <c r="E21" s="3" t="s">
        <v>10</v>
      </c>
      <c r="H21" s="3" t="s">
        <v>23</v>
      </c>
      <c r="I21" s="6" t="str">
        <v>HHV-6 encephalitis was criteria for inclusion in study</v>
      </c>
      <c r="J21" s="3">
        <f t="shared" si="0"/>
        <v>1</v>
      </c>
      <c r="N21" s="7" t="str">
        <v>Study reports unclear HHV-6 mortality data</v>
      </c>
      <c r="O21" s="8" cm="1">
        <f t="array" ref="O21">SUM(--(LEN(_xlfn.UNIQUE(_xlfn._xlws.FILTER('Included studies 2023 update'!C:C,'Included studies 2023 update'!F:F=N21,"")))&gt;0))</f>
        <v>15</v>
      </c>
    </row>
    <row r="22" spans="1:15" ht="34">
      <c r="A22" s="4">
        <v>32450288</v>
      </c>
      <c r="B22" s="1" t="s">
        <v>566</v>
      </c>
      <c r="C22" s="4">
        <v>2020</v>
      </c>
      <c r="D22" s="5" t="s">
        <v>567</v>
      </c>
      <c r="E22" s="3" t="s">
        <v>10</v>
      </c>
      <c r="H22" s="3" t="s">
        <v>23</v>
      </c>
      <c r="I22" s="6" t="str">
        <v>Cohort of transplant recipients with no patients receiving HSC</v>
      </c>
      <c r="J22" s="3">
        <f t="shared" si="0"/>
        <v>133</v>
      </c>
      <c r="N22" t="str">
        <v>HHV-6 status not assessed systematically</v>
      </c>
      <c r="O22" s="8" cm="1">
        <f t="array" ref="O22">SUM(--(LEN(_xlfn.UNIQUE(_xlfn._xlws.FILTER('Included studies 2023 update'!C:C,'Included studies 2023 update'!F:F=N22,"")))&gt;0))</f>
        <v>8</v>
      </c>
    </row>
    <row r="23" spans="1:15" ht="19" customHeight="1">
      <c r="A23" s="4">
        <v>32386102</v>
      </c>
      <c r="B23" s="1" t="s">
        <v>498</v>
      </c>
      <c r="C23" s="4">
        <v>2020</v>
      </c>
      <c r="D23" s="5" t="s">
        <v>499</v>
      </c>
      <c r="E23" s="3" t="s">
        <v>10</v>
      </c>
      <c r="H23" s="3" t="s">
        <v>23</v>
      </c>
      <c r="I23" s="6" t="str">
        <v>No transplant</v>
      </c>
      <c r="J23" s="3">
        <f t="shared" si="0"/>
        <v>240</v>
      </c>
      <c r="N23" s="8" t="str">
        <v>Method of HHV-6 monitoring not discussed</v>
      </c>
      <c r="O23" s="8" cm="1">
        <f t="array" ref="O23">SUM(--(LEN(_xlfn.UNIQUE(_xlfn._xlws.FILTER('Included studies 2023 update'!C:C,'Included studies 2023 update'!F:F=N23,"")))&gt;0))</f>
        <v>4</v>
      </c>
    </row>
    <row r="24" spans="1:15" ht="17">
      <c r="A24" s="4">
        <v>32076716</v>
      </c>
      <c r="B24" s="1" t="s">
        <v>386</v>
      </c>
      <c r="C24" s="4">
        <v>2020</v>
      </c>
      <c r="D24" s="5" t="s">
        <v>387</v>
      </c>
      <c r="E24" s="3" t="s">
        <v>10</v>
      </c>
      <c r="H24" s="3" t="s">
        <v>23</v>
      </c>
      <c r="I24" s="6" t="str">
        <v>Not in Humans</v>
      </c>
      <c r="J24" s="3">
        <f t="shared" si="0"/>
        <v>2</v>
      </c>
      <c r="N24" t="str">
        <v>Study evaluates the same cohort as Hill 2018</v>
      </c>
      <c r="O24" s="8" cm="1">
        <f t="array" ref="O24">SUM(--(LEN(_xlfn.UNIQUE(_xlfn._xlws.FILTER('Included studies 2023 update'!C:C,'Included studies 2023 update'!F:F=N24,"")))&gt;0))</f>
        <v>1</v>
      </c>
    </row>
    <row r="25" spans="1:15" ht="17">
      <c r="A25" s="4">
        <v>32036434</v>
      </c>
      <c r="B25" s="1" t="s">
        <v>480</v>
      </c>
      <c r="C25" s="4">
        <v>2020</v>
      </c>
      <c r="D25" s="5" t="s">
        <v>481</v>
      </c>
      <c r="E25" s="3" t="s">
        <v>10</v>
      </c>
      <c r="H25" s="3" t="s">
        <v>23</v>
      </c>
      <c r="I25" s="6" t="str">
        <v>No Abstract</v>
      </c>
      <c r="J25" s="3">
        <f t="shared" si="0"/>
        <v>1</v>
      </c>
      <c r="N25" t="str">
        <v>Study reports no deaths for HHV-6 positive and negative patients, precluding analysis</v>
      </c>
      <c r="O25" s="8" cm="1">
        <f t="array" ref="O25">SUM(--(LEN(_xlfn.UNIQUE(_xlfn._xlws.FILTER('Included studies 2023 update'!C:C,'Included studies 2023 update'!F:F=N25,"")))&gt;0))</f>
        <v>4</v>
      </c>
    </row>
    <row r="26" spans="1:15" ht="19" customHeight="1">
      <c r="A26" s="4">
        <v>32017805</v>
      </c>
      <c r="B26" s="1" t="s">
        <v>354</v>
      </c>
      <c r="C26" s="4">
        <v>2020</v>
      </c>
      <c r="D26" s="5" t="s">
        <v>355</v>
      </c>
      <c r="E26" s="3" t="s">
        <v>10</v>
      </c>
      <c r="H26" s="3" t="s">
        <v>23</v>
      </c>
      <c r="I26" s="6" t="str">
        <v>Comment</v>
      </c>
      <c r="J26" s="3">
        <f t="shared" si="0"/>
        <v>23</v>
      </c>
      <c r="L26" s="7" t="s">
        <v>90</v>
      </c>
      <c r="M26" s="8" cm="1">
        <f t="array" ref="M26">SUM(--(LEN(_xlfn.UNIQUE(_xlfn._xlws.FILTER('Included studies 2023 update'!C:C,'Included studies 2023 update'!E:E="No","")))&gt;0))</f>
        <v>28</v>
      </c>
      <c r="N26" t="str">
        <f>IF(M16-M17&lt;&gt;M26,TEXT("&lt;- Values do not add up ("&amp;M16-M17&amp;")",),"")</f>
        <v/>
      </c>
    </row>
    <row r="27" spans="1:15" ht="17">
      <c r="A27" s="4">
        <v>32004700</v>
      </c>
      <c r="B27" s="1" t="s">
        <v>558</v>
      </c>
      <c r="C27" s="4">
        <v>2020</v>
      </c>
      <c r="D27" s="5" t="s">
        <v>559</v>
      </c>
      <c r="E27" s="3" t="s">
        <v>10</v>
      </c>
      <c r="H27" s="3" t="s">
        <v>23</v>
      </c>
      <c r="I27" s="6" t="str">
        <v>No HHV6</v>
      </c>
      <c r="J27" s="3">
        <f t="shared" si="0"/>
        <v>11</v>
      </c>
    </row>
    <row r="28" spans="1:15" ht="17">
      <c r="A28" s="4">
        <v>31782875</v>
      </c>
      <c r="B28" s="1" t="s">
        <v>568</v>
      </c>
      <c r="C28" s="4">
        <v>2020</v>
      </c>
      <c r="D28" s="5" t="s">
        <v>569</v>
      </c>
      <c r="E28" s="3" t="s">
        <v>10</v>
      </c>
      <c r="H28" s="3" t="s">
        <v>23</v>
      </c>
      <c r="I28" s="6" t="str">
        <v>Article not in English</v>
      </c>
      <c r="J28" s="3">
        <f t="shared" si="0"/>
        <v>34</v>
      </c>
    </row>
    <row r="29" spans="1:15" ht="17">
      <c r="A29" s="4">
        <v>31754252</v>
      </c>
      <c r="B29" s="1" t="s">
        <v>332</v>
      </c>
      <c r="C29" s="4">
        <v>2020</v>
      </c>
      <c r="D29" s="5" t="s">
        <v>333</v>
      </c>
      <c r="E29" s="3" t="s">
        <v>10</v>
      </c>
      <c r="H29" s="3" t="s">
        <v>23</v>
      </c>
      <c r="I29" s="6" t="str">
        <v>Retraction</v>
      </c>
      <c r="J29" s="3">
        <f t="shared" si="0"/>
        <v>2</v>
      </c>
    </row>
    <row r="30" spans="1:15" ht="17">
      <c r="A30" s="4">
        <v>31704470</v>
      </c>
      <c r="B30" s="1" t="s">
        <v>524</v>
      </c>
      <c r="C30" s="4">
        <v>2020</v>
      </c>
      <c r="D30" s="5" t="s">
        <v>525</v>
      </c>
      <c r="E30" s="3" t="s">
        <v>10</v>
      </c>
      <c r="H30" s="3" t="s">
        <v>23</v>
      </c>
      <c r="I30" s="6" t="str">
        <v>Focus is iciHHV6</v>
      </c>
      <c r="J30" s="3">
        <f t="shared" si="0"/>
        <v>13</v>
      </c>
    </row>
    <row r="31" spans="1:15" ht="17">
      <c r="A31" s="4">
        <v>31650671</v>
      </c>
      <c r="B31" s="1" t="s">
        <v>43</v>
      </c>
      <c r="C31" s="4">
        <v>2020</v>
      </c>
      <c r="D31" s="5" t="s">
        <v>44</v>
      </c>
      <c r="E31" s="3" t="s">
        <v>10</v>
      </c>
      <c r="H31" s="3" t="s">
        <v>23</v>
      </c>
      <c r="I31" s="6" t="str">
        <v>Book Chapter</v>
      </c>
      <c r="J31" s="3">
        <f t="shared" si="0"/>
        <v>1</v>
      </c>
    </row>
    <row r="32" spans="1:15" ht="17">
      <c r="A32" s="4">
        <v>31520510</v>
      </c>
      <c r="B32" s="1" t="s">
        <v>276</v>
      </c>
      <c r="C32" s="4">
        <v>2019</v>
      </c>
      <c r="D32" s="5" t="s">
        <v>277</v>
      </c>
      <c r="E32" s="3" t="s">
        <v>10</v>
      </c>
      <c r="H32" s="3" t="s">
        <v>23</v>
      </c>
      <c r="I32" s="6" t="str">
        <v>Clinical Guidelines</v>
      </c>
      <c r="J32" s="3">
        <f t="shared" si="0"/>
        <v>3</v>
      </c>
    </row>
    <row r="33" spans="1:10" ht="17">
      <c r="A33" s="4">
        <v>31449472</v>
      </c>
      <c r="B33" s="1" t="s">
        <v>51</v>
      </c>
      <c r="C33" s="4">
        <v>2019</v>
      </c>
      <c r="D33" s="5" t="s">
        <v>52</v>
      </c>
      <c r="E33" s="3" t="s">
        <v>10</v>
      </c>
      <c r="H33" s="3" t="s">
        <v>23</v>
      </c>
      <c r="I33" s="6" t="str">
        <v>Meta-Analysis</v>
      </c>
      <c r="J33" s="3">
        <f t="shared" si="0"/>
        <v>1</v>
      </c>
    </row>
    <row r="34" spans="1:10" ht="17">
      <c r="A34" s="4">
        <v>31380705</v>
      </c>
      <c r="B34" s="1" t="s">
        <v>546</v>
      </c>
      <c r="C34" s="4">
        <v>2019</v>
      </c>
      <c r="D34" s="5" t="s">
        <v>547</v>
      </c>
      <c r="E34" s="3" t="s">
        <v>10</v>
      </c>
      <c r="H34" s="3" t="s">
        <v>23</v>
      </c>
      <c r="I34" s="6" t="str">
        <v>No HHV-6 testing</v>
      </c>
      <c r="J34" s="3">
        <f t="shared" si="0"/>
        <v>1</v>
      </c>
    </row>
    <row r="35" spans="1:10" ht="17">
      <c r="A35" s="4">
        <v>31334297</v>
      </c>
      <c r="B35" s="1" t="s">
        <v>450</v>
      </c>
      <c r="C35" s="4">
        <v>2019</v>
      </c>
      <c r="D35" s="5" t="s">
        <v>451</v>
      </c>
      <c r="E35" s="3" t="s">
        <v>10</v>
      </c>
      <c r="H35" s="3" t="s">
        <v>23</v>
      </c>
      <c r="I35" s="6" t="str">
        <v>No abstract available</v>
      </c>
      <c r="J35" s="3">
        <f t="shared" si="0"/>
        <v>30</v>
      </c>
    </row>
    <row r="36" spans="1:10" ht="17">
      <c r="A36" s="4">
        <v>31075291</v>
      </c>
      <c r="B36" s="1" t="s">
        <v>265</v>
      </c>
      <c r="C36" s="4">
        <v>2019</v>
      </c>
      <c r="D36" s="5" t="s">
        <v>266</v>
      </c>
      <c r="E36" s="3" t="s">
        <v>10</v>
      </c>
      <c r="H36" s="3" t="s">
        <v>23</v>
      </c>
      <c r="I36" s="6" t="str">
        <v>Comparing testing</v>
      </c>
      <c r="J36" s="3">
        <f t="shared" si="0"/>
        <v>2</v>
      </c>
    </row>
    <row r="37" spans="1:10" ht="17">
      <c r="A37" s="4">
        <v>31063196</v>
      </c>
      <c r="B37" s="1" t="s">
        <v>83</v>
      </c>
      <c r="C37" s="4">
        <v>2019</v>
      </c>
      <c r="D37" s="5" t="s">
        <v>84</v>
      </c>
      <c r="E37" s="3" t="s">
        <v>10</v>
      </c>
      <c r="H37" s="3" t="s">
        <v>23</v>
      </c>
      <c r="I37" s="6" t="str">
        <v>No analysis of mortality</v>
      </c>
      <c r="J37" s="3">
        <f t="shared" si="0"/>
        <v>2</v>
      </c>
    </row>
    <row r="38" spans="1:10" ht="17">
      <c r="A38" s="4">
        <v>30875143</v>
      </c>
      <c r="B38" s="1" t="s">
        <v>374</v>
      </c>
      <c r="C38" s="4">
        <v>2019</v>
      </c>
      <c r="D38" s="5" t="s">
        <v>375</v>
      </c>
      <c r="E38" s="3" t="s">
        <v>10</v>
      </c>
      <c r="H38" s="3" t="s">
        <v>23</v>
      </c>
      <c r="I38" s="6" t="str">
        <v>Not on HHV6</v>
      </c>
      <c r="J38" s="3">
        <f t="shared" si="0"/>
        <v>2</v>
      </c>
    </row>
    <row r="39" spans="1:10" ht="17">
      <c r="A39" s="4">
        <v>30815505</v>
      </c>
      <c r="B39" s="1" t="s">
        <v>504</v>
      </c>
      <c r="C39" s="4">
        <v>2019</v>
      </c>
      <c r="D39" s="5" t="s">
        <v>505</v>
      </c>
      <c r="E39" s="3" t="s">
        <v>10</v>
      </c>
      <c r="H39" s="3" t="s">
        <v>23</v>
      </c>
      <c r="I39" s="6" t="str">
        <v>Duplicate</v>
      </c>
      <c r="J39" s="3">
        <f t="shared" si="0"/>
        <v>1</v>
      </c>
    </row>
    <row r="40" spans="1:10" ht="17">
      <c r="A40" s="4">
        <v>30773083</v>
      </c>
      <c r="B40" s="1" t="s">
        <v>67</v>
      </c>
      <c r="C40" s="4">
        <v>2019</v>
      </c>
      <c r="D40" s="5" t="s">
        <v>68</v>
      </c>
      <c r="E40" s="3" t="s">
        <v>10</v>
      </c>
      <c r="H40" s="3" t="s">
        <v>23</v>
      </c>
      <c r="I40" s="6" t="str">
        <v>Editorial</v>
      </c>
      <c r="J40" s="3">
        <f t="shared" si="0"/>
        <v>2</v>
      </c>
    </row>
    <row r="41" spans="1:10" ht="17">
      <c r="A41" s="4">
        <v>30742492</v>
      </c>
      <c r="B41" s="1" t="s">
        <v>500</v>
      </c>
      <c r="C41" s="4">
        <v>2019</v>
      </c>
      <c r="D41" s="5" t="s">
        <v>501</v>
      </c>
      <c r="E41" s="3" t="s">
        <v>10</v>
      </c>
      <c r="H41" s="3" t="s">
        <v>23</v>
      </c>
      <c r="I41" s="6" t="str">
        <v>Focus on testing</v>
      </c>
      <c r="J41" s="3">
        <f t="shared" si="0"/>
        <v>2</v>
      </c>
    </row>
    <row r="42" spans="1:10" ht="17">
      <c r="A42" s="4">
        <v>30696997</v>
      </c>
      <c r="B42" s="1" t="s">
        <v>532</v>
      </c>
      <c r="C42" s="4">
        <v>2019</v>
      </c>
      <c r="D42" s="5" t="s">
        <v>533</v>
      </c>
      <c r="E42" s="3" t="s">
        <v>10</v>
      </c>
      <c r="H42" s="3" t="s">
        <v>23</v>
      </c>
      <c r="I42" s="6" t="str">
        <v>Treatment study</v>
      </c>
      <c r="J42" s="3">
        <f t="shared" si="0"/>
        <v>1</v>
      </c>
    </row>
    <row r="43" spans="1:10" ht="17">
      <c r="A43" s="4">
        <v>30519529</v>
      </c>
      <c r="B43" s="1" t="s">
        <v>464</v>
      </c>
      <c r="C43" s="4">
        <v>2018</v>
      </c>
      <c r="D43" s="5" t="s">
        <v>465</v>
      </c>
      <c r="E43" s="3" t="s">
        <v>10</v>
      </c>
      <c r="H43" s="3" t="s">
        <v>23</v>
      </c>
      <c r="I43" s="6" t="str">
        <v>Conference</v>
      </c>
      <c r="J43" s="3">
        <f t="shared" si="0"/>
        <v>1</v>
      </c>
    </row>
    <row r="44" spans="1:10" ht="17">
      <c r="A44" s="4">
        <v>30414316</v>
      </c>
      <c r="B44" s="1" t="s">
        <v>400</v>
      </c>
      <c r="C44" s="4">
        <v>2019</v>
      </c>
      <c r="D44" s="5" t="s">
        <v>401</v>
      </c>
      <c r="E44" s="3" t="s">
        <v>10</v>
      </c>
      <c r="H44" s="3" t="s">
        <v>23</v>
      </c>
      <c r="I44" s="6" t="str">
        <v>Testing method</v>
      </c>
      <c r="J44" s="3">
        <f t="shared" si="0"/>
        <v>1</v>
      </c>
    </row>
    <row r="45" spans="1:10" ht="17">
      <c r="A45" s="4">
        <v>30359733</v>
      </c>
      <c r="B45" s="1" t="s">
        <v>175</v>
      </c>
      <c r="C45" s="4">
        <v>2019</v>
      </c>
      <c r="D45" s="5" t="s">
        <v>176</v>
      </c>
      <c r="E45" s="3" t="s">
        <v>10</v>
      </c>
      <c r="H45" s="3" t="s">
        <v>23</v>
      </c>
      <c r="I45" s="6" t="str">
        <v>Development of testing</v>
      </c>
      <c r="J45" s="3">
        <f t="shared" si="0"/>
        <v>1</v>
      </c>
    </row>
    <row r="46" spans="1:10" ht="16">
      <c r="A46" s="4">
        <v>30256500</v>
      </c>
      <c r="B46" s="1" t="s">
        <v>434</v>
      </c>
      <c r="C46" s="4">
        <v>2019</v>
      </c>
      <c r="D46" s="5" t="s">
        <v>435</v>
      </c>
      <c r="E46" s="3" t="s">
        <v>10</v>
      </c>
      <c r="H46" s="3" t="s">
        <v>23</v>
      </c>
      <c r="I46" s="6"/>
      <c r="J46" s="3"/>
    </row>
    <row r="47" spans="1:10" ht="16">
      <c r="A47" s="4">
        <v>30067953</v>
      </c>
      <c r="B47" s="1" t="s">
        <v>128</v>
      </c>
      <c r="C47" s="4">
        <v>2018</v>
      </c>
      <c r="D47" s="5" t="s">
        <v>129</v>
      </c>
      <c r="E47" s="3" t="s">
        <v>10</v>
      </c>
      <c r="H47" s="3" t="s">
        <v>23</v>
      </c>
      <c r="I47" s="6"/>
      <c r="J47" s="3"/>
    </row>
    <row r="48" spans="1:10" ht="16">
      <c r="A48" s="4">
        <v>30031939</v>
      </c>
      <c r="B48" s="1" t="s">
        <v>173</v>
      </c>
      <c r="C48" s="4">
        <v>2018</v>
      </c>
      <c r="D48" s="5" t="s">
        <v>174</v>
      </c>
      <c r="E48" s="3" t="s">
        <v>10</v>
      </c>
      <c r="H48" s="3" t="s">
        <v>23</v>
      </c>
      <c r="I48" s="6"/>
      <c r="J48" s="3"/>
    </row>
    <row r="49" spans="1:15" ht="16">
      <c r="A49" s="4">
        <v>30026111</v>
      </c>
      <c r="B49" s="1" t="s">
        <v>364</v>
      </c>
      <c r="C49" s="4">
        <v>2018</v>
      </c>
      <c r="D49" s="5" t="s">
        <v>365</v>
      </c>
      <c r="E49" s="3" t="s">
        <v>10</v>
      </c>
      <c r="H49" s="3" t="s">
        <v>23</v>
      </c>
      <c r="J49" s="3"/>
    </row>
    <row r="50" spans="1:15" ht="16">
      <c r="A50" s="4">
        <v>30014227</v>
      </c>
      <c r="B50" s="1" t="s">
        <v>404</v>
      </c>
      <c r="C50" s="4">
        <v>2018</v>
      </c>
      <c r="D50" s="5" t="s">
        <v>405</v>
      </c>
      <c r="E50" s="3" t="s">
        <v>10</v>
      </c>
      <c r="H50" s="3" t="s">
        <v>23</v>
      </c>
    </row>
    <row r="51" spans="1:15" ht="16">
      <c r="A51" s="4">
        <v>29797616</v>
      </c>
      <c r="B51" s="1" t="s">
        <v>47</v>
      </c>
      <c r="C51" s="4">
        <v>2018</v>
      </c>
      <c r="D51" s="5" t="s">
        <v>48</v>
      </c>
      <c r="E51" s="3" t="s">
        <v>10</v>
      </c>
      <c r="H51" s="3" t="s">
        <v>23</v>
      </c>
    </row>
    <row r="52" spans="1:15" ht="16">
      <c r="A52" s="4">
        <v>29787887</v>
      </c>
      <c r="B52" s="1" t="s">
        <v>542</v>
      </c>
      <c r="C52" s="4">
        <v>2019</v>
      </c>
      <c r="D52" s="5" t="s">
        <v>543</v>
      </c>
      <c r="E52" s="3" t="s">
        <v>10</v>
      </c>
      <c r="H52" s="3" t="s">
        <v>23</v>
      </c>
    </row>
    <row r="53" spans="1:15" ht="16">
      <c r="A53" s="4">
        <v>29756385</v>
      </c>
      <c r="B53" s="1" t="s">
        <v>556</v>
      </c>
      <c r="C53" s="4">
        <v>2018</v>
      </c>
      <c r="D53" s="5" t="s">
        <v>557</v>
      </c>
      <c r="E53" s="3" t="s">
        <v>10</v>
      </c>
      <c r="F53" s="3"/>
      <c r="H53" s="3" t="s">
        <v>23</v>
      </c>
    </row>
    <row r="54" spans="1:15" ht="16">
      <c r="A54" s="4">
        <v>29698478</v>
      </c>
      <c r="B54" s="1" t="s">
        <v>300</v>
      </c>
      <c r="C54" s="4">
        <v>2018</v>
      </c>
      <c r="D54" s="5" t="s">
        <v>301</v>
      </c>
      <c r="E54" s="3" t="s">
        <v>10</v>
      </c>
      <c r="F54" s="3"/>
      <c r="H54" s="3" t="s">
        <v>23</v>
      </c>
      <c r="J54" s="6"/>
      <c r="M54" s="8"/>
      <c r="N54" s="3"/>
      <c r="O54" s="3"/>
    </row>
    <row r="55" spans="1:15" ht="16">
      <c r="A55" s="4">
        <v>29679773</v>
      </c>
      <c r="B55" s="1" t="s">
        <v>478</v>
      </c>
      <c r="C55" s="4">
        <v>2018</v>
      </c>
      <c r="D55" s="5" t="s">
        <v>479</v>
      </c>
      <c r="E55" s="3" t="s">
        <v>10</v>
      </c>
      <c r="F55" s="3"/>
      <c r="H55" s="3" t="s">
        <v>23</v>
      </c>
      <c r="J55" s="6"/>
      <c r="M55" s="8"/>
      <c r="N55" s="3"/>
      <c r="O55" s="3"/>
    </row>
    <row r="56" spans="1:15" ht="16">
      <c r="A56" s="4">
        <v>29545911</v>
      </c>
      <c r="B56" s="1" t="s">
        <v>552</v>
      </c>
      <c r="C56" s="4">
        <v>2018</v>
      </c>
      <c r="D56" s="5" t="s">
        <v>553</v>
      </c>
      <c r="E56" s="3" t="s">
        <v>10</v>
      </c>
      <c r="F56" s="3"/>
      <c r="H56" s="3" t="s">
        <v>23</v>
      </c>
      <c r="J56" s="6"/>
      <c r="M56" s="8"/>
      <c r="N56" s="3"/>
      <c r="O56" s="3"/>
    </row>
    <row r="57" spans="1:15" ht="16">
      <c r="A57" s="4">
        <v>29542206</v>
      </c>
      <c r="B57" s="1" t="s">
        <v>414</v>
      </c>
      <c r="C57" s="4">
        <v>2018</v>
      </c>
      <c r="D57" s="5" t="s">
        <v>415</v>
      </c>
      <c r="E57" s="3" t="s">
        <v>10</v>
      </c>
      <c r="F57" s="3"/>
      <c r="H57" s="3" t="s">
        <v>23</v>
      </c>
      <c r="J57" s="6"/>
      <c r="M57" s="8"/>
      <c r="N57" s="3"/>
      <c r="O57" s="3"/>
    </row>
    <row r="58" spans="1:15" ht="16">
      <c r="A58" s="4">
        <v>29494951</v>
      </c>
      <c r="B58" s="1" t="s">
        <v>273</v>
      </c>
      <c r="C58" s="4">
        <v>2018</v>
      </c>
      <c r="D58" s="5" t="s">
        <v>274</v>
      </c>
      <c r="E58" s="3" t="s">
        <v>10</v>
      </c>
      <c r="F58" s="3"/>
      <c r="H58" s="3" t="s">
        <v>23</v>
      </c>
      <c r="J58" s="6"/>
      <c r="M58" s="8"/>
      <c r="N58" s="3"/>
      <c r="O58" s="3"/>
    </row>
    <row r="59" spans="1:15" ht="16">
      <c r="A59" s="4">
        <v>29487057</v>
      </c>
      <c r="B59" s="1" t="s">
        <v>390</v>
      </c>
      <c r="C59" s="4">
        <v>2018</v>
      </c>
      <c r="D59" s="5" t="s">
        <v>391</v>
      </c>
      <c r="E59" s="3" t="s">
        <v>10</v>
      </c>
      <c r="F59" s="3"/>
      <c r="H59" s="3" t="s">
        <v>23</v>
      </c>
      <c r="J59" s="6"/>
      <c r="M59" s="8"/>
      <c r="N59" s="3"/>
      <c r="O59" s="3"/>
    </row>
    <row r="60" spans="1:15" ht="16">
      <c r="A60" s="4">
        <v>29454651</v>
      </c>
      <c r="B60" s="1" t="s">
        <v>288</v>
      </c>
      <c r="C60" s="4">
        <v>2018</v>
      </c>
      <c r="D60" s="5" t="s">
        <v>289</v>
      </c>
      <c r="E60" s="3" t="s">
        <v>10</v>
      </c>
      <c r="F60" s="3"/>
      <c r="H60" s="3" t="s">
        <v>23</v>
      </c>
      <c r="J60" s="6"/>
      <c r="M60" s="8"/>
      <c r="N60" s="3"/>
      <c r="O60" s="3"/>
    </row>
    <row r="61" spans="1:15" ht="16">
      <c r="A61" s="4">
        <v>29297965</v>
      </c>
      <c r="B61" s="1" t="s">
        <v>506</v>
      </c>
      <c r="C61" s="4">
        <v>2018</v>
      </c>
      <c r="D61" s="5" t="s">
        <v>507</v>
      </c>
      <c r="E61" s="3" t="s">
        <v>10</v>
      </c>
      <c r="F61" s="3"/>
      <c r="H61" s="3" t="s">
        <v>23</v>
      </c>
      <c r="J61" s="6"/>
      <c r="M61" s="8"/>
      <c r="N61" s="3"/>
      <c r="O61" s="3"/>
    </row>
    <row r="62" spans="1:15" ht="16">
      <c r="A62" s="4">
        <v>29181879</v>
      </c>
      <c r="B62" s="1" t="s">
        <v>380</v>
      </c>
      <c r="C62" s="4">
        <v>2018</v>
      </c>
      <c r="D62" s="5" t="s">
        <v>381</v>
      </c>
      <c r="E62" s="3" t="s">
        <v>10</v>
      </c>
      <c r="F62" s="3"/>
      <c r="H62" s="3" t="s">
        <v>23</v>
      </c>
      <c r="J62" s="6"/>
      <c r="M62" s="8"/>
      <c r="N62" s="3"/>
      <c r="O62" s="3"/>
    </row>
    <row r="63" spans="1:15" ht="16">
      <c r="A63" s="4">
        <v>29178248</v>
      </c>
      <c r="B63" s="1" t="s">
        <v>514</v>
      </c>
      <c r="C63" s="4">
        <v>2018</v>
      </c>
      <c r="D63" s="5" t="s">
        <v>515</v>
      </c>
      <c r="E63" s="3" t="s">
        <v>10</v>
      </c>
      <c r="F63" s="3"/>
      <c r="H63" s="3" t="s">
        <v>23</v>
      </c>
      <c r="J63" s="6"/>
      <c r="M63" s="8"/>
      <c r="N63" s="3"/>
      <c r="O63" s="3"/>
    </row>
    <row r="64" spans="1:15" ht="16">
      <c r="A64" s="4">
        <v>29022282</v>
      </c>
      <c r="B64" s="1" t="s">
        <v>406</v>
      </c>
      <c r="C64" s="4">
        <v>2018</v>
      </c>
      <c r="D64" s="5" t="s">
        <v>407</v>
      </c>
      <c r="E64" s="3" t="s">
        <v>10</v>
      </c>
      <c r="F64" s="3"/>
      <c r="H64" s="3" t="s">
        <v>23</v>
      </c>
      <c r="J64" s="6"/>
      <c r="M64" s="8"/>
      <c r="N64" s="3"/>
      <c r="O64" s="3"/>
    </row>
    <row r="65" spans="1:15" ht="15" customHeight="1">
      <c r="A65" s="4">
        <v>29020348</v>
      </c>
      <c r="B65" s="1" t="s">
        <v>482</v>
      </c>
      <c r="C65" s="4">
        <v>2018</v>
      </c>
      <c r="D65" s="5" t="s">
        <v>483</v>
      </c>
      <c r="E65" s="3" t="s">
        <v>10</v>
      </c>
      <c r="F65" s="3"/>
      <c r="H65" s="3" t="s">
        <v>23</v>
      </c>
      <c r="J65" s="6"/>
      <c r="M65" s="8"/>
      <c r="N65" s="3"/>
      <c r="O65" s="3"/>
    </row>
    <row r="66" spans="1:15" ht="16">
      <c r="A66" s="4">
        <v>28954348</v>
      </c>
      <c r="B66" s="1" t="s">
        <v>348</v>
      </c>
      <c r="C66" s="4">
        <v>2017</v>
      </c>
      <c r="D66" s="5" t="s">
        <v>349</v>
      </c>
      <c r="E66" s="3" t="s">
        <v>10</v>
      </c>
      <c r="F66" s="3"/>
      <c r="H66" s="3" t="s">
        <v>23</v>
      </c>
      <c r="J66" s="6"/>
      <c r="M66" s="8"/>
      <c r="N66" s="3"/>
      <c r="O66" s="3"/>
    </row>
    <row r="67" spans="1:15" ht="16">
      <c r="A67" s="4">
        <v>28939451</v>
      </c>
      <c r="B67" s="1" t="s">
        <v>526</v>
      </c>
      <c r="C67" s="4">
        <v>2018</v>
      </c>
      <c r="D67" s="5" t="s">
        <v>527</v>
      </c>
      <c r="E67" s="3" t="s">
        <v>10</v>
      </c>
      <c r="F67" s="3"/>
      <c r="H67" s="3" t="s">
        <v>23</v>
      </c>
      <c r="J67" s="6"/>
      <c r="M67" s="8"/>
      <c r="N67" s="3"/>
      <c r="O67" s="3"/>
    </row>
    <row r="68" spans="1:15" ht="16">
      <c r="A68" s="4">
        <v>28783452</v>
      </c>
      <c r="B68" s="1" t="s">
        <v>366</v>
      </c>
      <c r="C68" s="4">
        <v>2017</v>
      </c>
      <c r="D68" s="5" t="s">
        <v>367</v>
      </c>
      <c r="E68" s="3" t="s">
        <v>10</v>
      </c>
      <c r="F68" s="3"/>
      <c r="H68" s="3" t="s">
        <v>23</v>
      </c>
      <c r="J68" s="6"/>
      <c r="M68" s="8"/>
      <c r="N68" s="3"/>
      <c r="O68" s="3"/>
    </row>
    <row r="69" spans="1:15" ht="16">
      <c r="A69" s="4">
        <v>28783148</v>
      </c>
      <c r="B69" s="1" t="s">
        <v>328</v>
      </c>
      <c r="C69" s="4">
        <v>2017</v>
      </c>
      <c r="D69" s="5" t="s">
        <v>329</v>
      </c>
      <c r="E69" s="3" t="s">
        <v>10</v>
      </c>
      <c r="F69" s="3"/>
      <c r="H69" s="3" t="s">
        <v>23</v>
      </c>
      <c r="J69" s="6"/>
      <c r="M69" s="8"/>
      <c r="N69" s="3"/>
      <c r="O69" s="3"/>
    </row>
    <row r="70" spans="1:15" ht="16">
      <c r="A70" s="4">
        <v>28668490</v>
      </c>
      <c r="B70" s="1" t="s">
        <v>520</v>
      </c>
      <c r="C70" s="4">
        <v>2017</v>
      </c>
      <c r="D70" s="5" t="s">
        <v>521</v>
      </c>
      <c r="E70" s="3" t="s">
        <v>10</v>
      </c>
      <c r="F70" s="3"/>
      <c r="H70" s="3" t="s">
        <v>23</v>
      </c>
      <c r="J70" s="6"/>
      <c r="M70" s="8"/>
      <c r="N70" s="3"/>
      <c r="O70" s="3"/>
    </row>
    <row r="71" spans="1:15" ht="16">
      <c r="A71" s="4">
        <v>28601677</v>
      </c>
      <c r="B71" s="1" t="s">
        <v>474</v>
      </c>
      <c r="C71" s="4">
        <v>2017</v>
      </c>
      <c r="D71" s="5" t="s">
        <v>475</v>
      </c>
      <c r="E71" s="3" t="s">
        <v>10</v>
      </c>
      <c r="F71" s="3"/>
      <c r="G71" s="3"/>
      <c r="H71" s="3" t="s">
        <v>23</v>
      </c>
      <c r="J71" s="6"/>
      <c r="M71" s="8"/>
      <c r="N71" s="3"/>
      <c r="O71" s="3"/>
    </row>
    <row r="72" spans="1:15" ht="16">
      <c r="A72" s="4">
        <v>28551368</v>
      </c>
      <c r="B72" s="1" t="s">
        <v>408</v>
      </c>
      <c r="C72" s="4">
        <v>2017</v>
      </c>
      <c r="D72" s="5" t="s">
        <v>409</v>
      </c>
      <c r="E72" s="3" t="s">
        <v>10</v>
      </c>
      <c r="F72" s="3"/>
      <c r="G72" s="3"/>
      <c r="H72" s="3" t="s">
        <v>23</v>
      </c>
      <c r="J72" s="6"/>
      <c r="M72" s="8"/>
      <c r="N72" s="3"/>
      <c r="O72" s="3"/>
    </row>
    <row r="73" spans="1:15" ht="16">
      <c r="A73" s="4">
        <v>28501929</v>
      </c>
      <c r="B73" s="1" t="s">
        <v>422</v>
      </c>
      <c r="C73" s="4">
        <v>2017</v>
      </c>
      <c r="D73" s="5" t="s">
        <v>423</v>
      </c>
      <c r="E73" s="3" t="s">
        <v>10</v>
      </c>
      <c r="F73" s="3"/>
      <c r="G73" s="3"/>
      <c r="H73" s="3" t="s">
        <v>23</v>
      </c>
      <c r="J73" s="6"/>
      <c r="M73" s="8"/>
      <c r="N73" s="3"/>
      <c r="O73" s="3"/>
    </row>
    <row r="74" spans="1:15" ht="16">
      <c r="A74" s="4">
        <v>28392330</v>
      </c>
      <c r="B74" s="1" t="s">
        <v>512</v>
      </c>
      <c r="C74" s="4">
        <v>2017</v>
      </c>
      <c r="D74" s="5" t="s">
        <v>513</v>
      </c>
      <c r="E74" s="3" t="s">
        <v>10</v>
      </c>
      <c r="F74" s="3"/>
      <c r="G74" s="3"/>
      <c r="H74" s="3" t="s">
        <v>23</v>
      </c>
      <c r="J74" s="6"/>
      <c r="M74" s="8"/>
      <c r="N74" s="3"/>
      <c r="O74" s="3"/>
    </row>
    <row r="75" spans="1:15" ht="16">
      <c r="A75" s="4">
        <v>28390986</v>
      </c>
      <c r="B75" s="1" t="s">
        <v>508</v>
      </c>
      <c r="C75" s="4">
        <v>2017</v>
      </c>
      <c r="D75" s="5" t="s">
        <v>509</v>
      </c>
      <c r="E75" s="3" t="s">
        <v>10</v>
      </c>
      <c r="F75" s="3"/>
      <c r="G75" s="3"/>
      <c r="H75" s="3" t="s">
        <v>23</v>
      </c>
      <c r="J75" s="6"/>
      <c r="M75" s="8"/>
      <c r="N75" s="3"/>
      <c r="O75" s="3"/>
    </row>
    <row r="76" spans="1:15" ht="16">
      <c r="A76" s="4">
        <v>28209721</v>
      </c>
      <c r="B76" s="1" t="s">
        <v>308</v>
      </c>
      <c r="C76" s="4">
        <v>2017</v>
      </c>
      <c r="D76" s="5" t="s">
        <v>309</v>
      </c>
      <c r="E76" s="3" t="s">
        <v>10</v>
      </c>
      <c r="F76" s="3"/>
      <c r="G76" s="3"/>
      <c r="H76" s="3" t="s">
        <v>23</v>
      </c>
      <c r="J76" s="6"/>
      <c r="M76" s="8"/>
      <c r="N76" s="3"/>
      <c r="O76" s="3"/>
    </row>
    <row r="77" spans="1:15" ht="16">
      <c r="A77" s="4">
        <v>28207973</v>
      </c>
      <c r="B77" s="1" t="s">
        <v>370</v>
      </c>
      <c r="C77" s="4">
        <v>2017</v>
      </c>
      <c r="D77" s="5" t="s">
        <v>371</v>
      </c>
      <c r="E77" s="3" t="s">
        <v>10</v>
      </c>
      <c r="F77" s="3"/>
      <c r="G77" s="3"/>
      <c r="H77" s="3" t="s">
        <v>23</v>
      </c>
      <c r="J77" s="6"/>
      <c r="M77" s="8"/>
      <c r="N77" s="3"/>
      <c r="O77" s="3"/>
    </row>
    <row r="78" spans="1:15" ht="16">
      <c r="A78" s="4">
        <v>28129450</v>
      </c>
      <c r="B78" s="1" t="s">
        <v>564</v>
      </c>
      <c r="C78" s="4">
        <v>2017</v>
      </c>
      <c r="D78" s="5" t="s">
        <v>565</v>
      </c>
      <c r="E78" s="3" t="s">
        <v>10</v>
      </c>
      <c r="F78" s="3"/>
      <c r="G78" s="3"/>
      <c r="H78" s="3" t="s">
        <v>23</v>
      </c>
      <c r="J78" s="6"/>
      <c r="M78" s="8"/>
      <c r="N78" s="3"/>
      <c r="O78" s="3"/>
    </row>
    <row r="79" spans="1:15" ht="16">
      <c r="A79" s="4">
        <v>27697585</v>
      </c>
      <c r="B79" s="1" t="s">
        <v>59</v>
      </c>
      <c r="C79" s="4">
        <v>2016</v>
      </c>
      <c r="D79" s="5" t="s">
        <v>60</v>
      </c>
      <c r="E79" s="3" t="s">
        <v>10</v>
      </c>
      <c r="F79" s="3"/>
      <c r="G79" s="3"/>
      <c r="H79" s="3" t="s">
        <v>23</v>
      </c>
      <c r="J79" s="6"/>
      <c r="M79" s="8"/>
      <c r="N79" s="3"/>
      <c r="O79" s="3"/>
    </row>
    <row r="80" spans="1:15" ht="16">
      <c r="A80" s="4">
        <v>27703035</v>
      </c>
      <c r="B80" s="1" t="s">
        <v>185</v>
      </c>
      <c r="C80" s="4">
        <v>2016</v>
      </c>
      <c r="D80" s="5" t="s">
        <v>186</v>
      </c>
      <c r="E80" s="3" t="s">
        <v>10</v>
      </c>
      <c r="F80" s="3"/>
      <c r="G80" s="3"/>
      <c r="H80" s="3" t="s">
        <v>23</v>
      </c>
      <c r="J80" s="6"/>
      <c r="M80" s="8"/>
      <c r="N80" s="3"/>
      <c r="O80" s="3"/>
    </row>
    <row r="81" spans="1:15" ht="16">
      <c r="A81" s="4">
        <v>27669362</v>
      </c>
      <c r="B81" s="1" t="s">
        <v>75</v>
      </c>
      <c r="C81" s="4">
        <v>2016</v>
      </c>
      <c r="D81" s="5" t="s">
        <v>76</v>
      </c>
      <c r="E81" s="3" t="s">
        <v>10</v>
      </c>
      <c r="F81" s="3"/>
      <c r="G81" s="3"/>
      <c r="H81" s="3" t="s">
        <v>23</v>
      </c>
      <c r="J81" s="6"/>
      <c r="M81" s="8"/>
      <c r="N81" s="3"/>
      <c r="O81" s="3"/>
    </row>
    <row r="82" spans="1:15" ht="16">
      <c r="A82" s="4">
        <v>27664550</v>
      </c>
      <c r="B82" s="1" t="s">
        <v>338</v>
      </c>
      <c r="C82" s="4">
        <v>2017</v>
      </c>
      <c r="D82" s="5" t="s">
        <v>339</v>
      </c>
      <c r="E82" s="3" t="s">
        <v>10</v>
      </c>
      <c r="F82" s="3"/>
      <c r="G82" s="3"/>
      <c r="H82" s="3" t="s">
        <v>23</v>
      </c>
      <c r="J82" s="6"/>
      <c r="M82" s="8"/>
      <c r="N82" s="3"/>
      <c r="O82" s="3"/>
    </row>
    <row r="83" spans="1:15" ht="16">
      <c r="A83" s="4">
        <v>27522040</v>
      </c>
      <c r="B83" s="1" t="s">
        <v>494</v>
      </c>
      <c r="C83" s="4">
        <v>2016</v>
      </c>
      <c r="D83" s="5" t="s">
        <v>495</v>
      </c>
      <c r="E83" s="3" t="s">
        <v>10</v>
      </c>
      <c r="F83" s="3"/>
      <c r="G83" s="3"/>
      <c r="H83" s="3" t="s">
        <v>23</v>
      </c>
      <c r="J83" s="6"/>
      <c r="M83" s="8"/>
      <c r="N83" s="3"/>
      <c r="O83" s="3"/>
    </row>
    <row r="84" spans="1:15" ht="16">
      <c r="A84" s="4">
        <v>27364410</v>
      </c>
      <c r="B84" s="1" t="s">
        <v>488</v>
      </c>
      <c r="C84" s="4">
        <v>2017</v>
      </c>
      <c r="D84" s="5" t="s">
        <v>489</v>
      </c>
      <c r="E84" s="3" t="s">
        <v>10</v>
      </c>
      <c r="F84" s="3"/>
      <c r="G84" s="3"/>
      <c r="H84" s="3" t="s">
        <v>23</v>
      </c>
      <c r="J84" s="6"/>
      <c r="M84" s="8"/>
      <c r="N84" s="3"/>
      <c r="O84" s="3"/>
    </row>
    <row r="85" spans="1:15" ht="16">
      <c r="A85" s="4">
        <v>27057748</v>
      </c>
      <c r="B85" s="1" t="s">
        <v>554</v>
      </c>
      <c r="C85" s="4">
        <v>2016</v>
      </c>
      <c r="D85" s="5" t="s">
        <v>555</v>
      </c>
      <c r="E85" s="3" t="s">
        <v>10</v>
      </c>
      <c r="F85" s="3"/>
      <c r="G85" s="3"/>
      <c r="H85" s="3" t="s">
        <v>23</v>
      </c>
      <c r="J85" s="6"/>
      <c r="M85" s="8"/>
      <c r="N85" s="3"/>
      <c r="O85" s="3"/>
    </row>
    <row r="86" spans="1:15" ht="16">
      <c r="A86" s="4">
        <v>26984480</v>
      </c>
      <c r="B86" s="1" t="s">
        <v>334</v>
      </c>
      <c r="C86" s="4">
        <v>2016</v>
      </c>
      <c r="D86" s="5" t="s">
        <v>335</v>
      </c>
      <c r="E86" s="3" t="s">
        <v>10</v>
      </c>
      <c r="F86" s="3"/>
      <c r="G86" s="3"/>
      <c r="H86" s="3" t="s">
        <v>23</v>
      </c>
      <c r="J86" s="6"/>
      <c r="M86" s="8"/>
      <c r="N86" s="3"/>
      <c r="O86" s="3"/>
    </row>
    <row r="87" spans="1:15" ht="16">
      <c r="A87" s="4">
        <v>26945690</v>
      </c>
      <c r="B87" s="1" t="s">
        <v>55</v>
      </c>
      <c r="C87" s="4">
        <v>2016</v>
      </c>
      <c r="D87" s="5" t="s">
        <v>56</v>
      </c>
      <c r="E87" s="3" t="s">
        <v>10</v>
      </c>
      <c r="F87" s="3"/>
      <c r="G87" s="3"/>
      <c r="H87" s="3" t="s">
        <v>23</v>
      </c>
      <c r="J87" s="6"/>
      <c r="M87" s="8"/>
      <c r="N87" s="3"/>
      <c r="O87" s="3"/>
    </row>
    <row r="88" spans="1:15" ht="16">
      <c r="A88" s="4">
        <v>26920464</v>
      </c>
      <c r="B88" s="1" t="s">
        <v>530</v>
      </c>
      <c r="C88" s="4">
        <v>2016</v>
      </c>
      <c r="D88" s="5" t="s">
        <v>531</v>
      </c>
      <c r="E88" s="3" t="s">
        <v>10</v>
      </c>
      <c r="F88" s="3"/>
      <c r="G88" s="3"/>
      <c r="H88" s="3" t="s">
        <v>23</v>
      </c>
      <c r="J88" s="6"/>
      <c r="M88" s="8"/>
      <c r="N88" s="3"/>
      <c r="O88" s="3"/>
    </row>
    <row r="89" spans="1:15" ht="16">
      <c r="A89" s="4">
        <v>26809130</v>
      </c>
      <c r="B89" s="1" t="s">
        <v>191</v>
      </c>
      <c r="C89" s="4">
        <v>2016</v>
      </c>
      <c r="D89" s="5" t="s">
        <v>192</v>
      </c>
      <c r="E89" s="3" t="s">
        <v>10</v>
      </c>
      <c r="F89" s="3"/>
      <c r="G89" s="3"/>
      <c r="H89" s="3" t="s">
        <v>23</v>
      </c>
      <c r="J89" s="6"/>
      <c r="M89" s="8"/>
      <c r="N89" s="3"/>
      <c r="O89" s="3"/>
    </row>
    <row r="90" spans="1:15" ht="16">
      <c r="A90" s="4">
        <v>26555946</v>
      </c>
      <c r="B90" s="1" t="s">
        <v>548</v>
      </c>
      <c r="C90" s="4">
        <v>2016</v>
      </c>
      <c r="D90" s="5" t="s">
        <v>549</v>
      </c>
      <c r="E90" s="3" t="s">
        <v>10</v>
      </c>
      <c r="F90" s="3"/>
      <c r="H90" s="3" t="s">
        <v>23</v>
      </c>
      <c r="J90" s="6"/>
      <c r="M90" s="8"/>
      <c r="N90" s="3"/>
      <c r="O90" s="3"/>
    </row>
    <row r="91" spans="1:15" ht="16">
      <c r="A91" s="4">
        <v>26518057</v>
      </c>
      <c r="B91" s="1" t="s">
        <v>135</v>
      </c>
      <c r="C91" s="4">
        <v>2016</v>
      </c>
      <c r="D91" s="5" t="s">
        <v>136</v>
      </c>
      <c r="E91" s="3" t="s">
        <v>10</v>
      </c>
      <c r="F91" s="3"/>
      <c r="H91" s="3" t="s">
        <v>23</v>
      </c>
      <c r="J91" s="6"/>
      <c r="M91" s="8"/>
      <c r="N91" s="3"/>
      <c r="O91" s="3"/>
    </row>
    <row r="92" spans="1:15" ht="16">
      <c r="A92" s="4">
        <v>26493843</v>
      </c>
      <c r="B92" s="1" t="s">
        <v>528</v>
      </c>
      <c r="C92" s="4">
        <v>2016</v>
      </c>
      <c r="D92" s="5" t="s">
        <v>529</v>
      </c>
      <c r="E92" s="3" t="s">
        <v>10</v>
      </c>
      <c r="F92" s="3"/>
      <c r="H92" s="3" t="s">
        <v>23</v>
      </c>
      <c r="J92" s="6"/>
      <c r="M92" s="8"/>
      <c r="N92" s="3"/>
      <c r="O92" s="3"/>
    </row>
    <row r="93" spans="1:15" ht="16">
      <c r="A93" s="4">
        <v>26329541</v>
      </c>
      <c r="B93" s="1" t="s">
        <v>340</v>
      </c>
      <c r="C93" s="4">
        <v>2015</v>
      </c>
      <c r="D93" s="5" t="s">
        <v>341</v>
      </c>
      <c r="E93" s="3" t="s">
        <v>10</v>
      </c>
      <c r="F93" s="3"/>
      <c r="H93" s="3" t="s">
        <v>23</v>
      </c>
      <c r="J93" s="6"/>
      <c r="M93" s="8"/>
      <c r="N93" s="3"/>
      <c r="O93" s="3"/>
    </row>
    <row r="94" spans="1:15" ht="16">
      <c r="A94" s="4">
        <v>26241219</v>
      </c>
      <c r="B94" s="1" t="s">
        <v>169</v>
      </c>
      <c r="C94" s="4">
        <v>2016</v>
      </c>
      <c r="D94" s="5" t="s">
        <v>170</v>
      </c>
      <c r="E94" s="3" t="s">
        <v>10</v>
      </c>
      <c r="F94" s="3"/>
      <c r="H94" s="3" t="s">
        <v>23</v>
      </c>
      <c r="J94" s="6"/>
      <c r="M94" s="8"/>
      <c r="N94" s="3"/>
      <c r="O94" s="3"/>
    </row>
    <row r="95" spans="1:15" ht="16">
      <c r="A95" s="4">
        <v>26226409</v>
      </c>
      <c r="B95" s="1" t="s">
        <v>392</v>
      </c>
      <c r="C95" s="4">
        <v>2015</v>
      </c>
      <c r="D95" s="5" t="s">
        <v>393</v>
      </c>
      <c r="E95" s="3" t="s">
        <v>10</v>
      </c>
      <c r="F95" s="3"/>
      <c r="H95" s="3" t="s">
        <v>23</v>
      </c>
      <c r="J95" s="6"/>
      <c r="M95" s="8"/>
      <c r="N95" s="3"/>
      <c r="O95" s="3"/>
    </row>
    <row r="96" spans="1:15" ht="16">
      <c r="A96" s="4">
        <v>26137657</v>
      </c>
      <c r="B96" s="1" t="s">
        <v>350</v>
      </c>
      <c r="C96" s="4">
        <v>2015</v>
      </c>
      <c r="D96" s="5" t="s">
        <v>351</v>
      </c>
      <c r="E96" s="3" t="s">
        <v>10</v>
      </c>
      <c r="F96" s="3"/>
      <c r="H96" s="3" t="s">
        <v>23</v>
      </c>
    </row>
    <row r="97" spans="1:8" ht="16">
      <c r="A97" s="4">
        <v>26132825</v>
      </c>
      <c r="B97" s="1" t="s">
        <v>416</v>
      </c>
      <c r="C97" s="4">
        <v>2015</v>
      </c>
      <c r="D97" s="5" t="s">
        <v>417</v>
      </c>
      <c r="E97" s="3" t="s">
        <v>10</v>
      </c>
      <c r="F97" s="3"/>
      <c r="H97" s="3" t="s">
        <v>23</v>
      </c>
    </row>
    <row r="98" spans="1:8" ht="16">
      <c r="A98" s="4">
        <v>26121112</v>
      </c>
      <c r="B98" s="1" t="s">
        <v>94</v>
      </c>
      <c r="C98" s="4">
        <v>2015</v>
      </c>
      <c r="D98" s="5" t="s">
        <v>95</v>
      </c>
      <c r="E98" s="3" t="s">
        <v>10</v>
      </c>
      <c r="F98" s="3"/>
      <c r="H98" s="3" t="s">
        <v>23</v>
      </c>
    </row>
    <row r="99" spans="1:8" ht="16">
      <c r="A99" s="4">
        <v>26046087</v>
      </c>
      <c r="B99" s="1" t="s">
        <v>550</v>
      </c>
      <c r="C99" s="4">
        <v>2015</v>
      </c>
      <c r="D99" s="5" t="s">
        <v>551</v>
      </c>
      <c r="E99" s="3" t="s">
        <v>10</v>
      </c>
      <c r="F99" s="3"/>
      <c r="H99" s="3" t="s">
        <v>23</v>
      </c>
    </row>
    <row r="100" spans="1:8" ht="16">
      <c r="A100" s="4">
        <v>25982843</v>
      </c>
      <c r="B100" s="1" t="s">
        <v>318</v>
      </c>
      <c r="C100" s="4">
        <v>2015</v>
      </c>
      <c r="D100" s="5" t="s">
        <v>319</v>
      </c>
      <c r="E100" s="3" t="s">
        <v>10</v>
      </c>
      <c r="F100" s="3"/>
      <c r="H100" s="3" t="s">
        <v>23</v>
      </c>
    </row>
    <row r="101" spans="1:8" ht="16">
      <c r="A101" s="4">
        <v>25946433</v>
      </c>
      <c r="B101" s="1" t="s">
        <v>536</v>
      </c>
      <c r="C101" s="4">
        <v>2015</v>
      </c>
      <c r="D101" s="5" t="s">
        <v>537</v>
      </c>
      <c r="E101" s="3" t="s">
        <v>10</v>
      </c>
      <c r="F101" s="3"/>
      <c r="H101" s="3" t="s">
        <v>23</v>
      </c>
    </row>
    <row r="102" spans="1:8" ht="16">
      <c r="A102" s="4">
        <v>25918347</v>
      </c>
      <c r="B102" s="1" t="s">
        <v>470</v>
      </c>
      <c r="C102" s="4">
        <v>2015</v>
      </c>
      <c r="D102" s="5" t="s">
        <v>471</v>
      </c>
      <c r="E102" s="3" t="s">
        <v>10</v>
      </c>
      <c r="F102" s="3"/>
      <c r="H102" s="3" t="s">
        <v>23</v>
      </c>
    </row>
    <row r="103" spans="1:8" ht="16">
      <c r="A103" s="4">
        <v>25807050</v>
      </c>
      <c r="B103" s="1" t="s">
        <v>538</v>
      </c>
      <c r="C103" s="4">
        <v>2015</v>
      </c>
      <c r="D103" s="5" t="s">
        <v>539</v>
      </c>
      <c r="E103" s="3" t="s">
        <v>10</v>
      </c>
      <c r="F103" s="3"/>
      <c r="H103" s="3" t="s">
        <v>23</v>
      </c>
    </row>
    <row r="104" spans="1:8" ht="16">
      <c r="A104" s="4">
        <v>25650037</v>
      </c>
      <c r="B104" s="1" t="s">
        <v>454</v>
      </c>
      <c r="C104" s="4">
        <v>2015</v>
      </c>
      <c r="D104" s="5" t="s">
        <v>455</v>
      </c>
      <c r="E104" s="3" t="s">
        <v>10</v>
      </c>
      <c r="F104" s="3"/>
      <c r="H104" s="3" t="s">
        <v>23</v>
      </c>
    </row>
    <row r="105" spans="1:8" ht="16">
      <c r="A105" s="4">
        <v>25398808</v>
      </c>
      <c r="B105" s="1" t="s">
        <v>298</v>
      </c>
      <c r="C105" s="4">
        <v>2014</v>
      </c>
      <c r="D105" s="5" t="s">
        <v>299</v>
      </c>
      <c r="E105" s="3" t="s">
        <v>10</v>
      </c>
      <c r="F105" s="3"/>
      <c r="H105" s="3" t="s">
        <v>23</v>
      </c>
    </row>
    <row r="106" spans="1:8" ht="16">
      <c r="A106" s="4">
        <v>25072620</v>
      </c>
      <c r="B106" s="1" t="s">
        <v>402</v>
      </c>
      <c r="C106" s="4">
        <v>2014</v>
      </c>
      <c r="D106" s="5" t="s">
        <v>403</v>
      </c>
      <c r="E106" s="3" t="s">
        <v>10</v>
      </c>
      <c r="F106" s="3"/>
      <c r="H106" s="3" t="s">
        <v>23</v>
      </c>
    </row>
    <row r="107" spans="1:8" ht="16">
      <c r="A107" s="4">
        <v>25066883</v>
      </c>
      <c r="B107" s="1" t="s">
        <v>316</v>
      </c>
      <c r="C107" s="4">
        <v>2014</v>
      </c>
      <c r="D107" s="5" t="s">
        <v>317</v>
      </c>
      <c r="E107" s="3" t="s">
        <v>10</v>
      </c>
      <c r="F107" s="3"/>
      <c r="H107" s="3" t="s">
        <v>23</v>
      </c>
    </row>
    <row r="108" spans="1:8" ht="16">
      <c r="A108" s="4">
        <v>24964991</v>
      </c>
      <c r="B108" s="1" t="s">
        <v>458</v>
      </c>
      <c r="C108" s="4">
        <v>2014</v>
      </c>
      <c r="D108" s="5" t="s">
        <v>459</v>
      </c>
      <c r="E108" s="3" t="s">
        <v>10</v>
      </c>
      <c r="F108" s="3"/>
      <c r="H108" s="3" t="s">
        <v>23</v>
      </c>
    </row>
    <row r="109" spans="1:8" ht="16">
      <c r="A109" s="4">
        <v>24923536</v>
      </c>
      <c r="B109" s="1" t="s">
        <v>522</v>
      </c>
      <c r="C109" s="4">
        <v>2014</v>
      </c>
      <c r="D109" s="5" t="s">
        <v>523</v>
      </c>
      <c r="E109" s="3" t="s">
        <v>10</v>
      </c>
      <c r="F109" s="3"/>
      <c r="H109" s="3" t="s">
        <v>23</v>
      </c>
    </row>
    <row r="110" spans="1:8" ht="16">
      <c r="A110" s="4">
        <v>24881673</v>
      </c>
      <c r="B110" s="1" t="s">
        <v>544</v>
      </c>
      <c r="C110" s="4">
        <v>2014</v>
      </c>
      <c r="D110" s="5" t="s">
        <v>545</v>
      </c>
      <c r="E110" s="3" t="s">
        <v>10</v>
      </c>
      <c r="F110" s="3"/>
      <c r="H110" s="3" t="s">
        <v>23</v>
      </c>
    </row>
    <row r="111" spans="1:8" ht="16">
      <c r="A111" s="4">
        <v>24829249</v>
      </c>
      <c r="B111" s="1" t="s">
        <v>179</v>
      </c>
      <c r="C111" s="4">
        <v>2014</v>
      </c>
      <c r="D111" s="5" t="s">
        <v>180</v>
      </c>
      <c r="E111" s="3" t="s">
        <v>10</v>
      </c>
      <c r="F111" s="3"/>
      <c r="H111" s="3" t="s">
        <v>23</v>
      </c>
    </row>
    <row r="112" spans="1:8" ht="16">
      <c r="A112" s="4">
        <v>24810656</v>
      </c>
      <c r="B112" s="1" t="s">
        <v>130</v>
      </c>
      <c r="C112" s="4">
        <v>2014</v>
      </c>
      <c r="D112" s="5" t="s">
        <v>131</v>
      </c>
      <c r="E112" s="3" t="s">
        <v>10</v>
      </c>
      <c r="F112" s="3"/>
      <c r="H112" s="3" t="s">
        <v>23</v>
      </c>
    </row>
    <row r="113" spans="1:8" ht="16">
      <c r="A113" s="4">
        <v>24658548</v>
      </c>
      <c r="B113" s="1" t="s">
        <v>115</v>
      </c>
      <c r="C113" s="4">
        <v>2014</v>
      </c>
      <c r="D113" s="5" t="s">
        <v>116</v>
      </c>
      <c r="E113" s="3" t="s">
        <v>10</v>
      </c>
      <c r="F113" s="3"/>
      <c r="H113" s="3" t="s">
        <v>23</v>
      </c>
    </row>
    <row r="114" spans="1:8" ht="16">
      <c r="A114" s="4">
        <v>24596281</v>
      </c>
      <c r="B114" s="1" t="s">
        <v>100</v>
      </c>
      <c r="C114" s="4">
        <v>2014</v>
      </c>
      <c r="D114" s="5" t="s">
        <v>101</v>
      </c>
      <c r="E114" s="3" t="s">
        <v>10</v>
      </c>
      <c r="F114" s="3"/>
      <c r="H114" s="3" t="s">
        <v>23</v>
      </c>
    </row>
    <row r="115" spans="1:8" ht="16">
      <c r="A115" s="4">
        <v>24579822</v>
      </c>
      <c r="B115" s="1" t="s">
        <v>320</v>
      </c>
      <c r="C115" s="4">
        <v>2014</v>
      </c>
      <c r="D115" s="5" t="s">
        <v>321</v>
      </c>
      <c r="E115" s="3" t="s">
        <v>10</v>
      </c>
      <c r="F115" s="3"/>
      <c r="H115" s="3" t="s">
        <v>23</v>
      </c>
    </row>
    <row r="116" spans="1:8" ht="16">
      <c r="A116" s="4">
        <v>24548875</v>
      </c>
      <c r="B116" s="1" t="s">
        <v>330</v>
      </c>
      <c r="C116" s="4">
        <v>2014</v>
      </c>
      <c r="D116" s="5" t="s">
        <v>331</v>
      </c>
      <c r="E116" s="3" t="s">
        <v>10</v>
      </c>
      <c r="F116" s="3"/>
      <c r="H116" s="3" t="s">
        <v>23</v>
      </c>
    </row>
    <row r="117" spans="1:8" ht="16">
      <c r="A117" s="4">
        <v>24407957</v>
      </c>
      <c r="B117" s="1" t="s">
        <v>284</v>
      </c>
      <c r="C117" s="4">
        <v>2015</v>
      </c>
      <c r="D117" s="5" t="s">
        <v>285</v>
      </c>
      <c r="E117" s="3" t="s">
        <v>10</v>
      </c>
      <c r="F117" s="3"/>
      <c r="H117" s="3" t="s">
        <v>23</v>
      </c>
    </row>
    <row r="118" spans="1:8" ht="16">
      <c r="A118" s="4">
        <v>24380721</v>
      </c>
      <c r="B118" s="1" t="s">
        <v>199</v>
      </c>
      <c r="C118" s="4">
        <v>2014</v>
      </c>
      <c r="D118" s="5" t="s">
        <v>200</v>
      </c>
      <c r="E118" s="3" t="s">
        <v>10</v>
      </c>
      <c r="F118" s="3"/>
      <c r="H118" s="3" t="s">
        <v>23</v>
      </c>
    </row>
    <row r="119" spans="1:8" ht="16">
      <c r="A119" s="4">
        <v>24315842</v>
      </c>
      <c r="B119" s="1" t="s">
        <v>492</v>
      </c>
      <c r="C119" s="4">
        <v>2014</v>
      </c>
      <c r="D119" s="5" t="s">
        <v>493</v>
      </c>
      <c r="E119" s="3" t="s">
        <v>10</v>
      </c>
      <c r="F119" s="3"/>
      <c r="H119" s="3" t="s">
        <v>23</v>
      </c>
    </row>
    <row r="120" spans="1:8" ht="16">
      <c r="A120" s="4">
        <v>23929317</v>
      </c>
      <c r="B120" s="1" t="s">
        <v>195</v>
      </c>
      <c r="C120" s="4">
        <v>2014</v>
      </c>
      <c r="D120" s="5" t="s">
        <v>196</v>
      </c>
      <c r="E120" s="3" t="s">
        <v>10</v>
      </c>
      <c r="F120" s="3"/>
      <c r="H120" s="3" t="s">
        <v>23</v>
      </c>
    </row>
    <row r="121" spans="1:8" ht="16">
      <c r="A121" s="4">
        <v>23771003</v>
      </c>
      <c r="B121" s="1" t="s">
        <v>223</v>
      </c>
      <c r="C121" s="4">
        <v>2013</v>
      </c>
      <c r="D121" s="5" t="s">
        <v>224</v>
      </c>
      <c r="E121" s="3" t="s">
        <v>10</v>
      </c>
      <c r="F121" s="3"/>
      <c r="H121" s="3" t="s">
        <v>23</v>
      </c>
    </row>
    <row r="122" spans="1:8" ht="16">
      <c r="A122" s="4">
        <v>23723198</v>
      </c>
      <c r="B122" s="1" t="s">
        <v>286</v>
      </c>
      <c r="C122" s="4">
        <v>2013</v>
      </c>
      <c r="D122" s="5" t="s">
        <v>287</v>
      </c>
      <c r="E122" s="3" t="s">
        <v>10</v>
      </c>
      <c r="F122" s="3"/>
      <c r="H122" s="3" t="s">
        <v>23</v>
      </c>
    </row>
    <row r="123" spans="1:8" ht="16">
      <c r="A123" s="4">
        <v>23665115</v>
      </c>
      <c r="B123" s="1" t="s">
        <v>562</v>
      </c>
      <c r="C123" s="4">
        <v>2013</v>
      </c>
      <c r="D123" s="5" t="s">
        <v>563</v>
      </c>
      <c r="E123" s="3" t="s">
        <v>10</v>
      </c>
      <c r="F123" s="3"/>
      <c r="H123" s="3" t="s">
        <v>23</v>
      </c>
    </row>
    <row r="124" spans="1:8" ht="16">
      <c r="A124" s="4">
        <v>23516318</v>
      </c>
      <c r="B124" s="1" t="s">
        <v>442</v>
      </c>
      <c r="C124" s="4">
        <v>2013</v>
      </c>
      <c r="D124" s="5" t="s">
        <v>443</v>
      </c>
      <c r="E124" s="3" t="s">
        <v>10</v>
      </c>
      <c r="F124" s="3"/>
      <c r="H124" s="3" t="s">
        <v>23</v>
      </c>
    </row>
    <row r="125" spans="1:8" ht="16">
      <c r="A125" s="4">
        <v>23514960</v>
      </c>
      <c r="B125" s="1" t="s">
        <v>118</v>
      </c>
      <c r="C125" s="4">
        <v>2013</v>
      </c>
      <c r="D125" s="5" t="s">
        <v>119</v>
      </c>
      <c r="E125" s="3" t="s">
        <v>10</v>
      </c>
      <c r="F125" s="3"/>
      <c r="H125" s="3" t="s">
        <v>23</v>
      </c>
    </row>
    <row r="126" spans="1:8" ht="16">
      <c r="A126" s="4">
        <v>23461659</v>
      </c>
      <c r="B126" s="1" t="s">
        <v>326</v>
      </c>
      <c r="C126" s="4">
        <v>2013</v>
      </c>
      <c r="D126" s="5" t="s">
        <v>327</v>
      </c>
      <c r="E126" s="3" t="s">
        <v>10</v>
      </c>
      <c r="F126" s="3"/>
      <c r="H126" s="3" t="s">
        <v>23</v>
      </c>
    </row>
    <row r="127" spans="1:8" ht="16">
      <c r="A127" s="4">
        <v>23331378</v>
      </c>
      <c r="B127" s="1" t="s">
        <v>294</v>
      </c>
      <c r="C127" s="4">
        <v>2013</v>
      </c>
      <c r="D127" s="5" t="s">
        <v>295</v>
      </c>
      <c r="E127" s="3" t="s">
        <v>10</v>
      </c>
      <c r="F127" s="3"/>
      <c r="H127" s="3" t="s">
        <v>23</v>
      </c>
    </row>
    <row r="128" spans="1:8" ht="16">
      <c r="A128" s="4">
        <v>23243510</v>
      </c>
      <c r="B128" s="1" t="s">
        <v>462</v>
      </c>
      <c r="C128" s="4">
        <v>2012</v>
      </c>
      <c r="D128" s="5" t="s">
        <v>463</v>
      </c>
      <c r="E128" s="3" t="s">
        <v>10</v>
      </c>
      <c r="F128" s="3"/>
      <c r="H128" s="3" t="s">
        <v>23</v>
      </c>
    </row>
    <row r="129" spans="1:8" ht="16">
      <c r="A129" s="4">
        <v>23152545</v>
      </c>
      <c r="B129" s="1" t="s">
        <v>63</v>
      </c>
      <c r="C129" s="4">
        <v>2013</v>
      </c>
      <c r="D129" s="5" t="s">
        <v>64</v>
      </c>
      <c r="E129" s="3" t="s">
        <v>10</v>
      </c>
      <c r="F129" s="3"/>
      <c r="H129" s="3" t="s">
        <v>23</v>
      </c>
    </row>
    <row r="130" spans="1:8" ht="16">
      <c r="A130" s="4">
        <v>23146098</v>
      </c>
      <c r="B130" s="1" t="s">
        <v>448</v>
      </c>
      <c r="C130" s="4">
        <v>2012</v>
      </c>
      <c r="D130" s="5" t="s">
        <v>449</v>
      </c>
      <c r="E130" s="3" t="s">
        <v>10</v>
      </c>
      <c r="F130" s="3"/>
      <c r="H130" s="3" t="s">
        <v>23</v>
      </c>
    </row>
    <row r="131" spans="1:8" ht="16">
      <c r="A131" s="4">
        <v>23080502</v>
      </c>
      <c r="B131" s="1" t="s">
        <v>324</v>
      </c>
      <c r="C131" s="4">
        <v>2012</v>
      </c>
      <c r="D131" s="5" t="s">
        <v>325</v>
      </c>
      <c r="E131" s="3" t="s">
        <v>10</v>
      </c>
      <c r="F131" s="3"/>
      <c r="H131" s="3" t="s">
        <v>23</v>
      </c>
    </row>
    <row r="132" spans="1:8" ht="16">
      <c r="A132" s="4">
        <v>22825817</v>
      </c>
      <c r="B132" s="1" t="s">
        <v>235</v>
      </c>
      <c r="C132" s="4">
        <v>2012</v>
      </c>
      <c r="D132" s="5" t="s">
        <v>236</v>
      </c>
      <c r="E132" s="3" t="s">
        <v>10</v>
      </c>
      <c r="F132" s="3"/>
      <c r="H132" s="3" t="s">
        <v>23</v>
      </c>
    </row>
    <row r="133" spans="1:8" ht="16">
      <c r="A133" s="4">
        <v>22820131</v>
      </c>
      <c r="B133" s="1" t="s">
        <v>306</v>
      </c>
      <c r="C133" s="4">
        <v>2012</v>
      </c>
      <c r="D133" s="5" t="s">
        <v>307</v>
      </c>
      <c r="E133" s="3" t="s">
        <v>10</v>
      </c>
      <c r="F133" s="3"/>
      <c r="H133" s="3" t="s">
        <v>23</v>
      </c>
    </row>
    <row r="134" spans="1:8" ht="16">
      <c r="A134" s="4">
        <v>22750998</v>
      </c>
      <c r="B134" s="1" t="s">
        <v>388</v>
      </c>
      <c r="C134" s="4">
        <v>2013</v>
      </c>
      <c r="D134" s="5" t="s">
        <v>389</v>
      </c>
      <c r="E134" s="3" t="s">
        <v>10</v>
      </c>
      <c r="F134" s="3"/>
      <c r="H134" s="3" t="s">
        <v>23</v>
      </c>
    </row>
    <row r="135" spans="1:8" ht="16">
      <c r="A135" s="4">
        <v>22641196</v>
      </c>
      <c r="B135" s="1" t="s">
        <v>368</v>
      </c>
      <c r="C135" s="4">
        <v>2012</v>
      </c>
      <c r="D135" s="5" t="s">
        <v>369</v>
      </c>
      <c r="E135" s="3" t="s">
        <v>10</v>
      </c>
      <c r="F135" s="3"/>
      <c r="H135" s="3" t="s">
        <v>23</v>
      </c>
    </row>
    <row r="136" spans="1:8" ht="16">
      <c r="A136" s="4">
        <v>22564265</v>
      </c>
      <c r="B136" s="1" t="s">
        <v>398</v>
      </c>
      <c r="C136" s="4">
        <v>2012</v>
      </c>
      <c r="D136" s="5" t="s">
        <v>399</v>
      </c>
      <c r="E136" s="3" t="s">
        <v>10</v>
      </c>
      <c r="F136" s="3"/>
      <c r="H136" s="3" t="s">
        <v>23</v>
      </c>
    </row>
    <row r="137" spans="1:8" ht="16">
      <c r="A137" s="4">
        <v>22212513</v>
      </c>
      <c r="B137" s="1" t="s">
        <v>292</v>
      </c>
      <c r="C137" s="4">
        <v>2012</v>
      </c>
      <c r="D137" s="5" t="s">
        <v>293</v>
      </c>
      <c r="E137" s="3" t="s">
        <v>10</v>
      </c>
      <c r="F137" s="3"/>
      <c r="H137" s="3" t="s">
        <v>23</v>
      </c>
    </row>
    <row r="138" spans="1:8" ht="16">
      <c r="A138" s="4">
        <v>22048789</v>
      </c>
      <c r="B138" s="1" t="s">
        <v>97</v>
      </c>
      <c r="C138" s="4">
        <v>2012</v>
      </c>
      <c r="D138" s="5" t="s">
        <v>98</v>
      </c>
      <c r="E138" s="3" t="s">
        <v>10</v>
      </c>
      <c r="F138" s="3"/>
      <c r="H138" s="3" t="s">
        <v>23</v>
      </c>
    </row>
    <row r="139" spans="1:8" ht="16">
      <c r="A139" s="4">
        <v>22018204</v>
      </c>
      <c r="B139" s="1" t="s">
        <v>510</v>
      </c>
      <c r="C139" s="4">
        <v>2011</v>
      </c>
      <c r="D139" s="5" t="s">
        <v>511</v>
      </c>
      <c r="E139" s="3" t="s">
        <v>10</v>
      </c>
      <c r="F139" s="3"/>
      <c r="H139" s="3" t="s">
        <v>23</v>
      </c>
    </row>
    <row r="140" spans="1:8" ht="16">
      <c r="A140" s="4">
        <v>21810148</v>
      </c>
      <c r="B140" s="1" t="s">
        <v>534</v>
      </c>
      <c r="C140" s="4">
        <v>2011</v>
      </c>
      <c r="D140" s="5" t="s">
        <v>535</v>
      </c>
      <c r="E140" s="3" t="s">
        <v>10</v>
      </c>
      <c r="F140" s="3"/>
      <c r="H140" s="3" t="s">
        <v>23</v>
      </c>
    </row>
    <row r="141" spans="1:8" ht="16">
      <c r="A141" s="4">
        <v>21804462</v>
      </c>
      <c r="B141" s="1" t="s">
        <v>336</v>
      </c>
      <c r="C141" s="4">
        <v>2011</v>
      </c>
      <c r="D141" s="5" t="s">
        <v>337</v>
      </c>
      <c r="E141" s="3" t="s">
        <v>10</v>
      </c>
      <c r="F141" s="3"/>
      <c r="H141" s="3" t="s">
        <v>23</v>
      </c>
    </row>
    <row r="142" spans="1:8" ht="16">
      <c r="A142" s="4">
        <v>21801705</v>
      </c>
      <c r="B142" s="1" t="s">
        <v>91</v>
      </c>
      <c r="C142" s="4">
        <v>2012</v>
      </c>
      <c r="D142" s="5" t="s">
        <v>92</v>
      </c>
      <c r="E142" s="3" t="s">
        <v>10</v>
      </c>
      <c r="F142" s="3"/>
      <c r="H142" s="3" t="s">
        <v>23</v>
      </c>
    </row>
    <row r="143" spans="1:8" ht="16">
      <c r="A143" s="4">
        <v>21794043</v>
      </c>
      <c r="B143" s="1" t="s">
        <v>412</v>
      </c>
      <c r="C143" s="4">
        <v>2012</v>
      </c>
      <c r="D143" s="5" t="s">
        <v>413</v>
      </c>
      <c r="E143" s="3" t="s">
        <v>10</v>
      </c>
      <c r="F143" s="3"/>
      <c r="H143" s="3" t="s">
        <v>23</v>
      </c>
    </row>
    <row r="144" spans="1:8" ht="16">
      <c r="A144" s="4">
        <v>21549850</v>
      </c>
      <c r="B144" s="1" t="s">
        <v>432</v>
      </c>
      <c r="C144" s="4">
        <v>2011</v>
      </c>
      <c r="D144" s="5" t="s">
        <v>433</v>
      </c>
      <c r="E144" s="3" t="s">
        <v>10</v>
      </c>
      <c r="F144" s="3"/>
      <c r="H144" s="3" t="s">
        <v>23</v>
      </c>
    </row>
    <row r="145" spans="1:8" ht="16">
      <c r="A145" s="4">
        <v>21538037</v>
      </c>
      <c r="B145" s="1" t="s">
        <v>219</v>
      </c>
      <c r="C145" s="4">
        <v>2011</v>
      </c>
      <c r="D145" s="5" t="s">
        <v>220</v>
      </c>
      <c r="E145" s="3" t="s">
        <v>10</v>
      </c>
      <c r="F145" s="3"/>
      <c r="H145" s="3" t="s">
        <v>23</v>
      </c>
    </row>
    <row r="146" spans="1:8" ht="16">
      <c r="A146" s="4">
        <v>21457420</v>
      </c>
      <c r="B146" s="1" t="s">
        <v>574</v>
      </c>
      <c r="C146" s="4">
        <v>2011</v>
      </c>
      <c r="D146" s="5" t="s">
        <v>575</v>
      </c>
      <c r="E146" s="3" t="s">
        <v>10</v>
      </c>
      <c r="F146" s="3"/>
      <c r="H146" s="3" t="s">
        <v>23</v>
      </c>
    </row>
    <row r="147" spans="1:8" ht="16">
      <c r="A147" s="4">
        <v>21389320</v>
      </c>
      <c r="B147" s="1" t="s">
        <v>304</v>
      </c>
      <c r="C147" s="4">
        <v>2011</v>
      </c>
      <c r="D147" s="5" t="s">
        <v>305</v>
      </c>
      <c r="E147" s="3" t="s">
        <v>10</v>
      </c>
      <c r="F147" s="3"/>
      <c r="H147" s="3" t="s">
        <v>23</v>
      </c>
    </row>
    <row r="148" spans="1:8" ht="16">
      <c r="A148" s="4">
        <v>21376661</v>
      </c>
      <c r="B148" s="1" t="s">
        <v>106</v>
      </c>
      <c r="C148" s="4">
        <v>2011</v>
      </c>
      <c r="D148" s="5" t="s">
        <v>107</v>
      </c>
      <c r="E148" s="3" t="s">
        <v>10</v>
      </c>
      <c r="F148" s="3"/>
      <c r="H148" s="3" t="s">
        <v>23</v>
      </c>
    </row>
    <row r="149" spans="1:8" ht="16">
      <c r="A149" s="4">
        <v>21296175</v>
      </c>
      <c r="B149" s="1" t="s">
        <v>430</v>
      </c>
      <c r="C149" s="4">
        <v>2011</v>
      </c>
      <c r="D149" s="5" t="s">
        <v>431</v>
      </c>
      <c r="E149" s="3" t="s">
        <v>10</v>
      </c>
      <c r="F149" s="3"/>
      <c r="H149" s="3" t="s">
        <v>23</v>
      </c>
    </row>
    <row r="150" spans="1:8" ht="16">
      <c r="A150" s="4">
        <v>20970670</v>
      </c>
      <c r="B150" s="1" t="s">
        <v>221</v>
      </c>
      <c r="C150" s="4">
        <v>2010</v>
      </c>
      <c r="D150" s="5" t="s">
        <v>222</v>
      </c>
      <c r="E150" s="3" t="s">
        <v>10</v>
      </c>
      <c r="F150" s="3"/>
      <c r="H150" s="3" t="s">
        <v>23</v>
      </c>
    </row>
    <row r="151" spans="1:8" ht="16">
      <c r="A151" s="4">
        <v>20872080</v>
      </c>
      <c r="B151" s="1" t="s">
        <v>203</v>
      </c>
      <c r="C151" s="4">
        <v>2010</v>
      </c>
      <c r="D151" s="5" t="s">
        <v>204</v>
      </c>
      <c r="E151" s="3" t="s">
        <v>10</v>
      </c>
      <c r="F151" s="3"/>
      <c r="H151" s="3" t="s">
        <v>23</v>
      </c>
    </row>
    <row r="152" spans="1:8" ht="16">
      <c r="A152" s="4">
        <v>20851868</v>
      </c>
      <c r="B152" s="1" t="s">
        <v>496</v>
      </c>
      <c r="C152" s="4">
        <v>2011</v>
      </c>
      <c r="D152" s="5" t="s">
        <v>497</v>
      </c>
      <c r="E152" s="3" t="s">
        <v>10</v>
      </c>
      <c r="F152" s="3"/>
      <c r="H152" s="3" t="s">
        <v>23</v>
      </c>
    </row>
    <row r="153" spans="1:8" ht="16">
      <c r="A153" s="4">
        <v>20838386</v>
      </c>
      <c r="B153" s="1" t="s">
        <v>263</v>
      </c>
      <c r="C153" s="4">
        <v>2011</v>
      </c>
      <c r="D153" s="5" t="s">
        <v>264</v>
      </c>
      <c r="E153" s="3" t="s">
        <v>10</v>
      </c>
      <c r="F153" s="3"/>
    </row>
    <row r="154" spans="1:8" ht="16">
      <c r="A154" s="4">
        <v>20685258</v>
      </c>
      <c r="B154" s="1" t="s">
        <v>420</v>
      </c>
      <c r="C154" s="4">
        <v>2010</v>
      </c>
      <c r="D154" s="5" t="s">
        <v>421</v>
      </c>
      <c r="E154" s="3" t="s">
        <v>10</v>
      </c>
      <c r="F154" s="3"/>
    </row>
    <row r="155" spans="1:8" ht="16">
      <c r="A155" s="4">
        <v>20534025</v>
      </c>
      <c r="B155" s="1" t="s">
        <v>410</v>
      </c>
      <c r="C155" s="4">
        <v>2010</v>
      </c>
      <c r="D155" s="5" t="s">
        <v>411</v>
      </c>
      <c r="E155" s="3" t="s">
        <v>10</v>
      </c>
      <c r="F155" s="3"/>
    </row>
    <row r="156" spans="1:8" ht="16">
      <c r="A156" s="4">
        <v>20399877</v>
      </c>
      <c r="B156" s="1" t="s">
        <v>484</v>
      </c>
      <c r="C156" s="4">
        <v>2010</v>
      </c>
      <c r="D156" s="5" t="s">
        <v>485</v>
      </c>
      <c r="E156" s="3" t="s">
        <v>10</v>
      </c>
      <c r="F156" s="3"/>
    </row>
    <row r="157" spans="1:8" ht="16">
      <c r="A157" s="4">
        <v>20228849</v>
      </c>
      <c r="B157" s="1" t="s">
        <v>466</v>
      </c>
      <c r="C157" s="4">
        <v>2011</v>
      </c>
      <c r="D157" s="5" t="s">
        <v>467</v>
      </c>
      <c r="E157" s="3" t="s">
        <v>10</v>
      </c>
      <c r="F157" s="3"/>
    </row>
    <row r="158" spans="1:8" ht="16">
      <c r="A158" s="4">
        <v>20138915</v>
      </c>
      <c r="B158" s="1" t="s">
        <v>229</v>
      </c>
      <c r="C158" s="4">
        <v>2010</v>
      </c>
      <c r="D158" s="5" t="s">
        <v>230</v>
      </c>
      <c r="E158" s="3" t="s">
        <v>10</v>
      </c>
      <c r="F158" s="3"/>
    </row>
    <row r="159" spans="1:8" ht="16">
      <c r="A159" s="4">
        <v>20005968</v>
      </c>
      <c r="B159" s="1" t="s">
        <v>201</v>
      </c>
      <c r="C159" s="4">
        <v>2010</v>
      </c>
      <c r="D159" s="5" t="s">
        <v>202</v>
      </c>
      <c r="E159" s="3" t="s">
        <v>10</v>
      </c>
      <c r="F159" s="3"/>
    </row>
    <row r="160" spans="1:8" ht="16">
      <c r="A160" s="4">
        <v>19935727</v>
      </c>
      <c r="B160" s="1" t="s">
        <v>428</v>
      </c>
      <c r="C160" s="4">
        <v>2010</v>
      </c>
      <c r="D160" s="5" t="s">
        <v>429</v>
      </c>
      <c r="E160" s="3" t="s">
        <v>10</v>
      </c>
      <c r="F160" s="3"/>
    </row>
    <row r="161" spans="1:6" ht="16">
      <c r="A161" s="4">
        <v>19843234</v>
      </c>
      <c r="B161" s="1" t="s">
        <v>436</v>
      </c>
      <c r="C161" s="4">
        <v>2010</v>
      </c>
      <c r="D161" s="5" t="s">
        <v>437</v>
      </c>
      <c r="E161" s="3" t="s">
        <v>10</v>
      </c>
      <c r="F161" s="3"/>
    </row>
    <row r="162" spans="1:6" ht="16">
      <c r="A162" s="4">
        <v>19505844</v>
      </c>
      <c r="B162" s="1" t="s">
        <v>247</v>
      </c>
      <c r="C162" s="4">
        <v>2009</v>
      </c>
      <c r="D162" s="5" t="s">
        <v>248</v>
      </c>
      <c r="E162" s="3" t="s">
        <v>10</v>
      </c>
      <c r="F162" s="3"/>
    </row>
    <row r="163" spans="1:6" ht="16">
      <c r="A163" s="4">
        <v>19465942</v>
      </c>
      <c r="B163" s="1" t="s">
        <v>394</v>
      </c>
      <c r="C163" s="4">
        <v>2010</v>
      </c>
      <c r="D163" s="5" t="s">
        <v>395</v>
      </c>
      <c r="E163" s="3" t="s">
        <v>10</v>
      </c>
      <c r="F163" s="3"/>
    </row>
    <row r="164" spans="1:6" ht="16">
      <c r="A164" s="4">
        <v>19298239</v>
      </c>
      <c r="B164" s="1" t="s">
        <v>516</v>
      </c>
      <c r="C164" s="4">
        <v>2009</v>
      </c>
      <c r="D164" s="5" t="s">
        <v>517</v>
      </c>
      <c r="E164" s="3" t="s">
        <v>10</v>
      </c>
      <c r="F164" s="3"/>
    </row>
    <row r="165" spans="1:6" ht="16">
      <c r="A165" s="4">
        <v>18695666</v>
      </c>
      <c r="B165" s="1" t="s">
        <v>109</v>
      </c>
      <c r="C165" s="4">
        <v>2008</v>
      </c>
      <c r="D165" s="5" t="s">
        <v>275</v>
      </c>
      <c r="E165" s="3" t="s">
        <v>10</v>
      </c>
      <c r="F165" s="3"/>
    </row>
    <row r="166" spans="1:6" ht="16">
      <c r="A166" s="4">
        <v>18679368</v>
      </c>
      <c r="B166" s="1" t="s">
        <v>396</v>
      </c>
      <c r="C166" s="4">
        <v>2008</v>
      </c>
      <c r="D166" s="5" t="s">
        <v>397</v>
      </c>
      <c r="E166" s="3" t="s">
        <v>10</v>
      </c>
      <c r="F166" s="3"/>
    </row>
    <row r="167" spans="1:6" ht="16">
      <c r="A167" s="4">
        <v>18662831</v>
      </c>
      <c r="B167" s="1" t="s">
        <v>211</v>
      </c>
      <c r="C167" s="4">
        <v>2008</v>
      </c>
      <c r="D167" s="5" t="s">
        <v>212</v>
      </c>
      <c r="E167" s="3" t="s">
        <v>10</v>
      </c>
      <c r="F167" s="3"/>
    </row>
    <row r="168" spans="1:6" ht="16">
      <c r="A168" s="4">
        <v>18541204</v>
      </c>
      <c r="B168" s="1" t="s">
        <v>314</v>
      </c>
      <c r="C168" s="4">
        <v>2008</v>
      </c>
      <c r="D168" s="5" t="s">
        <v>315</v>
      </c>
      <c r="E168" s="3" t="s">
        <v>10</v>
      </c>
      <c r="F168" s="3"/>
    </row>
    <row r="169" spans="1:6" ht="16">
      <c r="A169" s="4">
        <v>18512026</v>
      </c>
      <c r="B169" s="1" t="s">
        <v>153</v>
      </c>
      <c r="C169" s="4">
        <v>2008</v>
      </c>
      <c r="D169" s="5" t="s">
        <v>154</v>
      </c>
      <c r="E169" s="3" t="s">
        <v>10</v>
      </c>
      <c r="F169" s="3"/>
    </row>
    <row r="170" spans="1:6" ht="16">
      <c r="A170" s="4">
        <v>18367292</v>
      </c>
      <c r="B170" s="1" t="s">
        <v>207</v>
      </c>
      <c r="C170" s="4">
        <v>2008</v>
      </c>
      <c r="D170" s="5" t="s">
        <v>208</v>
      </c>
      <c r="E170" s="3" t="s">
        <v>10</v>
      </c>
      <c r="F170" s="3"/>
    </row>
    <row r="171" spans="1:6" ht="16">
      <c r="A171" s="4">
        <v>18037945</v>
      </c>
      <c r="B171" s="1" t="s">
        <v>209</v>
      </c>
      <c r="C171" s="4">
        <v>2008</v>
      </c>
      <c r="D171" s="5" t="s">
        <v>210</v>
      </c>
      <c r="E171" s="3" t="s">
        <v>10</v>
      </c>
      <c r="F171" s="3"/>
    </row>
    <row r="172" spans="1:6" ht="16">
      <c r="A172" s="4">
        <v>17620548</v>
      </c>
      <c r="B172" s="1" t="s">
        <v>440</v>
      </c>
      <c r="C172" s="4">
        <v>2007</v>
      </c>
      <c r="D172" s="5" t="s">
        <v>441</v>
      </c>
      <c r="E172" s="3" t="s">
        <v>10</v>
      </c>
      <c r="F172" s="3"/>
    </row>
    <row r="173" spans="1:6" ht="16">
      <c r="A173" s="4">
        <v>17448218</v>
      </c>
      <c r="B173" s="1" t="s">
        <v>356</v>
      </c>
      <c r="C173" s="4">
        <v>2007</v>
      </c>
      <c r="D173" s="5" t="s">
        <v>357</v>
      </c>
      <c r="E173" s="3" t="s">
        <v>10</v>
      </c>
      <c r="F173" s="3"/>
    </row>
    <row r="174" spans="1:6" ht="16">
      <c r="A174" s="4">
        <v>17401392</v>
      </c>
      <c r="B174" s="1" t="s">
        <v>424</v>
      </c>
      <c r="C174" s="4">
        <v>2007</v>
      </c>
      <c r="D174" s="5" t="s">
        <v>425</v>
      </c>
      <c r="E174" s="3" t="s">
        <v>10</v>
      </c>
      <c r="F174" s="3"/>
    </row>
    <row r="175" spans="1:6" ht="16">
      <c r="A175" s="4">
        <v>17376882</v>
      </c>
      <c r="B175" s="1" t="s">
        <v>233</v>
      </c>
      <c r="C175" s="4">
        <v>2007</v>
      </c>
      <c r="D175" s="5" t="s">
        <v>234</v>
      </c>
      <c r="E175" s="3" t="s">
        <v>10</v>
      </c>
      <c r="F175" s="3"/>
    </row>
    <row r="176" spans="1:6" ht="16">
      <c r="A176" s="4">
        <v>17334385</v>
      </c>
      <c r="B176" s="1" t="s">
        <v>193</v>
      </c>
      <c r="C176" s="4">
        <v>2007</v>
      </c>
      <c r="D176" s="5" t="s">
        <v>194</v>
      </c>
      <c r="E176" s="3" t="s">
        <v>10</v>
      </c>
      <c r="F176" s="3"/>
    </row>
    <row r="177" spans="1:6" ht="16">
      <c r="A177" s="4">
        <v>17259874</v>
      </c>
      <c r="B177" s="1" t="s">
        <v>472</v>
      </c>
      <c r="C177" s="4">
        <v>2007</v>
      </c>
      <c r="D177" s="5" t="s">
        <v>473</v>
      </c>
      <c r="E177" s="3" t="s">
        <v>10</v>
      </c>
      <c r="F177" s="3"/>
    </row>
    <row r="178" spans="1:6" ht="16">
      <c r="A178" s="4">
        <v>17222758</v>
      </c>
      <c r="B178" s="1" t="s">
        <v>342</v>
      </c>
      <c r="C178" s="4">
        <v>2007</v>
      </c>
      <c r="D178" s="5" t="s">
        <v>343</v>
      </c>
      <c r="E178" s="3" t="s">
        <v>10</v>
      </c>
      <c r="F178" s="3"/>
    </row>
    <row r="179" spans="1:6" ht="16">
      <c r="A179" s="4">
        <v>17207644</v>
      </c>
      <c r="B179" s="1" t="s">
        <v>197</v>
      </c>
      <c r="C179" s="4">
        <v>2007</v>
      </c>
      <c r="D179" s="5" t="s">
        <v>198</v>
      </c>
      <c r="E179" s="3" t="s">
        <v>10</v>
      </c>
      <c r="F179" s="3"/>
    </row>
    <row r="180" spans="1:6" ht="16">
      <c r="A180" s="4">
        <v>17205485</v>
      </c>
      <c r="B180" s="1" t="s">
        <v>205</v>
      </c>
      <c r="C180" s="4">
        <v>2007</v>
      </c>
      <c r="D180" s="5" t="s">
        <v>206</v>
      </c>
      <c r="E180" s="3" t="s">
        <v>10</v>
      </c>
      <c r="F180" s="3"/>
    </row>
    <row r="181" spans="1:6" ht="16">
      <c r="A181" s="4">
        <v>17189225</v>
      </c>
      <c r="B181" s="1" t="s">
        <v>438</v>
      </c>
      <c r="C181" s="4">
        <v>2006</v>
      </c>
      <c r="D181" s="5" t="s">
        <v>439</v>
      </c>
      <c r="E181" s="3" t="s">
        <v>10</v>
      </c>
      <c r="F181" s="3"/>
    </row>
    <row r="182" spans="1:6" ht="16">
      <c r="A182" s="4">
        <v>17110691</v>
      </c>
      <c r="B182" s="1" t="s">
        <v>358</v>
      </c>
      <c r="C182" s="4">
        <v>2006</v>
      </c>
      <c r="D182" s="5" t="s">
        <v>359</v>
      </c>
      <c r="E182" s="3" t="s">
        <v>10</v>
      </c>
      <c r="F182" s="3"/>
    </row>
    <row r="183" spans="1:6" ht="16">
      <c r="A183" s="4">
        <v>17067909</v>
      </c>
      <c r="B183" s="1" t="s">
        <v>109</v>
      </c>
      <c r="C183" s="4">
        <v>2006</v>
      </c>
      <c r="D183" s="5" t="s">
        <v>110</v>
      </c>
      <c r="E183" s="3" t="s">
        <v>10</v>
      </c>
      <c r="F183" s="3"/>
    </row>
    <row r="184" spans="1:6" ht="16">
      <c r="A184" s="4">
        <v>17050202</v>
      </c>
      <c r="B184" s="1" t="s">
        <v>267</v>
      </c>
      <c r="C184" s="4">
        <v>2006</v>
      </c>
      <c r="D184" s="5" t="s">
        <v>268</v>
      </c>
      <c r="E184" s="3" t="s">
        <v>10</v>
      </c>
      <c r="F184" s="3"/>
    </row>
    <row r="185" spans="1:6" ht="16">
      <c r="A185" s="4">
        <v>16956672</v>
      </c>
      <c r="B185" s="1" t="s">
        <v>255</v>
      </c>
      <c r="C185" s="4">
        <v>2006</v>
      </c>
      <c r="D185" s="5" t="s">
        <v>256</v>
      </c>
      <c r="E185" s="3" t="s">
        <v>10</v>
      </c>
      <c r="F185" s="3"/>
    </row>
    <row r="186" spans="1:6" ht="16">
      <c r="A186" s="4">
        <v>16417932</v>
      </c>
      <c r="B186" s="1" t="s">
        <v>249</v>
      </c>
      <c r="C186" s="4">
        <v>2006</v>
      </c>
      <c r="D186" s="5" t="s">
        <v>250</v>
      </c>
      <c r="E186" s="3" t="s">
        <v>10</v>
      </c>
      <c r="F186" s="3"/>
    </row>
    <row r="187" spans="1:6" ht="16">
      <c r="A187" s="4">
        <v>16323134</v>
      </c>
      <c r="B187" s="1" t="s">
        <v>144</v>
      </c>
      <c r="C187" s="4">
        <v>2006</v>
      </c>
      <c r="D187" s="5" t="s">
        <v>145</v>
      </c>
      <c r="E187" s="3" t="s">
        <v>10</v>
      </c>
      <c r="F187" s="3"/>
    </row>
    <row r="188" spans="1:6" ht="16">
      <c r="A188" s="4">
        <v>16289345</v>
      </c>
      <c r="B188" s="1" t="s">
        <v>362</v>
      </c>
      <c r="C188" s="4">
        <v>2006</v>
      </c>
      <c r="D188" s="5" t="s">
        <v>363</v>
      </c>
      <c r="E188" s="3" t="s">
        <v>10</v>
      </c>
      <c r="F188" s="3"/>
    </row>
    <row r="189" spans="1:6" ht="16">
      <c r="A189" s="4">
        <v>16281938</v>
      </c>
      <c r="B189" s="1" t="s">
        <v>141</v>
      </c>
      <c r="C189" s="4">
        <v>2005</v>
      </c>
      <c r="D189" s="5" t="s">
        <v>142</v>
      </c>
      <c r="E189" s="3" t="s">
        <v>10</v>
      </c>
      <c r="F189" s="3"/>
    </row>
    <row r="190" spans="1:6" ht="16">
      <c r="A190" s="4">
        <v>16247430</v>
      </c>
      <c r="B190" s="1" t="s">
        <v>261</v>
      </c>
      <c r="C190" s="4">
        <v>2005</v>
      </c>
      <c r="D190" s="5" t="s">
        <v>262</v>
      </c>
      <c r="E190" s="3" t="s">
        <v>10</v>
      </c>
      <c r="F190" s="3"/>
    </row>
    <row r="191" spans="1:6" ht="16">
      <c r="A191" s="4">
        <v>16213350</v>
      </c>
      <c r="B191" s="1" t="s">
        <v>446</v>
      </c>
      <c r="C191" s="4">
        <v>2005</v>
      </c>
      <c r="D191" s="5" t="s">
        <v>447</v>
      </c>
      <c r="E191" s="3" t="s">
        <v>10</v>
      </c>
      <c r="F191" s="3"/>
    </row>
    <row r="192" spans="1:6" ht="16">
      <c r="A192" s="4">
        <v>16183328</v>
      </c>
      <c r="B192" s="1" t="s">
        <v>103</v>
      </c>
      <c r="C192" s="4">
        <v>2006</v>
      </c>
      <c r="D192" s="5" t="s">
        <v>104</v>
      </c>
      <c r="E192" s="3" t="s">
        <v>10</v>
      </c>
      <c r="F192" s="3"/>
    </row>
    <row r="193" spans="1:7" ht="16">
      <c r="A193" s="4">
        <v>15983553</v>
      </c>
      <c r="B193" s="1" t="s">
        <v>121</v>
      </c>
      <c r="C193" s="4">
        <v>2005</v>
      </c>
      <c r="D193" s="5" t="s">
        <v>122</v>
      </c>
      <c r="E193" s="3" t="s">
        <v>10</v>
      </c>
      <c r="F193" s="3"/>
    </row>
    <row r="194" spans="1:7" ht="16">
      <c r="A194" s="4">
        <v>15936168</v>
      </c>
      <c r="B194" s="1" t="s">
        <v>518</v>
      </c>
      <c r="C194" s="4">
        <v>2005</v>
      </c>
      <c r="D194" s="5" t="s">
        <v>519</v>
      </c>
      <c r="E194" s="3" t="s">
        <v>10</v>
      </c>
      <c r="F194" s="3"/>
    </row>
    <row r="195" spans="1:7" ht="16">
      <c r="A195" s="4">
        <v>15824982</v>
      </c>
      <c r="B195" s="1" t="s">
        <v>162</v>
      </c>
      <c r="C195" s="4">
        <v>2005</v>
      </c>
      <c r="D195" s="5" t="s">
        <v>163</v>
      </c>
      <c r="E195" s="3" t="s">
        <v>10</v>
      </c>
      <c r="F195" s="3"/>
    </row>
    <row r="196" spans="1:7" ht="16">
      <c r="A196" s="4">
        <v>15700258</v>
      </c>
      <c r="B196" s="1" t="s">
        <v>372</v>
      </c>
      <c r="C196" s="4">
        <v>2005</v>
      </c>
      <c r="D196" s="5" t="s">
        <v>373</v>
      </c>
      <c r="E196" s="3" t="s">
        <v>10</v>
      </c>
      <c r="F196" s="3"/>
    </row>
    <row r="197" spans="1:7" ht="16">
      <c r="A197" s="4">
        <v>15625542</v>
      </c>
      <c r="B197" s="1" t="s">
        <v>302</v>
      </c>
      <c r="C197" s="4">
        <v>2005</v>
      </c>
      <c r="D197" s="5" t="s">
        <v>303</v>
      </c>
      <c r="E197" s="3" t="s">
        <v>10</v>
      </c>
      <c r="F197" s="3"/>
    </row>
    <row r="198" spans="1:7" ht="16">
      <c r="A198" s="4">
        <v>15606551</v>
      </c>
      <c r="B198" s="1" t="s">
        <v>150</v>
      </c>
      <c r="C198" s="4">
        <v>2005</v>
      </c>
      <c r="D198" s="5" t="s">
        <v>151</v>
      </c>
      <c r="E198" s="3" t="s">
        <v>10</v>
      </c>
      <c r="F198" s="3"/>
    </row>
    <row r="199" spans="1:7" ht="16">
      <c r="A199" s="4">
        <v>15494267</v>
      </c>
      <c r="B199" s="1" t="s">
        <v>376</v>
      </c>
      <c r="C199" s="4">
        <v>2004</v>
      </c>
      <c r="D199" s="5" t="s">
        <v>377</v>
      </c>
      <c r="E199" s="3" t="s">
        <v>10</v>
      </c>
      <c r="F199" s="3"/>
      <c r="G199" s="3"/>
    </row>
    <row r="200" spans="1:7" ht="16">
      <c r="A200" s="4">
        <v>15483248</v>
      </c>
      <c r="B200" s="1" t="s">
        <v>71</v>
      </c>
      <c r="C200" s="4">
        <v>2004</v>
      </c>
      <c r="D200" s="5" t="s">
        <v>72</v>
      </c>
      <c r="E200" s="3" t="s">
        <v>10</v>
      </c>
      <c r="F200" s="3"/>
      <c r="G200" s="3"/>
    </row>
    <row r="201" spans="1:7" ht="16">
      <c r="A201" s="4">
        <v>15327521</v>
      </c>
      <c r="B201" s="1" t="s">
        <v>245</v>
      </c>
      <c r="C201" s="4">
        <v>2004</v>
      </c>
      <c r="D201" s="5" t="s">
        <v>246</v>
      </c>
      <c r="E201" s="3" t="s">
        <v>10</v>
      </c>
      <c r="F201" s="3"/>
      <c r="G201" s="3"/>
    </row>
    <row r="202" spans="1:7" ht="16">
      <c r="A202" s="4">
        <v>14981771</v>
      </c>
      <c r="B202" s="1" t="s">
        <v>360</v>
      </c>
      <c r="C202" s="4">
        <v>2004</v>
      </c>
      <c r="D202" s="5" t="s">
        <v>361</v>
      </c>
      <c r="E202" s="3" t="s">
        <v>10</v>
      </c>
      <c r="F202" s="3"/>
      <c r="G202" s="3"/>
    </row>
    <row r="203" spans="1:7" ht="16">
      <c r="A203" s="4">
        <v>14744020</v>
      </c>
      <c r="B203" s="1" t="s">
        <v>126</v>
      </c>
      <c r="C203" s="4">
        <v>2003</v>
      </c>
      <c r="D203" s="5" t="s">
        <v>127</v>
      </c>
      <c r="E203" s="3" t="s">
        <v>10</v>
      </c>
      <c r="F203" s="3"/>
      <c r="G203" s="3"/>
    </row>
    <row r="204" spans="1:7" ht="16">
      <c r="A204" s="4">
        <v>12971497</v>
      </c>
      <c r="B204" s="1" t="s">
        <v>257</v>
      </c>
      <c r="C204" s="4">
        <v>2002</v>
      </c>
      <c r="D204" s="5" t="s">
        <v>258</v>
      </c>
      <c r="E204" s="3" t="s">
        <v>10</v>
      </c>
      <c r="F204" s="3"/>
    </row>
    <row r="205" spans="1:7" ht="16">
      <c r="A205" s="4">
        <v>12858204</v>
      </c>
      <c r="B205" s="1" t="s">
        <v>486</v>
      </c>
      <c r="C205" s="4">
        <v>2003</v>
      </c>
      <c r="D205" s="5" t="s">
        <v>487</v>
      </c>
      <c r="E205" s="3" t="s">
        <v>10</v>
      </c>
      <c r="F205" s="3"/>
    </row>
    <row r="206" spans="1:7" ht="16">
      <c r="A206" s="4">
        <v>12709076</v>
      </c>
      <c r="B206" s="1" t="s">
        <v>382</v>
      </c>
      <c r="C206" s="4">
        <v>2003</v>
      </c>
      <c r="D206" s="5" t="s">
        <v>383</v>
      </c>
      <c r="E206" s="3" t="s">
        <v>10</v>
      </c>
      <c r="F206" s="3"/>
      <c r="G206" s="3"/>
    </row>
    <row r="207" spans="1:7" ht="16">
      <c r="A207" s="4">
        <v>12665843</v>
      </c>
      <c r="B207" s="1" t="s">
        <v>418</v>
      </c>
      <c r="C207" s="4">
        <v>2003</v>
      </c>
      <c r="D207" s="5" t="s">
        <v>419</v>
      </c>
      <c r="E207" s="3" t="s">
        <v>10</v>
      </c>
      <c r="F207" s="3"/>
      <c r="G207" s="3"/>
    </row>
    <row r="208" spans="1:7" ht="16">
      <c r="A208" s="4">
        <v>12552442</v>
      </c>
      <c r="B208" s="1" t="s">
        <v>87</v>
      </c>
      <c r="C208" s="4">
        <v>2003</v>
      </c>
      <c r="D208" s="5" t="s">
        <v>88</v>
      </c>
      <c r="E208" s="3" t="s">
        <v>10</v>
      </c>
      <c r="F208" s="3"/>
      <c r="G208" s="3"/>
    </row>
    <row r="209" spans="1:7" ht="16">
      <c r="A209" s="4">
        <v>12529677</v>
      </c>
      <c r="B209" s="1" t="s">
        <v>296</v>
      </c>
      <c r="C209" s="4">
        <v>2003</v>
      </c>
      <c r="D209" s="5" t="s">
        <v>297</v>
      </c>
      <c r="E209" s="3" t="s">
        <v>10</v>
      </c>
      <c r="F209" s="3"/>
      <c r="G209" s="3"/>
    </row>
    <row r="210" spans="1:7" ht="16">
      <c r="A210" s="4">
        <v>12477249</v>
      </c>
      <c r="B210" s="1" t="s">
        <v>217</v>
      </c>
      <c r="C210" s="4">
        <v>2002</v>
      </c>
      <c r="D210" s="5" t="s">
        <v>218</v>
      </c>
      <c r="E210" s="3" t="s">
        <v>10</v>
      </c>
      <c r="F210" s="3"/>
      <c r="G210" s="3"/>
    </row>
    <row r="211" spans="1:7" ht="16">
      <c r="A211" s="4">
        <v>12393439</v>
      </c>
      <c r="B211" s="1" t="s">
        <v>452</v>
      </c>
      <c r="C211" s="4">
        <v>2003</v>
      </c>
      <c r="D211" s="5" t="s">
        <v>453</v>
      </c>
      <c r="E211" s="3" t="s">
        <v>10</v>
      </c>
      <c r="F211" s="3"/>
      <c r="G211" s="3"/>
    </row>
    <row r="212" spans="1:7" ht="16">
      <c r="A212" s="4">
        <v>12379892</v>
      </c>
      <c r="B212" s="1" t="s">
        <v>322</v>
      </c>
      <c r="C212" s="4">
        <v>2002</v>
      </c>
      <c r="D212" s="5" t="s">
        <v>323</v>
      </c>
      <c r="E212" s="3" t="s">
        <v>10</v>
      </c>
      <c r="F212" s="3"/>
      <c r="G212" s="3"/>
    </row>
    <row r="213" spans="1:7" ht="16">
      <c r="A213" s="4">
        <v>12200359</v>
      </c>
      <c r="B213" s="1" t="s">
        <v>253</v>
      </c>
      <c r="C213" s="4">
        <v>2002</v>
      </c>
      <c r="D213" s="5" t="s">
        <v>254</v>
      </c>
      <c r="E213" s="3" t="s">
        <v>10</v>
      </c>
      <c r="F213" s="3"/>
    </row>
    <row r="214" spans="1:7" ht="16">
      <c r="A214" s="4">
        <v>12123421</v>
      </c>
      <c r="B214" s="1" t="s">
        <v>456</v>
      </c>
      <c r="C214" s="4">
        <v>2002</v>
      </c>
      <c r="D214" s="5" t="s">
        <v>457</v>
      </c>
      <c r="E214" s="3" t="s">
        <v>10</v>
      </c>
      <c r="F214" s="3"/>
    </row>
    <row r="215" spans="1:7" ht="16">
      <c r="A215" s="4">
        <v>11979309</v>
      </c>
      <c r="B215" s="1" t="s">
        <v>189</v>
      </c>
      <c r="C215" s="4">
        <v>2002</v>
      </c>
      <c r="D215" s="5" t="s">
        <v>190</v>
      </c>
      <c r="E215" s="3" t="s">
        <v>10</v>
      </c>
      <c r="F215" s="3"/>
    </row>
    <row r="216" spans="1:7" ht="16">
      <c r="A216" s="4">
        <v>11920307</v>
      </c>
      <c r="B216" s="1" t="s">
        <v>312</v>
      </c>
      <c r="C216" s="4">
        <v>2002</v>
      </c>
      <c r="D216" s="5" t="s">
        <v>313</v>
      </c>
      <c r="E216" s="3" t="s">
        <v>10</v>
      </c>
      <c r="F216" s="3"/>
    </row>
    <row r="217" spans="1:7" ht="16">
      <c r="A217" s="4">
        <v>11785448</v>
      </c>
      <c r="B217" s="1" t="s">
        <v>310</v>
      </c>
      <c r="C217" s="4">
        <v>2001</v>
      </c>
      <c r="D217" s="5" t="s">
        <v>311</v>
      </c>
      <c r="E217" s="3" t="s">
        <v>10</v>
      </c>
      <c r="F217" s="3"/>
    </row>
    <row r="218" spans="1:7" ht="16">
      <c r="A218" s="4">
        <v>11774077</v>
      </c>
      <c r="B218" s="1" t="s">
        <v>124</v>
      </c>
      <c r="C218" s="4">
        <v>2002</v>
      </c>
      <c r="D218" s="5" t="s">
        <v>125</v>
      </c>
      <c r="E218" s="3" t="s">
        <v>10</v>
      </c>
      <c r="F218" s="3"/>
    </row>
    <row r="219" spans="1:7" ht="16">
      <c r="A219" s="4">
        <v>11593320</v>
      </c>
      <c r="B219" s="1" t="s">
        <v>243</v>
      </c>
      <c r="C219" s="4">
        <v>2001</v>
      </c>
      <c r="D219" s="5" t="s">
        <v>244</v>
      </c>
      <c r="E219" s="3" t="s">
        <v>10</v>
      </c>
      <c r="F219" s="3"/>
    </row>
    <row r="220" spans="1:7" ht="16">
      <c r="A220" s="4">
        <v>11512080</v>
      </c>
      <c r="B220" s="1" t="s">
        <v>241</v>
      </c>
      <c r="C220" s="4">
        <v>2001</v>
      </c>
      <c r="D220" s="5" t="s">
        <v>242</v>
      </c>
      <c r="E220" s="3" t="s">
        <v>10</v>
      </c>
      <c r="F220" s="3"/>
    </row>
    <row r="221" spans="1:7" ht="16">
      <c r="A221" s="4">
        <v>11498748</v>
      </c>
      <c r="B221" s="1" t="s">
        <v>346</v>
      </c>
      <c r="C221" s="4">
        <v>2001</v>
      </c>
      <c r="D221" s="5" t="s">
        <v>347</v>
      </c>
      <c r="E221" s="3" t="s">
        <v>10</v>
      </c>
      <c r="F221" s="3"/>
    </row>
    <row r="222" spans="1:7" ht="16">
      <c r="A222" s="4">
        <v>11454544</v>
      </c>
      <c r="B222" s="1" t="s">
        <v>259</v>
      </c>
      <c r="C222" s="4">
        <v>2001</v>
      </c>
      <c r="D222" s="5" t="s">
        <v>260</v>
      </c>
      <c r="E222" s="3" t="s">
        <v>10</v>
      </c>
      <c r="F222" s="3"/>
    </row>
    <row r="223" spans="1:7" ht="16">
      <c r="A223" s="4">
        <v>11438822</v>
      </c>
      <c r="B223" s="1" t="s">
        <v>181</v>
      </c>
      <c r="C223" s="4">
        <v>2001</v>
      </c>
      <c r="D223" s="5" t="s">
        <v>182</v>
      </c>
      <c r="E223" s="3" t="s">
        <v>10</v>
      </c>
      <c r="F223" s="3"/>
    </row>
    <row r="224" spans="1:7" ht="16">
      <c r="A224" s="4">
        <v>27419878</v>
      </c>
      <c r="B224" s="1" t="s">
        <v>468</v>
      </c>
      <c r="C224" s="4">
        <v>2001</v>
      </c>
      <c r="D224" s="5" t="s">
        <v>469</v>
      </c>
      <c r="E224" s="3" t="s">
        <v>10</v>
      </c>
      <c r="F224" s="3"/>
    </row>
    <row r="225" spans="1:6" ht="16">
      <c r="A225" s="4">
        <v>27419347</v>
      </c>
      <c r="B225" s="1" t="s">
        <v>460</v>
      </c>
      <c r="C225" s="4">
        <v>2001</v>
      </c>
      <c r="D225" s="5" t="s">
        <v>461</v>
      </c>
      <c r="E225" s="3" t="s">
        <v>10</v>
      </c>
      <c r="F225" s="3"/>
    </row>
    <row r="226" spans="1:6" ht="16">
      <c r="A226" s="4">
        <v>11122137</v>
      </c>
      <c r="B226" s="1" t="s">
        <v>378</v>
      </c>
      <c r="C226" s="4">
        <v>2000</v>
      </c>
      <c r="D226" s="5" t="s">
        <v>379</v>
      </c>
      <c r="E226" s="3" t="s">
        <v>10</v>
      </c>
      <c r="F226" s="3"/>
    </row>
    <row r="227" spans="1:6" ht="16">
      <c r="A227" s="4">
        <v>11076708</v>
      </c>
      <c r="B227" s="1" t="s">
        <v>147</v>
      </c>
      <c r="C227" s="4">
        <v>2001</v>
      </c>
      <c r="D227" s="5" t="s">
        <v>148</v>
      </c>
      <c r="E227" s="3" t="s">
        <v>10</v>
      </c>
      <c r="F227" s="3"/>
    </row>
    <row r="228" spans="1:6" ht="16">
      <c r="A228" s="4">
        <v>11049765</v>
      </c>
      <c r="B228" s="1" t="s">
        <v>167</v>
      </c>
      <c r="C228" s="4">
        <v>2000</v>
      </c>
      <c r="D228" s="5" t="s">
        <v>168</v>
      </c>
      <c r="E228" s="3" t="s">
        <v>10</v>
      </c>
      <c r="F228" s="3"/>
    </row>
    <row r="229" spans="1:6" ht="16">
      <c r="A229" s="4">
        <v>11035370</v>
      </c>
      <c r="B229" s="1" t="s">
        <v>352</v>
      </c>
      <c r="C229" s="4">
        <v>2000</v>
      </c>
      <c r="D229" s="5" t="s">
        <v>353</v>
      </c>
      <c r="E229" s="3" t="s">
        <v>10</v>
      </c>
      <c r="F229" s="3"/>
    </row>
    <row r="230" spans="1:6" ht="16">
      <c r="A230" s="4">
        <v>10998432</v>
      </c>
      <c r="B230" s="1" t="s">
        <v>215</v>
      </c>
      <c r="C230" s="4">
        <v>2000</v>
      </c>
      <c r="D230" s="5" t="s">
        <v>216</v>
      </c>
      <c r="E230" s="3" t="s">
        <v>10</v>
      </c>
      <c r="F230" s="3"/>
    </row>
    <row r="231" spans="1:6" ht="16">
      <c r="A231" s="4">
        <v>10918408</v>
      </c>
      <c r="B231" s="1" t="s">
        <v>344</v>
      </c>
      <c r="C231" s="4">
        <v>2000</v>
      </c>
      <c r="D231" s="5" t="s">
        <v>345</v>
      </c>
      <c r="E231" s="3" t="s">
        <v>10</v>
      </c>
      <c r="F231" s="3"/>
    </row>
    <row r="232" spans="1:6" ht="16">
      <c r="A232" s="4">
        <v>10910264</v>
      </c>
      <c r="B232" s="1" t="s">
        <v>280</v>
      </c>
      <c r="C232" s="4">
        <v>2000</v>
      </c>
      <c r="D232" s="5" t="s">
        <v>281</v>
      </c>
      <c r="E232" s="3" t="s">
        <v>10</v>
      </c>
      <c r="F232" s="3"/>
    </row>
    <row r="233" spans="1:6" ht="16">
      <c r="A233" s="4">
        <v>10642809</v>
      </c>
      <c r="B233" s="1" t="s">
        <v>426</v>
      </c>
      <c r="C233" s="4">
        <v>1999</v>
      </c>
      <c r="D233" s="5" t="s">
        <v>427</v>
      </c>
      <c r="E233" s="3" t="s">
        <v>10</v>
      </c>
      <c r="F233" s="3"/>
    </row>
    <row r="234" spans="1:6" ht="16">
      <c r="A234" s="4">
        <v>21331905</v>
      </c>
      <c r="B234" s="1" t="s">
        <v>444</v>
      </c>
      <c r="C234" s="4">
        <v>2000</v>
      </c>
      <c r="D234" s="5" t="s">
        <v>445</v>
      </c>
      <c r="E234" s="3" t="s">
        <v>10</v>
      </c>
      <c r="F234" s="3"/>
    </row>
    <row r="235" spans="1:6" ht="16">
      <c r="A235" s="4">
        <v>10568761</v>
      </c>
      <c r="B235" s="1" t="s">
        <v>138</v>
      </c>
      <c r="C235" s="4">
        <v>2000</v>
      </c>
      <c r="D235" s="5" t="s">
        <v>139</v>
      </c>
      <c r="E235" s="3" t="s">
        <v>10</v>
      </c>
      <c r="F235" s="3"/>
    </row>
    <row r="236" spans="1:6" ht="16">
      <c r="A236" s="4">
        <v>10505318</v>
      </c>
      <c r="B236" s="1" t="s">
        <v>183</v>
      </c>
      <c r="C236" s="4">
        <v>1999</v>
      </c>
      <c r="D236" s="5" t="s">
        <v>184</v>
      </c>
      <c r="E236" s="3" t="s">
        <v>10</v>
      </c>
      <c r="F236" s="3"/>
    </row>
    <row r="237" spans="1:6" ht="16">
      <c r="A237" s="4">
        <v>10233397</v>
      </c>
      <c r="B237" s="1" t="s">
        <v>271</v>
      </c>
      <c r="C237" s="4">
        <v>1999</v>
      </c>
      <c r="D237" s="5" t="s">
        <v>272</v>
      </c>
      <c r="E237" s="3" t="s">
        <v>10</v>
      </c>
      <c r="F237" s="3"/>
    </row>
    <row r="238" spans="1:6" ht="16">
      <c r="A238" s="4">
        <v>10194079</v>
      </c>
      <c r="B238" s="1" t="s">
        <v>290</v>
      </c>
      <c r="C238" s="4">
        <v>1999</v>
      </c>
      <c r="D238" s="5" t="s">
        <v>291</v>
      </c>
      <c r="E238" s="3" t="s">
        <v>10</v>
      </c>
      <c r="F238" s="3"/>
    </row>
    <row r="239" spans="1:6" ht="16">
      <c r="A239" s="4">
        <v>9878013</v>
      </c>
      <c r="B239" s="1" t="s">
        <v>384</v>
      </c>
      <c r="C239" s="4">
        <v>1999</v>
      </c>
      <c r="D239" s="5" t="s">
        <v>385</v>
      </c>
      <c r="E239" s="3" t="s">
        <v>10</v>
      </c>
      <c r="F239" s="3"/>
    </row>
    <row r="240" spans="1:6" ht="16">
      <c r="A240" s="4">
        <v>9509968</v>
      </c>
      <c r="B240" s="1" t="s">
        <v>502</v>
      </c>
      <c r="C240" s="4">
        <v>1998</v>
      </c>
      <c r="D240" s="5" t="s">
        <v>503</v>
      </c>
      <c r="E240" s="3" t="s">
        <v>10</v>
      </c>
      <c r="F240" s="3"/>
    </row>
    <row r="241" spans="1:6" ht="16">
      <c r="A241" s="4">
        <v>9365899</v>
      </c>
      <c r="B241" s="1" t="s">
        <v>133</v>
      </c>
      <c r="C241" s="4">
        <v>1997</v>
      </c>
      <c r="D241" s="5" t="s">
        <v>134</v>
      </c>
      <c r="E241" s="3" t="s">
        <v>10</v>
      </c>
      <c r="F241" s="3"/>
    </row>
    <row r="242" spans="1:6" ht="16">
      <c r="A242" s="4">
        <v>9342002</v>
      </c>
      <c r="B242" s="1" t="s">
        <v>576</v>
      </c>
      <c r="C242" s="4">
        <v>1997</v>
      </c>
      <c r="D242" s="5" t="s">
        <v>577</v>
      </c>
      <c r="E242" s="3" t="s">
        <v>10</v>
      </c>
      <c r="F242" s="3"/>
    </row>
    <row r="243" spans="1:6" ht="16">
      <c r="A243" s="4">
        <v>8896431</v>
      </c>
      <c r="B243" s="1" t="s">
        <v>490</v>
      </c>
      <c r="C243" s="4">
        <v>1996</v>
      </c>
      <c r="D243" s="5" t="s">
        <v>491</v>
      </c>
      <c r="E243" s="3" t="s">
        <v>10</v>
      </c>
      <c r="F243" s="3"/>
    </row>
    <row r="244" spans="1:6" ht="16">
      <c r="A244" s="4">
        <v>8652850</v>
      </c>
      <c r="B244" s="1" t="s">
        <v>159</v>
      </c>
      <c r="C244" s="4">
        <v>1996</v>
      </c>
      <c r="D244" s="5" t="s">
        <v>160</v>
      </c>
      <c r="E244" s="3" t="s">
        <v>10</v>
      </c>
      <c r="F244" s="3"/>
    </row>
    <row r="245" spans="1:6" ht="16">
      <c r="A245" s="4">
        <v>8815100</v>
      </c>
      <c r="B245" s="1" t="s">
        <v>156</v>
      </c>
      <c r="C245" s="4">
        <v>1996</v>
      </c>
      <c r="D245" s="5" t="s">
        <v>157</v>
      </c>
      <c r="E245" s="3" t="s">
        <v>10</v>
      </c>
      <c r="F245" s="3"/>
    </row>
    <row r="246" spans="1:6" ht="16">
      <c r="A246" s="4">
        <v>8750269</v>
      </c>
      <c r="B246" s="1" t="s">
        <v>237</v>
      </c>
      <c r="C246" s="4">
        <v>1995</v>
      </c>
      <c r="D246" s="5" t="s">
        <v>238</v>
      </c>
      <c r="E246" s="3" t="s">
        <v>10</v>
      </c>
      <c r="F246" s="3"/>
    </row>
    <row r="247" spans="1:6" ht="16">
      <c r="A247" s="4">
        <v>7844362</v>
      </c>
      <c r="B247" s="1" t="s">
        <v>251</v>
      </c>
      <c r="C247" s="4">
        <v>1995</v>
      </c>
      <c r="D247" s="5" t="s">
        <v>252</v>
      </c>
      <c r="E247" s="3" t="s">
        <v>10</v>
      </c>
      <c r="F247" s="3"/>
    </row>
    <row r="248" spans="1:6" ht="16">
      <c r="A248" s="4">
        <v>8907621</v>
      </c>
      <c r="B248" s="1" t="s">
        <v>572</v>
      </c>
      <c r="C248" s="4">
        <v>1995</v>
      </c>
      <c r="D248" s="5" t="s">
        <v>573</v>
      </c>
      <c r="E248" s="3" t="s">
        <v>10</v>
      </c>
      <c r="F248" s="3"/>
    </row>
    <row r="249" spans="1:6" ht="16">
      <c r="A249" s="4">
        <v>7949085</v>
      </c>
      <c r="B249" s="1" t="s">
        <v>225</v>
      </c>
      <c r="C249" s="4">
        <v>1994</v>
      </c>
      <c r="D249" s="5" t="s">
        <v>226</v>
      </c>
      <c r="E249" s="3" t="s">
        <v>10</v>
      </c>
      <c r="F249" s="3"/>
    </row>
    <row r="250" spans="1:6" ht="16">
      <c r="A250" s="4">
        <v>7889017</v>
      </c>
      <c r="B250" s="1" t="s">
        <v>231</v>
      </c>
      <c r="C250" s="4">
        <v>1994</v>
      </c>
      <c r="D250" s="5" t="s">
        <v>232</v>
      </c>
      <c r="E250" s="3" t="s">
        <v>10</v>
      </c>
      <c r="F250" s="3"/>
    </row>
    <row r="251" spans="1:6" ht="16">
      <c r="A251" s="4">
        <v>8180402</v>
      </c>
      <c r="B251" s="1" t="s">
        <v>171</v>
      </c>
      <c r="C251" s="4">
        <v>1994</v>
      </c>
      <c r="D251" s="5" t="s">
        <v>172</v>
      </c>
      <c r="E251" s="3" t="s">
        <v>10</v>
      </c>
      <c r="F251" s="3"/>
    </row>
    <row r="252" spans="1:6" ht="16">
      <c r="A252" s="4">
        <v>8390614</v>
      </c>
      <c r="B252" s="1" t="s">
        <v>79</v>
      </c>
      <c r="C252" s="4">
        <v>1993</v>
      </c>
      <c r="D252" s="5" t="s">
        <v>80</v>
      </c>
      <c r="E252" s="3" t="s">
        <v>10</v>
      </c>
      <c r="F252" s="3"/>
    </row>
    <row r="253" spans="1:6" ht="16">
      <c r="A253" s="4">
        <v>8391023</v>
      </c>
      <c r="B253" s="1" t="s">
        <v>239</v>
      </c>
      <c r="C253" s="4">
        <v>1993</v>
      </c>
      <c r="D253" s="5" t="s">
        <v>240</v>
      </c>
      <c r="E253" s="3" t="s">
        <v>10</v>
      </c>
      <c r="F253" s="3"/>
    </row>
    <row r="254" spans="1:6" ht="16">
      <c r="A254" s="4">
        <v>8385692</v>
      </c>
      <c r="B254" s="1" t="s">
        <v>165</v>
      </c>
      <c r="C254" s="4">
        <v>1993</v>
      </c>
      <c r="D254" s="5" t="s">
        <v>166</v>
      </c>
      <c r="E254" s="3" t="s">
        <v>10</v>
      </c>
      <c r="F254" s="3"/>
    </row>
    <row r="255" spans="1:6" ht="16">
      <c r="A255" s="4">
        <v>8382723</v>
      </c>
      <c r="B255" s="1" t="s">
        <v>213</v>
      </c>
      <c r="C255" s="4">
        <v>1993</v>
      </c>
      <c r="D255" s="5" t="s">
        <v>214</v>
      </c>
      <c r="E255" s="3" t="s">
        <v>10</v>
      </c>
      <c r="F255" s="3"/>
    </row>
    <row r="256" spans="1:6" ht="16">
      <c r="A256" s="4">
        <v>1325026</v>
      </c>
      <c r="B256" s="1" t="s">
        <v>278</v>
      </c>
      <c r="C256" s="4">
        <v>1992</v>
      </c>
      <c r="D256" s="5" t="s">
        <v>279</v>
      </c>
      <c r="E256" s="3" t="s">
        <v>10</v>
      </c>
      <c r="F256" s="3"/>
    </row>
    <row r="257" spans="1:7" ht="16">
      <c r="A257" s="4">
        <v>1652312</v>
      </c>
      <c r="B257" s="1" t="s">
        <v>177</v>
      </c>
      <c r="C257" s="4">
        <v>1991</v>
      </c>
      <c r="D257" s="5" t="s">
        <v>178</v>
      </c>
      <c r="E257" s="3" t="s">
        <v>10</v>
      </c>
      <c r="F257" s="3"/>
    </row>
    <row r="258" spans="1:7" ht="16">
      <c r="A258" s="4">
        <v>38238927</v>
      </c>
      <c r="B258" s="1" t="s">
        <v>3617</v>
      </c>
      <c r="C258" s="4">
        <v>2024</v>
      </c>
      <c r="D258" s="5" t="s">
        <v>3626</v>
      </c>
      <c r="E258" s="3" t="s">
        <v>580</v>
      </c>
      <c r="F258" t="s">
        <v>38</v>
      </c>
      <c r="G258" s="3" t="s">
        <v>3624</v>
      </c>
    </row>
    <row r="259" spans="1:7" ht="16">
      <c r="A259" s="4">
        <v>38187380</v>
      </c>
      <c r="B259" s="1" t="s">
        <v>3618</v>
      </c>
      <c r="C259" s="4">
        <v>2023</v>
      </c>
      <c r="D259" s="5" t="s">
        <v>3628</v>
      </c>
      <c r="E259" s="3" t="s">
        <v>580</v>
      </c>
      <c r="F259" t="s">
        <v>61</v>
      </c>
      <c r="G259" s="3" t="s">
        <v>3624</v>
      </c>
    </row>
    <row r="260" spans="1:7" ht="16">
      <c r="A260" s="4">
        <v>38041493</v>
      </c>
      <c r="B260" s="1" t="s">
        <v>3619</v>
      </c>
      <c r="C260" s="4">
        <v>2023</v>
      </c>
      <c r="D260" s="5" t="s">
        <v>3629</v>
      </c>
      <c r="E260" s="3" t="s">
        <v>580</v>
      </c>
      <c r="F260" t="s">
        <v>38</v>
      </c>
      <c r="G260" s="3" t="s">
        <v>3624</v>
      </c>
    </row>
    <row r="261" spans="1:7" ht="16">
      <c r="A261" s="4">
        <v>38007049</v>
      </c>
      <c r="B261" s="1" t="s">
        <v>3620</v>
      </c>
      <c r="C261" s="4">
        <v>2024</v>
      </c>
      <c r="D261" s="5" t="s">
        <v>3630</v>
      </c>
      <c r="E261" s="3" t="s">
        <v>580</v>
      </c>
      <c r="F261" t="s">
        <v>38</v>
      </c>
      <c r="G261" s="3" t="s">
        <v>3624</v>
      </c>
    </row>
    <row r="262" spans="1:7" ht="16">
      <c r="A262" s="4">
        <v>37938768</v>
      </c>
      <c r="B262" s="1" t="s">
        <v>3621</v>
      </c>
      <c r="C262" s="4">
        <v>2023</v>
      </c>
      <c r="D262" s="5" t="s">
        <v>3631</v>
      </c>
      <c r="E262" s="3" t="s">
        <v>580</v>
      </c>
      <c r="F262" t="s">
        <v>61</v>
      </c>
      <c r="G262" s="3" t="s">
        <v>3624</v>
      </c>
    </row>
    <row r="263" spans="1:7" ht="16">
      <c r="A263" s="4">
        <v>37808908</v>
      </c>
      <c r="B263" s="1" t="s">
        <v>3622</v>
      </c>
      <c r="C263" s="4">
        <v>2023</v>
      </c>
      <c r="D263" s="5" t="s">
        <v>3632</v>
      </c>
      <c r="E263" s="3" t="s">
        <v>580</v>
      </c>
      <c r="F263" t="s">
        <v>38</v>
      </c>
      <c r="G263" t="s">
        <v>3624</v>
      </c>
    </row>
    <row r="264" spans="1:7" ht="16">
      <c r="A264" s="4">
        <v>37796084</v>
      </c>
      <c r="B264" s="1" t="s">
        <v>3623</v>
      </c>
      <c r="C264" s="4">
        <v>2023</v>
      </c>
      <c r="D264" s="5" t="s">
        <v>3633</v>
      </c>
      <c r="E264" s="3" t="s">
        <v>580</v>
      </c>
      <c r="F264" t="s">
        <v>61</v>
      </c>
      <c r="G264" t="s">
        <v>3624</v>
      </c>
    </row>
    <row r="265" spans="1:7" ht="16">
      <c r="A265" s="4">
        <v>37649537</v>
      </c>
      <c r="B265" s="1" t="s">
        <v>1630</v>
      </c>
      <c r="C265" s="4">
        <v>2023</v>
      </c>
      <c r="D265" s="5" t="s">
        <v>1631</v>
      </c>
      <c r="E265" s="3" t="s">
        <v>580</v>
      </c>
      <c r="F265" t="s">
        <v>53</v>
      </c>
      <c r="G265" t="s">
        <v>14</v>
      </c>
    </row>
    <row r="266" spans="1:7" ht="16">
      <c r="A266" s="4">
        <v>37602673</v>
      </c>
      <c r="B266" s="1" t="s">
        <v>2270</v>
      </c>
      <c r="C266" s="4">
        <v>2023</v>
      </c>
      <c r="D266" s="5" t="s">
        <v>2271</v>
      </c>
      <c r="E266" s="3" t="s">
        <v>580</v>
      </c>
      <c r="F266" t="s">
        <v>38</v>
      </c>
      <c r="G266" t="s">
        <v>14</v>
      </c>
    </row>
    <row r="267" spans="1:7" ht="16">
      <c r="A267" s="4">
        <v>37559972</v>
      </c>
      <c r="B267" s="1" t="s">
        <v>699</v>
      </c>
      <c r="C267" s="4">
        <v>2023</v>
      </c>
      <c r="D267" s="5" t="s">
        <v>700</v>
      </c>
      <c r="E267" s="3" t="s">
        <v>580</v>
      </c>
      <c r="F267" t="s">
        <v>29</v>
      </c>
      <c r="G267" t="s">
        <v>14</v>
      </c>
    </row>
    <row r="268" spans="1:7" ht="16">
      <c r="A268" s="4">
        <v>37559456</v>
      </c>
      <c r="B268" s="1" t="s">
        <v>717</v>
      </c>
      <c r="C268" s="4">
        <v>2023</v>
      </c>
      <c r="D268" s="5" t="s">
        <v>718</v>
      </c>
      <c r="E268" s="3" t="s">
        <v>580</v>
      </c>
      <c r="F268" t="s">
        <v>29</v>
      </c>
      <c r="G268" t="s">
        <v>14</v>
      </c>
    </row>
    <row r="269" spans="1:7" ht="16">
      <c r="A269" s="4">
        <v>37543212</v>
      </c>
      <c r="B269" s="1" t="s">
        <v>709</v>
      </c>
      <c r="C269" s="4">
        <v>2023</v>
      </c>
      <c r="D269" s="5" t="s">
        <v>710</v>
      </c>
      <c r="E269" s="3" t="s">
        <v>580</v>
      </c>
      <c r="F269" t="s">
        <v>29</v>
      </c>
      <c r="G269" t="s">
        <v>14</v>
      </c>
    </row>
    <row r="270" spans="1:7" ht="16">
      <c r="A270" s="4">
        <v>37515280</v>
      </c>
      <c r="B270" s="1" t="s">
        <v>2254</v>
      </c>
      <c r="C270" s="4">
        <v>2023</v>
      </c>
      <c r="D270" s="5" t="s">
        <v>2255</v>
      </c>
      <c r="E270" s="3" t="s">
        <v>580</v>
      </c>
      <c r="F270" t="s">
        <v>38</v>
      </c>
      <c r="G270" t="s">
        <v>14</v>
      </c>
    </row>
    <row r="271" spans="1:7" ht="16">
      <c r="A271" s="4">
        <v>37496724</v>
      </c>
      <c r="B271" s="1" t="s">
        <v>707</v>
      </c>
      <c r="C271" s="4">
        <v>2023</v>
      </c>
      <c r="D271" s="5" t="s">
        <v>708</v>
      </c>
      <c r="E271" s="3" t="s">
        <v>580</v>
      </c>
      <c r="F271" t="s">
        <v>29</v>
      </c>
      <c r="G271" t="s">
        <v>14</v>
      </c>
    </row>
    <row r="272" spans="1:7" ht="16">
      <c r="A272" s="4">
        <v>37452206</v>
      </c>
      <c r="B272" s="1" t="s">
        <v>1648</v>
      </c>
      <c r="C272" s="4">
        <v>2023</v>
      </c>
      <c r="D272" s="5" t="s">
        <v>1649</v>
      </c>
      <c r="E272" s="3" t="s">
        <v>580</v>
      </c>
      <c r="F272" t="s">
        <v>53</v>
      </c>
      <c r="G272" t="s">
        <v>14</v>
      </c>
    </row>
    <row r="273" spans="1:7" ht="16">
      <c r="A273" s="4">
        <v>37422195</v>
      </c>
      <c r="B273" s="1" t="s">
        <v>2264</v>
      </c>
      <c r="C273" s="4">
        <v>2023</v>
      </c>
      <c r="D273" s="5" t="s">
        <v>2265</v>
      </c>
      <c r="E273" s="3" t="s">
        <v>580</v>
      </c>
      <c r="F273" t="s">
        <v>38</v>
      </c>
      <c r="G273" t="s">
        <v>14</v>
      </c>
    </row>
    <row r="274" spans="1:7" ht="16">
      <c r="A274" s="4">
        <v>37396304</v>
      </c>
      <c r="B274" s="1" t="s">
        <v>1660</v>
      </c>
      <c r="C274" s="4">
        <v>2023</v>
      </c>
      <c r="D274" s="5" t="s">
        <v>1661</v>
      </c>
      <c r="E274" s="3" t="s">
        <v>580</v>
      </c>
      <c r="F274" t="s">
        <v>53</v>
      </c>
      <c r="G274" t="s">
        <v>14</v>
      </c>
    </row>
    <row r="275" spans="1:7" ht="16">
      <c r="A275" s="4">
        <v>37346032</v>
      </c>
      <c r="B275" s="1" t="s">
        <v>2258</v>
      </c>
      <c r="C275" s="4">
        <v>2023</v>
      </c>
      <c r="D275" s="5" t="s">
        <v>2259</v>
      </c>
      <c r="E275" s="3" t="s">
        <v>580</v>
      </c>
      <c r="F275" t="s">
        <v>38</v>
      </c>
      <c r="G275" t="s">
        <v>14</v>
      </c>
    </row>
    <row r="276" spans="1:7" ht="16">
      <c r="A276" s="4">
        <v>37181429</v>
      </c>
      <c r="B276" s="1" t="s">
        <v>711</v>
      </c>
      <c r="C276" s="4">
        <v>2023</v>
      </c>
      <c r="D276" s="5" t="s">
        <v>712</v>
      </c>
      <c r="E276" s="3" t="s">
        <v>580</v>
      </c>
      <c r="F276" t="s">
        <v>29</v>
      </c>
      <c r="G276" t="s">
        <v>14</v>
      </c>
    </row>
    <row r="277" spans="1:7" ht="16">
      <c r="A277" s="4">
        <v>37121773</v>
      </c>
      <c r="B277" s="1" t="s">
        <v>675</v>
      </c>
      <c r="C277" s="4">
        <v>2023</v>
      </c>
      <c r="D277" s="5" t="s">
        <v>676</v>
      </c>
      <c r="E277" s="3" t="s">
        <v>580</v>
      </c>
      <c r="F277" t="s">
        <v>29</v>
      </c>
      <c r="G277" t="s">
        <v>14</v>
      </c>
    </row>
    <row r="278" spans="1:7" ht="16">
      <c r="A278" s="4">
        <v>37071595</v>
      </c>
      <c r="B278" s="1" t="s">
        <v>683</v>
      </c>
      <c r="C278" s="4">
        <v>2023</v>
      </c>
      <c r="D278" s="5" t="s">
        <v>684</v>
      </c>
      <c r="E278" s="3" t="s">
        <v>580</v>
      </c>
      <c r="F278" t="s">
        <v>29</v>
      </c>
      <c r="G278" t="s">
        <v>14</v>
      </c>
    </row>
    <row r="279" spans="1:7" ht="16">
      <c r="A279" s="4">
        <v>37063394</v>
      </c>
      <c r="B279" s="1" t="s">
        <v>723</v>
      </c>
      <c r="C279" s="4">
        <v>2022</v>
      </c>
      <c r="D279" s="5" t="s">
        <v>724</v>
      </c>
      <c r="E279" s="3" t="s">
        <v>580</v>
      </c>
      <c r="F279" t="s">
        <v>29</v>
      </c>
      <c r="G279" t="s">
        <v>14</v>
      </c>
    </row>
    <row r="280" spans="1:7" ht="16">
      <c r="A280" s="4">
        <v>36996872</v>
      </c>
      <c r="B280" s="1" t="s">
        <v>1543</v>
      </c>
      <c r="C280" s="4">
        <v>2023</v>
      </c>
      <c r="D280" s="5" t="s">
        <v>1544</v>
      </c>
      <c r="E280" s="3" t="s">
        <v>580</v>
      </c>
      <c r="F280" t="s">
        <v>61</v>
      </c>
      <c r="G280" t="s">
        <v>14</v>
      </c>
    </row>
    <row r="281" spans="1:7" ht="16">
      <c r="A281" s="4">
        <v>36964509</v>
      </c>
      <c r="B281" s="1" t="s">
        <v>715</v>
      </c>
      <c r="C281" s="4">
        <v>2023</v>
      </c>
      <c r="D281" s="5" t="s">
        <v>716</v>
      </c>
      <c r="E281" s="3" t="s">
        <v>580</v>
      </c>
      <c r="F281" t="s">
        <v>29</v>
      </c>
      <c r="G281" t="s">
        <v>14</v>
      </c>
    </row>
    <row r="282" spans="1:7" ht="16">
      <c r="A282" s="4">
        <v>36882347</v>
      </c>
      <c r="B282" s="1" t="s">
        <v>1551</v>
      </c>
      <c r="C282" s="4">
        <v>2023</v>
      </c>
      <c r="D282" s="5" t="s">
        <v>1552</v>
      </c>
      <c r="E282" s="3" t="s">
        <v>580</v>
      </c>
      <c r="F282" t="s">
        <v>61</v>
      </c>
      <c r="G282" t="s">
        <v>14</v>
      </c>
    </row>
    <row r="283" spans="1:7" ht="16">
      <c r="A283" s="4">
        <v>36878429</v>
      </c>
      <c r="B283" s="1" t="s">
        <v>1614</v>
      </c>
      <c r="C283" s="4">
        <v>2023</v>
      </c>
      <c r="D283" s="5" t="s">
        <v>1615</v>
      </c>
      <c r="E283" s="3" t="s">
        <v>580</v>
      </c>
      <c r="F283" t="s">
        <v>53</v>
      </c>
      <c r="G283" t="s">
        <v>14</v>
      </c>
    </row>
    <row r="284" spans="1:7" ht="16">
      <c r="A284" s="4">
        <v>36833448</v>
      </c>
      <c r="B284" s="1" t="s">
        <v>651</v>
      </c>
      <c r="C284" s="4">
        <v>2023</v>
      </c>
      <c r="D284" s="5" t="s">
        <v>652</v>
      </c>
      <c r="E284" s="3" t="s">
        <v>580</v>
      </c>
      <c r="F284" t="s">
        <v>114</v>
      </c>
      <c r="G284" t="s">
        <v>14</v>
      </c>
    </row>
    <row r="285" spans="1:7" ht="16">
      <c r="A285" s="4">
        <v>36806616</v>
      </c>
      <c r="B285" s="1" t="s">
        <v>1561</v>
      </c>
      <c r="C285" s="4">
        <v>2023</v>
      </c>
      <c r="D285" s="5" t="s">
        <v>1562</v>
      </c>
      <c r="E285" s="3" t="s">
        <v>580</v>
      </c>
      <c r="F285" t="s">
        <v>61</v>
      </c>
      <c r="G285" t="s">
        <v>14</v>
      </c>
    </row>
    <row r="286" spans="1:7" ht="16">
      <c r="A286" s="4">
        <v>36798106</v>
      </c>
      <c r="B286" s="1" t="s">
        <v>703</v>
      </c>
      <c r="C286" s="4">
        <v>2023</v>
      </c>
      <c r="D286" s="5" t="s">
        <v>704</v>
      </c>
      <c r="E286" s="3" t="s">
        <v>580</v>
      </c>
      <c r="F286" t="s">
        <v>29</v>
      </c>
      <c r="G286" t="s">
        <v>14</v>
      </c>
    </row>
    <row r="287" spans="1:7" ht="16">
      <c r="A287" s="4">
        <v>36739398</v>
      </c>
      <c r="B287" s="1" t="s">
        <v>1610</v>
      </c>
      <c r="C287" s="4">
        <v>2023</v>
      </c>
      <c r="D287" s="5" t="s">
        <v>1611</v>
      </c>
      <c r="E287" s="3" t="s">
        <v>580</v>
      </c>
      <c r="F287" t="s">
        <v>53</v>
      </c>
      <c r="G287" t="s">
        <v>14</v>
      </c>
    </row>
    <row r="288" spans="1:7" ht="16">
      <c r="A288" s="4">
        <v>36589231</v>
      </c>
      <c r="B288" s="1" t="s">
        <v>1604</v>
      </c>
      <c r="C288" s="4">
        <v>2022</v>
      </c>
      <c r="D288" s="5" t="s">
        <v>1605</v>
      </c>
      <c r="E288" s="3" t="s">
        <v>580</v>
      </c>
      <c r="F288" t="s">
        <v>120</v>
      </c>
      <c r="G288" t="s">
        <v>14</v>
      </c>
    </row>
    <row r="289" spans="1:7" ht="16">
      <c r="A289" s="4">
        <v>36572350</v>
      </c>
      <c r="B289" s="1" t="s">
        <v>1557</v>
      </c>
      <c r="C289" s="4">
        <v>2023</v>
      </c>
      <c r="D289" s="5" t="s">
        <v>1558</v>
      </c>
      <c r="E289" s="3" t="s">
        <v>580</v>
      </c>
      <c r="F289" t="s">
        <v>61</v>
      </c>
      <c r="G289" t="s">
        <v>14</v>
      </c>
    </row>
    <row r="290" spans="1:7" ht="16">
      <c r="A290" s="4">
        <v>36544772</v>
      </c>
      <c r="B290" s="1" t="s">
        <v>693</v>
      </c>
      <c r="C290" s="4">
        <v>2022</v>
      </c>
      <c r="D290" s="5" t="s">
        <v>694</v>
      </c>
      <c r="E290" s="3" t="s">
        <v>580</v>
      </c>
      <c r="F290" t="s">
        <v>29</v>
      </c>
      <c r="G290" t="s">
        <v>14</v>
      </c>
    </row>
    <row r="291" spans="1:7" ht="16">
      <c r="A291" s="4">
        <v>36493341</v>
      </c>
      <c r="B291" s="1" t="s">
        <v>2266</v>
      </c>
      <c r="C291" s="4">
        <v>2023</v>
      </c>
      <c r="D291" s="5" t="s">
        <v>2267</v>
      </c>
      <c r="E291" s="3" t="s">
        <v>580</v>
      </c>
      <c r="F291" t="s">
        <v>38</v>
      </c>
      <c r="G291" t="s">
        <v>14</v>
      </c>
    </row>
    <row r="292" spans="1:7" ht="16">
      <c r="A292" s="4">
        <v>36372142</v>
      </c>
      <c r="B292" s="1" t="s">
        <v>679</v>
      </c>
      <c r="C292" s="4">
        <v>2023</v>
      </c>
      <c r="D292" s="5" t="s">
        <v>680</v>
      </c>
      <c r="E292" s="3" t="s">
        <v>580</v>
      </c>
      <c r="F292" t="s">
        <v>29</v>
      </c>
      <c r="G292" t="s">
        <v>14</v>
      </c>
    </row>
    <row r="293" spans="1:7" ht="16">
      <c r="A293" s="4">
        <v>36367762</v>
      </c>
      <c r="B293" s="1" t="s">
        <v>2268</v>
      </c>
      <c r="C293" s="4">
        <v>2022</v>
      </c>
      <c r="D293" s="5" t="s">
        <v>2269</v>
      </c>
      <c r="E293" s="3" t="s">
        <v>580</v>
      </c>
      <c r="F293" t="s">
        <v>38</v>
      </c>
      <c r="G293" t="s">
        <v>14</v>
      </c>
    </row>
    <row r="294" spans="1:7" ht="16">
      <c r="A294" s="4">
        <v>36363720</v>
      </c>
      <c r="B294" s="1" t="s">
        <v>1654</v>
      </c>
      <c r="C294" s="4">
        <v>2022</v>
      </c>
      <c r="D294" s="5" t="s">
        <v>1655</v>
      </c>
      <c r="E294" s="3" t="s">
        <v>580</v>
      </c>
      <c r="F294" t="s">
        <v>53</v>
      </c>
      <c r="G294" t="s">
        <v>14</v>
      </c>
    </row>
    <row r="295" spans="1:7" ht="16">
      <c r="A295" s="4">
        <v>36310678</v>
      </c>
      <c r="B295" s="1" t="s">
        <v>691</v>
      </c>
      <c r="C295" s="4">
        <v>2022</v>
      </c>
      <c r="D295" s="5" t="s">
        <v>692</v>
      </c>
      <c r="E295" s="3" t="s">
        <v>580</v>
      </c>
      <c r="F295" t="s">
        <v>29</v>
      </c>
      <c r="G295" t="s">
        <v>14</v>
      </c>
    </row>
    <row r="296" spans="1:7" ht="16">
      <c r="A296" s="4">
        <v>36300166</v>
      </c>
      <c r="B296" s="1" t="s">
        <v>1656</v>
      </c>
      <c r="C296" s="4">
        <v>2022</v>
      </c>
      <c r="D296" s="5" t="s">
        <v>1657</v>
      </c>
      <c r="E296" s="3" t="s">
        <v>580</v>
      </c>
      <c r="F296" t="s">
        <v>53</v>
      </c>
      <c r="G296" t="s">
        <v>14</v>
      </c>
    </row>
    <row r="297" spans="1:7" ht="16">
      <c r="A297" s="4">
        <v>36286647</v>
      </c>
      <c r="B297" s="1" t="s">
        <v>2228</v>
      </c>
      <c r="C297" s="4">
        <v>2021</v>
      </c>
      <c r="D297" s="5" t="s">
        <v>2229</v>
      </c>
      <c r="E297" s="3" t="s">
        <v>580</v>
      </c>
      <c r="F297" t="s">
        <v>81</v>
      </c>
      <c r="G297" t="s">
        <v>14</v>
      </c>
    </row>
    <row r="298" spans="1:7" ht="16">
      <c r="A298" s="4">
        <v>36243759</v>
      </c>
      <c r="B298" s="1" t="s">
        <v>1626</v>
      </c>
      <c r="C298" s="4">
        <v>2023</v>
      </c>
      <c r="D298" s="5" t="s">
        <v>1627</v>
      </c>
      <c r="E298" s="3" t="s">
        <v>580</v>
      </c>
      <c r="F298" t="s">
        <v>53</v>
      </c>
      <c r="G298" t="s">
        <v>14</v>
      </c>
    </row>
    <row r="299" spans="1:7" ht="16">
      <c r="A299" s="4">
        <v>36216522</v>
      </c>
      <c r="B299" s="1" t="s">
        <v>719</v>
      </c>
      <c r="C299" s="4">
        <v>2022</v>
      </c>
      <c r="D299" s="5" t="s">
        <v>720</v>
      </c>
      <c r="E299" s="3" t="s">
        <v>580</v>
      </c>
      <c r="F299" t="s">
        <v>29</v>
      </c>
      <c r="G299" t="s">
        <v>14</v>
      </c>
    </row>
    <row r="300" spans="1:7" ht="16">
      <c r="A300" s="4">
        <v>36193010</v>
      </c>
      <c r="B300" s="1" t="s">
        <v>643</v>
      </c>
      <c r="C300" s="4">
        <v>2022</v>
      </c>
      <c r="D300" s="5" t="s">
        <v>644</v>
      </c>
      <c r="E300" s="3" t="s">
        <v>580</v>
      </c>
      <c r="F300" t="s">
        <v>132</v>
      </c>
      <c r="G300" t="s">
        <v>14</v>
      </c>
    </row>
    <row r="301" spans="1:7" ht="16">
      <c r="A301" s="4">
        <v>36189995</v>
      </c>
      <c r="B301" s="1" t="s">
        <v>1638</v>
      </c>
      <c r="C301" s="4">
        <v>2022</v>
      </c>
      <c r="D301" s="5" t="s">
        <v>1639</v>
      </c>
      <c r="E301" s="3" t="s">
        <v>580</v>
      </c>
      <c r="F301" t="s">
        <v>53</v>
      </c>
      <c r="G301" t="s">
        <v>14</v>
      </c>
    </row>
    <row r="302" spans="1:7" ht="16">
      <c r="A302" s="4">
        <v>36110128</v>
      </c>
      <c r="B302" s="1" t="s">
        <v>1634</v>
      </c>
      <c r="C302" s="4">
        <v>2022</v>
      </c>
      <c r="D302" s="5" t="s">
        <v>1635</v>
      </c>
      <c r="E302" s="3" t="s">
        <v>580</v>
      </c>
      <c r="F302" t="s">
        <v>53</v>
      </c>
      <c r="G302" t="s">
        <v>14</v>
      </c>
    </row>
    <row r="303" spans="1:7" ht="16">
      <c r="A303" s="4">
        <v>36073532</v>
      </c>
      <c r="B303" s="1" t="s">
        <v>1535</v>
      </c>
      <c r="C303" s="4">
        <v>2022</v>
      </c>
      <c r="D303" s="5" t="s">
        <v>1536</v>
      </c>
      <c r="E303" s="3" t="s">
        <v>580</v>
      </c>
      <c r="F303" t="s">
        <v>61</v>
      </c>
      <c r="G303" t="s">
        <v>14</v>
      </c>
    </row>
    <row r="304" spans="1:7" ht="16">
      <c r="A304" s="4">
        <v>36055520</v>
      </c>
      <c r="B304" s="1" t="s">
        <v>647</v>
      </c>
      <c r="C304" s="4">
        <v>2022</v>
      </c>
      <c r="D304" s="5" t="s">
        <v>648</v>
      </c>
      <c r="E304" s="3" t="s">
        <v>580</v>
      </c>
      <c r="F304" t="s">
        <v>77</v>
      </c>
      <c r="G304" t="s">
        <v>14</v>
      </c>
    </row>
    <row r="305" spans="1:7" ht="16">
      <c r="A305" s="4">
        <v>36014102</v>
      </c>
      <c r="B305" s="1" t="s">
        <v>1652</v>
      </c>
      <c r="C305" s="4">
        <v>2022</v>
      </c>
      <c r="D305" s="5" t="s">
        <v>1653</v>
      </c>
      <c r="E305" s="3" t="s">
        <v>580</v>
      </c>
      <c r="F305" t="s">
        <v>53</v>
      </c>
      <c r="G305" t="s">
        <v>14</v>
      </c>
    </row>
    <row r="306" spans="1:7" ht="16">
      <c r="A306" s="4">
        <v>36004309</v>
      </c>
      <c r="B306" s="1" t="s">
        <v>2260</v>
      </c>
      <c r="C306" s="4">
        <v>2022</v>
      </c>
      <c r="D306" s="5" t="s">
        <v>2261</v>
      </c>
      <c r="E306" s="3" t="s">
        <v>580</v>
      </c>
      <c r="F306" t="s">
        <v>38</v>
      </c>
      <c r="G306" t="s">
        <v>14</v>
      </c>
    </row>
    <row r="307" spans="1:7" ht="16">
      <c r="A307" s="4">
        <v>35911725</v>
      </c>
      <c r="B307" s="1" t="s">
        <v>645</v>
      </c>
      <c r="C307" s="4">
        <v>2022</v>
      </c>
      <c r="D307" s="5" t="s">
        <v>646</v>
      </c>
      <c r="E307" s="3" t="s">
        <v>580</v>
      </c>
      <c r="F307" t="s">
        <v>77</v>
      </c>
      <c r="G307" t="s">
        <v>14</v>
      </c>
    </row>
    <row r="308" spans="1:7" ht="16">
      <c r="A308" s="4">
        <v>35802798</v>
      </c>
      <c r="B308" s="1" t="s">
        <v>665</v>
      </c>
      <c r="C308" s="4">
        <v>2022</v>
      </c>
      <c r="D308" s="5" t="s">
        <v>666</v>
      </c>
      <c r="E308" s="3" t="s">
        <v>580</v>
      </c>
      <c r="F308" t="s">
        <v>29</v>
      </c>
      <c r="G308" t="s">
        <v>14</v>
      </c>
    </row>
    <row r="309" spans="1:7" ht="16">
      <c r="A309" s="4">
        <v>35764288</v>
      </c>
      <c r="B309" s="1" t="s">
        <v>1624</v>
      </c>
      <c r="C309" s="4">
        <v>2022</v>
      </c>
      <c r="D309" s="5" t="s">
        <v>1625</v>
      </c>
      <c r="E309" s="3" t="s">
        <v>580</v>
      </c>
      <c r="F309" t="s">
        <v>53</v>
      </c>
      <c r="G309" t="s">
        <v>14</v>
      </c>
    </row>
    <row r="310" spans="1:7" ht="16">
      <c r="A310" s="4">
        <v>35757074</v>
      </c>
      <c r="B310" s="1" t="s">
        <v>1553</v>
      </c>
      <c r="C310" s="4">
        <v>2021</v>
      </c>
      <c r="D310" s="5" t="s">
        <v>1554</v>
      </c>
      <c r="E310" s="3" t="s">
        <v>580</v>
      </c>
      <c r="F310" t="s">
        <v>61</v>
      </c>
      <c r="G310" t="s">
        <v>14</v>
      </c>
    </row>
    <row r="311" spans="1:7" ht="16">
      <c r="A311" s="4">
        <v>35651518</v>
      </c>
      <c r="B311" s="1" t="s">
        <v>721</v>
      </c>
      <c r="C311" s="4">
        <v>2022</v>
      </c>
      <c r="D311" s="5" t="s">
        <v>722</v>
      </c>
      <c r="E311" s="3" t="s">
        <v>580</v>
      </c>
      <c r="F311" t="s">
        <v>29</v>
      </c>
      <c r="G311" t="s">
        <v>14</v>
      </c>
    </row>
    <row r="312" spans="1:7" ht="16">
      <c r="A312" s="4">
        <v>35415058</v>
      </c>
      <c r="B312" s="1" t="s">
        <v>697</v>
      </c>
      <c r="C312" s="4">
        <v>2022</v>
      </c>
      <c r="D312" s="5" t="s">
        <v>698</v>
      </c>
      <c r="E312" s="3" t="s">
        <v>580</v>
      </c>
      <c r="F312" t="s">
        <v>29</v>
      </c>
      <c r="G312" t="s">
        <v>14</v>
      </c>
    </row>
    <row r="313" spans="1:7" ht="16">
      <c r="A313" s="4">
        <v>35389547</v>
      </c>
      <c r="B313" s="1" t="s">
        <v>1612</v>
      </c>
      <c r="C313" s="4">
        <v>2022</v>
      </c>
      <c r="D313" s="5" t="s">
        <v>1613</v>
      </c>
      <c r="E313" s="3" t="s">
        <v>580</v>
      </c>
      <c r="F313" t="s">
        <v>53</v>
      </c>
      <c r="G313" t="s">
        <v>14</v>
      </c>
    </row>
    <row r="314" spans="1:7" ht="16">
      <c r="A314" s="4">
        <v>35371815</v>
      </c>
      <c r="B314" s="1" t="s">
        <v>713</v>
      </c>
      <c r="C314" s="4">
        <v>2022</v>
      </c>
      <c r="D314" s="5" t="s">
        <v>714</v>
      </c>
      <c r="E314" s="3" t="s">
        <v>580</v>
      </c>
      <c r="F314" t="s">
        <v>29</v>
      </c>
      <c r="G314" t="s">
        <v>14</v>
      </c>
    </row>
    <row r="315" spans="1:7" ht="16">
      <c r="A315" s="4">
        <v>35349121</v>
      </c>
      <c r="B315" s="1" t="s">
        <v>673</v>
      </c>
      <c r="C315" s="4">
        <v>2022</v>
      </c>
      <c r="D315" s="5" t="s">
        <v>674</v>
      </c>
      <c r="E315" s="3" t="s">
        <v>580</v>
      </c>
      <c r="F315" t="s">
        <v>29</v>
      </c>
      <c r="G315" t="s">
        <v>14</v>
      </c>
    </row>
    <row r="316" spans="1:7" ht="16">
      <c r="A316" s="4">
        <v>35304278</v>
      </c>
      <c r="B316" s="1" t="s">
        <v>1555</v>
      </c>
      <c r="C316" s="4">
        <v>2022</v>
      </c>
      <c r="D316" s="5" t="s">
        <v>1556</v>
      </c>
      <c r="E316" s="3" t="s">
        <v>580</v>
      </c>
      <c r="F316" t="s">
        <v>61</v>
      </c>
      <c r="G316" t="s">
        <v>14</v>
      </c>
    </row>
    <row r="317" spans="1:7" ht="16">
      <c r="A317" s="4">
        <v>35215180</v>
      </c>
      <c r="B317" s="1" t="s">
        <v>1666</v>
      </c>
      <c r="C317" s="4">
        <v>2022</v>
      </c>
      <c r="D317" s="5" t="s">
        <v>1667</v>
      </c>
      <c r="E317" s="3" t="s">
        <v>580</v>
      </c>
      <c r="F317" t="s">
        <v>53</v>
      </c>
      <c r="G317" t="s">
        <v>14</v>
      </c>
    </row>
    <row r="318" spans="1:7" ht="16">
      <c r="A318" s="4">
        <v>35150885</v>
      </c>
      <c r="B318" s="1" t="s">
        <v>2252</v>
      </c>
      <c r="C318" s="4">
        <v>2022</v>
      </c>
      <c r="D318" s="5" t="s">
        <v>2253</v>
      </c>
      <c r="E318" s="3" t="s">
        <v>580</v>
      </c>
      <c r="F318" t="s">
        <v>38</v>
      </c>
      <c r="G318" t="s">
        <v>14</v>
      </c>
    </row>
    <row r="319" spans="1:7" ht="16">
      <c r="A319" s="4">
        <v>35062266</v>
      </c>
      <c r="B319" s="1" t="s">
        <v>657</v>
      </c>
      <c r="C319" s="4">
        <v>2021</v>
      </c>
      <c r="D319" s="5" t="s">
        <v>658</v>
      </c>
      <c r="E319" s="3" t="s">
        <v>580</v>
      </c>
      <c r="F319" t="s">
        <v>29</v>
      </c>
      <c r="G319" t="s">
        <v>14</v>
      </c>
    </row>
    <row r="320" spans="1:7" ht="16">
      <c r="A320" s="4">
        <v>35060253</v>
      </c>
      <c r="B320" s="1" t="s">
        <v>681</v>
      </c>
      <c r="C320" s="4">
        <v>2022</v>
      </c>
      <c r="D320" s="5" t="s">
        <v>682</v>
      </c>
      <c r="E320" s="3" t="s">
        <v>580</v>
      </c>
      <c r="F320" t="s">
        <v>29</v>
      </c>
      <c r="G320" t="s">
        <v>14</v>
      </c>
    </row>
    <row r="321" spans="1:7" ht="16">
      <c r="A321" s="4">
        <v>35038852</v>
      </c>
      <c r="B321" s="1" t="s">
        <v>2232</v>
      </c>
      <c r="C321" s="4">
        <v>2021</v>
      </c>
      <c r="D321" s="5" t="s">
        <v>2233</v>
      </c>
      <c r="E321" s="3" t="s">
        <v>580</v>
      </c>
      <c r="F321" t="s">
        <v>81</v>
      </c>
      <c r="G321" t="s">
        <v>14</v>
      </c>
    </row>
    <row r="322" spans="1:7" ht="16">
      <c r="A322" s="4">
        <v>35037602</v>
      </c>
      <c r="B322" s="1" t="s">
        <v>685</v>
      </c>
      <c r="C322" s="4">
        <v>2022</v>
      </c>
      <c r="D322" s="5" t="s">
        <v>686</v>
      </c>
      <c r="E322" s="3" t="s">
        <v>580</v>
      </c>
      <c r="F322" t="s">
        <v>29</v>
      </c>
      <c r="G322" t="s">
        <v>14</v>
      </c>
    </row>
    <row r="323" spans="1:7" ht="16">
      <c r="A323" s="4">
        <v>34990769</v>
      </c>
      <c r="B323" s="1" t="s">
        <v>653</v>
      </c>
      <c r="C323" s="4">
        <v>2022</v>
      </c>
      <c r="D323" s="5" t="s">
        <v>654</v>
      </c>
      <c r="E323" s="3" t="s">
        <v>580</v>
      </c>
      <c r="F323" t="s">
        <v>96</v>
      </c>
      <c r="G323" t="s">
        <v>14</v>
      </c>
    </row>
    <row r="324" spans="1:7" ht="16">
      <c r="A324" s="4">
        <v>34989946</v>
      </c>
      <c r="B324" s="1" t="s">
        <v>1636</v>
      </c>
      <c r="C324" s="4">
        <v>2022</v>
      </c>
      <c r="D324" s="5" t="s">
        <v>1637</v>
      </c>
      <c r="E324" s="3" t="s">
        <v>580</v>
      </c>
      <c r="F324" t="s">
        <v>53</v>
      </c>
      <c r="G324" t="s">
        <v>14</v>
      </c>
    </row>
    <row r="325" spans="1:7" ht="16">
      <c r="A325" s="4">
        <v>36927092</v>
      </c>
      <c r="B325" s="1" t="s">
        <v>2248</v>
      </c>
      <c r="C325" s="4">
        <v>2022</v>
      </c>
      <c r="D325" s="5" t="s">
        <v>2249</v>
      </c>
      <c r="E325" s="3" t="s">
        <v>580</v>
      </c>
      <c r="F325" t="s">
        <v>38</v>
      </c>
      <c r="G325" t="s">
        <v>14</v>
      </c>
    </row>
    <row r="326" spans="1:7" ht="16">
      <c r="A326" s="4">
        <v>34939755</v>
      </c>
      <c r="B326" s="1" t="s">
        <v>1549</v>
      </c>
      <c r="C326" s="4">
        <v>2021</v>
      </c>
      <c r="D326" s="5" t="s">
        <v>1550</v>
      </c>
      <c r="E326" s="3" t="s">
        <v>580</v>
      </c>
      <c r="F326" t="s">
        <v>61</v>
      </c>
      <c r="G326" t="s">
        <v>14</v>
      </c>
    </row>
    <row r="327" spans="1:7" ht="16">
      <c r="A327" s="4">
        <v>34932790</v>
      </c>
      <c r="B327" s="1" t="s">
        <v>1662</v>
      </c>
      <c r="C327" s="4">
        <v>2022</v>
      </c>
      <c r="D327" s="5" t="s">
        <v>1663</v>
      </c>
      <c r="E327" s="3" t="s">
        <v>580</v>
      </c>
      <c r="F327" t="s">
        <v>53</v>
      </c>
      <c r="G327" t="s">
        <v>14</v>
      </c>
    </row>
    <row r="328" spans="1:7" ht="16">
      <c r="A328" s="4">
        <v>34912727</v>
      </c>
      <c r="B328" s="1" t="s">
        <v>1547</v>
      </c>
      <c r="C328" s="4">
        <v>2021</v>
      </c>
      <c r="D328" s="5" t="s">
        <v>1548</v>
      </c>
      <c r="E328" s="3" t="s">
        <v>580</v>
      </c>
      <c r="F328" t="s">
        <v>61</v>
      </c>
      <c r="G328" t="s">
        <v>14</v>
      </c>
    </row>
    <row r="329" spans="1:7" ht="16">
      <c r="A329" s="4">
        <v>34900488</v>
      </c>
      <c r="B329" s="1" t="s">
        <v>689</v>
      </c>
      <c r="C329" s="4">
        <v>2021</v>
      </c>
      <c r="D329" s="5" t="s">
        <v>690</v>
      </c>
      <c r="E329" s="3" t="s">
        <v>580</v>
      </c>
      <c r="F329" t="s">
        <v>29</v>
      </c>
      <c r="G329" t="s">
        <v>14</v>
      </c>
    </row>
    <row r="330" spans="1:7" ht="16">
      <c r="A330" s="4">
        <v>34738024</v>
      </c>
      <c r="B330" s="1" t="s">
        <v>695</v>
      </c>
      <c r="C330" s="4">
        <v>2021</v>
      </c>
      <c r="D330" s="5" t="s">
        <v>696</v>
      </c>
      <c r="E330" s="3" t="s">
        <v>580</v>
      </c>
      <c r="F330" t="s">
        <v>29</v>
      </c>
      <c r="G330" t="s">
        <v>14</v>
      </c>
    </row>
    <row r="331" spans="1:7" ht="16">
      <c r="A331" s="4">
        <v>34721942</v>
      </c>
      <c r="B331" s="1" t="s">
        <v>671</v>
      </c>
      <c r="C331" s="4">
        <v>2021</v>
      </c>
      <c r="D331" s="5" t="s">
        <v>672</v>
      </c>
      <c r="E331" s="3" t="s">
        <v>580</v>
      </c>
      <c r="F331" t="s">
        <v>29</v>
      </c>
      <c r="G331" t="s">
        <v>14</v>
      </c>
    </row>
    <row r="332" spans="1:7" ht="16">
      <c r="A332" s="4">
        <v>34696402</v>
      </c>
      <c r="B332" s="1" t="s">
        <v>2256</v>
      </c>
      <c r="C332" s="4">
        <v>2021</v>
      </c>
      <c r="D332" s="5" t="s">
        <v>2257</v>
      </c>
      <c r="E332" s="3" t="s">
        <v>580</v>
      </c>
      <c r="F332" t="s">
        <v>38</v>
      </c>
      <c r="G332" t="s">
        <v>14</v>
      </c>
    </row>
    <row r="333" spans="1:7" ht="16">
      <c r="A333" s="4">
        <v>34647632</v>
      </c>
      <c r="B333" s="1" t="s">
        <v>1608</v>
      </c>
      <c r="C333" s="4">
        <v>2022</v>
      </c>
      <c r="D333" s="5" t="s">
        <v>1609</v>
      </c>
      <c r="E333" s="3" t="s">
        <v>580</v>
      </c>
      <c r="F333" t="s">
        <v>53</v>
      </c>
      <c r="G333" t="s">
        <v>14</v>
      </c>
    </row>
    <row r="334" spans="1:7" ht="16">
      <c r="A334" s="4">
        <v>34600133</v>
      </c>
      <c r="B334" s="1" t="s">
        <v>659</v>
      </c>
      <c r="C334" s="4">
        <v>2021</v>
      </c>
      <c r="D334" s="5" t="s">
        <v>660</v>
      </c>
      <c r="E334" s="3" t="s">
        <v>580</v>
      </c>
      <c r="F334" t="s">
        <v>29</v>
      </c>
      <c r="G334" t="s">
        <v>14</v>
      </c>
    </row>
    <row r="335" spans="1:7" ht="16">
      <c r="A335" s="4">
        <v>34595132</v>
      </c>
      <c r="B335" s="1" t="s">
        <v>1541</v>
      </c>
      <c r="C335" s="4">
        <v>2021</v>
      </c>
      <c r="D335" s="5" t="s">
        <v>1542</v>
      </c>
      <c r="E335" s="3" t="s">
        <v>580</v>
      </c>
      <c r="F335" t="s">
        <v>61</v>
      </c>
      <c r="G335" t="s">
        <v>14</v>
      </c>
    </row>
    <row r="336" spans="1:7" ht="16">
      <c r="A336" s="4">
        <v>34587860</v>
      </c>
      <c r="B336" s="1" t="s">
        <v>1539</v>
      </c>
      <c r="C336" s="4">
        <v>2022</v>
      </c>
      <c r="D336" s="5" t="s">
        <v>1540</v>
      </c>
      <c r="E336" s="3" t="s">
        <v>580</v>
      </c>
      <c r="F336" t="s">
        <v>61</v>
      </c>
      <c r="G336" t="s">
        <v>14</v>
      </c>
    </row>
    <row r="337" spans="1:7" ht="16">
      <c r="A337" s="4">
        <v>34587551</v>
      </c>
      <c r="B337" s="1" t="s">
        <v>1640</v>
      </c>
      <c r="C337" s="4">
        <v>2022</v>
      </c>
      <c r="D337" s="5" t="s">
        <v>1641</v>
      </c>
      <c r="E337" s="3" t="s">
        <v>580</v>
      </c>
      <c r="F337" t="s">
        <v>53</v>
      </c>
      <c r="G337" t="s">
        <v>14</v>
      </c>
    </row>
    <row r="338" spans="1:7" ht="16">
      <c r="A338" s="4">
        <v>34576764</v>
      </c>
      <c r="B338" s="1" t="s">
        <v>2272</v>
      </c>
      <c r="C338" s="4">
        <v>2021</v>
      </c>
      <c r="D338" s="5" t="s">
        <v>2273</v>
      </c>
      <c r="E338" s="3" t="s">
        <v>580</v>
      </c>
      <c r="F338" t="s">
        <v>38</v>
      </c>
      <c r="G338" t="s">
        <v>14</v>
      </c>
    </row>
    <row r="339" spans="1:7" ht="16">
      <c r="A339" s="4">
        <v>34370861</v>
      </c>
      <c r="B339" s="1" t="s">
        <v>1622</v>
      </c>
      <c r="C339" s="4">
        <v>2022</v>
      </c>
      <c r="D339" s="5" t="s">
        <v>1623</v>
      </c>
      <c r="E339" s="3" t="s">
        <v>580</v>
      </c>
      <c r="F339" t="s">
        <v>53</v>
      </c>
      <c r="G339" t="s">
        <v>14</v>
      </c>
    </row>
    <row r="340" spans="1:7" ht="16">
      <c r="A340" s="4">
        <v>34347179</v>
      </c>
      <c r="B340" s="1" t="s">
        <v>1628</v>
      </c>
      <c r="C340" s="4">
        <v>2022</v>
      </c>
      <c r="D340" s="5" t="s">
        <v>1629</v>
      </c>
      <c r="E340" s="3" t="s">
        <v>580</v>
      </c>
      <c r="F340" t="s">
        <v>53</v>
      </c>
      <c r="G340" t="s">
        <v>14</v>
      </c>
    </row>
    <row r="341" spans="1:7" ht="16">
      <c r="A341" s="4">
        <v>34329754</v>
      </c>
      <c r="B341" s="1" t="s">
        <v>1646</v>
      </c>
      <c r="C341" s="4">
        <v>2021</v>
      </c>
      <c r="D341" s="5" t="s">
        <v>1647</v>
      </c>
      <c r="E341" s="3" t="s">
        <v>580</v>
      </c>
      <c r="F341" t="s">
        <v>53</v>
      </c>
      <c r="G341" t="s">
        <v>14</v>
      </c>
    </row>
    <row r="342" spans="1:7" ht="16">
      <c r="A342" s="4">
        <v>34206597</v>
      </c>
      <c r="B342" s="1" t="s">
        <v>1559</v>
      </c>
      <c r="C342" s="4">
        <v>2021</v>
      </c>
      <c r="D342" s="5" t="s">
        <v>1560</v>
      </c>
      <c r="E342" s="3" t="s">
        <v>580</v>
      </c>
      <c r="F342" t="s">
        <v>61</v>
      </c>
      <c r="G342" t="s">
        <v>14</v>
      </c>
    </row>
    <row r="343" spans="1:7" ht="16">
      <c r="A343" s="4">
        <v>34205498</v>
      </c>
      <c r="B343" s="1" t="s">
        <v>2274</v>
      </c>
      <c r="C343" s="4">
        <v>2021</v>
      </c>
      <c r="D343" s="5" t="s">
        <v>2275</v>
      </c>
      <c r="E343" s="3" t="s">
        <v>580</v>
      </c>
      <c r="F343" t="s">
        <v>38</v>
      </c>
      <c r="G343" t="s">
        <v>14</v>
      </c>
    </row>
    <row r="344" spans="1:7" ht="16">
      <c r="A344" s="4">
        <v>34111575</v>
      </c>
      <c r="B344" s="1" t="s">
        <v>1602</v>
      </c>
      <c r="C344" s="4">
        <v>2021</v>
      </c>
      <c r="D344" s="5" t="s">
        <v>1603</v>
      </c>
      <c r="E344" s="3" t="s">
        <v>580</v>
      </c>
      <c r="F344" t="s">
        <v>117</v>
      </c>
      <c r="G344" t="s">
        <v>14</v>
      </c>
    </row>
    <row r="345" spans="1:7" ht="16">
      <c r="A345" s="4">
        <v>34104434</v>
      </c>
      <c r="B345" s="1" t="s">
        <v>2262</v>
      </c>
      <c r="C345" s="4">
        <v>2021</v>
      </c>
      <c r="D345" s="5" t="s">
        <v>2263</v>
      </c>
      <c r="E345" s="3" t="s">
        <v>580</v>
      </c>
      <c r="F345" t="s">
        <v>38</v>
      </c>
      <c r="G345" t="s">
        <v>14</v>
      </c>
    </row>
    <row r="346" spans="1:7" ht="16">
      <c r="A346" s="4">
        <v>34083146</v>
      </c>
      <c r="B346" s="1" t="s">
        <v>661</v>
      </c>
      <c r="C346" s="4">
        <v>2021</v>
      </c>
      <c r="D346" s="5" t="s">
        <v>662</v>
      </c>
      <c r="E346" s="3" t="s">
        <v>580</v>
      </c>
      <c r="F346" t="s">
        <v>29</v>
      </c>
      <c r="G346" t="s">
        <v>14</v>
      </c>
    </row>
    <row r="347" spans="1:7" ht="16">
      <c r="A347" s="4">
        <v>34070379</v>
      </c>
      <c r="B347" s="1" t="s">
        <v>1650</v>
      </c>
      <c r="C347" s="4">
        <v>2021</v>
      </c>
      <c r="D347" s="5" t="s">
        <v>1651</v>
      </c>
      <c r="E347" s="3" t="s">
        <v>580</v>
      </c>
      <c r="F347" t="s">
        <v>53</v>
      </c>
      <c r="G347" t="s">
        <v>14</v>
      </c>
    </row>
    <row r="348" spans="1:7" ht="16">
      <c r="A348" s="4">
        <v>34022099</v>
      </c>
      <c r="B348" s="1" t="s">
        <v>1568</v>
      </c>
      <c r="C348" s="4">
        <v>2021</v>
      </c>
      <c r="D348" s="5" t="s">
        <v>1569</v>
      </c>
      <c r="E348" s="3" t="s">
        <v>580</v>
      </c>
      <c r="F348" t="s">
        <v>137</v>
      </c>
      <c r="G348" t="s">
        <v>14</v>
      </c>
    </row>
    <row r="349" spans="1:7" ht="16">
      <c r="A349" s="4">
        <v>33965190</v>
      </c>
      <c r="B349" s="1" t="s">
        <v>1218</v>
      </c>
      <c r="C349" s="4">
        <v>2021</v>
      </c>
      <c r="D349" s="5" t="s">
        <v>1219</v>
      </c>
      <c r="E349" s="3" t="s">
        <v>580</v>
      </c>
      <c r="F349" t="s">
        <v>123</v>
      </c>
      <c r="G349" t="s">
        <v>14</v>
      </c>
    </row>
    <row r="350" spans="1:7" ht="16">
      <c r="A350" s="4">
        <v>33917715</v>
      </c>
      <c r="B350" s="1" t="s">
        <v>1632</v>
      </c>
      <c r="C350" s="4">
        <v>2021</v>
      </c>
      <c r="D350" s="5" t="s">
        <v>1633</v>
      </c>
      <c r="E350" s="3" t="s">
        <v>580</v>
      </c>
      <c r="F350" t="s">
        <v>53</v>
      </c>
      <c r="G350" t="s">
        <v>14</v>
      </c>
    </row>
    <row r="351" spans="1:7" ht="16">
      <c r="A351" s="4">
        <v>33910132</v>
      </c>
      <c r="B351" s="1" t="s">
        <v>663</v>
      </c>
      <c r="C351" s="4">
        <v>2021</v>
      </c>
      <c r="D351" s="5" t="s">
        <v>664</v>
      </c>
      <c r="E351" s="3" t="s">
        <v>580</v>
      </c>
      <c r="F351" t="s">
        <v>29</v>
      </c>
      <c r="G351" t="s">
        <v>14</v>
      </c>
    </row>
    <row r="352" spans="1:7" ht="16">
      <c r="A352" s="4">
        <v>33830031</v>
      </c>
      <c r="B352" s="1" t="s">
        <v>1616</v>
      </c>
      <c r="C352" s="4">
        <v>2021</v>
      </c>
      <c r="D352" s="5" t="s">
        <v>1617</v>
      </c>
      <c r="E352" s="3" t="s">
        <v>580</v>
      </c>
      <c r="F352" t="s">
        <v>53</v>
      </c>
      <c r="G352" t="s">
        <v>14</v>
      </c>
    </row>
    <row r="353" spans="1:7" ht="16">
      <c r="A353" s="4">
        <v>33823791</v>
      </c>
      <c r="B353" s="1" t="s">
        <v>1644</v>
      </c>
      <c r="C353" s="4">
        <v>2021</v>
      </c>
      <c r="D353" s="5" t="s">
        <v>1645</v>
      </c>
      <c r="E353" s="3" t="s">
        <v>580</v>
      </c>
      <c r="F353" t="s">
        <v>53</v>
      </c>
      <c r="G353" t="s">
        <v>14</v>
      </c>
    </row>
    <row r="354" spans="1:7" ht="16">
      <c r="A354" s="4">
        <v>33819481</v>
      </c>
      <c r="B354" s="1" t="s">
        <v>1642</v>
      </c>
      <c r="C354" s="4">
        <v>2021</v>
      </c>
      <c r="D354" s="5" t="s">
        <v>1643</v>
      </c>
      <c r="E354" s="3" t="s">
        <v>580</v>
      </c>
      <c r="F354" t="s">
        <v>53</v>
      </c>
      <c r="G354" t="s">
        <v>14</v>
      </c>
    </row>
    <row r="355" spans="1:7" ht="16">
      <c r="A355" s="4">
        <v>33789834</v>
      </c>
      <c r="B355" s="1" t="s">
        <v>701</v>
      </c>
      <c r="C355" s="4">
        <v>2021</v>
      </c>
      <c r="D355" s="5" t="s">
        <v>702</v>
      </c>
      <c r="E355" s="3" t="s">
        <v>580</v>
      </c>
      <c r="F355" t="s">
        <v>29</v>
      </c>
      <c r="G355" t="s">
        <v>14</v>
      </c>
    </row>
    <row r="356" spans="1:7" ht="16">
      <c r="A356" s="4">
        <v>33784434</v>
      </c>
      <c r="B356" s="1" t="s">
        <v>1664</v>
      </c>
      <c r="C356" s="4">
        <v>2021</v>
      </c>
      <c r="D356" s="5" t="s">
        <v>1665</v>
      </c>
      <c r="E356" s="3" t="s">
        <v>580</v>
      </c>
      <c r="F356" t="s">
        <v>53</v>
      </c>
      <c r="G356" t="s">
        <v>14</v>
      </c>
    </row>
    <row r="357" spans="1:7" ht="16">
      <c r="A357" s="4">
        <v>33718897</v>
      </c>
      <c r="B357" s="1" t="s">
        <v>1658</v>
      </c>
      <c r="C357" s="4">
        <v>2021</v>
      </c>
      <c r="D357" s="5" t="s">
        <v>1659</v>
      </c>
      <c r="E357" s="3" t="s">
        <v>580</v>
      </c>
      <c r="F357" t="s">
        <v>53</v>
      </c>
      <c r="G357" t="s">
        <v>14</v>
      </c>
    </row>
    <row r="358" spans="1:7" ht="16">
      <c r="A358" s="4">
        <v>33713461</v>
      </c>
      <c r="B358" s="1" t="s">
        <v>1618</v>
      </c>
      <c r="C358" s="4">
        <v>2021</v>
      </c>
      <c r="D358" s="5" t="s">
        <v>1619</v>
      </c>
      <c r="E358" s="3" t="s">
        <v>580</v>
      </c>
      <c r="F358" t="s">
        <v>53</v>
      </c>
      <c r="G358" t="s">
        <v>14</v>
      </c>
    </row>
    <row r="359" spans="1:7" ht="16">
      <c r="A359" s="4">
        <v>33706010</v>
      </c>
      <c r="B359" s="1" t="s">
        <v>1545</v>
      </c>
      <c r="C359" s="4">
        <v>2021</v>
      </c>
      <c r="D359" s="5" t="s">
        <v>1546</v>
      </c>
      <c r="E359" s="3" t="s">
        <v>580</v>
      </c>
      <c r="F359" t="s">
        <v>61</v>
      </c>
      <c r="G359" t="s">
        <v>14</v>
      </c>
    </row>
    <row r="360" spans="1:7" ht="16">
      <c r="A360" s="4">
        <v>33587722</v>
      </c>
      <c r="B360" s="1" t="s">
        <v>1600</v>
      </c>
      <c r="C360" s="4">
        <v>2021</v>
      </c>
      <c r="D360" s="5" t="s">
        <v>1601</v>
      </c>
      <c r="E360" s="3" t="s">
        <v>580</v>
      </c>
      <c r="F360" t="s">
        <v>111</v>
      </c>
      <c r="G360" t="s">
        <v>14</v>
      </c>
    </row>
    <row r="361" spans="1:7" ht="16">
      <c r="A361" s="4">
        <v>33587431</v>
      </c>
      <c r="B361" s="1" t="s">
        <v>1537</v>
      </c>
      <c r="C361" s="4">
        <v>2021</v>
      </c>
      <c r="D361" s="5" t="s">
        <v>1538</v>
      </c>
      <c r="E361" s="3" t="s">
        <v>580</v>
      </c>
      <c r="F361" t="s">
        <v>61</v>
      </c>
      <c r="G361" t="s">
        <v>14</v>
      </c>
    </row>
    <row r="362" spans="1:7" ht="16">
      <c r="A362" s="4">
        <v>33548682</v>
      </c>
      <c r="B362" s="1" t="s">
        <v>2250</v>
      </c>
      <c r="C362" s="4">
        <v>2021</v>
      </c>
      <c r="D362" s="5" t="s">
        <v>2251</v>
      </c>
      <c r="E362" s="3" t="s">
        <v>580</v>
      </c>
      <c r="F362" t="s">
        <v>38</v>
      </c>
      <c r="G362" t="s">
        <v>14</v>
      </c>
    </row>
    <row r="363" spans="1:7" ht="16">
      <c r="A363" s="4">
        <v>33491073</v>
      </c>
      <c r="B363" s="1" t="s">
        <v>1620</v>
      </c>
      <c r="C363" s="4">
        <v>2021</v>
      </c>
      <c r="D363" s="5" t="s">
        <v>1621</v>
      </c>
      <c r="E363" s="3" t="s">
        <v>580</v>
      </c>
      <c r="F363" t="s">
        <v>53</v>
      </c>
      <c r="G363" t="s">
        <v>14</v>
      </c>
    </row>
    <row r="364" spans="1:7" ht="16">
      <c r="A364" s="4">
        <v>33443593</v>
      </c>
      <c r="B364" s="1" t="s">
        <v>669</v>
      </c>
      <c r="C364" s="4">
        <v>2021</v>
      </c>
      <c r="D364" s="5" t="s">
        <v>670</v>
      </c>
      <c r="E364" s="3" t="s">
        <v>580</v>
      </c>
      <c r="F364" t="s">
        <v>29</v>
      </c>
      <c r="G364" t="s">
        <v>14</v>
      </c>
    </row>
    <row r="365" spans="1:7" ht="16">
      <c r="A365" s="4">
        <v>33363781</v>
      </c>
      <c r="B365" s="1" t="s">
        <v>1208</v>
      </c>
      <c r="C365" s="4">
        <v>2020</v>
      </c>
      <c r="D365" s="5" t="s">
        <v>1209</v>
      </c>
      <c r="E365" s="3" t="s">
        <v>580</v>
      </c>
      <c r="F365" t="s">
        <v>29</v>
      </c>
      <c r="G365">
        <v>0</v>
      </c>
    </row>
    <row r="366" spans="1:7" ht="16">
      <c r="A366" s="4">
        <v>33311918</v>
      </c>
      <c r="B366" s="1" t="s">
        <v>1441</v>
      </c>
      <c r="C366" s="4">
        <v>2020</v>
      </c>
      <c r="D366" s="5" t="s">
        <v>1442</v>
      </c>
      <c r="E366" s="3" t="s">
        <v>580</v>
      </c>
      <c r="F366" t="s">
        <v>42</v>
      </c>
      <c r="G366">
        <v>0</v>
      </c>
    </row>
    <row r="367" spans="1:7" ht="16">
      <c r="A367" s="4">
        <v>33207265</v>
      </c>
      <c r="B367" s="1" t="s">
        <v>649</v>
      </c>
      <c r="C367" s="4">
        <v>2021</v>
      </c>
      <c r="D367" s="5" t="s">
        <v>650</v>
      </c>
      <c r="E367" s="3" t="s">
        <v>580</v>
      </c>
      <c r="F367" t="s">
        <v>77</v>
      </c>
      <c r="G367" t="s">
        <v>14</v>
      </c>
    </row>
    <row r="368" spans="1:7" ht="16">
      <c r="A368" s="4">
        <v>33194546</v>
      </c>
      <c r="B368" s="1" t="s">
        <v>1188</v>
      </c>
      <c r="C368" s="4">
        <v>2020</v>
      </c>
      <c r="D368" s="5" t="s">
        <v>1189</v>
      </c>
      <c r="E368" s="3" t="s">
        <v>580</v>
      </c>
      <c r="F368" t="s">
        <v>29</v>
      </c>
      <c r="G368">
        <v>0</v>
      </c>
    </row>
    <row r="369" spans="1:7" ht="16">
      <c r="A369" s="4">
        <v>33158469</v>
      </c>
      <c r="B369" s="1" t="s">
        <v>2623</v>
      </c>
      <c r="C369" s="4">
        <v>2020</v>
      </c>
      <c r="D369" s="5" t="s">
        <v>2624</v>
      </c>
      <c r="E369" s="3" t="s">
        <v>580</v>
      </c>
      <c r="F369" t="s">
        <v>38</v>
      </c>
      <c r="G369">
        <v>0</v>
      </c>
    </row>
    <row r="370" spans="1:7" ht="16">
      <c r="A370" s="4">
        <v>33088521</v>
      </c>
      <c r="B370" s="1" t="s">
        <v>1171</v>
      </c>
      <c r="C370" s="4">
        <v>2020</v>
      </c>
      <c r="D370" s="5" t="s">
        <v>1172</v>
      </c>
      <c r="E370" s="3" t="s">
        <v>580</v>
      </c>
      <c r="F370" t="s">
        <v>29</v>
      </c>
      <c r="G370">
        <v>0</v>
      </c>
    </row>
    <row r="371" spans="1:7" ht="16">
      <c r="A371" s="4">
        <v>33048220</v>
      </c>
      <c r="B371" s="1" t="s">
        <v>2594</v>
      </c>
      <c r="C371" s="4">
        <v>2021</v>
      </c>
      <c r="D371" s="5" t="s">
        <v>2595</v>
      </c>
      <c r="E371" s="3" t="s">
        <v>580</v>
      </c>
      <c r="F371" t="s">
        <v>38</v>
      </c>
      <c r="G371">
        <v>0</v>
      </c>
    </row>
    <row r="372" spans="1:7" ht="16">
      <c r="A372" s="4">
        <v>32944150</v>
      </c>
      <c r="B372" s="1" t="s">
        <v>1477</v>
      </c>
      <c r="C372" s="4">
        <v>2020</v>
      </c>
      <c r="D372" s="5" t="s">
        <v>1478</v>
      </c>
      <c r="E372" s="3" t="s">
        <v>580</v>
      </c>
      <c r="F372" t="s">
        <v>42</v>
      </c>
      <c r="G372">
        <v>0</v>
      </c>
    </row>
    <row r="373" spans="1:7" ht="16">
      <c r="A373" s="4">
        <v>32925539</v>
      </c>
      <c r="B373" s="1" t="s">
        <v>1877</v>
      </c>
      <c r="C373" s="4">
        <v>2020</v>
      </c>
      <c r="D373" s="5" t="s">
        <v>1878</v>
      </c>
      <c r="E373" s="3" t="s">
        <v>580</v>
      </c>
      <c r="F373" t="s">
        <v>33</v>
      </c>
      <c r="G373">
        <v>0</v>
      </c>
    </row>
    <row r="374" spans="1:7" ht="16">
      <c r="A374" s="4">
        <v>32908059</v>
      </c>
      <c r="B374" s="1" t="s">
        <v>581</v>
      </c>
      <c r="C374" s="4">
        <v>2020</v>
      </c>
      <c r="D374" s="5" t="s">
        <v>2311</v>
      </c>
      <c r="E374" s="3" t="s">
        <v>580</v>
      </c>
      <c r="F374" t="s">
        <v>38</v>
      </c>
      <c r="G374">
        <v>0</v>
      </c>
    </row>
    <row r="375" spans="1:7" ht="16">
      <c r="A375" s="4">
        <v>32903425</v>
      </c>
      <c r="B375" s="1" t="s">
        <v>2240</v>
      </c>
      <c r="C375" s="4">
        <v>2020</v>
      </c>
      <c r="D375" s="5" t="s">
        <v>2241</v>
      </c>
      <c r="E375" s="3" t="s">
        <v>580</v>
      </c>
      <c r="F375" t="s">
        <v>73</v>
      </c>
      <c r="G375">
        <v>0</v>
      </c>
    </row>
    <row r="376" spans="1:7" ht="16">
      <c r="A376" s="4">
        <v>32808422</v>
      </c>
      <c r="B376" s="1" t="s">
        <v>687</v>
      </c>
      <c r="C376" s="4">
        <v>2021</v>
      </c>
      <c r="D376" s="5" t="s">
        <v>688</v>
      </c>
      <c r="E376" s="3" t="s">
        <v>580</v>
      </c>
      <c r="F376" t="s">
        <v>29</v>
      </c>
      <c r="G376" t="s">
        <v>14</v>
      </c>
    </row>
    <row r="377" spans="1:7" ht="16">
      <c r="A377" s="4">
        <v>32786154</v>
      </c>
      <c r="B377" s="1" t="s">
        <v>2412</v>
      </c>
      <c r="C377" s="4">
        <v>2021</v>
      </c>
      <c r="D377" s="5" t="s">
        <v>2413</v>
      </c>
      <c r="E377" s="3" t="s">
        <v>580</v>
      </c>
      <c r="F377" t="s">
        <v>38</v>
      </c>
      <c r="G377">
        <v>0</v>
      </c>
    </row>
    <row r="378" spans="1:7" ht="16">
      <c r="A378" s="4">
        <v>32782352</v>
      </c>
      <c r="B378" s="1" t="s">
        <v>1668</v>
      </c>
      <c r="C378" s="4">
        <v>2021</v>
      </c>
      <c r="D378" s="5" t="s">
        <v>1669</v>
      </c>
      <c r="E378" s="3" t="s">
        <v>580</v>
      </c>
      <c r="F378" t="s">
        <v>155</v>
      </c>
      <c r="G378">
        <v>0</v>
      </c>
    </row>
    <row r="379" spans="1:7" ht="16">
      <c r="A379" s="4">
        <v>32638491</v>
      </c>
      <c r="B379" s="1" t="s">
        <v>725</v>
      </c>
      <c r="C379" s="4">
        <v>2021</v>
      </c>
      <c r="D379" s="5" t="s">
        <v>726</v>
      </c>
      <c r="E379" s="3" t="s">
        <v>580</v>
      </c>
      <c r="F379" t="s">
        <v>29</v>
      </c>
      <c r="G379">
        <v>0</v>
      </c>
    </row>
    <row r="380" spans="1:7" ht="16">
      <c r="A380" s="4">
        <v>32551136</v>
      </c>
      <c r="B380" s="1" t="s">
        <v>2162</v>
      </c>
      <c r="C380" s="4">
        <v>2020</v>
      </c>
      <c r="D380" s="5" t="s">
        <v>2163</v>
      </c>
      <c r="E380" s="3" t="s">
        <v>580</v>
      </c>
      <c r="F380" t="s">
        <v>33</v>
      </c>
      <c r="G380">
        <v>0</v>
      </c>
    </row>
    <row r="381" spans="1:7" ht="16">
      <c r="A381" s="4">
        <v>32529583</v>
      </c>
      <c r="B381" s="1" t="s">
        <v>1067</v>
      </c>
      <c r="C381" s="4">
        <v>2020</v>
      </c>
      <c r="D381" s="5" t="s">
        <v>1068</v>
      </c>
      <c r="E381" s="3" t="s">
        <v>580</v>
      </c>
      <c r="F381" t="s">
        <v>29</v>
      </c>
      <c r="G381">
        <v>0</v>
      </c>
    </row>
    <row r="382" spans="1:7" ht="16">
      <c r="A382" s="4">
        <v>32428994</v>
      </c>
      <c r="B382" s="1" t="s">
        <v>759</v>
      </c>
      <c r="C382" s="4">
        <v>2020</v>
      </c>
      <c r="D382" s="5" t="s">
        <v>760</v>
      </c>
      <c r="E382" s="3" t="s">
        <v>580</v>
      </c>
      <c r="F382" t="s">
        <v>29</v>
      </c>
      <c r="G382">
        <v>0</v>
      </c>
    </row>
    <row r="383" spans="1:7" ht="16">
      <c r="A383" s="4">
        <v>32424944</v>
      </c>
      <c r="B383" s="1" t="s">
        <v>733</v>
      </c>
      <c r="C383" s="4">
        <v>2020</v>
      </c>
      <c r="D383" s="5" t="s">
        <v>734</v>
      </c>
      <c r="E383" s="3" t="s">
        <v>580</v>
      </c>
      <c r="F383" t="s">
        <v>29</v>
      </c>
      <c r="G383">
        <v>0</v>
      </c>
    </row>
    <row r="384" spans="1:7" ht="16">
      <c r="A384" s="4">
        <v>32401076</v>
      </c>
      <c r="B384" s="1" t="s">
        <v>2176</v>
      </c>
      <c r="C384" s="4">
        <v>2022</v>
      </c>
      <c r="D384" s="5" t="s">
        <v>2177</v>
      </c>
      <c r="E384" s="3" t="s">
        <v>580</v>
      </c>
      <c r="F384" t="s">
        <v>33</v>
      </c>
      <c r="G384">
        <v>0</v>
      </c>
    </row>
    <row r="385" spans="1:7" ht="16">
      <c r="A385" s="4">
        <v>32324868</v>
      </c>
      <c r="B385" s="1" t="s">
        <v>1508</v>
      </c>
      <c r="C385" s="4">
        <v>2020</v>
      </c>
      <c r="D385" s="5" t="s">
        <v>1509</v>
      </c>
      <c r="E385" s="3" t="s">
        <v>580</v>
      </c>
      <c r="F385" t="s">
        <v>57</v>
      </c>
      <c r="G385">
        <v>0</v>
      </c>
    </row>
    <row r="386" spans="1:7" ht="16">
      <c r="A386" s="4">
        <v>32299316</v>
      </c>
      <c r="B386" s="1" t="s">
        <v>1153</v>
      </c>
      <c r="C386" s="4">
        <v>2020</v>
      </c>
      <c r="D386" s="5" t="s">
        <v>1154</v>
      </c>
      <c r="E386" s="3" t="s">
        <v>580</v>
      </c>
      <c r="F386" t="s">
        <v>29</v>
      </c>
      <c r="G386">
        <v>0</v>
      </c>
    </row>
    <row r="387" spans="1:7" ht="16">
      <c r="A387" s="4">
        <v>32295911</v>
      </c>
      <c r="B387" s="1" t="s">
        <v>1754</v>
      </c>
      <c r="C387" s="4">
        <v>2020</v>
      </c>
      <c r="D387" s="5" t="s">
        <v>1755</v>
      </c>
      <c r="E387" s="3" t="s">
        <v>580</v>
      </c>
      <c r="F387" t="s">
        <v>33</v>
      </c>
      <c r="G387">
        <v>0</v>
      </c>
    </row>
    <row r="388" spans="1:7" ht="16">
      <c r="A388" s="4">
        <v>32245201</v>
      </c>
      <c r="B388" s="1" t="s">
        <v>2582</v>
      </c>
      <c r="C388" s="4">
        <v>2020</v>
      </c>
      <c r="D388" s="5" t="s">
        <v>2583</v>
      </c>
      <c r="E388" s="3" t="s">
        <v>580</v>
      </c>
      <c r="F388" t="s">
        <v>38</v>
      </c>
      <c r="G388">
        <v>0</v>
      </c>
    </row>
    <row r="389" spans="1:7" ht="16">
      <c r="A389" s="4">
        <v>32224590</v>
      </c>
      <c r="B389" s="1" t="s">
        <v>887</v>
      </c>
      <c r="C389" s="4">
        <v>2020</v>
      </c>
      <c r="D389" s="5" t="s">
        <v>888</v>
      </c>
      <c r="E389" s="3" t="s">
        <v>580</v>
      </c>
      <c r="F389" t="s">
        <v>29</v>
      </c>
      <c r="G389">
        <v>0</v>
      </c>
    </row>
    <row r="390" spans="1:7" ht="16">
      <c r="A390" s="4">
        <v>32188617</v>
      </c>
      <c r="B390" s="1" t="s">
        <v>991</v>
      </c>
      <c r="C390" s="4">
        <v>2020</v>
      </c>
      <c r="D390" s="5" t="s">
        <v>992</v>
      </c>
      <c r="E390" s="3" t="s">
        <v>580</v>
      </c>
      <c r="F390" t="s">
        <v>29</v>
      </c>
      <c r="G390">
        <v>0</v>
      </c>
    </row>
    <row r="391" spans="1:7" ht="16">
      <c r="A391" s="4">
        <v>32183884</v>
      </c>
      <c r="B391" s="1" t="s">
        <v>2212</v>
      </c>
      <c r="C391" s="4">
        <v>2020</v>
      </c>
      <c r="D391" s="5" t="s">
        <v>2213</v>
      </c>
      <c r="E391" s="3" t="s">
        <v>580</v>
      </c>
      <c r="F391" t="s">
        <v>33</v>
      </c>
      <c r="G391">
        <v>0</v>
      </c>
    </row>
    <row r="392" spans="1:7" ht="16">
      <c r="A392" s="4">
        <v>32053411</v>
      </c>
      <c r="B392" s="1" t="s">
        <v>2088</v>
      </c>
      <c r="C392" s="4">
        <v>2020</v>
      </c>
      <c r="D392" s="5" t="s">
        <v>2089</v>
      </c>
      <c r="E392" s="3" t="s">
        <v>580</v>
      </c>
      <c r="F392" t="s">
        <v>33</v>
      </c>
      <c r="G392">
        <v>0</v>
      </c>
    </row>
    <row r="393" spans="1:7" ht="16">
      <c r="A393" s="4">
        <v>32047230</v>
      </c>
      <c r="B393" s="1" t="s">
        <v>1742</v>
      </c>
      <c r="C393" s="4">
        <v>2020</v>
      </c>
      <c r="D393" s="5" t="s">
        <v>1743</v>
      </c>
      <c r="E393" s="3" t="s">
        <v>580</v>
      </c>
      <c r="F393" t="s">
        <v>69</v>
      </c>
      <c r="G393">
        <v>0</v>
      </c>
    </row>
    <row r="394" spans="1:7" ht="16">
      <c r="A394" s="4">
        <v>32028025</v>
      </c>
      <c r="B394" s="1" t="s">
        <v>2424</v>
      </c>
      <c r="C394" s="4">
        <v>2020</v>
      </c>
      <c r="D394" s="5" t="s">
        <v>2425</v>
      </c>
      <c r="E394" s="3" t="s">
        <v>580</v>
      </c>
      <c r="F394" t="s">
        <v>38</v>
      </c>
      <c r="G394">
        <v>0</v>
      </c>
    </row>
    <row r="395" spans="1:7" ht="16">
      <c r="A395" s="4">
        <v>32027295</v>
      </c>
      <c r="B395" s="1" t="s">
        <v>636</v>
      </c>
      <c r="C395" s="4">
        <v>2020</v>
      </c>
      <c r="D395" s="5" t="s">
        <v>637</v>
      </c>
      <c r="E395" s="3" t="s">
        <v>580</v>
      </c>
      <c r="F395" t="s">
        <v>45</v>
      </c>
      <c r="G395">
        <v>0</v>
      </c>
    </row>
    <row r="396" spans="1:7" ht="16">
      <c r="A396" s="4">
        <v>31942610</v>
      </c>
      <c r="B396" s="1" t="s">
        <v>2604</v>
      </c>
      <c r="C396" s="4">
        <v>2020</v>
      </c>
      <c r="D396" s="5" t="s">
        <v>2605</v>
      </c>
      <c r="E396" s="3" t="s">
        <v>580</v>
      </c>
      <c r="F396" t="s">
        <v>38</v>
      </c>
      <c r="G396">
        <v>0</v>
      </c>
    </row>
    <row r="397" spans="1:7" ht="16">
      <c r="A397" s="4">
        <v>31891386</v>
      </c>
      <c r="B397" s="1" t="s">
        <v>83</v>
      </c>
      <c r="C397" s="4">
        <v>2020</v>
      </c>
      <c r="D397" s="5" t="s">
        <v>1522</v>
      </c>
      <c r="E397" s="3" t="s">
        <v>580</v>
      </c>
      <c r="F397" t="s">
        <v>57</v>
      </c>
      <c r="G397">
        <v>0</v>
      </c>
    </row>
    <row r="398" spans="1:7" ht="16">
      <c r="A398" s="4">
        <v>31890456</v>
      </c>
      <c r="B398" s="1" t="s">
        <v>1141</v>
      </c>
      <c r="C398" s="4">
        <v>2019</v>
      </c>
      <c r="D398" s="5" t="s">
        <v>1142</v>
      </c>
      <c r="E398" s="3" t="s">
        <v>580</v>
      </c>
      <c r="F398" t="s">
        <v>29</v>
      </c>
      <c r="G398">
        <v>0</v>
      </c>
    </row>
    <row r="399" spans="1:7" ht="16">
      <c r="A399" s="4">
        <v>31876110</v>
      </c>
      <c r="B399" s="1" t="s">
        <v>1063</v>
      </c>
      <c r="C399" s="4">
        <v>2020</v>
      </c>
      <c r="D399" s="5" t="s">
        <v>1064</v>
      </c>
      <c r="E399" s="3" t="s">
        <v>580</v>
      </c>
      <c r="F399" t="s">
        <v>29</v>
      </c>
      <c r="G399">
        <v>0</v>
      </c>
    </row>
    <row r="400" spans="1:7" ht="16">
      <c r="A400" s="4">
        <v>31852793</v>
      </c>
      <c r="B400" s="1" t="s">
        <v>2061</v>
      </c>
      <c r="C400" s="4">
        <v>2020</v>
      </c>
      <c r="D400" s="5" t="s">
        <v>2062</v>
      </c>
      <c r="E400" s="3" t="s">
        <v>580</v>
      </c>
      <c r="F400" t="s">
        <v>33</v>
      </c>
      <c r="G400">
        <v>0</v>
      </c>
    </row>
    <row r="401" spans="1:7" ht="16">
      <c r="A401" s="4">
        <v>31837130</v>
      </c>
      <c r="B401" s="1" t="s">
        <v>2216</v>
      </c>
      <c r="C401" s="4">
        <v>2020</v>
      </c>
      <c r="D401" s="5" t="s">
        <v>2217</v>
      </c>
      <c r="E401" s="3" t="s">
        <v>580</v>
      </c>
      <c r="F401" t="s">
        <v>33</v>
      </c>
      <c r="G401">
        <v>0</v>
      </c>
    </row>
    <row r="402" spans="1:7" ht="16">
      <c r="A402" s="4">
        <v>31801268</v>
      </c>
      <c r="B402" s="1" t="s">
        <v>2497</v>
      </c>
      <c r="C402" s="4">
        <v>2019</v>
      </c>
      <c r="D402" s="5" t="s">
        <v>2498</v>
      </c>
      <c r="E402" s="3" t="s">
        <v>580</v>
      </c>
      <c r="F402" t="s">
        <v>38</v>
      </c>
      <c r="G402">
        <v>0</v>
      </c>
    </row>
    <row r="403" spans="1:7" ht="16">
      <c r="A403" s="4">
        <v>31798967</v>
      </c>
      <c r="B403" s="1" t="s">
        <v>2162</v>
      </c>
      <c r="C403" s="4">
        <v>2019</v>
      </c>
      <c r="D403" s="5" t="s">
        <v>2247</v>
      </c>
      <c r="E403" s="3" t="s">
        <v>580</v>
      </c>
      <c r="F403" t="s">
        <v>108</v>
      </c>
      <c r="G403">
        <v>0</v>
      </c>
    </row>
    <row r="404" spans="1:7" ht="16">
      <c r="A404" s="4">
        <v>31785234</v>
      </c>
      <c r="B404" s="1" t="s">
        <v>2126</v>
      </c>
      <c r="C404" s="4">
        <v>2020</v>
      </c>
      <c r="D404" s="5" t="s">
        <v>2127</v>
      </c>
      <c r="E404" s="3" t="s">
        <v>580</v>
      </c>
      <c r="F404" t="s">
        <v>33</v>
      </c>
      <c r="G404">
        <v>0</v>
      </c>
    </row>
    <row r="405" spans="1:7" ht="16">
      <c r="A405" s="4">
        <v>34595440</v>
      </c>
      <c r="B405" s="1" t="s">
        <v>705</v>
      </c>
      <c r="C405" s="4">
        <v>2019</v>
      </c>
      <c r="D405" s="5" t="s">
        <v>706</v>
      </c>
      <c r="E405" s="3" t="s">
        <v>580</v>
      </c>
      <c r="F405" t="s">
        <v>29</v>
      </c>
      <c r="G405" t="s">
        <v>14</v>
      </c>
    </row>
    <row r="406" spans="1:7" ht="16">
      <c r="A406" s="4">
        <v>31745253</v>
      </c>
      <c r="B406" s="1" t="s">
        <v>2402</v>
      </c>
      <c r="C406" s="4">
        <v>2020</v>
      </c>
      <c r="D406" s="5" t="s">
        <v>2403</v>
      </c>
      <c r="E406" s="3" t="s">
        <v>580</v>
      </c>
      <c r="F406" t="s">
        <v>38</v>
      </c>
      <c r="G406">
        <v>0</v>
      </c>
    </row>
    <row r="407" spans="1:7" ht="16">
      <c r="A407" s="4">
        <v>31724929</v>
      </c>
      <c r="B407" s="1" t="s">
        <v>1311</v>
      </c>
      <c r="C407" s="4">
        <v>2021</v>
      </c>
      <c r="D407" s="5" t="s">
        <v>1312</v>
      </c>
      <c r="E407" s="3" t="s">
        <v>580</v>
      </c>
      <c r="F407" t="s">
        <v>42</v>
      </c>
      <c r="G407">
        <v>0</v>
      </c>
    </row>
    <row r="408" spans="1:7" ht="16">
      <c r="A408" s="4">
        <v>31722836</v>
      </c>
      <c r="B408" s="1" t="s">
        <v>677</v>
      </c>
      <c r="C408" s="4">
        <v>2020</v>
      </c>
      <c r="D408" s="5" t="s">
        <v>678</v>
      </c>
      <c r="E408" s="3" t="s">
        <v>580</v>
      </c>
      <c r="F408" t="s">
        <v>29</v>
      </c>
      <c r="G408" t="s">
        <v>14</v>
      </c>
    </row>
    <row r="409" spans="1:7" ht="16">
      <c r="A409" s="4">
        <v>31678540</v>
      </c>
      <c r="B409" s="1" t="s">
        <v>1582</v>
      </c>
      <c r="C409" s="4">
        <v>2020</v>
      </c>
      <c r="D409" s="5" t="s">
        <v>1583</v>
      </c>
      <c r="E409" s="3" t="s">
        <v>580</v>
      </c>
      <c r="F409" t="s">
        <v>65</v>
      </c>
      <c r="G409">
        <v>0</v>
      </c>
    </row>
    <row r="410" spans="1:7" ht="16">
      <c r="A410" s="4">
        <v>31649826</v>
      </c>
      <c r="B410" s="1" t="s">
        <v>2162</v>
      </c>
      <c r="C410" s="4">
        <v>2019</v>
      </c>
      <c r="D410" s="5" t="s">
        <v>2246</v>
      </c>
      <c r="E410" s="3" t="s">
        <v>580</v>
      </c>
      <c r="F410" t="s">
        <v>108</v>
      </c>
      <c r="G410">
        <v>0</v>
      </c>
    </row>
    <row r="411" spans="1:7" ht="16">
      <c r="A411" s="4">
        <v>31579937</v>
      </c>
      <c r="B411" s="1" t="s">
        <v>769</v>
      </c>
      <c r="C411" s="4">
        <v>2020</v>
      </c>
      <c r="D411" s="5" t="s">
        <v>770</v>
      </c>
      <c r="E411" s="3" t="s">
        <v>580</v>
      </c>
      <c r="F411" t="s">
        <v>29</v>
      </c>
      <c r="G411">
        <v>0</v>
      </c>
    </row>
    <row r="412" spans="1:7" ht="16">
      <c r="A412" s="4">
        <v>31567413</v>
      </c>
      <c r="B412" s="1" t="s">
        <v>2398</v>
      </c>
      <c r="C412" s="4">
        <v>2019</v>
      </c>
      <c r="D412" s="5" t="s">
        <v>2399</v>
      </c>
      <c r="E412" s="3" t="s">
        <v>580</v>
      </c>
      <c r="F412" t="s">
        <v>38</v>
      </c>
      <c r="G412">
        <v>0</v>
      </c>
    </row>
    <row r="413" spans="1:7" ht="16">
      <c r="A413" s="4">
        <v>31554674</v>
      </c>
      <c r="B413" s="1" t="s">
        <v>2168</v>
      </c>
      <c r="C413" s="4">
        <v>2019</v>
      </c>
      <c r="D413" s="5" t="s">
        <v>2169</v>
      </c>
      <c r="E413" s="3" t="s">
        <v>580</v>
      </c>
      <c r="F413" t="s">
        <v>33</v>
      </c>
      <c r="G413">
        <v>0</v>
      </c>
    </row>
    <row r="414" spans="1:7" ht="16">
      <c r="A414" s="4">
        <v>31554310</v>
      </c>
      <c r="B414" s="1" t="s">
        <v>2208</v>
      </c>
      <c r="C414" s="4">
        <v>2019</v>
      </c>
      <c r="D414" s="5" t="s">
        <v>2209</v>
      </c>
      <c r="E414" s="3" t="s">
        <v>580</v>
      </c>
      <c r="F414" t="s">
        <v>33</v>
      </c>
      <c r="G414">
        <v>0</v>
      </c>
    </row>
    <row r="415" spans="1:7" ht="16">
      <c r="A415" s="4">
        <v>31521763</v>
      </c>
      <c r="B415" s="1" t="s">
        <v>1782</v>
      </c>
      <c r="C415" s="4">
        <v>2019</v>
      </c>
      <c r="D415" s="5" t="s">
        <v>1783</v>
      </c>
      <c r="E415" s="3" t="s">
        <v>580</v>
      </c>
      <c r="F415" t="s">
        <v>33</v>
      </c>
      <c r="G415">
        <v>0</v>
      </c>
    </row>
    <row r="416" spans="1:7" ht="16">
      <c r="A416" s="4">
        <v>31516647</v>
      </c>
      <c r="B416" s="1" t="s">
        <v>1169</v>
      </c>
      <c r="C416" s="4">
        <v>2019</v>
      </c>
      <c r="D416" s="5" t="s">
        <v>1170</v>
      </c>
      <c r="E416" s="3" t="s">
        <v>580</v>
      </c>
      <c r="F416" t="s">
        <v>29</v>
      </c>
      <c r="G416">
        <v>0</v>
      </c>
    </row>
    <row r="417" spans="1:7" ht="16">
      <c r="A417" s="4">
        <v>31469438</v>
      </c>
      <c r="B417" s="1" t="s">
        <v>2530</v>
      </c>
      <c r="C417" s="4">
        <v>2020</v>
      </c>
      <c r="D417" s="5" t="s">
        <v>2531</v>
      </c>
      <c r="E417" s="3" t="s">
        <v>580</v>
      </c>
      <c r="F417" t="s">
        <v>38</v>
      </c>
      <c r="G417">
        <v>0</v>
      </c>
    </row>
    <row r="418" spans="1:7" ht="16">
      <c r="A418" s="4">
        <v>31467131</v>
      </c>
      <c r="B418" s="1" t="s">
        <v>2432</v>
      </c>
      <c r="C418" s="4">
        <v>2019</v>
      </c>
      <c r="D418" s="5" t="s">
        <v>2433</v>
      </c>
      <c r="E418" s="3" t="s">
        <v>580</v>
      </c>
      <c r="F418" t="s">
        <v>38</v>
      </c>
      <c r="G418">
        <v>0</v>
      </c>
    </row>
    <row r="419" spans="1:7" ht="16">
      <c r="A419" s="4">
        <v>31463932</v>
      </c>
      <c r="B419" s="1" t="s">
        <v>1467</v>
      </c>
      <c r="C419" s="4">
        <v>2020</v>
      </c>
      <c r="D419" s="5" t="s">
        <v>1468</v>
      </c>
      <c r="E419" s="3" t="s">
        <v>580</v>
      </c>
      <c r="F419" t="s">
        <v>42</v>
      </c>
      <c r="G419">
        <v>0</v>
      </c>
    </row>
    <row r="420" spans="1:7" ht="16">
      <c r="A420" s="4">
        <v>31439151</v>
      </c>
      <c r="B420" s="1" t="s">
        <v>655</v>
      </c>
      <c r="C420" s="4">
        <v>2019</v>
      </c>
      <c r="D420" s="5" t="s">
        <v>656</v>
      </c>
      <c r="E420" s="3" t="s">
        <v>580</v>
      </c>
      <c r="F420" t="s">
        <v>140</v>
      </c>
      <c r="G420">
        <v>0</v>
      </c>
    </row>
    <row r="421" spans="1:7" ht="16">
      <c r="A421" s="4">
        <v>31421950</v>
      </c>
      <c r="B421" s="1" t="s">
        <v>751</v>
      </c>
      <c r="C421" s="4">
        <v>2020</v>
      </c>
      <c r="D421" s="5" t="s">
        <v>752</v>
      </c>
      <c r="E421" s="3" t="s">
        <v>580</v>
      </c>
      <c r="F421" t="s">
        <v>29</v>
      </c>
      <c r="G421">
        <v>0</v>
      </c>
    </row>
    <row r="422" spans="1:7" ht="16">
      <c r="A422" s="4">
        <v>31397803</v>
      </c>
      <c r="B422" s="1" t="s">
        <v>1117</v>
      </c>
      <c r="C422" s="4">
        <v>2019</v>
      </c>
      <c r="D422" s="5" t="s">
        <v>1118</v>
      </c>
      <c r="E422" s="3" t="s">
        <v>580</v>
      </c>
      <c r="F422" t="s">
        <v>29</v>
      </c>
      <c r="G422">
        <v>0</v>
      </c>
    </row>
    <row r="423" spans="1:7" ht="16">
      <c r="A423" s="4">
        <v>31378873</v>
      </c>
      <c r="B423" s="1" t="s">
        <v>2385</v>
      </c>
      <c r="C423" s="4">
        <v>2019</v>
      </c>
      <c r="D423" s="5" t="s">
        <v>2386</v>
      </c>
      <c r="E423" s="3" t="s">
        <v>580</v>
      </c>
      <c r="F423" t="s">
        <v>38</v>
      </c>
      <c r="G423">
        <v>0</v>
      </c>
    </row>
    <row r="424" spans="1:7" ht="16">
      <c r="A424" s="4">
        <v>31273084</v>
      </c>
      <c r="B424" s="1" t="s">
        <v>2220</v>
      </c>
      <c r="C424" s="4">
        <v>2019</v>
      </c>
      <c r="D424" s="5" t="s">
        <v>2221</v>
      </c>
      <c r="E424" s="3" t="s">
        <v>580</v>
      </c>
      <c r="F424" t="s">
        <v>33</v>
      </c>
      <c r="G424">
        <v>0</v>
      </c>
    </row>
    <row r="425" spans="1:7" ht="16">
      <c r="A425" s="4">
        <v>31248389</v>
      </c>
      <c r="B425" s="1" t="s">
        <v>1443</v>
      </c>
      <c r="C425" s="4">
        <v>2019</v>
      </c>
      <c r="D425" s="5" t="s">
        <v>1444</v>
      </c>
      <c r="E425" s="3" t="s">
        <v>580</v>
      </c>
      <c r="F425" t="s">
        <v>42</v>
      </c>
      <c r="G425">
        <v>0</v>
      </c>
    </row>
    <row r="426" spans="1:7" ht="16">
      <c r="A426" s="4">
        <v>31228095</v>
      </c>
      <c r="B426" s="1" t="s">
        <v>2526</v>
      </c>
      <c r="C426" s="4">
        <v>2019</v>
      </c>
      <c r="D426" s="5" t="s">
        <v>2527</v>
      </c>
      <c r="E426" s="3" t="s">
        <v>580</v>
      </c>
      <c r="F426" t="s">
        <v>38</v>
      </c>
      <c r="G426">
        <v>0</v>
      </c>
    </row>
    <row r="427" spans="1:7" ht="16">
      <c r="A427" s="4">
        <v>31053550</v>
      </c>
      <c r="B427" s="1" t="s">
        <v>1065</v>
      </c>
      <c r="C427" s="4">
        <v>2019</v>
      </c>
      <c r="D427" s="5" t="s">
        <v>1066</v>
      </c>
      <c r="E427" s="3" t="s">
        <v>580</v>
      </c>
      <c r="F427" t="s">
        <v>29</v>
      </c>
      <c r="G427">
        <v>0</v>
      </c>
    </row>
    <row r="428" spans="1:7" ht="16">
      <c r="A428" s="4">
        <v>31005137</v>
      </c>
      <c r="B428" s="1" t="s">
        <v>2590</v>
      </c>
      <c r="C428" s="4">
        <v>2019</v>
      </c>
      <c r="D428" s="5" t="s">
        <v>2591</v>
      </c>
      <c r="E428" s="3" t="s">
        <v>580</v>
      </c>
      <c r="F428" t="s">
        <v>38</v>
      </c>
      <c r="G428">
        <v>0</v>
      </c>
    </row>
    <row r="429" spans="1:7" ht="16">
      <c r="A429" s="4">
        <v>30988380</v>
      </c>
      <c r="B429" s="1" t="s">
        <v>667</v>
      </c>
      <c r="C429" s="4">
        <v>2020</v>
      </c>
      <c r="D429" s="5" t="s">
        <v>668</v>
      </c>
      <c r="E429" s="3" t="s">
        <v>580</v>
      </c>
      <c r="F429" t="s">
        <v>29</v>
      </c>
      <c r="G429" t="s">
        <v>14</v>
      </c>
    </row>
    <row r="430" spans="1:7" ht="16">
      <c r="A430" s="4">
        <v>30844089</v>
      </c>
      <c r="B430" s="1" t="s">
        <v>1212</v>
      </c>
      <c r="C430" s="4">
        <v>2019</v>
      </c>
      <c r="D430" s="5" t="s">
        <v>1213</v>
      </c>
      <c r="E430" s="3" t="s">
        <v>580</v>
      </c>
      <c r="F430" t="s">
        <v>89</v>
      </c>
      <c r="G430">
        <v>0</v>
      </c>
    </row>
    <row r="431" spans="1:7" ht="16">
      <c r="A431" s="4">
        <v>30842329</v>
      </c>
      <c r="B431" s="1" t="s">
        <v>1756</v>
      </c>
      <c r="C431" s="4">
        <v>2019</v>
      </c>
      <c r="D431" s="5" t="s">
        <v>1757</v>
      </c>
      <c r="E431" s="3" t="s">
        <v>580</v>
      </c>
      <c r="F431" t="s">
        <v>33</v>
      </c>
      <c r="G431">
        <v>0</v>
      </c>
    </row>
    <row r="432" spans="1:7" ht="16">
      <c r="A432" s="4">
        <v>30831633</v>
      </c>
      <c r="B432" s="1" t="s">
        <v>2234</v>
      </c>
      <c r="C432" s="4">
        <v>2019</v>
      </c>
      <c r="D432" s="5" t="s">
        <v>2235</v>
      </c>
      <c r="E432" s="3" t="s">
        <v>580</v>
      </c>
      <c r="F432" t="s">
        <v>81</v>
      </c>
      <c r="G432">
        <v>0</v>
      </c>
    </row>
    <row r="433" spans="1:7" ht="16">
      <c r="A433" s="4">
        <v>30831627</v>
      </c>
      <c r="B433" s="1" t="s">
        <v>2236</v>
      </c>
      <c r="C433" s="4">
        <v>2019</v>
      </c>
      <c r="D433" s="5" t="s">
        <v>2237</v>
      </c>
      <c r="E433" s="3" t="s">
        <v>580</v>
      </c>
      <c r="F433" t="s">
        <v>81</v>
      </c>
      <c r="G433">
        <v>0</v>
      </c>
    </row>
    <row r="434" spans="1:7" ht="16">
      <c r="A434" s="4">
        <v>30590622</v>
      </c>
      <c r="B434" s="1" t="s">
        <v>2322</v>
      </c>
      <c r="C434" s="4">
        <v>2018</v>
      </c>
      <c r="D434" s="5" t="s">
        <v>2393</v>
      </c>
      <c r="E434" s="3" t="s">
        <v>580</v>
      </c>
      <c r="F434" t="s">
        <v>38</v>
      </c>
      <c r="G434">
        <v>0</v>
      </c>
    </row>
    <row r="435" spans="1:7" ht="16">
      <c r="A435" s="4">
        <v>30572622</v>
      </c>
      <c r="B435" s="1" t="s">
        <v>1423</v>
      </c>
      <c r="C435" s="4">
        <v>2018</v>
      </c>
      <c r="D435" s="5" t="s">
        <v>1424</v>
      </c>
      <c r="E435" s="3" t="s">
        <v>580</v>
      </c>
      <c r="F435" t="s">
        <v>42</v>
      </c>
      <c r="G435">
        <v>0</v>
      </c>
    </row>
    <row r="436" spans="1:7" ht="16">
      <c r="A436" s="4">
        <v>30562175</v>
      </c>
      <c r="B436" s="1" t="s">
        <v>2554</v>
      </c>
      <c r="C436" s="4">
        <v>2019</v>
      </c>
      <c r="D436" s="5" t="s">
        <v>2555</v>
      </c>
      <c r="E436" s="3" t="s">
        <v>580</v>
      </c>
      <c r="F436" t="s">
        <v>38</v>
      </c>
      <c r="G436">
        <v>0</v>
      </c>
    </row>
    <row r="437" spans="1:7" ht="16">
      <c r="A437" s="4">
        <v>30523283</v>
      </c>
      <c r="B437" s="1" t="s">
        <v>1770</v>
      </c>
      <c r="C437" s="4">
        <v>2018</v>
      </c>
      <c r="D437" s="5" t="s">
        <v>1771</v>
      </c>
      <c r="E437" s="3" t="s">
        <v>580</v>
      </c>
      <c r="F437" t="s">
        <v>33</v>
      </c>
      <c r="G437">
        <v>0</v>
      </c>
    </row>
    <row r="438" spans="1:7" ht="16">
      <c r="A438" s="4">
        <v>30429336</v>
      </c>
      <c r="B438" s="1" t="s">
        <v>2094</v>
      </c>
      <c r="C438" s="4">
        <v>2019</v>
      </c>
      <c r="D438" s="5" t="s">
        <v>2095</v>
      </c>
      <c r="E438" s="3" t="s">
        <v>580</v>
      </c>
      <c r="F438" t="s">
        <v>33</v>
      </c>
      <c r="G438">
        <v>0</v>
      </c>
    </row>
    <row r="439" spans="1:7" ht="16">
      <c r="A439" s="4">
        <v>30418598</v>
      </c>
      <c r="B439" s="1" t="s">
        <v>1228</v>
      </c>
      <c r="C439" s="4">
        <v>2019</v>
      </c>
      <c r="D439" s="5" t="s">
        <v>1229</v>
      </c>
      <c r="E439" s="3" t="s">
        <v>580</v>
      </c>
      <c r="F439" t="s">
        <v>42</v>
      </c>
      <c r="G439">
        <v>0</v>
      </c>
    </row>
    <row r="440" spans="1:7" ht="16">
      <c r="A440" s="4">
        <v>30398125</v>
      </c>
      <c r="B440" s="1" t="s">
        <v>727</v>
      </c>
      <c r="C440" s="4">
        <v>2019</v>
      </c>
      <c r="D440" s="5" t="s">
        <v>728</v>
      </c>
      <c r="E440" s="3" t="s">
        <v>580</v>
      </c>
      <c r="F440" t="s">
        <v>29</v>
      </c>
      <c r="G440">
        <v>0</v>
      </c>
    </row>
    <row r="441" spans="1:7" ht="16">
      <c r="A441" s="4">
        <v>30346638</v>
      </c>
      <c r="B441" s="1" t="s">
        <v>1230</v>
      </c>
      <c r="C441" s="4">
        <v>2019</v>
      </c>
      <c r="D441" s="5" t="s">
        <v>1231</v>
      </c>
      <c r="E441" s="3" t="s">
        <v>580</v>
      </c>
      <c r="F441" t="s">
        <v>42</v>
      </c>
      <c r="G441">
        <v>0</v>
      </c>
    </row>
    <row r="442" spans="1:7" ht="16">
      <c r="A442" s="4">
        <v>30294260</v>
      </c>
      <c r="B442" s="1" t="s">
        <v>1523</v>
      </c>
      <c r="C442" s="4">
        <v>2018</v>
      </c>
      <c r="D442" s="5" t="s">
        <v>1524</v>
      </c>
      <c r="E442" s="3" t="s">
        <v>580</v>
      </c>
      <c r="F442" t="s">
        <v>57</v>
      </c>
      <c r="G442">
        <v>0</v>
      </c>
    </row>
    <row r="443" spans="1:7" ht="16">
      <c r="A443" s="4">
        <v>30168657</v>
      </c>
      <c r="B443" s="1" t="s">
        <v>2188</v>
      </c>
      <c r="C443" s="4">
        <v>2018</v>
      </c>
      <c r="D443" s="5" t="s">
        <v>2189</v>
      </c>
      <c r="E443" s="3" t="s">
        <v>580</v>
      </c>
      <c r="F443" t="s">
        <v>33</v>
      </c>
      <c r="G443">
        <v>0</v>
      </c>
    </row>
    <row r="444" spans="1:7" ht="16">
      <c r="A444" s="4">
        <v>30122653</v>
      </c>
      <c r="B444" s="1" t="s">
        <v>2178</v>
      </c>
      <c r="C444" s="4">
        <v>2018</v>
      </c>
      <c r="D444" s="5" t="s">
        <v>2179</v>
      </c>
      <c r="E444" s="3" t="s">
        <v>580</v>
      </c>
      <c r="F444" t="s">
        <v>33</v>
      </c>
      <c r="G444">
        <v>0</v>
      </c>
    </row>
    <row r="445" spans="1:7" ht="16">
      <c r="A445" s="4">
        <v>30102463</v>
      </c>
      <c r="B445" s="1" t="s">
        <v>1489</v>
      </c>
      <c r="C445" s="4">
        <v>2019</v>
      </c>
      <c r="D445" s="5" t="s">
        <v>1490</v>
      </c>
      <c r="E445" s="3" t="s">
        <v>580</v>
      </c>
      <c r="F445" t="s">
        <v>57</v>
      </c>
      <c r="G445">
        <v>0</v>
      </c>
    </row>
    <row r="446" spans="1:7" ht="16">
      <c r="A446" s="4">
        <v>30062730</v>
      </c>
      <c r="B446" s="1" t="s">
        <v>1433</v>
      </c>
      <c r="C446" s="4">
        <v>2018</v>
      </c>
      <c r="D446" s="5" t="s">
        <v>1434</v>
      </c>
      <c r="E446" s="3" t="s">
        <v>580</v>
      </c>
      <c r="F446" t="s">
        <v>42</v>
      </c>
      <c r="G446">
        <v>0</v>
      </c>
    </row>
    <row r="447" spans="1:7" ht="16">
      <c r="A447" s="4">
        <v>30048732</v>
      </c>
      <c r="B447" s="1" t="s">
        <v>1487</v>
      </c>
      <c r="C447" s="4">
        <v>2018</v>
      </c>
      <c r="D447" s="5" t="s">
        <v>1488</v>
      </c>
      <c r="E447" s="3" t="s">
        <v>580</v>
      </c>
      <c r="F447" t="s">
        <v>57</v>
      </c>
      <c r="G447">
        <v>0</v>
      </c>
    </row>
    <row r="448" spans="1:7" ht="16">
      <c r="A448" s="4">
        <v>29988505</v>
      </c>
      <c r="B448" s="1" t="s">
        <v>2499</v>
      </c>
      <c r="C448" s="4">
        <v>2018</v>
      </c>
      <c r="D448" s="5" t="s">
        <v>2500</v>
      </c>
      <c r="E448" s="3" t="s">
        <v>580</v>
      </c>
      <c r="F448" t="s">
        <v>38</v>
      </c>
      <c r="G448">
        <v>0</v>
      </c>
    </row>
    <row r="449" spans="1:7" ht="16">
      <c r="A449" s="4">
        <v>29985560</v>
      </c>
      <c r="B449" s="1" t="s">
        <v>1495</v>
      </c>
      <c r="C449" s="4">
        <v>2019</v>
      </c>
      <c r="D449" s="5" t="s">
        <v>1496</v>
      </c>
      <c r="E449" s="3" t="s">
        <v>580</v>
      </c>
      <c r="F449" t="s">
        <v>57</v>
      </c>
      <c r="G449">
        <v>0</v>
      </c>
    </row>
    <row r="450" spans="1:7" ht="16">
      <c r="A450" s="4">
        <v>29985546</v>
      </c>
      <c r="B450" s="1" t="s">
        <v>1493</v>
      </c>
      <c r="C450" s="4">
        <v>2018</v>
      </c>
      <c r="D450" s="5" t="s">
        <v>1494</v>
      </c>
      <c r="E450" s="3" t="s">
        <v>580</v>
      </c>
      <c r="F450" t="s">
        <v>57</v>
      </c>
      <c r="G450">
        <v>0</v>
      </c>
    </row>
    <row r="451" spans="1:7" ht="16">
      <c r="A451" s="4">
        <v>29939480</v>
      </c>
      <c r="B451" s="1" t="s">
        <v>1485</v>
      </c>
      <c r="C451" s="4">
        <v>2019</v>
      </c>
      <c r="D451" s="5" t="s">
        <v>1486</v>
      </c>
      <c r="E451" s="3" t="s">
        <v>580</v>
      </c>
      <c r="F451" t="s">
        <v>57</v>
      </c>
      <c r="G451">
        <v>0</v>
      </c>
    </row>
    <row r="452" spans="1:7" ht="16">
      <c r="A452" s="4">
        <v>29936509</v>
      </c>
      <c r="B452" s="1" t="s">
        <v>2110</v>
      </c>
      <c r="C452" s="4">
        <v>2018</v>
      </c>
      <c r="D452" s="5" t="s">
        <v>2111</v>
      </c>
      <c r="E452" s="3" t="s">
        <v>580</v>
      </c>
      <c r="F452" t="s">
        <v>33</v>
      </c>
      <c r="G452">
        <v>0</v>
      </c>
    </row>
    <row r="453" spans="1:7" ht="16">
      <c r="A453" s="4">
        <v>29907960</v>
      </c>
      <c r="B453" s="1" t="s">
        <v>931</v>
      </c>
      <c r="C453" s="4">
        <v>2018</v>
      </c>
      <c r="D453" s="5" t="s">
        <v>932</v>
      </c>
      <c r="E453" s="3" t="s">
        <v>580</v>
      </c>
      <c r="F453" t="s">
        <v>29</v>
      </c>
      <c r="G453">
        <v>0</v>
      </c>
    </row>
    <row r="454" spans="1:7" ht="16">
      <c r="A454" s="4">
        <v>29905966</v>
      </c>
      <c r="B454" s="1" t="s">
        <v>1572</v>
      </c>
      <c r="C454" s="4">
        <v>2018</v>
      </c>
      <c r="D454" s="5" t="s">
        <v>1573</v>
      </c>
      <c r="E454" s="3" t="s">
        <v>580</v>
      </c>
      <c r="F454" t="s">
        <v>65</v>
      </c>
      <c r="G454">
        <v>0</v>
      </c>
    </row>
    <row r="455" spans="1:7" ht="16">
      <c r="A455" s="4">
        <v>29900673</v>
      </c>
      <c r="B455" s="1" t="s">
        <v>1483</v>
      </c>
      <c r="C455" s="4">
        <v>2018</v>
      </c>
      <c r="D455" s="5" t="s">
        <v>1484</v>
      </c>
      <c r="E455" s="3" t="s">
        <v>580</v>
      </c>
      <c r="F455" t="s">
        <v>42</v>
      </c>
      <c r="G455">
        <v>0</v>
      </c>
    </row>
    <row r="456" spans="1:7" ht="16">
      <c r="A456" s="4">
        <v>29898877</v>
      </c>
      <c r="B456" s="1" t="s">
        <v>847</v>
      </c>
      <c r="C456" s="4">
        <v>2018</v>
      </c>
      <c r="D456" s="5" t="s">
        <v>848</v>
      </c>
      <c r="E456" s="3" t="s">
        <v>580</v>
      </c>
      <c r="F456" t="s">
        <v>29</v>
      </c>
      <c r="G456">
        <v>0</v>
      </c>
    </row>
    <row r="457" spans="1:7" ht="16">
      <c r="A457" s="4">
        <v>29896671</v>
      </c>
      <c r="B457" s="1" t="s">
        <v>606</v>
      </c>
      <c r="C457" s="4">
        <v>2018</v>
      </c>
      <c r="D457" s="5" t="s">
        <v>2515</v>
      </c>
      <c r="E457" s="3" t="s">
        <v>580</v>
      </c>
      <c r="F457" t="s">
        <v>38</v>
      </c>
      <c r="G457">
        <v>0</v>
      </c>
    </row>
    <row r="458" spans="1:7" ht="16">
      <c r="A458" s="4">
        <v>29862613</v>
      </c>
      <c r="B458" s="1" t="s">
        <v>1220</v>
      </c>
      <c r="C458" s="4">
        <v>2018</v>
      </c>
      <c r="D458" s="5" t="s">
        <v>1221</v>
      </c>
      <c r="E458" s="3" t="s">
        <v>580</v>
      </c>
      <c r="F458" t="s">
        <v>42</v>
      </c>
      <c r="G458">
        <v>0</v>
      </c>
    </row>
    <row r="459" spans="1:7" ht="16">
      <c r="A459" s="4">
        <v>29795424</v>
      </c>
      <c r="B459" s="1" t="s">
        <v>2291</v>
      </c>
      <c r="C459" s="4">
        <v>2018</v>
      </c>
      <c r="D459" s="5" t="s">
        <v>2292</v>
      </c>
      <c r="E459" s="3" t="s">
        <v>580</v>
      </c>
      <c r="F459" t="s">
        <v>38</v>
      </c>
      <c r="G459">
        <v>0</v>
      </c>
    </row>
    <row r="460" spans="1:7" ht="16">
      <c r="A460" s="4">
        <v>29785130</v>
      </c>
      <c r="B460" s="1" t="s">
        <v>1145</v>
      </c>
      <c r="C460" s="4">
        <v>2018</v>
      </c>
      <c r="D460" s="5" t="s">
        <v>1146</v>
      </c>
      <c r="E460" s="3" t="s">
        <v>580</v>
      </c>
      <c r="F460" t="s">
        <v>29</v>
      </c>
      <c r="G460">
        <v>0</v>
      </c>
    </row>
    <row r="461" spans="1:7" ht="16">
      <c r="A461" s="4">
        <v>29684567</v>
      </c>
      <c r="B461" s="1" t="s">
        <v>1606</v>
      </c>
      <c r="C461" s="4">
        <v>2018</v>
      </c>
      <c r="D461" s="5" t="s">
        <v>1607</v>
      </c>
      <c r="E461" s="3" t="s">
        <v>580</v>
      </c>
      <c r="F461" s="3" t="s">
        <v>146</v>
      </c>
      <c r="G461">
        <v>0</v>
      </c>
    </row>
    <row r="462" spans="1:7" ht="16">
      <c r="A462" s="4">
        <v>29667291</v>
      </c>
      <c r="B462" s="1" t="s">
        <v>2137</v>
      </c>
      <c r="C462" s="4">
        <v>2018</v>
      </c>
      <c r="D462" s="5" t="s">
        <v>2138</v>
      </c>
      <c r="E462" s="3" t="s">
        <v>580</v>
      </c>
      <c r="F462" s="3" t="s">
        <v>33</v>
      </c>
      <c r="G462">
        <v>0</v>
      </c>
    </row>
    <row r="463" spans="1:7" ht="16">
      <c r="A463" s="4">
        <v>29618688</v>
      </c>
      <c r="B463" s="1" t="s">
        <v>941</v>
      </c>
      <c r="C463" s="4">
        <v>2018</v>
      </c>
      <c r="D463" s="5" t="s">
        <v>942</v>
      </c>
      <c r="E463" s="3" t="s">
        <v>580</v>
      </c>
      <c r="F463" s="3" t="s">
        <v>29</v>
      </c>
      <c r="G463">
        <v>0</v>
      </c>
    </row>
    <row r="464" spans="1:7" ht="16">
      <c r="A464" s="4">
        <v>29531650</v>
      </c>
      <c r="B464" s="1" t="s">
        <v>1151</v>
      </c>
      <c r="C464" s="4">
        <v>2018</v>
      </c>
      <c r="D464" s="5" t="s">
        <v>1152</v>
      </c>
      <c r="E464" s="3" t="s">
        <v>580</v>
      </c>
      <c r="F464" s="3" t="s">
        <v>29</v>
      </c>
      <c r="G464">
        <v>0</v>
      </c>
    </row>
    <row r="465" spans="1:7" ht="16">
      <c r="A465" s="4">
        <v>29491155</v>
      </c>
      <c r="B465" s="1" t="s">
        <v>1832</v>
      </c>
      <c r="C465" s="4">
        <v>2018</v>
      </c>
      <c r="D465" s="5" t="s">
        <v>1833</v>
      </c>
      <c r="E465" s="3" t="s">
        <v>580</v>
      </c>
      <c r="F465" s="3" t="s">
        <v>33</v>
      </c>
      <c r="G465">
        <v>0</v>
      </c>
    </row>
    <row r="466" spans="1:7" ht="16">
      <c r="A466" s="4">
        <v>29443669</v>
      </c>
      <c r="B466" s="1" t="s">
        <v>1053</v>
      </c>
      <c r="C466" s="4">
        <v>2018</v>
      </c>
      <c r="D466" s="5" t="s">
        <v>1054</v>
      </c>
      <c r="E466" s="3" t="s">
        <v>580</v>
      </c>
      <c r="F466" s="3" t="s">
        <v>29</v>
      </c>
      <c r="G466">
        <v>0</v>
      </c>
    </row>
    <row r="467" spans="1:7" ht="16">
      <c r="A467" s="4">
        <v>29434005</v>
      </c>
      <c r="B467" s="1" t="s">
        <v>1059</v>
      </c>
      <c r="C467" s="4">
        <v>2018</v>
      </c>
      <c r="D467" s="5" t="s">
        <v>1060</v>
      </c>
      <c r="E467" s="3" t="s">
        <v>580</v>
      </c>
      <c r="F467" s="3" t="s">
        <v>29</v>
      </c>
      <c r="G467">
        <v>0</v>
      </c>
    </row>
    <row r="468" spans="1:7" ht="16">
      <c r="A468" s="4">
        <v>29390152</v>
      </c>
      <c r="B468" s="1" t="s">
        <v>783</v>
      </c>
      <c r="C468" s="4">
        <v>2018</v>
      </c>
      <c r="D468" s="5" t="s">
        <v>784</v>
      </c>
      <c r="E468" s="3" t="s">
        <v>580</v>
      </c>
      <c r="F468" s="3" t="s">
        <v>29</v>
      </c>
      <c r="G468">
        <v>0</v>
      </c>
    </row>
    <row r="469" spans="1:7" ht="16">
      <c r="A469" s="4">
        <v>29358873</v>
      </c>
      <c r="B469" s="1" t="s">
        <v>1210</v>
      </c>
      <c r="C469" s="4">
        <v>2017</v>
      </c>
      <c r="D469" s="5" t="s">
        <v>1211</v>
      </c>
      <c r="E469" s="3" t="s">
        <v>580</v>
      </c>
      <c r="F469" s="3" t="s">
        <v>29</v>
      </c>
      <c r="G469">
        <v>0</v>
      </c>
    </row>
    <row r="470" spans="1:7" ht="16">
      <c r="A470" s="4">
        <v>29316259</v>
      </c>
      <c r="B470" s="1" t="s">
        <v>729</v>
      </c>
      <c r="C470" s="4">
        <v>2018</v>
      </c>
      <c r="D470" s="5" t="s">
        <v>730</v>
      </c>
      <c r="E470" s="3" t="s">
        <v>580</v>
      </c>
      <c r="F470" s="3" t="s">
        <v>29</v>
      </c>
      <c r="G470">
        <v>0</v>
      </c>
    </row>
    <row r="471" spans="1:7" ht="16">
      <c r="A471" s="4">
        <v>29239849</v>
      </c>
      <c r="B471" s="1" t="s">
        <v>2606</v>
      </c>
      <c r="C471" s="4">
        <v>2018</v>
      </c>
      <c r="D471" s="5" t="s">
        <v>2607</v>
      </c>
      <c r="E471" s="3" t="s">
        <v>580</v>
      </c>
      <c r="F471" s="3" t="s">
        <v>38</v>
      </c>
      <c r="G471">
        <v>0</v>
      </c>
    </row>
    <row r="472" spans="1:7" ht="16">
      <c r="A472" s="4">
        <v>29197110</v>
      </c>
      <c r="B472" s="1" t="s">
        <v>1101</v>
      </c>
      <c r="C472" s="4">
        <v>2018</v>
      </c>
      <c r="D472" s="5" t="s">
        <v>1102</v>
      </c>
      <c r="E472" s="3" t="s">
        <v>580</v>
      </c>
      <c r="F472" s="3" t="s">
        <v>29</v>
      </c>
      <c r="G472">
        <v>0</v>
      </c>
    </row>
    <row r="473" spans="1:7" ht="16">
      <c r="A473" s="4">
        <v>29178554</v>
      </c>
      <c r="B473" s="1" t="s">
        <v>1730</v>
      </c>
      <c r="C473" s="4">
        <v>2018</v>
      </c>
      <c r="D473" s="5" t="s">
        <v>1731</v>
      </c>
      <c r="E473" s="3" t="s">
        <v>580</v>
      </c>
      <c r="F473" s="3" t="s">
        <v>161</v>
      </c>
      <c r="G473">
        <v>0</v>
      </c>
    </row>
    <row r="474" spans="1:7" ht="16">
      <c r="A474" s="4">
        <v>29169653</v>
      </c>
      <c r="B474" s="1" t="s">
        <v>2406</v>
      </c>
      <c r="C474" s="4">
        <v>2017</v>
      </c>
      <c r="D474" s="5" t="s">
        <v>2407</v>
      </c>
      <c r="E474" s="3" t="s">
        <v>580</v>
      </c>
      <c r="F474" s="3" t="s">
        <v>38</v>
      </c>
      <c r="G474">
        <v>0</v>
      </c>
    </row>
    <row r="475" spans="1:7" ht="16">
      <c r="A475" s="4">
        <v>29156094</v>
      </c>
      <c r="B475" s="1" t="s">
        <v>925</v>
      </c>
      <c r="C475" s="4">
        <v>2018</v>
      </c>
      <c r="D475" s="5" t="s">
        <v>926</v>
      </c>
      <c r="E475" s="3" t="s">
        <v>580</v>
      </c>
      <c r="F475" s="3" t="s">
        <v>29</v>
      </c>
      <c r="G475">
        <v>0</v>
      </c>
    </row>
    <row r="476" spans="1:7" ht="16">
      <c r="A476" s="4">
        <v>29143761</v>
      </c>
      <c r="B476" s="1" t="s">
        <v>2015</v>
      </c>
      <c r="C476" s="4">
        <v>2017</v>
      </c>
      <c r="D476" s="5" t="s">
        <v>2016</v>
      </c>
      <c r="E476" s="3" t="s">
        <v>580</v>
      </c>
      <c r="F476" s="3" t="s">
        <v>33</v>
      </c>
      <c r="G476">
        <v>0</v>
      </c>
    </row>
    <row r="477" spans="1:7" ht="16">
      <c r="A477" s="4">
        <v>28958731</v>
      </c>
      <c r="B477" s="1" t="s">
        <v>1021</v>
      </c>
      <c r="C477" s="4">
        <v>2018</v>
      </c>
      <c r="D477" s="5" t="s">
        <v>1022</v>
      </c>
      <c r="E477" s="3" t="s">
        <v>580</v>
      </c>
      <c r="F477" s="3" t="s">
        <v>29</v>
      </c>
      <c r="G477">
        <v>0</v>
      </c>
    </row>
    <row r="478" spans="1:7" ht="16">
      <c r="A478" s="4">
        <v>28835501</v>
      </c>
      <c r="B478" s="1" t="s">
        <v>1578</v>
      </c>
      <c r="C478" s="4">
        <v>2017</v>
      </c>
      <c r="D478" s="5" t="s">
        <v>1579</v>
      </c>
      <c r="E478" s="3" t="s">
        <v>580</v>
      </c>
      <c r="F478" s="3" t="s">
        <v>65</v>
      </c>
      <c r="G478">
        <v>0</v>
      </c>
    </row>
    <row r="479" spans="1:7" ht="16">
      <c r="A479" s="4">
        <v>28834054</v>
      </c>
      <c r="B479" s="1" t="s">
        <v>1459</v>
      </c>
      <c r="C479" s="4">
        <v>2017</v>
      </c>
      <c r="D479" s="5" t="s">
        <v>1460</v>
      </c>
      <c r="E479" s="3" t="s">
        <v>580</v>
      </c>
      <c r="F479" s="3" t="s">
        <v>42</v>
      </c>
      <c r="G479">
        <v>0</v>
      </c>
    </row>
    <row r="480" spans="1:7" ht="16">
      <c r="A480" s="4">
        <v>28822107</v>
      </c>
      <c r="B480" s="1" t="s">
        <v>933</v>
      </c>
      <c r="C480" s="4">
        <v>2017</v>
      </c>
      <c r="D480" s="5" t="s">
        <v>934</v>
      </c>
      <c r="E480" s="3" t="s">
        <v>580</v>
      </c>
      <c r="F480" s="3" t="s">
        <v>29</v>
      </c>
      <c r="G480">
        <v>0</v>
      </c>
    </row>
    <row r="481" spans="1:7" ht="16">
      <c r="A481" s="4">
        <v>28820014</v>
      </c>
      <c r="B481" s="1" t="s">
        <v>1097</v>
      </c>
      <c r="C481" s="4">
        <v>2017</v>
      </c>
      <c r="D481" s="5" t="s">
        <v>1098</v>
      </c>
      <c r="E481" s="3" t="s">
        <v>580</v>
      </c>
      <c r="F481" s="3" t="s">
        <v>29</v>
      </c>
      <c r="G481">
        <v>0</v>
      </c>
    </row>
    <row r="482" spans="1:7" ht="16">
      <c r="A482" s="4">
        <v>28782564</v>
      </c>
      <c r="B482" s="1" t="s">
        <v>1491</v>
      </c>
      <c r="C482" s="4">
        <v>2018</v>
      </c>
      <c r="D482" s="5" t="s">
        <v>1497</v>
      </c>
      <c r="E482" s="3" t="s">
        <v>580</v>
      </c>
      <c r="F482" s="3" t="s">
        <v>57</v>
      </c>
      <c r="G482">
        <v>0</v>
      </c>
    </row>
    <row r="483" spans="1:7" ht="16">
      <c r="A483" s="4">
        <v>28755030</v>
      </c>
      <c r="B483" s="1" t="s">
        <v>2192</v>
      </c>
      <c r="C483" s="4">
        <v>2018</v>
      </c>
      <c r="D483" s="5" t="s">
        <v>2193</v>
      </c>
      <c r="E483" s="3" t="s">
        <v>580</v>
      </c>
      <c r="F483" s="3" t="s">
        <v>33</v>
      </c>
      <c r="G483">
        <v>0</v>
      </c>
    </row>
    <row r="484" spans="1:7" ht="16">
      <c r="A484" s="4">
        <v>28746781</v>
      </c>
      <c r="B484" s="1" t="s">
        <v>1085</v>
      </c>
      <c r="C484" s="4">
        <v>2017</v>
      </c>
      <c r="D484" s="5" t="s">
        <v>1086</v>
      </c>
      <c r="E484" s="3" t="s">
        <v>580</v>
      </c>
      <c r="F484" s="3" t="s">
        <v>29</v>
      </c>
      <c r="G484">
        <v>0</v>
      </c>
    </row>
    <row r="485" spans="1:7" ht="16">
      <c r="A485" s="4">
        <v>28650593</v>
      </c>
      <c r="B485" s="1" t="s">
        <v>2283</v>
      </c>
      <c r="C485" s="4">
        <v>2018</v>
      </c>
      <c r="D485" s="5" t="s">
        <v>2284</v>
      </c>
      <c r="E485" s="3" t="s">
        <v>580</v>
      </c>
      <c r="F485" s="3" t="s">
        <v>38</v>
      </c>
      <c r="G485" s="3">
        <v>0</v>
      </c>
    </row>
    <row r="486" spans="1:7" ht="16">
      <c r="A486" s="4">
        <v>28638124</v>
      </c>
      <c r="B486" s="1" t="s">
        <v>1852</v>
      </c>
      <c r="C486" s="4">
        <v>2017</v>
      </c>
      <c r="D486" s="5" t="s">
        <v>1853</v>
      </c>
      <c r="E486" s="3" t="s">
        <v>580</v>
      </c>
      <c r="F486" s="3" t="s">
        <v>33</v>
      </c>
      <c r="G486" s="3">
        <v>0</v>
      </c>
    </row>
    <row r="487" spans="1:7" ht="16">
      <c r="A487" s="4">
        <v>28617304</v>
      </c>
      <c r="B487" s="1" t="s">
        <v>1515</v>
      </c>
      <c r="C487" s="4">
        <v>2017</v>
      </c>
      <c r="D487" s="5" t="s">
        <v>1516</v>
      </c>
      <c r="E487" s="3" t="s">
        <v>580</v>
      </c>
      <c r="F487" s="3" t="s">
        <v>57</v>
      </c>
      <c r="G487" s="3">
        <v>0</v>
      </c>
    </row>
    <row r="488" spans="1:7" ht="16">
      <c r="A488" s="4">
        <v>28596425</v>
      </c>
      <c r="B488" s="1" t="s">
        <v>1594</v>
      </c>
      <c r="C488" s="4">
        <v>2017</v>
      </c>
      <c r="D488" s="5" t="s">
        <v>1595</v>
      </c>
      <c r="E488" s="3" t="s">
        <v>580</v>
      </c>
      <c r="F488" s="3" t="s">
        <v>65</v>
      </c>
      <c r="G488" s="3">
        <v>0</v>
      </c>
    </row>
    <row r="489" spans="1:7" ht="16">
      <c r="A489" s="4">
        <v>28472480</v>
      </c>
      <c r="B489" s="1" t="s">
        <v>2184</v>
      </c>
      <c r="C489" s="4">
        <v>2017</v>
      </c>
      <c r="D489" s="5" t="s">
        <v>2185</v>
      </c>
      <c r="E489" s="3" t="s">
        <v>580</v>
      </c>
      <c r="F489" s="3" t="s">
        <v>33</v>
      </c>
      <c r="G489" s="3">
        <v>0</v>
      </c>
    </row>
    <row r="490" spans="1:7" ht="16">
      <c r="A490" s="4">
        <v>28452096</v>
      </c>
      <c r="B490" s="1" t="s">
        <v>2542</v>
      </c>
      <c r="C490" s="4">
        <v>2017</v>
      </c>
      <c r="D490" s="5" t="s">
        <v>2543</v>
      </c>
      <c r="E490" s="3" t="s">
        <v>580</v>
      </c>
      <c r="F490" s="3" t="s">
        <v>38</v>
      </c>
      <c r="G490" s="3">
        <v>0</v>
      </c>
    </row>
    <row r="491" spans="1:7" ht="16">
      <c r="A491" s="4">
        <v>28376035</v>
      </c>
      <c r="B491" s="1" t="s">
        <v>1513</v>
      </c>
      <c r="C491" s="4">
        <v>2017</v>
      </c>
      <c r="D491" s="5" t="s">
        <v>1514</v>
      </c>
      <c r="E491" s="3" t="s">
        <v>580</v>
      </c>
      <c r="F491" s="3" t="s">
        <v>57</v>
      </c>
      <c r="G491">
        <v>0</v>
      </c>
    </row>
    <row r="492" spans="1:7" ht="16">
      <c r="A492" s="4">
        <v>28282487</v>
      </c>
      <c r="B492" s="1" t="s">
        <v>2222</v>
      </c>
      <c r="C492" s="4">
        <v>2017</v>
      </c>
      <c r="D492" s="5" t="s">
        <v>2223</v>
      </c>
      <c r="E492" s="3" t="s">
        <v>580</v>
      </c>
      <c r="F492" s="3" t="s">
        <v>33</v>
      </c>
      <c r="G492" s="3">
        <v>0</v>
      </c>
    </row>
    <row r="493" spans="1:7" ht="16">
      <c r="A493" s="4">
        <v>28244148</v>
      </c>
      <c r="B493" s="1" t="s">
        <v>739</v>
      </c>
      <c r="C493" s="4">
        <v>2017</v>
      </c>
      <c r="D493" s="5" t="s">
        <v>740</v>
      </c>
      <c r="E493" s="3" t="s">
        <v>580</v>
      </c>
      <c r="F493" s="3" t="s">
        <v>29</v>
      </c>
      <c r="G493" s="3">
        <v>0</v>
      </c>
    </row>
    <row r="494" spans="1:7" ht="16">
      <c r="A494" s="4">
        <v>28224486</v>
      </c>
      <c r="B494" s="1" t="s">
        <v>1073</v>
      </c>
      <c r="C494" s="4">
        <v>2017</v>
      </c>
      <c r="D494" s="5" t="s">
        <v>1074</v>
      </c>
      <c r="E494" s="3" t="s">
        <v>580</v>
      </c>
      <c r="F494" s="3" t="s">
        <v>29</v>
      </c>
      <c r="G494" s="3">
        <v>0</v>
      </c>
    </row>
    <row r="495" spans="1:7" ht="16">
      <c r="A495" s="4">
        <v>28213954</v>
      </c>
      <c r="B495" s="1" t="s">
        <v>1387</v>
      </c>
      <c r="C495" s="4">
        <v>2017</v>
      </c>
      <c r="D495" s="5" t="s">
        <v>1388</v>
      </c>
      <c r="E495" s="3" t="s">
        <v>580</v>
      </c>
      <c r="F495" s="3" t="s">
        <v>42</v>
      </c>
      <c r="G495" s="3">
        <v>0</v>
      </c>
    </row>
    <row r="496" spans="1:7" ht="16">
      <c r="A496" s="4">
        <v>28162933</v>
      </c>
      <c r="B496" s="1" t="s">
        <v>1704</v>
      </c>
      <c r="C496" s="4">
        <v>2017</v>
      </c>
      <c r="D496" s="5" t="s">
        <v>1705</v>
      </c>
      <c r="E496" s="3" t="s">
        <v>580</v>
      </c>
      <c r="F496" s="3" t="s">
        <v>49</v>
      </c>
      <c r="G496" s="3">
        <v>0</v>
      </c>
    </row>
    <row r="497" spans="1:7" ht="16">
      <c r="A497" s="4">
        <v>28096984</v>
      </c>
      <c r="B497" s="1" t="s">
        <v>781</v>
      </c>
      <c r="C497" s="4">
        <v>2016</v>
      </c>
      <c r="D497" s="5" t="s">
        <v>1185</v>
      </c>
      <c r="E497" s="3" t="s">
        <v>580</v>
      </c>
      <c r="F497" s="3" t="s">
        <v>29</v>
      </c>
      <c r="G497" s="3">
        <v>0</v>
      </c>
    </row>
    <row r="498" spans="1:7" ht="16">
      <c r="A498" s="4">
        <v>28092892</v>
      </c>
      <c r="B498" s="1" t="s">
        <v>959</v>
      </c>
      <c r="C498" s="4">
        <v>2016</v>
      </c>
      <c r="D498" s="5" t="s">
        <v>960</v>
      </c>
      <c r="E498" s="3" t="s">
        <v>580</v>
      </c>
      <c r="F498" s="3" t="s">
        <v>29</v>
      </c>
      <c r="G498" s="3">
        <v>0</v>
      </c>
    </row>
    <row r="499" spans="1:7" ht="16">
      <c r="A499" s="4">
        <v>27862208</v>
      </c>
      <c r="B499" s="1" t="s">
        <v>2072</v>
      </c>
      <c r="C499" s="4">
        <v>2016</v>
      </c>
      <c r="D499" s="5" t="s">
        <v>2073</v>
      </c>
      <c r="E499" s="3" t="s">
        <v>580</v>
      </c>
      <c r="F499" s="3" t="s">
        <v>33</v>
      </c>
      <c r="G499" s="3">
        <v>0</v>
      </c>
    </row>
    <row r="500" spans="1:7" ht="16">
      <c r="A500" s="4">
        <v>27859994</v>
      </c>
      <c r="B500" s="1" t="s">
        <v>937</v>
      </c>
      <c r="C500" s="4">
        <v>2017</v>
      </c>
      <c r="D500" s="5" t="s">
        <v>938</v>
      </c>
      <c r="E500" s="3" t="s">
        <v>580</v>
      </c>
      <c r="F500" s="3" t="s">
        <v>29</v>
      </c>
      <c r="G500" s="3">
        <v>0</v>
      </c>
    </row>
    <row r="501" spans="1:7" ht="16">
      <c r="A501" s="4">
        <v>27808462</v>
      </c>
      <c r="B501" s="1" t="s">
        <v>2461</v>
      </c>
      <c r="C501" s="4">
        <v>2017</v>
      </c>
      <c r="D501" s="5" t="s">
        <v>2462</v>
      </c>
      <c r="E501" s="3" t="s">
        <v>580</v>
      </c>
      <c r="F501" s="3" t="s">
        <v>38</v>
      </c>
      <c r="G501" s="3">
        <v>0</v>
      </c>
    </row>
    <row r="502" spans="1:7" ht="16">
      <c r="A502" s="4">
        <v>27773488</v>
      </c>
      <c r="B502" s="1" t="s">
        <v>2276</v>
      </c>
      <c r="C502" s="4">
        <v>2017</v>
      </c>
      <c r="D502" s="5" t="s">
        <v>2290</v>
      </c>
      <c r="E502" s="3" t="s">
        <v>580</v>
      </c>
      <c r="F502" s="3" t="s">
        <v>38</v>
      </c>
      <c r="G502" s="3">
        <v>0</v>
      </c>
    </row>
    <row r="503" spans="1:7" ht="16">
      <c r="A503" s="4">
        <v>27772620</v>
      </c>
      <c r="B503" s="1" t="s">
        <v>2486</v>
      </c>
      <c r="C503" s="4">
        <v>2016</v>
      </c>
      <c r="D503" s="5" t="s">
        <v>2487</v>
      </c>
      <c r="E503" s="3" t="s">
        <v>580</v>
      </c>
      <c r="F503" s="3" t="s">
        <v>38</v>
      </c>
      <c r="G503" s="3">
        <v>0</v>
      </c>
    </row>
    <row r="504" spans="1:7" ht="16">
      <c r="A504" s="4">
        <v>27646062</v>
      </c>
      <c r="B504" s="1" t="s">
        <v>953</v>
      </c>
      <c r="C504" s="4">
        <v>2016</v>
      </c>
      <c r="D504" s="5" t="s">
        <v>954</v>
      </c>
      <c r="E504" s="3" t="s">
        <v>580</v>
      </c>
      <c r="F504" s="3" t="s">
        <v>29</v>
      </c>
      <c r="G504" s="3">
        <v>0</v>
      </c>
    </row>
    <row r="505" spans="1:7" ht="16">
      <c r="A505" s="4">
        <v>30906348</v>
      </c>
      <c r="B505" s="1" t="s">
        <v>1192</v>
      </c>
      <c r="C505" s="4">
        <v>2016</v>
      </c>
      <c r="D505" s="5" t="s">
        <v>1193</v>
      </c>
      <c r="E505" s="3" t="s">
        <v>580</v>
      </c>
      <c r="F505" s="3" t="s">
        <v>29</v>
      </c>
      <c r="G505" s="3">
        <v>0</v>
      </c>
    </row>
    <row r="506" spans="1:7" ht="16">
      <c r="A506" s="4">
        <v>27552439</v>
      </c>
      <c r="B506" s="1" t="s">
        <v>2001</v>
      </c>
      <c r="C506" s="4">
        <v>2016</v>
      </c>
      <c r="D506" s="5" t="s">
        <v>2002</v>
      </c>
      <c r="E506" s="3" t="s">
        <v>580</v>
      </c>
      <c r="F506" s="3" t="s">
        <v>33</v>
      </c>
      <c r="G506" s="3">
        <v>0</v>
      </c>
    </row>
    <row r="507" spans="1:7" ht="16">
      <c r="A507" s="4">
        <v>27538995</v>
      </c>
      <c r="B507" s="1" t="s">
        <v>2305</v>
      </c>
      <c r="C507" s="4">
        <v>2017</v>
      </c>
      <c r="D507" s="5" t="s">
        <v>2306</v>
      </c>
      <c r="E507" s="3" t="s">
        <v>580</v>
      </c>
      <c r="F507" s="3" t="s">
        <v>38</v>
      </c>
      <c r="G507" s="3">
        <v>0</v>
      </c>
    </row>
    <row r="508" spans="1:7" ht="16">
      <c r="A508" s="4">
        <v>27535049</v>
      </c>
      <c r="B508" s="1" t="s">
        <v>1975</v>
      </c>
      <c r="C508" s="4">
        <v>2016</v>
      </c>
      <c r="D508" s="5" t="s">
        <v>1976</v>
      </c>
      <c r="E508" s="3" t="s">
        <v>580</v>
      </c>
      <c r="F508" s="3" t="s">
        <v>33</v>
      </c>
      <c r="G508" s="3">
        <v>0</v>
      </c>
    </row>
    <row r="509" spans="1:7" ht="16">
      <c r="A509" s="4">
        <v>27486740</v>
      </c>
      <c r="B509" s="1" t="s">
        <v>2563</v>
      </c>
      <c r="C509" s="4">
        <v>2016</v>
      </c>
      <c r="D509" s="5" t="s">
        <v>2564</v>
      </c>
      <c r="E509" s="3" t="s">
        <v>580</v>
      </c>
      <c r="F509" s="3" t="s">
        <v>38</v>
      </c>
      <c r="G509" s="3">
        <v>0</v>
      </c>
    </row>
    <row r="510" spans="1:7" ht="16">
      <c r="A510" s="4">
        <v>27459097</v>
      </c>
      <c r="B510" s="1" t="s">
        <v>1033</v>
      </c>
      <c r="C510" s="4">
        <v>2016</v>
      </c>
      <c r="D510" s="5" t="s">
        <v>1034</v>
      </c>
      <c r="E510" s="3" t="s">
        <v>580</v>
      </c>
      <c r="F510" s="3" t="s">
        <v>29</v>
      </c>
      <c r="G510" s="3">
        <v>0</v>
      </c>
    </row>
    <row r="511" spans="1:7" ht="16">
      <c r="A511" s="4">
        <v>27404369</v>
      </c>
      <c r="B511" s="1" t="s">
        <v>1670</v>
      </c>
      <c r="C511" s="4">
        <v>2016</v>
      </c>
      <c r="D511" s="5" t="s">
        <v>1671</v>
      </c>
      <c r="E511" s="3" t="s">
        <v>580</v>
      </c>
      <c r="F511" s="3" t="s">
        <v>49</v>
      </c>
      <c r="G511" s="3">
        <v>0</v>
      </c>
    </row>
    <row r="512" spans="1:7" ht="16">
      <c r="A512" s="4">
        <v>27402152</v>
      </c>
      <c r="B512" s="1" t="s">
        <v>2196</v>
      </c>
      <c r="C512" s="4">
        <v>2016</v>
      </c>
      <c r="D512" s="5" t="s">
        <v>2197</v>
      </c>
      <c r="E512" s="3" t="s">
        <v>580</v>
      </c>
      <c r="F512" s="3" t="s">
        <v>33</v>
      </c>
      <c r="G512" s="3">
        <v>0</v>
      </c>
    </row>
    <row r="513" spans="1:7" ht="16">
      <c r="A513" s="4">
        <v>27344170</v>
      </c>
      <c r="B513" s="1" t="s">
        <v>1822</v>
      </c>
      <c r="C513" s="4">
        <v>2016</v>
      </c>
      <c r="D513" s="5" t="s">
        <v>1823</v>
      </c>
      <c r="E513" s="3" t="s">
        <v>580</v>
      </c>
      <c r="F513" s="3" t="s">
        <v>33</v>
      </c>
      <c r="G513" s="3">
        <v>0</v>
      </c>
    </row>
    <row r="514" spans="1:7" ht="16">
      <c r="A514" s="4">
        <v>27337451</v>
      </c>
      <c r="B514" s="1" t="s">
        <v>2276</v>
      </c>
      <c r="C514" s="4">
        <v>2016</v>
      </c>
      <c r="D514" s="5" t="s">
        <v>2277</v>
      </c>
      <c r="E514" s="3" t="s">
        <v>580</v>
      </c>
      <c r="F514" s="3" t="s">
        <v>38</v>
      </c>
      <c r="G514" s="3">
        <v>0</v>
      </c>
    </row>
    <row r="515" spans="1:7" ht="16">
      <c r="A515" s="4">
        <v>27307972</v>
      </c>
      <c r="B515" s="1" t="s">
        <v>2180</v>
      </c>
      <c r="C515" s="4">
        <v>2016</v>
      </c>
      <c r="D515" s="5" t="s">
        <v>2181</v>
      </c>
      <c r="E515" s="3" t="s">
        <v>580</v>
      </c>
      <c r="F515" s="3" t="s">
        <v>33</v>
      </c>
      <c r="G515" s="3">
        <v>0</v>
      </c>
    </row>
    <row r="516" spans="1:7" ht="16">
      <c r="A516" s="4">
        <v>27263776</v>
      </c>
      <c r="B516" s="1" t="s">
        <v>630</v>
      </c>
      <c r="C516" s="4">
        <v>2016</v>
      </c>
      <c r="D516" s="5" t="s">
        <v>631</v>
      </c>
      <c r="E516" s="3" t="s">
        <v>580</v>
      </c>
      <c r="F516" s="3" t="s">
        <v>45</v>
      </c>
      <c r="G516" s="3">
        <v>0</v>
      </c>
    </row>
    <row r="517" spans="1:7" ht="16">
      <c r="A517" s="4">
        <v>27145489</v>
      </c>
      <c r="B517" s="1" t="s">
        <v>1491</v>
      </c>
      <c r="C517" s="4">
        <v>2016</v>
      </c>
      <c r="D517" s="5" t="s">
        <v>1492</v>
      </c>
      <c r="E517" s="3" t="s">
        <v>580</v>
      </c>
      <c r="F517" s="3" t="s">
        <v>57</v>
      </c>
      <c r="G517" s="3">
        <v>0</v>
      </c>
    </row>
    <row r="518" spans="1:7" ht="16">
      <c r="A518" s="4">
        <v>27076241</v>
      </c>
      <c r="B518" s="1" t="s">
        <v>581</v>
      </c>
      <c r="C518" s="4">
        <v>2016</v>
      </c>
      <c r="D518" s="5" t="s">
        <v>582</v>
      </c>
      <c r="E518" s="3" t="s">
        <v>580</v>
      </c>
      <c r="F518" s="3" t="s">
        <v>45</v>
      </c>
      <c r="G518" s="3">
        <v>0</v>
      </c>
    </row>
    <row r="519" spans="1:7" ht="16">
      <c r="A519" s="4">
        <v>27060193</v>
      </c>
      <c r="B519" s="1" t="s">
        <v>791</v>
      </c>
      <c r="C519" s="4">
        <v>2016</v>
      </c>
      <c r="D519" s="5" t="s">
        <v>792</v>
      </c>
      <c r="E519" s="3" t="s">
        <v>580</v>
      </c>
      <c r="F519" s="3" t="s">
        <v>29</v>
      </c>
      <c r="G519" s="3">
        <v>0</v>
      </c>
    </row>
    <row r="520" spans="1:7" ht="16">
      <c r="A520" s="4">
        <v>26950725</v>
      </c>
      <c r="B520" s="1" t="s">
        <v>1455</v>
      </c>
      <c r="C520" s="4">
        <v>2016</v>
      </c>
      <c r="D520" s="5" t="s">
        <v>1456</v>
      </c>
      <c r="E520" s="3" t="s">
        <v>580</v>
      </c>
      <c r="F520" s="3" t="s">
        <v>42</v>
      </c>
      <c r="G520" s="3">
        <v>0</v>
      </c>
    </row>
    <row r="521" spans="1:7" ht="16">
      <c r="A521" s="4">
        <v>26921738</v>
      </c>
      <c r="B521" s="1" t="s">
        <v>1580</v>
      </c>
      <c r="C521" s="4">
        <v>2016</v>
      </c>
      <c r="D521" s="5" t="s">
        <v>1581</v>
      </c>
      <c r="E521" s="3" t="s">
        <v>580</v>
      </c>
      <c r="F521" s="3" t="s">
        <v>65</v>
      </c>
      <c r="G521" s="3">
        <v>0</v>
      </c>
    </row>
    <row r="522" spans="1:7" ht="16">
      <c r="A522" s="4">
        <v>26918962</v>
      </c>
      <c r="B522" s="1" t="s">
        <v>1023</v>
      </c>
      <c r="C522" s="4">
        <v>2016</v>
      </c>
      <c r="D522" s="5" t="s">
        <v>1024</v>
      </c>
      <c r="E522" s="3" t="s">
        <v>580</v>
      </c>
      <c r="F522" s="3" t="s">
        <v>29</v>
      </c>
      <c r="G522" s="3">
        <v>0</v>
      </c>
    </row>
    <row r="523" spans="1:7" ht="16">
      <c r="A523" s="4">
        <v>26888901</v>
      </c>
      <c r="B523" s="1" t="s">
        <v>1570</v>
      </c>
      <c r="C523" s="4">
        <v>2016</v>
      </c>
      <c r="D523" s="5" t="s">
        <v>1571</v>
      </c>
      <c r="E523" s="3" t="s">
        <v>580</v>
      </c>
      <c r="F523" s="3" t="s">
        <v>65</v>
      </c>
      <c r="G523" s="3">
        <v>0</v>
      </c>
    </row>
    <row r="524" spans="1:7" ht="16">
      <c r="A524" s="4">
        <v>26815906</v>
      </c>
      <c r="B524" s="1" t="s">
        <v>1780</v>
      </c>
      <c r="C524" s="4">
        <v>2016</v>
      </c>
      <c r="D524" s="5" t="s">
        <v>1781</v>
      </c>
      <c r="E524" s="3" t="s">
        <v>580</v>
      </c>
      <c r="F524" s="3" t="s">
        <v>33</v>
      </c>
      <c r="G524" s="3">
        <v>0</v>
      </c>
    </row>
    <row r="525" spans="1:7" ht="16">
      <c r="A525" s="4">
        <v>26802216</v>
      </c>
      <c r="B525" s="1" t="s">
        <v>2279</v>
      </c>
      <c r="C525" s="4">
        <v>2016</v>
      </c>
      <c r="D525" s="5" t="s">
        <v>2287</v>
      </c>
      <c r="E525" s="3" t="s">
        <v>580</v>
      </c>
      <c r="F525" s="3" t="s">
        <v>38</v>
      </c>
      <c r="G525">
        <v>0</v>
      </c>
    </row>
    <row r="526" spans="1:7" ht="16">
      <c r="A526" s="4">
        <v>30351743</v>
      </c>
      <c r="B526" s="1" t="s">
        <v>626</v>
      </c>
      <c r="C526" s="4">
        <v>2016</v>
      </c>
      <c r="D526" s="5" t="s">
        <v>627</v>
      </c>
      <c r="E526" s="3" t="s">
        <v>580</v>
      </c>
      <c r="F526" s="3" t="s">
        <v>45</v>
      </c>
      <c r="G526">
        <v>0</v>
      </c>
    </row>
    <row r="527" spans="1:7" ht="16">
      <c r="A527" s="4">
        <v>26681781</v>
      </c>
      <c r="B527" s="1" t="s">
        <v>913</v>
      </c>
      <c r="C527" s="4">
        <v>2016</v>
      </c>
      <c r="D527" s="5" t="s">
        <v>914</v>
      </c>
      <c r="E527" s="3" t="s">
        <v>580</v>
      </c>
      <c r="F527" s="3" t="s">
        <v>29</v>
      </c>
      <c r="G527">
        <v>0</v>
      </c>
    </row>
    <row r="528" spans="1:7" ht="16">
      <c r="A528" s="4">
        <v>26596368</v>
      </c>
      <c r="B528" s="1" t="s">
        <v>883</v>
      </c>
      <c r="C528" s="4">
        <v>2016</v>
      </c>
      <c r="D528" s="5" t="s">
        <v>884</v>
      </c>
      <c r="E528" s="3" t="s">
        <v>580</v>
      </c>
      <c r="F528" s="3" t="s">
        <v>29</v>
      </c>
      <c r="G528">
        <v>0</v>
      </c>
    </row>
    <row r="529" spans="1:7" ht="16">
      <c r="A529" s="4">
        <v>26567842</v>
      </c>
      <c r="B529" s="1" t="s">
        <v>2045</v>
      </c>
      <c r="C529" s="4">
        <v>2016</v>
      </c>
      <c r="D529" s="5" t="s">
        <v>2046</v>
      </c>
      <c r="E529" s="3" t="s">
        <v>580</v>
      </c>
      <c r="F529" s="3" t="s">
        <v>33</v>
      </c>
      <c r="G529">
        <v>0</v>
      </c>
    </row>
    <row r="530" spans="1:7" ht="16">
      <c r="A530" s="4">
        <v>26525035</v>
      </c>
      <c r="B530" s="1" t="s">
        <v>851</v>
      </c>
      <c r="C530" s="4">
        <v>2016</v>
      </c>
      <c r="D530" s="5" t="s">
        <v>852</v>
      </c>
      <c r="E530" s="3" t="s">
        <v>580</v>
      </c>
      <c r="F530" s="3" t="s">
        <v>29</v>
      </c>
      <c r="G530">
        <v>0</v>
      </c>
    </row>
    <row r="531" spans="1:7" ht="16">
      <c r="A531" s="4">
        <v>26499513</v>
      </c>
      <c r="B531" s="1" t="s">
        <v>2047</v>
      </c>
      <c r="C531" s="4">
        <v>2016</v>
      </c>
      <c r="D531" s="5" t="s">
        <v>2048</v>
      </c>
      <c r="E531" s="3" t="s">
        <v>580</v>
      </c>
      <c r="F531" s="3" t="s">
        <v>33</v>
      </c>
      <c r="G531">
        <v>0</v>
      </c>
    </row>
    <row r="532" spans="1:7" ht="16">
      <c r="A532" s="4">
        <v>26489402</v>
      </c>
      <c r="B532" s="1" t="s">
        <v>1672</v>
      </c>
      <c r="C532" s="4">
        <v>2015</v>
      </c>
      <c r="D532" s="5" t="s">
        <v>1673</v>
      </c>
      <c r="E532" s="3" t="s">
        <v>580</v>
      </c>
      <c r="F532" s="3" t="s">
        <v>49</v>
      </c>
      <c r="G532">
        <v>0</v>
      </c>
    </row>
    <row r="533" spans="1:7" ht="16">
      <c r="A533" s="4">
        <v>26476073</v>
      </c>
      <c r="B533" s="1" t="s">
        <v>753</v>
      </c>
      <c r="C533" s="4">
        <v>2017</v>
      </c>
      <c r="D533" s="5" t="s">
        <v>754</v>
      </c>
      <c r="E533" s="3" t="s">
        <v>580</v>
      </c>
      <c r="F533" s="3" t="s">
        <v>29</v>
      </c>
      <c r="G533">
        <v>0</v>
      </c>
    </row>
    <row r="534" spans="1:7" ht="16">
      <c r="A534" s="4">
        <v>26474793</v>
      </c>
      <c r="B534" s="1" t="s">
        <v>915</v>
      </c>
      <c r="C534" s="4">
        <v>2015</v>
      </c>
      <c r="D534" s="5" t="s">
        <v>916</v>
      </c>
      <c r="E534" s="3" t="s">
        <v>580</v>
      </c>
      <c r="F534" s="3" t="s">
        <v>29</v>
      </c>
      <c r="G534">
        <v>0</v>
      </c>
    </row>
    <row r="535" spans="1:7" ht="16">
      <c r="A535" s="4">
        <v>26465970</v>
      </c>
      <c r="B535" s="1" t="s">
        <v>919</v>
      </c>
      <c r="C535" s="4">
        <v>2015</v>
      </c>
      <c r="D535" s="5" t="s">
        <v>920</v>
      </c>
      <c r="E535" s="3" t="s">
        <v>580</v>
      </c>
      <c r="F535" s="3" t="s">
        <v>29</v>
      </c>
      <c r="G535">
        <v>0</v>
      </c>
    </row>
    <row r="536" spans="1:7" ht="16">
      <c r="A536" s="4">
        <v>26460048</v>
      </c>
      <c r="B536" s="1" t="s">
        <v>1481</v>
      </c>
      <c r="C536" s="4">
        <v>2015</v>
      </c>
      <c r="D536" s="5" t="s">
        <v>1482</v>
      </c>
      <c r="E536" s="3" t="s">
        <v>580</v>
      </c>
      <c r="F536" s="3" t="s">
        <v>42</v>
      </c>
      <c r="G536">
        <v>0</v>
      </c>
    </row>
    <row r="537" spans="1:7" ht="16">
      <c r="A537" s="4">
        <v>26458456</v>
      </c>
      <c r="B537" s="1" t="s">
        <v>581</v>
      </c>
      <c r="C537" s="4">
        <v>2015</v>
      </c>
      <c r="D537" s="5" t="s">
        <v>583</v>
      </c>
      <c r="E537" s="3" t="s">
        <v>580</v>
      </c>
      <c r="F537" s="3" t="s">
        <v>45</v>
      </c>
      <c r="G537">
        <v>0</v>
      </c>
    </row>
    <row r="538" spans="1:7" ht="16">
      <c r="A538" s="4">
        <v>26444787</v>
      </c>
      <c r="B538" s="1" t="s">
        <v>2135</v>
      </c>
      <c r="C538" s="4">
        <v>2016</v>
      </c>
      <c r="D538" s="5" t="s">
        <v>2136</v>
      </c>
      <c r="E538" s="3" t="s">
        <v>580</v>
      </c>
      <c r="F538" s="3" t="s">
        <v>33</v>
      </c>
      <c r="G538">
        <v>0</v>
      </c>
    </row>
    <row r="539" spans="1:7" ht="16">
      <c r="A539" s="4">
        <v>26383177</v>
      </c>
      <c r="B539" s="1" t="s">
        <v>2200</v>
      </c>
      <c r="C539" s="4">
        <v>2016</v>
      </c>
      <c r="D539" s="5" t="s">
        <v>2201</v>
      </c>
      <c r="E539" s="3" t="s">
        <v>580</v>
      </c>
      <c r="F539" s="3" t="s">
        <v>33</v>
      </c>
      <c r="G539">
        <v>0</v>
      </c>
    </row>
    <row r="540" spans="1:7" ht="16">
      <c r="A540" s="4">
        <v>26209402</v>
      </c>
      <c r="B540" s="1" t="s">
        <v>781</v>
      </c>
      <c r="C540" s="4">
        <v>2015</v>
      </c>
      <c r="D540" s="5" t="s">
        <v>782</v>
      </c>
      <c r="E540" s="3" t="s">
        <v>580</v>
      </c>
      <c r="F540" s="3" t="s">
        <v>29</v>
      </c>
      <c r="G540">
        <v>0</v>
      </c>
    </row>
    <row r="541" spans="1:7" ht="16">
      <c r="A541" s="4">
        <v>26176562</v>
      </c>
      <c r="B541" s="1" t="s">
        <v>737</v>
      </c>
      <c r="C541" s="4">
        <v>2015</v>
      </c>
      <c r="D541" s="5" t="s">
        <v>738</v>
      </c>
      <c r="E541" s="3" t="s">
        <v>580</v>
      </c>
      <c r="F541" s="3" t="s">
        <v>29</v>
      </c>
      <c r="G541">
        <v>0</v>
      </c>
    </row>
    <row r="542" spans="1:7" ht="16">
      <c r="A542" s="4">
        <v>26160819</v>
      </c>
      <c r="B542" s="1" t="s">
        <v>581</v>
      </c>
      <c r="C542" s="4">
        <v>2015</v>
      </c>
      <c r="D542" s="5" t="s">
        <v>2314</v>
      </c>
      <c r="E542" s="3" t="s">
        <v>580</v>
      </c>
      <c r="F542" s="3" t="s">
        <v>38</v>
      </c>
      <c r="G542">
        <v>0</v>
      </c>
    </row>
    <row r="543" spans="1:7" ht="16">
      <c r="A543" s="4">
        <v>26146808</v>
      </c>
      <c r="B543" s="1" t="s">
        <v>831</v>
      </c>
      <c r="C543" s="4">
        <v>2015</v>
      </c>
      <c r="D543" s="5" t="s">
        <v>832</v>
      </c>
      <c r="E543" s="3" t="s">
        <v>580</v>
      </c>
      <c r="F543" s="3" t="s">
        <v>29</v>
      </c>
      <c r="G543">
        <v>0</v>
      </c>
    </row>
    <row r="544" spans="1:7" ht="16">
      <c r="A544" s="4">
        <v>26114018</v>
      </c>
      <c r="B544" s="1" t="s">
        <v>2505</v>
      </c>
      <c r="C544" s="4">
        <v>2014</v>
      </c>
      <c r="D544" s="5" t="s">
        <v>2506</v>
      </c>
      <c r="E544" s="3" t="s">
        <v>580</v>
      </c>
      <c r="F544" s="3" t="s">
        <v>38</v>
      </c>
      <c r="G544">
        <v>0</v>
      </c>
    </row>
    <row r="545" spans="1:7" ht="16">
      <c r="A545" s="4">
        <v>26105089</v>
      </c>
      <c r="B545" s="1" t="s">
        <v>1155</v>
      </c>
      <c r="C545" s="4">
        <v>2015</v>
      </c>
      <c r="D545" s="5" t="s">
        <v>1156</v>
      </c>
      <c r="E545" s="3" t="s">
        <v>580</v>
      </c>
      <c r="F545" s="3" t="s">
        <v>29</v>
      </c>
      <c r="G545">
        <v>0</v>
      </c>
    </row>
    <row r="546" spans="1:7" ht="16">
      <c r="A546" s="4">
        <v>26083588</v>
      </c>
      <c r="B546" s="1" t="s">
        <v>1836</v>
      </c>
      <c r="C546" s="4">
        <v>2015</v>
      </c>
      <c r="D546" s="5" t="s">
        <v>1837</v>
      </c>
      <c r="E546" s="3" t="s">
        <v>580</v>
      </c>
      <c r="F546" s="3" t="s">
        <v>33</v>
      </c>
      <c r="G546">
        <v>0</v>
      </c>
    </row>
    <row r="547" spans="1:7" ht="16">
      <c r="A547" s="4">
        <v>26038958</v>
      </c>
      <c r="B547" s="1" t="s">
        <v>1527</v>
      </c>
      <c r="C547" s="4">
        <v>2015</v>
      </c>
      <c r="D547" s="5" t="s">
        <v>1528</v>
      </c>
      <c r="E547" s="3" t="s">
        <v>580</v>
      </c>
      <c r="F547" s="3" t="s">
        <v>93</v>
      </c>
      <c r="G547">
        <v>0</v>
      </c>
    </row>
    <row r="548" spans="1:7" ht="16">
      <c r="A548" s="4">
        <v>25971271</v>
      </c>
      <c r="B548" s="1" t="s">
        <v>825</v>
      </c>
      <c r="C548" s="4">
        <v>2015</v>
      </c>
      <c r="D548" s="5" t="s">
        <v>826</v>
      </c>
      <c r="E548" s="3" t="s">
        <v>580</v>
      </c>
      <c r="F548" s="3" t="s">
        <v>29</v>
      </c>
      <c r="G548">
        <v>0</v>
      </c>
    </row>
    <row r="549" spans="1:7" ht="16">
      <c r="A549" s="4">
        <v>25915811</v>
      </c>
      <c r="B549" s="1" t="s">
        <v>2408</v>
      </c>
      <c r="C549" s="4">
        <v>2015</v>
      </c>
      <c r="D549" s="5" t="s">
        <v>2409</v>
      </c>
      <c r="E549" s="3" t="s">
        <v>580</v>
      </c>
      <c r="F549" s="3" t="s">
        <v>38</v>
      </c>
      <c r="G549">
        <v>0</v>
      </c>
    </row>
    <row r="550" spans="1:7" ht="16">
      <c r="A550" s="4">
        <v>25888743</v>
      </c>
      <c r="B550" s="1" t="s">
        <v>2198</v>
      </c>
      <c r="C550" s="4">
        <v>2015</v>
      </c>
      <c r="D550" s="5" t="s">
        <v>2199</v>
      </c>
      <c r="E550" s="3" t="s">
        <v>580</v>
      </c>
      <c r="F550" s="3" t="s">
        <v>33</v>
      </c>
      <c r="G550">
        <v>0</v>
      </c>
    </row>
    <row r="551" spans="1:7" ht="16">
      <c r="A551" s="4">
        <v>25762531</v>
      </c>
      <c r="B551" s="1" t="s">
        <v>2276</v>
      </c>
      <c r="C551" s="4">
        <v>2015</v>
      </c>
      <c r="D551" s="5" t="s">
        <v>2278</v>
      </c>
      <c r="E551" s="3" t="s">
        <v>580</v>
      </c>
      <c r="F551" s="3" t="s">
        <v>38</v>
      </c>
      <c r="G551">
        <v>0</v>
      </c>
    </row>
    <row r="552" spans="1:7" ht="16">
      <c r="A552" s="4">
        <v>25744043</v>
      </c>
      <c r="B552" s="1" t="s">
        <v>855</v>
      </c>
      <c r="C552" s="4">
        <v>2014</v>
      </c>
      <c r="D552" s="5" t="s">
        <v>856</v>
      </c>
      <c r="E552" s="3" t="s">
        <v>580</v>
      </c>
      <c r="F552" s="3" t="s">
        <v>29</v>
      </c>
      <c r="G552">
        <v>0</v>
      </c>
    </row>
    <row r="553" spans="1:7" ht="16">
      <c r="A553" s="4">
        <v>25691643</v>
      </c>
      <c r="B553" s="1" t="s">
        <v>1728</v>
      </c>
      <c r="C553" s="4">
        <v>2015</v>
      </c>
      <c r="D553" s="5" t="s">
        <v>1729</v>
      </c>
      <c r="E553" s="3" t="s">
        <v>580</v>
      </c>
      <c r="F553" s="3" t="s">
        <v>99</v>
      </c>
      <c r="G553">
        <v>0</v>
      </c>
    </row>
    <row r="554" spans="1:7" ht="16">
      <c r="A554" s="4">
        <v>25629987</v>
      </c>
      <c r="B554" s="1" t="s">
        <v>1121</v>
      </c>
      <c r="C554" s="4">
        <v>2015</v>
      </c>
      <c r="D554" s="5" t="s">
        <v>1122</v>
      </c>
      <c r="E554" s="3" t="s">
        <v>580</v>
      </c>
      <c r="F554" s="3" t="s">
        <v>29</v>
      </c>
      <c r="G554">
        <v>0</v>
      </c>
    </row>
    <row r="555" spans="1:7" ht="16">
      <c r="A555" s="4">
        <v>25582535</v>
      </c>
      <c r="B555" s="1" t="s">
        <v>2565</v>
      </c>
      <c r="C555" s="4">
        <v>2015</v>
      </c>
      <c r="D555" s="5" t="s">
        <v>2566</v>
      </c>
      <c r="E555" s="3" t="s">
        <v>580</v>
      </c>
      <c r="F555" s="3" t="s">
        <v>38</v>
      </c>
      <c r="G555">
        <v>0</v>
      </c>
    </row>
    <row r="556" spans="1:7" ht="16">
      <c r="A556" s="4">
        <v>25576704</v>
      </c>
      <c r="B556" s="1" t="s">
        <v>2120</v>
      </c>
      <c r="C556" s="4">
        <v>2015</v>
      </c>
      <c r="D556" s="5" t="s">
        <v>2121</v>
      </c>
      <c r="E556" s="3" t="s">
        <v>580</v>
      </c>
      <c r="F556" s="3" t="s">
        <v>33</v>
      </c>
      <c r="G556">
        <v>0</v>
      </c>
    </row>
    <row r="557" spans="1:7" ht="16">
      <c r="A557" s="4">
        <v>25571778</v>
      </c>
      <c r="B557" s="1" t="s">
        <v>863</v>
      </c>
      <c r="C557" s="4">
        <v>2015</v>
      </c>
      <c r="D557" s="5" t="s">
        <v>864</v>
      </c>
      <c r="E557" s="3" t="s">
        <v>580</v>
      </c>
      <c r="F557" s="3" t="s">
        <v>29</v>
      </c>
      <c r="G557">
        <v>0</v>
      </c>
    </row>
    <row r="558" spans="1:7" ht="16">
      <c r="A558" s="4">
        <v>25564483</v>
      </c>
      <c r="B558" s="1" t="s">
        <v>1113</v>
      </c>
      <c r="C558" s="4">
        <v>2015</v>
      </c>
      <c r="D558" s="5" t="s">
        <v>1114</v>
      </c>
      <c r="E558" s="3" t="s">
        <v>580</v>
      </c>
      <c r="F558" s="3" t="s">
        <v>29</v>
      </c>
      <c r="G558">
        <v>0</v>
      </c>
    </row>
    <row r="559" spans="1:7" ht="16">
      <c r="A559" s="4">
        <v>25510656</v>
      </c>
      <c r="B559" s="1" t="s">
        <v>2086</v>
      </c>
      <c r="C559" s="4">
        <v>2014</v>
      </c>
      <c r="D559" s="5" t="s">
        <v>2087</v>
      </c>
      <c r="E559" s="3" t="s">
        <v>580</v>
      </c>
      <c r="F559" s="3" t="s">
        <v>33</v>
      </c>
      <c r="G559">
        <v>0</v>
      </c>
    </row>
    <row r="560" spans="1:7" ht="16">
      <c r="A560" s="4">
        <v>25492663</v>
      </c>
      <c r="B560" s="1" t="s">
        <v>1204</v>
      </c>
      <c r="C560" s="4">
        <v>2014</v>
      </c>
      <c r="D560" s="5" t="s">
        <v>1205</v>
      </c>
      <c r="E560" s="3" t="s">
        <v>580</v>
      </c>
      <c r="F560" s="3" t="s">
        <v>29</v>
      </c>
      <c r="G560">
        <v>0</v>
      </c>
    </row>
    <row r="561" spans="1:7" ht="16">
      <c r="A561" s="4">
        <v>25462450</v>
      </c>
      <c r="B561" s="1" t="s">
        <v>2540</v>
      </c>
      <c r="C561" s="4">
        <v>2014</v>
      </c>
      <c r="D561" s="5" t="s">
        <v>2541</v>
      </c>
      <c r="E561" s="3" t="s">
        <v>580</v>
      </c>
      <c r="F561" s="3" t="s">
        <v>38</v>
      </c>
      <c r="G561">
        <v>0</v>
      </c>
    </row>
    <row r="562" spans="1:7" ht="16">
      <c r="A562" s="4">
        <v>25462448</v>
      </c>
      <c r="B562" s="1" t="s">
        <v>2307</v>
      </c>
      <c r="C562" s="4">
        <v>2014</v>
      </c>
      <c r="D562" s="5" t="s">
        <v>2308</v>
      </c>
      <c r="E562" s="3" t="s">
        <v>580</v>
      </c>
      <c r="F562" s="3" t="s">
        <v>38</v>
      </c>
      <c r="G562">
        <v>0</v>
      </c>
    </row>
    <row r="563" spans="1:7" ht="16">
      <c r="A563" s="4">
        <v>25462447</v>
      </c>
      <c r="B563" s="1" t="s">
        <v>2507</v>
      </c>
      <c r="C563" s="4">
        <v>2014</v>
      </c>
      <c r="D563" s="5" t="s">
        <v>2508</v>
      </c>
      <c r="E563" s="3" t="s">
        <v>580</v>
      </c>
      <c r="F563" s="3" t="s">
        <v>38</v>
      </c>
      <c r="G563">
        <v>0</v>
      </c>
    </row>
    <row r="564" spans="1:7" ht="16">
      <c r="A564" s="4">
        <v>25462439</v>
      </c>
      <c r="B564" s="1" t="s">
        <v>2326</v>
      </c>
      <c r="C564" s="4">
        <v>2014</v>
      </c>
      <c r="D564" s="5" t="s">
        <v>2327</v>
      </c>
      <c r="E564" s="3" t="s">
        <v>580</v>
      </c>
      <c r="F564" s="3" t="s">
        <v>38</v>
      </c>
      <c r="G564">
        <v>0</v>
      </c>
    </row>
    <row r="565" spans="1:7" ht="16">
      <c r="A565" s="4">
        <v>25442238</v>
      </c>
      <c r="B565" s="1" t="s">
        <v>1461</v>
      </c>
      <c r="C565" s="4">
        <v>2015</v>
      </c>
      <c r="D565" s="5" t="s">
        <v>1462</v>
      </c>
      <c r="E565" s="3" t="s">
        <v>580</v>
      </c>
      <c r="F565" s="3" t="s">
        <v>42</v>
      </c>
      <c r="G565">
        <v>0</v>
      </c>
    </row>
    <row r="566" spans="1:7" ht="16">
      <c r="A566" s="4">
        <v>25309913</v>
      </c>
      <c r="B566" s="1" t="s">
        <v>2033</v>
      </c>
      <c r="C566" s="4">
        <v>2014</v>
      </c>
      <c r="D566" s="5" t="s">
        <v>2034</v>
      </c>
      <c r="E566" s="3" t="s">
        <v>580</v>
      </c>
      <c r="F566" s="3" t="s">
        <v>33</v>
      </c>
      <c r="G566">
        <v>0</v>
      </c>
    </row>
    <row r="567" spans="1:7" ht="16">
      <c r="A567" s="4">
        <v>25285614</v>
      </c>
      <c r="B567" s="1" t="s">
        <v>2295</v>
      </c>
      <c r="C567" s="4">
        <v>2014</v>
      </c>
      <c r="D567" s="5" t="s">
        <v>2296</v>
      </c>
      <c r="E567" s="3" t="s">
        <v>580</v>
      </c>
      <c r="F567" s="3" t="s">
        <v>38</v>
      </c>
      <c r="G567">
        <v>0</v>
      </c>
    </row>
    <row r="568" spans="1:7" ht="16">
      <c r="A568" s="4">
        <v>25285115</v>
      </c>
      <c r="B568" s="1" t="s">
        <v>1147</v>
      </c>
      <c r="C568" s="4">
        <v>2014</v>
      </c>
      <c r="D568" s="5" t="s">
        <v>1148</v>
      </c>
      <c r="E568" s="3" t="s">
        <v>580</v>
      </c>
      <c r="F568" s="3" t="s">
        <v>29</v>
      </c>
      <c r="G568">
        <v>0</v>
      </c>
    </row>
    <row r="569" spans="1:7" ht="16">
      <c r="A569" s="4">
        <v>25255164</v>
      </c>
      <c r="B569" s="1" t="s">
        <v>1584</v>
      </c>
      <c r="C569" s="4">
        <v>2015</v>
      </c>
      <c r="D569" s="5" t="s">
        <v>1585</v>
      </c>
      <c r="E569" s="3" t="s">
        <v>580</v>
      </c>
      <c r="F569" s="3" t="s">
        <v>65</v>
      </c>
      <c r="G569">
        <v>0</v>
      </c>
    </row>
    <row r="570" spans="1:7" ht="16">
      <c r="A570" s="4">
        <v>25243920</v>
      </c>
      <c r="B570" s="1" t="s">
        <v>1965</v>
      </c>
      <c r="C570" s="4">
        <v>2014</v>
      </c>
      <c r="D570" s="5" t="s">
        <v>1966</v>
      </c>
      <c r="E570" s="3" t="s">
        <v>580</v>
      </c>
      <c r="F570" s="3" t="s">
        <v>33</v>
      </c>
      <c r="G570">
        <v>0</v>
      </c>
    </row>
    <row r="571" spans="1:7" ht="16">
      <c r="A571" s="4">
        <v>25239996</v>
      </c>
      <c r="B571" s="1" t="s">
        <v>1111</v>
      </c>
      <c r="C571" s="4">
        <v>2014</v>
      </c>
      <c r="D571" s="5" t="s">
        <v>1112</v>
      </c>
      <c r="E571" s="3" t="s">
        <v>580</v>
      </c>
      <c r="F571" s="3" t="s">
        <v>29</v>
      </c>
      <c r="G571">
        <v>0</v>
      </c>
    </row>
    <row r="572" spans="1:7" ht="16">
      <c r="A572" s="4">
        <v>25124787</v>
      </c>
      <c r="B572" s="1" t="s">
        <v>803</v>
      </c>
      <c r="C572" s="4">
        <v>2014</v>
      </c>
      <c r="D572" s="5" t="s">
        <v>804</v>
      </c>
      <c r="E572" s="3" t="s">
        <v>580</v>
      </c>
      <c r="F572" s="3" t="s">
        <v>29</v>
      </c>
      <c r="G572">
        <v>0</v>
      </c>
    </row>
    <row r="573" spans="1:7" ht="16">
      <c r="A573" s="4">
        <v>25074497</v>
      </c>
      <c r="B573" s="1" t="s">
        <v>1206</v>
      </c>
      <c r="C573" s="4">
        <v>2014</v>
      </c>
      <c r="D573" s="5" t="s">
        <v>1207</v>
      </c>
      <c r="E573" s="3" t="s">
        <v>580</v>
      </c>
      <c r="F573" s="3" t="s">
        <v>29</v>
      </c>
      <c r="G573">
        <v>0</v>
      </c>
    </row>
    <row r="574" spans="1:7" ht="16">
      <c r="A574" s="4">
        <v>25073037</v>
      </c>
      <c r="B574" s="1" t="s">
        <v>1395</v>
      </c>
      <c r="C574" s="4">
        <v>2015</v>
      </c>
      <c r="D574" s="5" t="s">
        <v>1396</v>
      </c>
      <c r="E574" s="3" t="s">
        <v>580</v>
      </c>
      <c r="F574" s="3" t="s">
        <v>42</v>
      </c>
      <c r="G574">
        <v>0</v>
      </c>
    </row>
    <row r="575" spans="1:7" ht="16">
      <c r="A575" s="4">
        <v>25040797</v>
      </c>
      <c r="B575" s="1" t="s">
        <v>969</v>
      </c>
      <c r="C575" s="4">
        <v>2014</v>
      </c>
      <c r="D575" s="5" t="s">
        <v>970</v>
      </c>
      <c r="E575" s="3" t="s">
        <v>580</v>
      </c>
      <c r="F575" s="3" t="s">
        <v>29</v>
      </c>
      <c r="G575">
        <v>0</v>
      </c>
    </row>
    <row r="576" spans="1:7" ht="16">
      <c r="A576" s="4">
        <v>25015512</v>
      </c>
      <c r="B576" s="1" t="s">
        <v>2513</v>
      </c>
      <c r="C576" s="4">
        <v>2014</v>
      </c>
      <c r="D576" s="5" t="s">
        <v>2514</v>
      </c>
      <c r="E576" s="3" t="s">
        <v>580</v>
      </c>
      <c r="F576" s="3" t="s">
        <v>38</v>
      </c>
      <c r="G576">
        <v>0</v>
      </c>
    </row>
    <row r="577" spans="1:7" ht="16">
      <c r="A577" s="4">
        <v>25007510</v>
      </c>
      <c r="B577" s="1" t="s">
        <v>947</v>
      </c>
      <c r="C577" s="4">
        <v>2014</v>
      </c>
      <c r="D577" s="5" t="s">
        <v>948</v>
      </c>
      <c r="E577" s="3" t="s">
        <v>580</v>
      </c>
      <c r="F577" s="3" t="s">
        <v>29</v>
      </c>
      <c r="G577">
        <v>0</v>
      </c>
    </row>
    <row r="578" spans="1:7" ht="16">
      <c r="A578" s="4">
        <v>24919177</v>
      </c>
      <c r="B578" s="1" t="s">
        <v>2130</v>
      </c>
      <c r="C578" s="4">
        <v>2014</v>
      </c>
      <c r="D578" s="5" t="s">
        <v>2131</v>
      </c>
      <c r="E578" s="3" t="s">
        <v>580</v>
      </c>
      <c r="F578" s="3" t="s">
        <v>33</v>
      </c>
      <c r="G578">
        <v>0</v>
      </c>
    </row>
    <row r="579" spans="1:7" ht="16">
      <c r="A579" s="4">
        <v>24877035</v>
      </c>
      <c r="B579" s="1" t="s">
        <v>1457</v>
      </c>
      <c r="C579" s="4">
        <v>2014</v>
      </c>
      <c r="D579" s="5" t="s">
        <v>1458</v>
      </c>
      <c r="E579" s="3" t="s">
        <v>580</v>
      </c>
      <c r="F579" s="3" t="s">
        <v>42</v>
      </c>
      <c r="G579">
        <v>0</v>
      </c>
    </row>
    <row r="580" spans="1:7" ht="16">
      <c r="A580" s="4">
        <v>24803376</v>
      </c>
      <c r="B580" s="1" t="s">
        <v>845</v>
      </c>
      <c r="C580" s="4">
        <v>2014</v>
      </c>
      <c r="D580" s="5" t="s">
        <v>846</v>
      </c>
      <c r="E580" s="3" t="s">
        <v>580</v>
      </c>
      <c r="F580" s="3" t="s">
        <v>29</v>
      </c>
      <c r="G580">
        <v>0</v>
      </c>
    </row>
    <row r="581" spans="1:7" ht="16">
      <c r="A581" s="4">
        <v>24801397</v>
      </c>
      <c r="B581" s="1" t="s">
        <v>1463</v>
      </c>
      <c r="C581" s="4">
        <v>2014</v>
      </c>
      <c r="D581" s="5" t="s">
        <v>1464</v>
      </c>
      <c r="E581" s="3" t="s">
        <v>580</v>
      </c>
      <c r="F581" s="3" t="s">
        <v>42</v>
      </c>
      <c r="G581">
        <v>0</v>
      </c>
    </row>
    <row r="582" spans="1:7" ht="16">
      <c r="A582" s="4">
        <v>24792343</v>
      </c>
      <c r="B582" s="1" t="s">
        <v>2293</v>
      </c>
      <c r="C582" s="4">
        <v>2014</v>
      </c>
      <c r="D582" s="5" t="s">
        <v>2294</v>
      </c>
      <c r="E582" s="3" t="s">
        <v>580</v>
      </c>
      <c r="F582" s="3" t="s">
        <v>38</v>
      </c>
      <c r="G582">
        <v>0</v>
      </c>
    </row>
    <row r="583" spans="1:7" ht="16">
      <c r="A583" s="4">
        <v>24749313</v>
      </c>
      <c r="B583" s="1" t="s">
        <v>1079</v>
      </c>
      <c r="C583" s="4">
        <v>2014</v>
      </c>
      <c r="D583" s="5" t="s">
        <v>1080</v>
      </c>
      <c r="E583" s="3" t="s">
        <v>580</v>
      </c>
      <c r="F583" s="3" t="s">
        <v>29</v>
      </c>
      <c r="G583">
        <v>0</v>
      </c>
    </row>
    <row r="584" spans="1:7" ht="16">
      <c r="A584" s="4">
        <v>24740222</v>
      </c>
      <c r="B584" s="1" t="s">
        <v>1963</v>
      </c>
      <c r="C584" s="4">
        <v>2014</v>
      </c>
      <c r="D584" s="5" t="s">
        <v>1964</v>
      </c>
      <c r="E584" s="3" t="s">
        <v>580</v>
      </c>
      <c r="F584" s="3" t="s">
        <v>33</v>
      </c>
      <c r="G584">
        <v>0</v>
      </c>
    </row>
    <row r="585" spans="1:7" ht="16">
      <c r="A585" s="4">
        <v>24703390</v>
      </c>
      <c r="B585" s="1" t="s">
        <v>2340</v>
      </c>
      <c r="C585" s="4">
        <v>2014</v>
      </c>
      <c r="D585" s="5" t="s">
        <v>2341</v>
      </c>
      <c r="E585" s="3" t="s">
        <v>580</v>
      </c>
      <c r="F585" s="3" t="s">
        <v>38</v>
      </c>
      <c r="G585">
        <v>0</v>
      </c>
    </row>
    <row r="586" spans="1:7" ht="16">
      <c r="A586" s="4">
        <v>24611562</v>
      </c>
      <c r="B586" s="1" t="s">
        <v>2009</v>
      </c>
      <c r="C586" s="4">
        <v>2014</v>
      </c>
      <c r="D586" s="5" t="s">
        <v>2010</v>
      </c>
      <c r="E586" s="3" t="s">
        <v>580</v>
      </c>
      <c r="F586" s="3" t="s">
        <v>33</v>
      </c>
      <c r="G586">
        <v>0</v>
      </c>
    </row>
    <row r="587" spans="1:7" ht="16">
      <c r="A587" s="4">
        <v>24604770</v>
      </c>
      <c r="B587" s="1" t="s">
        <v>2377</v>
      </c>
      <c r="C587" s="4">
        <v>2014</v>
      </c>
      <c r="D587" s="5" t="s">
        <v>2378</v>
      </c>
      <c r="E587" s="3" t="s">
        <v>580</v>
      </c>
      <c r="F587" s="3" t="s">
        <v>38</v>
      </c>
      <c r="G587">
        <v>0</v>
      </c>
    </row>
    <row r="588" spans="1:7" ht="16">
      <c r="A588" s="4">
        <v>24594780</v>
      </c>
      <c r="B588" s="1" t="s">
        <v>1576</v>
      </c>
      <c r="C588" s="4">
        <v>2014</v>
      </c>
      <c r="D588" s="5" t="s">
        <v>1577</v>
      </c>
      <c r="E588" s="3" t="s">
        <v>580</v>
      </c>
      <c r="F588" s="3" t="s">
        <v>65</v>
      </c>
      <c r="G588">
        <v>0</v>
      </c>
    </row>
    <row r="589" spans="1:7" ht="16">
      <c r="A589" s="4">
        <v>24478470</v>
      </c>
      <c r="B589" s="1" t="s">
        <v>1726</v>
      </c>
      <c r="C589" s="4">
        <v>2014</v>
      </c>
      <c r="D589" s="5" t="s">
        <v>1727</v>
      </c>
      <c r="E589" s="3" t="s">
        <v>580</v>
      </c>
      <c r="F589" s="3" t="s">
        <v>99</v>
      </c>
      <c r="G589">
        <v>0</v>
      </c>
    </row>
    <row r="590" spans="1:7" ht="16">
      <c r="A590" s="4">
        <v>24455117</v>
      </c>
      <c r="B590" s="1" t="s">
        <v>1190</v>
      </c>
      <c r="C590" s="4">
        <v>2014</v>
      </c>
      <c r="D590" s="5" t="s">
        <v>1191</v>
      </c>
      <c r="E590" s="3" t="s">
        <v>580</v>
      </c>
      <c r="F590" s="3" t="s">
        <v>29</v>
      </c>
      <c r="G590">
        <v>0</v>
      </c>
    </row>
    <row r="591" spans="1:7" ht="16">
      <c r="A591" s="4">
        <v>24395026</v>
      </c>
      <c r="B591" s="1" t="s">
        <v>1377</v>
      </c>
      <c r="C591" s="4">
        <v>2014</v>
      </c>
      <c r="D591" s="5" t="s">
        <v>1378</v>
      </c>
      <c r="E591" s="3" t="s">
        <v>580</v>
      </c>
      <c r="F591" s="3" t="s">
        <v>42</v>
      </c>
      <c r="G591">
        <v>0</v>
      </c>
    </row>
    <row r="592" spans="1:7" ht="16">
      <c r="A592" s="4">
        <v>24384048</v>
      </c>
      <c r="B592" s="1" t="s">
        <v>1399</v>
      </c>
      <c r="C592" s="4">
        <v>2014</v>
      </c>
      <c r="D592" s="5" t="s">
        <v>1400</v>
      </c>
      <c r="E592" s="3" t="s">
        <v>580</v>
      </c>
      <c r="F592" s="3" t="s">
        <v>42</v>
      </c>
      <c r="G592">
        <v>0</v>
      </c>
    </row>
    <row r="593" spans="1:7" ht="16">
      <c r="A593" s="4">
        <v>24330091</v>
      </c>
      <c r="B593" s="1" t="s">
        <v>895</v>
      </c>
      <c r="C593" s="4">
        <v>2014</v>
      </c>
      <c r="D593" s="5" t="s">
        <v>896</v>
      </c>
      <c r="E593" s="3" t="s">
        <v>580</v>
      </c>
      <c r="F593" s="3" t="s">
        <v>29</v>
      </c>
      <c r="G593">
        <v>0</v>
      </c>
    </row>
    <row r="594" spans="1:7" ht="16">
      <c r="A594" s="4">
        <v>24275367</v>
      </c>
      <c r="B594" s="1" t="s">
        <v>1351</v>
      </c>
      <c r="C594" s="4">
        <v>2014</v>
      </c>
      <c r="D594" s="5" t="s">
        <v>1352</v>
      </c>
      <c r="E594" s="3" t="s">
        <v>580</v>
      </c>
      <c r="F594" s="3" t="s">
        <v>42</v>
      </c>
      <c r="G594">
        <v>0</v>
      </c>
    </row>
    <row r="595" spans="1:7" ht="16">
      <c r="A595" s="4">
        <v>24099308</v>
      </c>
      <c r="B595" s="1" t="s">
        <v>1788</v>
      </c>
      <c r="C595" s="4">
        <v>2013</v>
      </c>
      <c r="D595" s="5" t="s">
        <v>1789</v>
      </c>
      <c r="E595" s="3" t="s">
        <v>580</v>
      </c>
      <c r="F595" s="3" t="s">
        <v>33</v>
      </c>
      <c r="G595">
        <v>0</v>
      </c>
    </row>
    <row r="596" spans="1:7" ht="16">
      <c r="A596" s="4">
        <v>24011959</v>
      </c>
      <c r="B596" s="1" t="s">
        <v>1214</v>
      </c>
      <c r="C596" s="4">
        <v>2013</v>
      </c>
      <c r="D596" s="5" t="s">
        <v>1215</v>
      </c>
      <c r="E596" s="3" t="s">
        <v>580</v>
      </c>
      <c r="F596" s="3" t="s">
        <v>89</v>
      </c>
      <c r="G596">
        <v>0</v>
      </c>
    </row>
    <row r="597" spans="1:7" ht="16">
      <c r="A597" s="4">
        <v>24006442</v>
      </c>
      <c r="B597" s="1" t="s">
        <v>1768</v>
      </c>
      <c r="C597" s="4">
        <v>2013</v>
      </c>
      <c r="D597" s="5" t="s">
        <v>1769</v>
      </c>
      <c r="E597" s="3" t="s">
        <v>580</v>
      </c>
      <c r="F597" s="3" t="s">
        <v>33</v>
      </c>
      <c r="G597">
        <v>0</v>
      </c>
    </row>
    <row r="598" spans="1:7" ht="16">
      <c r="A598" s="4">
        <v>23959519</v>
      </c>
      <c r="B598" s="1" t="s">
        <v>2108</v>
      </c>
      <c r="C598" s="4">
        <v>2013</v>
      </c>
      <c r="D598" s="5" t="s">
        <v>2109</v>
      </c>
      <c r="E598" s="3" t="s">
        <v>580</v>
      </c>
      <c r="F598" s="3" t="s">
        <v>33</v>
      </c>
      <c r="G598">
        <v>0</v>
      </c>
    </row>
    <row r="599" spans="1:7" ht="16">
      <c r="A599" s="4">
        <v>23955460</v>
      </c>
      <c r="B599" s="1" t="s">
        <v>1255</v>
      </c>
      <c r="C599" s="4">
        <v>2013</v>
      </c>
      <c r="D599" s="5" t="s">
        <v>1256</v>
      </c>
      <c r="E599" s="3" t="s">
        <v>580</v>
      </c>
      <c r="F599" s="3" t="s">
        <v>42</v>
      </c>
      <c r="G599">
        <v>0</v>
      </c>
    </row>
    <row r="600" spans="1:7" ht="16">
      <c r="A600" s="4">
        <v>23940750</v>
      </c>
      <c r="B600" s="1" t="s">
        <v>2156</v>
      </c>
      <c r="C600" s="4">
        <v>2013</v>
      </c>
      <c r="D600" s="5" t="s">
        <v>2157</v>
      </c>
      <c r="E600" s="3" t="s">
        <v>580</v>
      </c>
      <c r="F600" s="3" t="s">
        <v>33</v>
      </c>
      <c r="G600">
        <v>0</v>
      </c>
    </row>
    <row r="601" spans="1:7" ht="16">
      <c r="A601" s="4">
        <v>23938304</v>
      </c>
      <c r="B601" s="1" t="s">
        <v>1232</v>
      </c>
      <c r="C601" s="4">
        <v>2013</v>
      </c>
      <c r="D601" s="5" t="s">
        <v>1233</v>
      </c>
      <c r="E601" s="3" t="s">
        <v>580</v>
      </c>
      <c r="F601" s="3" t="s">
        <v>42</v>
      </c>
      <c r="G601">
        <v>0</v>
      </c>
    </row>
    <row r="602" spans="1:7" ht="16">
      <c r="A602" s="4">
        <v>23871165</v>
      </c>
      <c r="B602" s="1" t="s">
        <v>1267</v>
      </c>
      <c r="C602" s="4">
        <v>2013</v>
      </c>
      <c r="D602" s="5" t="s">
        <v>1268</v>
      </c>
      <c r="E602" s="3" t="s">
        <v>580</v>
      </c>
      <c r="F602" s="3" t="s">
        <v>42</v>
      </c>
      <c r="G602">
        <v>0</v>
      </c>
    </row>
    <row r="603" spans="1:7" ht="16">
      <c r="A603" s="4">
        <v>23852888</v>
      </c>
      <c r="B603" s="1" t="s">
        <v>1313</v>
      </c>
      <c r="C603" s="4">
        <v>2013</v>
      </c>
      <c r="D603" s="5" t="s">
        <v>1314</v>
      </c>
      <c r="E603" s="3" t="s">
        <v>580</v>
      </c>
      <c r="F603" s="3" t="s">
        <v>42</v>
      </c>
      <c r="G603">
        <v>0</v>
      </c>
    </row>
    <row r="604" spans="1:7" ht="16">
      <c r="A604" s="4">
        <v>23821512</v>
      </c>
      <c r="B604" s="1" t="s">
        <v>2528</v>
      </c>
      <c r="C604" s="4">
        <v>2013</v>
      </c>
      <c r="D604" s="5" t="s">
        <v>2529</v>
      </c>
      <c r="E604" s="3" t="s">
        <v>580</v>
      </c>
      <c r="F604" s="3" t="s">
        <v>38</v>
      </c>
      <c r="G604">
        <v>0</v>
      </c>
    </row>
    <row r="605" spans="1:7" ht="16">
      <c r="A605" s="4">
        <v>23806156</v>
      </c>
      <c r="B605" s="1" t="s">
        <v>2463</v>
      </c>
      <c r="C605" s="4">
        <v>2013</v>
      </c>
      <c r="D605" s="5" t="s">
        <v>2464</v>
      </c>
      <c r="E605" s="3" t="s">
        <v>580</v>
      </c>
      <c r="F605" s="3" t="s">
        <v>38</v>
      </c>
      <c r="G605">
        <v>0</v>
      </c>
    </row>
    <row r="606" spans="1:7" ht="16">
      <c r="A606" s="4">
        <v>23769093</v>
      </c>
      <c r="B606" s="1" t="s">
        <v>1331</v>
      </c>
      <c r="C606" s="4">
        <v>2013</v>
      </c>
      <c r="D606" s="5" t="s">
        <v>1332</v>
      </c>
      <c r="E606" s="3" t="s">
        <v>580</v>
      </c>
      <c r="F606" s="3" t="s">
        <v>42</v>
      </c>
      <c r="G606">
        <v>0</v>
      </c>
    </row>
    <row r="607" spans="1:7" ht="16">
      <c r="A607" s="4">
        <v>23769070</v>
      </c>
      <c r="B607" s="1" t="s">
        <v>1226</v>
      </c>
      <c r="C607" s="4">
        <v>2013</v>
      </c>
      <c r="D607" s="5" t="s">
        <v>1227</v>
      </c>
      <c r="E607" s="3" t="s">
        <v>580</v>
      </c>
      <c r="F607" s="3" t="s">
        <v>42</v>
      </c>
      <c r="G607">
        <v>0</v>
      </c>
    </row>
    <row r="608" spans="1:7" ht="16">
      <c r="A608" s="4">
        <v>23676599</v>
      </c>
      <c r="B608" s="1" t="s">
        <v>1115</v>
      </c>
      <c r="C608" s="4">
        <v>2013</v>
      </c>
      <c r="D608" s="5" t="s">
        <v>1116</v>
      </c>
      <c r="E608" s="3" t="s">
        <v>580</v>
      </c>
      <c r="F608" s="3" t="s">
        <v>29</v>
      </c>
      <c r="G608">
        <v>0</v>
      </c>
    </row>
    <row r="609" spans="1:7" ht="16">
      <c r="A609" s="4">
        <v>23669455</v>
      </c>
      <c r="B609" s="1" t="s">
        <v>2242</v>
      </c>
      <c r="C609" s="4">
        <v>2013</v>
      </c>
      <c r="D609" s="5" t="s">
        <v>2243</v>
      </c>
      <c r="E609" s="3" t="s">
        <v>580</v>
      </c>
      <c r="F609" s="3" t="s">
        <v>105</v>
      </c>
      <c r="G609">
        <v>0</v>
      </c>
    </row>
    <row r="610" spans="1:7" ht="16">
      <c r="A610" s="4">
        <v>23588740</v>
      </c>
      <c r="B610" s="1" t="s">
        <v>1475</v>
      </c>
      <c r="C610" s="4">
        <v>2013</v>
      </c>
      <c r="D610" s="5" t="s">
        <v>1476</v>
      </c>
      <c r="E610" s="3" t="s">
        <v>580</v>
      </c>
      <c r="F610" s="3" t="s">
        <v>42</v>
      </c>
      <c r="G610">
        <v>0</v>
      </c>
    </row>
    <row r="611" spans="1:7" ht="16">
      <c r="A611" s="4">
        <v>23573902</v>
      </c>
      <c r="B611" s="1" t="s">
        <v>2053</v>
      </c>
      <c r="C611" s="4">
        <v>2013</v>
      </c>
      <c r="D611" s="5" t="s">
        <v>2054</v>
      </c>
      <c r="E611" s="3" t="s">
        <v>580</v>
      </c>
      <c r="F611" s="3" t="s">
        <v>33</v>
      </c>
      <c r="G611">
        <v>0</v>
      </c>
    </row>
    <row r="612" spans="1:7" ht="16">
      <c r="A612" s="4">
        <v>23535574</v>
      </c>
      <c r="B612" s="1" t="s">
        <v>2005</v>
      </c>
      <c r="C612" s="4">
        <v>2013</v>
      </c>
      <c r="D612" s="5" t="s">
        <v>2006</v>
      </c>
      <c r="E612" s="3" t="s">
        <v>580</v>
      </c>
      <c r="F612" s="3" t="s">
        <v>33</v>
      </c>
      <c r="G612">
        <v>0</v>
      </c>
    </row>
    <row r="613" spans="1:7" ht="16">
      <c r="A613" s="4">
        <v>23535036</v>
      </c>
      <c r="B613" s="1" t="s">
        <v>979</v>
      </c>
      <c r="C613" s="4">
        <v>2013</v>
      </c>
      <c r="D613" s="5" t="s">
        <v>980</v>
      </c>
      <c r="E613" s="3" t="s">
        <v>580</v>
      </c>
      <c r="F613" s="3" t="s">
        <v>29</v>
      </c>
      <c r="G613">
        <v>0</v>
      </c>
    </row>
    <row r="614" spans="1:7" ht="16">
      <c r="A614" s="4">
        <v>23498824</v>
      </c>
      <c r="B614" s="1" t="s">
        <v>1123</v>
      </c>
      <c r="C614" s="4">
        <v>2013</v>
      </c>
      <c r="D614" s="5" t="s">
        <v>1124</v>
      </c>
      <c r="E614" s="3" t="s">
        <v>580</v>
      </c>
      <c r="F614" s="3" t="s">
        <v>29</v>
      </c>
      <c r="G614">
        <v>0</v>
      </c>
    </row>
    <row r="615" spans="1:7" ht="16">
      <c r="A615" s="4">
        <v>23465006</v>
      </c>
      <c r="B615" s="1" t="s">
        <v>1722</v>
      </c>
      <c r="C615" s="4">
        <v>2013</v>
      </c>
      <c r="D615" s="5" t="s">
        <v>1723</v>
      </c>
      <c r="E615" s="3" t="s">
        <v>580</v>
      </c>
      <c r="F615" s="3" t="s">
        <v>49</v>
      </c>
      <c r="G615">
        <v>0</v>
      </c>
    </row>
    <row r="616" spans="1:7" ht="16">
      <c r="A616" s="4">
        <v>23454489</v>
      </c>
      <c r="B616" s="1" t="s">
        <v>1846</v>
      </c>
      <c r="C616" s="4">
        <v>2013</v>
      </c>
      <c r="D616" s="5" t="s">
        <v>1847</v>
      </c>
      <c r="E616" s="3" t="s">
        <v>580</v>
      </c>
      <c r="F616" s="3" t="s">
        <v>33</v>
      </c>
      <c r="G616">
        <v>0</v>
      </c>
    </row>
    <row r="617" spans="1:7" ht="16">
      <c r="A617" s="4">
        <v>23409116</v>
      </c>
      <c r="B617" s="1" t="s">
        <v>1983</v>
      </c>
      <c r="C617" s="4">
        <v>2013</v>
      </c>
      <c r="D617" s="5" t="s">
        <v>1984</v>
      </c>
      <c r="E617" s="3" t="s">
        <v>580</v>
      </c>
      <c r="F617" s="3" t="s">
        <v>33</v>
      </c>
      <c r="G617">
        <v>0</v>
      </c>
    </row>
    <row r="618" spans="1:7" ht="16">
      <c r="A618" s="4">
        <v>23408849</v>
      </c>
      <c r="B618" s="1" t="s">
        <v>1848</v>
      </c>
      <c r="C618" s="4">
        <v>2013</v>
      </c>
      <c r="D618" s="5" t="s">
        <v>1849</v>
      </c>
      <c r="E618" s="3" t="s">
        <v>580</v>
      </c>
      <c r="F618" s="3" t="s">
        <v>33</v>
      </c>
      <c r="G618">
        <v>0</v>
      </c>
    </row>
    <row r="619" spans="1:7" ht="16">
      <c r="A619" s="4">
        <v>23391825</v>
      </c>
      <c r="B619" s="1" t="s">
        <v>1760</v>
      </c>
      <c r="C619" s="4">
        <v>2013</v>
      </c>
      <c r="D619" s="5" t="s">
        <v>1761</v>
      </c>
      <c r="E619" s="3" t="s">
        <v>580</v>
      </c>
      <c r="F619" s="3" t="s">
        <v>33</v>
      </c>
      <c r="G619">
        <v>0</v>
      </c>
    </row>
    <row r="620" spans="1:7" ht="16">
      <c r="A620" s="4">
        <v>23347215</v>
      </c>
      <c r="B620" s="1" t="s">
        <v>1513</v>
      </c>
      <c r="C620" s="4">
        <v>2013</v>
      </c>
      <c r="D620" s="5" t="s">
        <v>2440</v>
      </c>
      <c r="E620" s="3" t="s">
        <v>580</v>
      </c>
      <c r="F620" s="3" t="s">
        <v>38</v>
      </c>
      <c r="G620">
        <v>0</v>
      </c>
    </row>
    <row r="621" spans="1:7" ht="16">
      <c r="A621" s="4">
        <v>23347211</v>
      </c>
      <c r="B621" s="1" t="s">
        <v>2430</v>
      </c>
      <c r="C621" s="4">
        <v>2013</v>
      </c>
      <c r="D621" s="5" t="s">
        <v>2431</v>
      </c>
      <c r="E621" s="3" t="s">
        <v>580</v>
      </c>
      <c r="F621" s="3" t="s">
        <v>38</v>
      </c>
      <c r="G621">
        <v>0</v>
      </c>
    </row>
    <row r="622" spans="1:7" ht="16">
      <c r="A622" s="4">
        <v>23354300</v>
      </c>
      <c r="B622" s="1" t="s">
        <v>1347</v>
      </c>
      <c r="C622" s="4">
        <v>2013</v>
      </c>
      <c r="D622" s="5" t="s">
        <v>1348</v>
      </c>
      <c r="E622" s="3" t="s">
        <v>580</v>
      </c>
      <c r="F622" s="3" t="s">
        <v>42</v>
      </c>
      <c r="G622">
        <v>0</v>
      </c>
    </row>
    <row r="623" spans="1:7" ht="16">
      <c r="A623" s="4">
        <v>23342747</v>
      </c>
      <c r="B623" s="1" t="s">
        <v>807</v>
      </c>
      <c r="C623" s="4">
        <v>2012</v>
      </c>
      <c r="D623" s="5" t="s">
        <v>808</v>
      </c>
      <c r="E623" s="3" t="s">
        <v>580</v>
      </c>
      <c r="F623" s="3" t="s">
        <v>29</v>
      </c>
      <c r="G623">
        <v>0</v>
      </c>
    </row>
    <row r="624" spans="1:7" ht="16">
      <c r="A624" s="4">
        <v>23287444</v>
      </c>
      <c r="B624" s="1" t="s">
        <v>2116</v>
      </c>
      <c r="C624" s="4">
        <v>2013</v>
      </c>
      <c r="D624" s="5" t="s">
        <v>2117</v>
      </c>
      <c r="E624" s="3" t="s">
        <v>580</v>
      </c>
      <c r="F624" s="3" t="s">
        <v>33</v>
      </c>
      <c r="G624">
        <v>0</v>
      </c>
    </row>
    <row r="625" spans="1:7" ht="16">
      <c r="A625" s="4">
        <v>31528583</v>
      </c>
      <c r="B625" s="1" t="s">
        <v>1167</v>
      </c>
      <c r="C625" s="4">
        <v>2012</v>
      </c>
      <c r="D625" s="5" t="s">
        <v>1168</v>
      </c>
      <c r="E625" s="3" t="s">
        <v>580</v>
      </c>
      <c r="F625" s="3" t="s">
        <v>29</v>
      </c>
      <c r="G625">
        <v>0</v>
      </c>
    </row>
    <row r="626" spans="1:7" ht="16">
      <c r="A626" s="4">
        <v>23271411</v>
      </c>
      <c r="B626" s="1" t="s">
        <v>1183</v>
      </c>
      <c r="C626" s="4">
        <v>2013</v>
      </c>
      <c r="D626" s="5" t="s">
        <v>1184</v>
      </c>
      <c r="E626" s="3" t="s">
        <v>580</v>
      </c>
      <c r="F626" s="3" t="s">
        <v>29</v>
      </c>
      <c r="G626">
        <v>0</v>
      </c>
    </row>
    <row r="627" spans="1:7" ht="16">
      <c r="A627" s="4">
        <v>23225133</v>
      </c>
      <c r="B627" s="1" t="s">
        <v>2602</v>
      </c>
      <c r="C627" s="4">
        <v>2013</v>
      </c>
      <c r="D627" s="5" t="s">
        <v>2614</v>
      </c>
      <c r="E627" s="3" t="s">
        <v>580</v>
      </c>
      <c r="F627" s="3" t="s">
        <v>38</v>
      </c>
      <c r="G627">
        <v>0</v>
      </c>
    </row>
    <row r="628" spans="1:7" ht="16">
      <c r="A628" s="4">
        <v>23196622</v>
      </c>
      <c r="B628" s="1" t="s">
        <v>606</v>
      </c>
      <c r="C628" s="4">
        <v>2012</v>
      </c>
      <c r="D628" s="5" t="s">
        <v>607</v>
      </c>
      <c r="E628" s="3" t="s">
        <v>580</v>
      </c>
      <c r="F628" s="3" t="s">
        <v>45</v>
      </c>
      <c r="G628">
        <v>0</v>
      </c>
    </row>
    <row r="629" spans="1:7" ht="16">
      <c r="A629" s="4">
        <v>23173742</v>
      </c>
      <c r="B629" s="1" t="s">
        <v>901</v>
      </c>
      <c r="C629" s="4">
        <v>2013</v>
      </c>
      <c r="D629" s="5" t="s">
        <v>902</v>
      </c>
      <c r="E629" s="3" t="s">
        <v>580</v>
      </c>
      <c r="F629" s="3" t="s">
        <v>29</v>
      </c>
      <c r="G629">
        <v>0</v>
      </c>
    </row>
    <row r="630" spans="1:7" ht="16">
      <c r="A630" s="4">
        <v>23165654</v>
      </c>
      <c r="B630" s="1" t="s">
        <v>2625</v>
      </c>
      <c r="C630" s="4">
        <v>2013</v>
      </c>
      <c r="D630" s="5" t="s">
        <v>2626</v>
      </c>
      <c r="E630" s="3" t="s">
        <v>580</v>
      </c>
      <c r="F630" s="3" t="s">
        <v>38</v>
      </c>
      <c r="G630">
        <v>0</v>
      </c>
    </row>
    <row r="631" spans="1:7" ht="16">
      <c r="A631" s="4">
        <v>23088724</v>
      </c>
      <c r="B631" s="1" t="s">
        <v>843</v>
      </c>
      <c r="C631" s="4">
        <v>2013</v>
      </c>
      <c r="D631" s="5" t="s">
        <v>844</v>
      </c>
      <c r="E631" s="3" t="s">
        <v>580</v>
      </c>
      <c r="F631" s="3" t="s">
        <v>29</v>
      </c>
      <c r="G631">
        <v>0</v>
      </c>
    </row>
    <row r="632" spans="1:7" ht="16">
      <c r="A632" s="4">
        <v>23026619</v>
      </c>
      <c r="B632" s="1" t="s">
        <v>1323</v>
      </c>
      <c r="C632" s="4">
        <v>2012</v>
      </c>
      <c r="D632" s="5" t="s">
        <v>1324</v>
      </c>
      <c r="E632" s="3" t="s">
        <v>580</v>
      </c>
      <c r="F632" s="3" t="s">
        <v>42</v>
      </c>
      <c r="G632">
        <v>0</v>
      </c>
    </row>
    <row r="633" spans="1:7" ht="16">
      <c r="A633" s="4">
        <v>23026615</v>
      </c>
      <c r="B633" s="1" t="s">
        <v>1407</v>
      </c>
      <c r="C633" s="4">
        <v>2012</v>
      </c>
      <c r="D633" s="5" t="s">
        <v>1408</v>
      </c>
      <c r="E633" s="3" t="s">
        <v>580</v>
      </c>
      <c r="F633" s="3" t="s">
        <v>42</v>
      </c>
      <c r="G633">
        <v>0</v>
      </c>
    </row>
    <row r="634" spans="1:7" ht="16">
      <c r="A634" s="4">
        <v>23000642</v>
      </c>
      <c r="B634" s="1" t="s">
        <v>2447</v>
      </c>
      <c r="C634" s="4">
        <v>2013</v>
      </c>
      <c r="D634" s="5" t="s">
        <v>2448</v>
      </c>
      <c r="E634" s="3" t="s">
        <v>580</v>
      </c>
      <c r="F634" s="3" t="s">
        <v>38</v>
      </c>
      <c r="G634">
        <v>0</v>
      </c>
    </row>
    <row r="635" spans="1:7" ht="16">
      <c r="A635" s="4">
        <v>22996288</v>
      </c>
      <c r="B635" s="1" t="s">
        <v>2602</v>
      </c>
      <c r="C635" s="4">
        <v>2012</v>
      </c>
      <c r="D635" s="5" t="s">
        <v>2603</v>
      </c>
      <c r="E635" s="3" t="s">
        <v>580</v>
      </c>
      <c r="F635" s="3" t="s">
        <v>38</v>
      </c>
      <c r="G635">
        <v>0</v>
      </c>
    </row>
    <row r="636" spans="1:7" ht="16">
      <c r="A636" s="4">
        <v>22971937</v>
      </c>
      <c r="B636" s="1" t="s">
        <v>985</v>
      </c>
      <c r="C636" s="4">
        <v>2013</v>
      </c>
      <c r="D636" s="5" t="s">
        <v>986</v>
      </c>
      <c r="E636" s="3" t="s">
        <v>580</v>
      </c>
      <c r="F636" s="3" t="s">
        <v>29</v>
      </c>
      <c r="G636">
        <v>0</v>
      </c>
    </row>
    <row r="637" spans="1:7" ht="16">
      <c r="A637" s="4">
        <v>22862952</v>
      </c>
      <c r="B637" s="1" t="s">
        <v>961</v>
      </c>
      <c r="C637" s="4">
        <v>2012</v>
      </c>
      <c r="D637" s="5" t="s">
        <v>962</v>
      </c>
      <c r="E637" s="3" t="s">
        <v>580</v>
      </c>
      <c r="F637" s="3" t="s">
        <v>29</v>
      </c>
      <c r="G637">
        <v>0</v>
      </c>
    </row>
    <row r="638" spans="1:7" ht="16">
      <c r="A638" s="4">
        <v>22801446</v>
      </c>
      <c r="B638" s="1" t="s">
        <v>2202</v>
      </c>
      <c r="C638" s="4">
        <v>2012</v>
      </c>
      <c r="D638" s="5" t="s">
        <v>2203</v>
      </c>
      <c r="E638" s="3" t="s">
        <v>580</v>
      </c>
      <c r="F638" s="3" t="s">
        <v>33</v>
      </c>
      <c r="G638">
        <v>0</v>
      </c>
    </row>
    <row r="639" spans="1:7" ht="16">
      <c r="A639" s="4">
        <v>22710317</v>
      </c>
      <c r="B639" s="1" t="s">
        <v>2322</v>
      </c>
      <c r="C639" s="4">
        <v>2012</v>
      </c>
      <c r="D639" s="5" t="s">
        <v>2423</v>
      </c>
      <c r="E639" s="3" t="s">
        <v>580</v>
      </c>
      <c r="F639" s="3" t="s">
        <v>38</v>
      </c>
      <c r="G639">
        <v>0</v>
      </c>
    </row>
    <row r="640" spans="1:7" ht="16">
      <c r="A640" s="4">
        <v>22705183</v>
      </c>
      <c r="B640" s="1" t="s">
        <v>1125</v>
      </c>
      <c r="C640" s="4">
        <v>2013</v>
      </c>
      <c r="D640" s="5" t="s">
        <v>1126</v>
      </c>
      <c r="E640" s="3" t="s">
        <v>580</v>
      </c>
      <c r="F640" s="3" t="s">
        <v>29</v>
      </c>
      <c r="G640">
        <v>0</v>
      </c>
    </row>
    <row r="641" spans="1:7" ht="16">
      <c r="A641" s="4">
        <v>22701693</v>
      </c>
      <c r="B641" s="1" t="s">
        <v>1784</v>
      </c>
      <c r="C641" s="4">
        <v>2012</v>
      </c>
      <c r="D641" s="5" t="s">
        <v>1785</v>
      </c>
      <c r="E641" s="3" t="s">
        <v>580</v>
      </c>
      <c r="F641" s="3" t="s">
        <v>33</v>
      </c>
      <c r="G641">
        <v>0</v>
      </c>
    </row>
    <row r="642" spans="1:7" ht="16">
      <c r="A642" s="4">
        <v>22691524</v>
      </c>
      <c r="B642" s="1" t="s">
        <v>963</v>
      </c>
      <c r="C642" s="4">
        <v>2012</v>
      </c>
      <c r="D642" s="5" t="s">
        <v>964</v>
      </c>
      <c r="E642" s="3" t="s">
        <v>580</v>
      </c>
      <c r="F642" s="3" t="s">
        <v>29</v>
      </c>
      <c r="G642">
        <v>0</v>
      </c>
    </row>
    <row r="643" spans="1:7" ht="16">
      <c r="A643" s="4">
        <v>22687802</v>
      </c>
      <c r="B643" s="1" t="s">
        <v>1071</v>
      </c>
      <c r="C643" s="4">
        <v>2012</v>
      </c>
      <c r="D643" s="5" t="s">
        <v>1072</v>
      </c>
      <c r="E643" s="3" t="s">
        <v>580</v>
      </c>
      <c r="F643" s="3" t="s">
        <v>29</v>
      </c>
      <c r="G643">
        <v>0</v>
      </c>
    </row>
    <row r="644" spans="1:7" ht="16">
      <c r="A644" s="4">
        <v>22616807</v>
      </c>
      <c r="B644" s="1" t="s">
        <v>1224</v>
      </c>
      <c r="C644" s="4">
        <v>2012</v>
      </c>
      <c r="D644" s="5" t="s">
        <v>1225</v>
      </c>
      <c r="E644" s="3" t="s">
        <v>580</v>
      </c>
      <c r="F644" s="3" t="s">
        <v>42</v>
      </c>
      <c r="G644">
        <v>0</v>
      </c>
    </row>
    <row r="645" spans="1:7" ht="16">
      <c r="A645" s="4">
        <v>22576078</v>
      </c>
      <c r="B645" s="1" t="s">
        <v>763</v>
      </c>
      <c r="C645" s="4">
        <v>2012</v>
      </c>
      <c r="D645" s="5" t="s">
        <v>764</v>
      </c>
      <c r="E645" s="3" t="s">
        <v>580</v>
      </c>
      <c r="F645" s="3" t="s">
        <v>29</v>
      </c>
      <c r="G645">
        <v>0</v>
      </c>
    </row>
    <row r="646" spans="1:7" ht="16">
      <c r="A646" s="4">
        <v>22542037</v>
      </c>
      <c r="B646" s="1" t="s">
        <v>2619</v>
      </c>
      <c r="C646" s="4">
        <v>2012</v>
      </c>
      <c r="D646" s="5" t="s">
        <v>2620</v>
      </c>
      <c r="E646" s="3" t="s">
        <v>580</v>
      </c>
      <c r="F646" s="3" t="s">
        <v>38</v>
      </c>
      <c r="G646">
        <v>0</v>
      </c>
    </row>
    <row r="647" spans="1:7" ht="16">
      <c r="A647" s="4">
        <v>22554258</v>
      </c>
      <c r="B647" s="1" t="s">
        <v>951</v>
      </c>
      <c r="C647" s="4">
        <v>2012</v>
      </c>
      <c r="D647" s="5" t="s">
        <v>952</v>
      </c>
      <c r="E647" s="3" t="s">
        <v>580</v>
      </c>
      <c r="F647" s="3" t="s">
        <v>29</v>
      </c>
      <c r="G647">
        <v>0</v>
      </c>
    </row>
    <row r="648" spans="1:7" ht="16">
      <c r="A648" s="4">
        <v>22552456</v>
      </c>
      <c r="B648" s="1" t="s">
        <v>1379</v>
      </c>
      <c r="C648" s="4">
        <v>2012</v>
      </c>
      <c r="D648" s="5" t="s">
        <v>1380</v>
      </c>
      <c r="E648" s="3" t="s">
        <v>580</v>
      </c>
      <c r="F648" s="3" t="s">
        <v>42</v>
      </c>
      <c r="G648">
        <v>0</v>
      </c>
    </row>
    <row r="649" spans="1:7" ht="16">
      <c r="A649" s="4">
        <v>22524157</v>
      </c>
      <c r="B649" s="1" t="s">
        <v>2190</v>
      </c>
      <c r="C649" s="4">
        <v>2012</v>
      </c>
      <c r="D649" s="5" t="s">
        <v>2191</v>
      </c>
      <c r="E649" s="3" t="s">
        <v>580</v>
      </c>
      <c r="F649" s="3" t="s">
        <v>33</v>
      </c>
      <c r="G649">
        <v>0</v>
      </c>
    </row>
    <row r="650" spans="1:7" ht="16">
      <c r="A650" s="4">
        <v>22497528</v>
      </c>
      <c r="B650" s="1" t="s">
        <v>2521</v>
      </c>
      <c r="C650" s="4">
        <v>2012</v>
      </c>
      <c r="D650" s="5" t="s">
        <v>2522</v>
      </c>
      <c r="E650" s="3" t="s">
        <v>580</v>
      </c>
      <c r="F650" s="3" t="s">
        <v>38</v>
      </c>
      <c r="G650">
        <v>0</v>
      </c>
    </row>
    <row r="651" spans="1:7" ht="16">
      <c r="A651" s="4">
        <v>22421649</v>
      </c>
      <c r="B651" s="1" t="s">
        <v>1001</v>
      </c>
      <c r="C651" s="4">
        <v>2012</v>
      </c>
      <c r="D651" s="5" t="s">
        <v>1002</v>
      </c>
      <c r="E651" s="3" t="s">
        <v>580</v>
      </c>
      <c r="F651" s="3" t="s">
        <v>29</v>
      </c>
      <c r="G651">
        <v>0</v>
      </c>
    </row>
    <row r="652" spans="1:7" ht="16">
      <c r="A652" s="4">
        <v>22415068</v>
      </c>
      <c r="B652" s="1" t="s">
        <v>903</v>
      </c>
      <c r="C652" s="4">
        <v>2012</v>
      </c>
      <c r="D652" s="5" t="s">
        <v>904</v>
      </c>
      <c r="E652" s="3" t="s">
        <v>580</v>
      </c>
      <c r="F652" s="3" t="s">
        <v>29</v>
      </c>
      <c r="G652">
        <v>0</v>
      </c>
    </row>
    <row r="653" spans="1:7" ht="16">
      <c r="A653" s="4">
        <v>22388278</v>
      </c>
      <c r="B653" s="1" t="s">
        <v>1087</v>
      </c>
      <c r="C653" s="4">
        <v>2012</v>
      </c>
      <c r="D653" s="5" t="s">
        <v>1088</v>
      </c>
      <c r="E653" s="3" t="s">
        <v>580</v>
      </c>
      <c r="F653" s="3" t="s">
        <v>29</v>
      </c>
      <c r="G653">
        <v>0</v>
      </c>
    </row>
    <row r="654" spans="1:7" ht="16">
      <c r="A654" s="4">
        <v>22372783</v>
      </c>
      <c r="B654" s="1" t="s">
        <v>2226</v>
      </c>
      <c r="C654" s="4">
        <v>2012</v>
      </c>
      <c r="D654" s="5" t="s">
        <v>2227</v>
      </c>
      <c r="E654" s="3" t="s">
        <v>580</v>
      </c>
      <c r="F654" s="3" t="s">
        <v>33</v>
      </c>
      <c r="G654">
        <v>0</v>
      </c>
    </row>
    <row r="655" spans="1:7" ht="16">
      <c r="A655" s="4">
        <v>22357271</v>
      </c>
      <c r="B655" s="1" t="s">
        <v>2025</v>
      </c>
      <c r="C655" s="4">
        <v>2012</v>
      </c>
      <c r="D655" s="5" t="s">
        <v>2026</v>
      </c>
      <c r="E655" s="3" t="s">
        <v>580</v>
      </c>
      <c r="F655" s="3" t="s">
        <v>33</v>
      </c>
      <c r="G655">
        <v>0</v>
      </c>
    </row>
    <row r="656" spans="1:7" ht="16">
      <c r="A656" s="4">
        <v>22356254</v>
      </c>
      <c r="B656" s="1" t="s">
        <v>2285</v>
      </c>
      <c r="C656" s="4">
        <v>2012</v>
      </c>
      <c r="D656" s="5" t="s">
        <v>2286</v>
      </c>
      <c r="E656" s="3" t="s">
        <v>580</v>
      </c>
      <c r="F656" s="3" t="s">
        <v>38</v>
      </c>
      <c r="G656">
        <v>0</v>
      </c>
    </row>
    <row r="657" spans="1:7" ht="16">
      <c r="A657" s="4">
        <v>22321264</v>
      </c>
      <c r="B657" s="1" t="s">
        <v>1590</v>
      </c>
      <c r="C657" s="4">
        <v>2012</v>
      </c>
      <c r="D657" s="5" t="s">
        <v>2330</v>
      </c>
      <c r="E657" s="3" t="s">
        <v>580</v>
      </c>
      <c r="F657" s="3" t="s">
        <v>38</v>
      </c>
      <c r="G657">
        <v>0</v>
      </c>
    </row>
    <row r="658" spans="1:7" ht="16">
      <c r="A658" s="4">
        <v>22301197</v>
      </c>
      <c r="B658" s="1" t="s">
        <v>1371</v>
      </c>
      <c r="C658" s="4">
        <v>2012</v>
      </c>
      <c r="D658" s="5" t="s">
        <v>1372</v>
      </c>
      <c r="E658" s="3" t="s">
        <v>580</v>
      </c>
      <c r="F658" s="3" t="s">
        <v>42</v>
      </c>
      <c r="G658">
        <v>0</v>
      </c>
    </row>
    <row r="659" spans="1:7" ht="16">
      <c r="A659" s="4">
        <v>22278837</v>
      </c>
      <c r="B659" s="1" t="s">
        <v>1798</v>
      </c>
      <c r="C659" s="4">
        <v>2012</v>
      </c>
      <c r="D659" s="5" t="s">
        <v>1799</v>
      </c>
      <c r="E659" s="3" t="s">
        <v>580</v>
      </c>
      <c r="F659" s="3" t="s">
        <v>33</v>
      </c>
      <c r="G659">
        <v>0</v>
      </c>
    </row>
    <row r="660" spans="1:7" ht="16">
      <c r="A660" s="4">
        <v>22246831</v>
      </c>
      <c r="B660" s="1" t="s">
        <v>1315</v>
      </c>
      <c r="C660" s="4">
        <v>2012</v>
      </c>
      <c r="D660" s="5" t="s">
        <v>1316</v>
      </c>
      <c r="E660" s="3" t="s">
        <v>580</v>
      </c>
      <c r="F660" s="3" t="s">
        <v>42</v>
      </c>
      <c r="G660">
        <v>0</v>
      </c>
    </row>
    <row r="661" spans="1:7" ht="16">
      <c r="A661" s="4">
        <v>22245897</v>
      </c>
      <c r="B661" s="1" t="s">
        <v>1305</v>
      </c>
      <c r="C661" s="4">
        <v>2012</v>
      </c>
      <c r="D661" s="5" t="s">
        <v>1306</v>
      </c>
      <c r="E661" s="3" t="s">
        <v>580</v>
      </c>
      <c r="F661" s="3" t="s">
        <v>42</v>
      </c>
      <c r="G661">
        <v>0</v>
      </c>
    </row>
    <row r="662" spans="1:7" ht="16">
      <c r="A662" s="4">
        <v>22178541</v>
      </c>
      <c r="B662" s="1" t="s">
        <v>1325</v>
      </c>
      <c r="C662" s="4">
        <v>2012</v>
      </c>
      <c r="D662" s="5" t="s">
        <v>1326</v>
      </c>
      <c r="E662" s="3" t="s">
        <v>580</v>
      </c>
      <c r="F662" s="3" t="s">
        <v>42</v>
      </c>
      <c r="G662">
        <v>0</v>
      </c>
    </row>
    <row r="663" spans="1:7" ht="16">
      <c r="A663" s="4">
        <v>22093262</v>
      </c>
      <c r="B663" s="1" t="s">
        <v>743</v>
      </c>
      <c r="C663" s="4">
        <v>2011</v>
      </c>
      <c r="D663" s="5" t="s">
        <v>744</v>
      </c>
      <c r="E663" s="3" t="s">
        <v>580</v>
      </c>
      <c r="F663" s="3" t="s">
        <v>29</v>
      </c>
      <c r="G663">
        <v>0</v>
      </c>
    </row>
    <row r="664" spans="1:7" ht="16">
      <c r="A664" s="4">
        <v>22052666</v>
      </c>
      <c r="B664" s="1" t="s">
        <v>2297</v>
      </c>
      <c r="C664" s="4">
        <v>2012</v>
      </c>
      <c r="D664" s="5" t="s">
        <v>2298</v>
      </c>
      <c r="E664" s="3" t="s">
        <v>580</v>
      </c>
      <c r="F664" s="3" t="s">
        <v>38</v>
      </c>
      <c r="G664">
        <v>0</v>
      </c>
    </row>
    <row r="665" spans="1:7" ht="16">
      <c r="A665" s="4">
        <v>22027897</v>
      </c>
      <c r="B665" s="1" t="s">
        <v>1510</v>
      </c>
      <c r="C665" s="4">
        <v>2011</v>
      </c>
      <c r="D665" s="5" t="s">
        <v>1511</v>
      </c>
      <c r="E665" s="3" t="s">
        <v>580</v>
      </c>
      <c r="F665" s="3" t="s">
        <v>57</v>
      </c>
      <c r="G665">
        <v>0</v>
      </c>
    </row>
    <row r="666" spans="1:7" ht="16">
      <c r="A666" s="4">
        <v>21925094</v>
      </c>
      <c r="B666" s="1" t="s">
        <v>2523</v>
      </c>
      <c r="C666" s="4">
        <v>2011</v>
      </c>
      <c r="D666" s="5" t="s">
        <v>2524</v>
      </c>
      <c r="E666" s="3" t="s">
        <v>580</v>
      </c>
      <c r="F666" s="3" t="s">
        <v>38</v>
      </c>
      <c r="G666">
        <v>0</v>
      </c>
    </row>
    <row r="667" spans="1:7" ht="16">
      <c r="A667" s="4">
        <v>21898692</v>
      </c>
      <c r="B667" s="1" t="s">
        <v>2574</v>
      </c>
      <c r="C667" s="4">
        <v>2011</v>
      </c>
      <c r="D667" s="5" t="s">
        <v>2575</v>
      </c>
      <c r="E667" s="3" t="s">
        <v>580</v>
      </c>
      <c r="F667" s="3" t="s">
        <v>38</v>
      </c>
      <c r="G667">
        <v>0</v>
      </c>
    </row>
    <row r="668" spans="1:7" ht="16">
      <c r="A668" s="4">
        <v>21883755</v>
      </c>
      <c r="B668" s="1" t="s">
        <v>789</v>
      </c>
      <c r="C668" s="4">
        <v>2011</v>
      </c>
      <c r="D668" s="5" t="s">
        <v>790</v>
      </c>
      <c r="E668" s="3" t="s">
        <v>580</v>
      </c>
      <c r="F668" s="3" t="s">
        <v>29</v>
      </c>
      <c r="G668">
        <v>0</v>
      </c>
    </row>
    <row r="669" spans="1:7" ht="16">
      <c r="A669" s="4">
        <v>21858750</v>
      </c>
      <c r="B669" s="1" t="s">
        <v>2532</v>
      </c>
      <c r="C669" s="4">
        <v>2011</v>
      </c>
      <c r="D669" s="5" t="s">
        <v>2533</v>
      </c>
      <c r="E669" s="3" t="s">
        <v>580</v>
      </c>
      <c r="F669" s="3" t="s">
        <v>38</v>
      </c>
      <c r="G669">
        <v>0</v>
      </c>
    </row>
    <row r="670" spans="1:7" ht="16">
      <c r="A670" s="4">
        <v>21843348</v>
      </c>
      <c r="B670" s="1" t="s">
        <v>1238</v>
      </c>
      <c r="C670" s="4">
        <v>2011</v>
      </c>
      <c r="D670" s="5" t="s">
        <v>1239</v>
      </c>
      <c r="E670" s="3" t="s">
        <v>580</v>
      </c>
      <c r="F670" s="3" t="s">
        <v>42</v>
      </c>
      <c r="G670">
        <v>0</v>
      </c>
    </row>
    <row r="671" spans="1:7" ht="16">
      <c r="A671" s="4">
        <v>21811747</v>
      </c>
      <c r="B671" s="1" t="s">
        <v>1246</v>
      </c>
      <c r="C671" s="4">
        <v>2011</v>
      </c>
      <c r="D671" s="5" t="s">
        <v>1247</v>
      </c>
      <c r="E671" s="3" t="s">
        <v>580</v>
      </c>
      <c r="F671" s="3" t="s">
        <v>42</v>
      </c>
      <c r="G671">
        <v>0</v>
      </c>
    </row>
    <row r="672" spans="1:7" ht="16">
      <c r="A672" s="4">
        <v>21808857</v>
      </c>
      <c r="B672" s="1" t="s">
        <v>1251</v>
      </c>
      <c r="C672" s="4">
        <v>2011</v>
      </c>
      <c r="D672" s="5" t="s">
        <v>1252</v>
      </c>
      <c r="E672" s="3" t="s">
        <v>580</v>
      </c>
      <c r="F672" s="3" t="s">
        <v>42</v>
      </c>
      <c r="G672">
        <v>0</v>
      </c>
    </row>
    <row r="673" spans="1:7" ht="16">
      <c r="A673" s="4">
        <v>21805894</v>
      </c>
      <c r="B673" s="1" t="s">
        <v>2452</v>
      </c>
      <c r="C673" s="4">
        <v>2011</v>
      </c>
      <c r="D673" s="5" t="s">
        <v>2453</v>
      </c>
      <c r="E673" s="3" t="s">
        <v>580</v>
      </c>
      <c r="F673" s="3" t="s">
        <v>38</v>
      </c>
      <c r="G673">
        <v>0</v>
      </c>
    </row>
    <row r="674" spans="1:7" ht="16">
      <c r="A674" s="4">
        <v>21782505</v>
      </c>
      <c r="B674" s="1" t="s">
        <v>2299</v>
      </c>
      <c r="C674" s="4">
        <v>2011</v>
      </c>
      <c r="D674" s="5" t="s">
        <v>2300</v>
      </c>
      <c r="E674" s="3" t="s">
        <v>580</v>
      </c>
      <c r="F674" s="3" t="s">
        <v>38</v>
      </c>
      <c r="G674">
        <v>0</v>
      </c>
    </row>
    <row r="675" spans="1:7" ht="16">
      <c r="A675" s="4">
        <v>21757415</v>
      </c>
      <c r="B675" s="1" t="s">
        <v>2610</v>
      </c>
      <c r="C675" s="4">
        <v>2012</v>
      </c>
      <c r="D675" s="5" t="s">
        <v>2611</v>
      </c>
      <c r="E675" s="3" t="s">
        <v>580</v>
      </c>
      <c r="F675" s="3" t="s">
        <v>38</v>
      </c>
      <c r="G675">
        <v>0</v>
      </c>
    </row>
    <row r="676" spans="1:7" ht="16">
      <c r="A676" s="4">
        <v>21748845</v>
      </c>
      <c r="B676" s="1" t="s">
        <v>2561</v>
      </c>
      <c r="C676" s="4">
        <v>2011</v>
      </c>
      <c r="D676" s="5" t="s">
        <v>2562</v>
      </c>
      <c r="E676" s="3" t="s">
        <v>580</v>
      </c>
      <c r="F676" s="3" t="s">
        <v>38</v>
      </c>
      <c r="G676">
        <v>0</v>
      </c>
    </row>
    <row r="677" spans="1:7" ht="16">
      <c r="A677" s="4">
        <v>21720806</v>
      </c>
      <c r="B677" s="1" t="s">
        <v>2572</v>
      </c>
      <c r="C677" s="4">
        <v>2011</v>
      </c>
      <c r="D677" s="5" t="s">
        <v>2573</v>
      </c>
      <c r="E677" s="3" t="s">
        <v>580</v>
      </c>
      <c r="F677" s="3" t="s">
        <v>38</v>
      </c>
      <c r="G677">
        <v>0</v>
      </c>
    </row>
    <row r="678" spans="1:7" ht="16">
      <c r="A678" s="4">
        <v>21629177</v>
      </c>
      <c r="B678" s="1" t="s">
        <v>1590</v>
      </c>
      <c r="C678" s="4">
        <v>2011</v>
      </c>
      <c r="D678" s="5" t="s">
        <v>1591</v>
      </c>
      <c r="E678" s="3" t="s">
        <v>580</v>
      </c>
      <c r="F678" s="3" t="s">
        <v>65</v>
      </c>
      <c r="G678">
        <v>0</v>
      </c>
    </row>
    <row r="679" spans="1:7" ht="16">
      <c r="A679" s="4">
        <v>21620128</v>
      </c>
      <c r="B679" s="1" t="s">
        <v>1385</v>
      </c>
      <c r="C679" s="4">
        <v>2011</v>
      </c>
      <c r="D679" s="5" t="s">
        <v>1386</v>
      </c>
      <c r="E679" s="3" t="s">
        <v>580</v>
      </c>
      <c r="F679" s="3" t="s">
        <v>42</v>
      </c>
      <c r="G679">
        <v>0</v>
      </c>
    </row>
    <row r="680" spans="1:7" ht="16">
      <c r="A680" s="4">
        <v>21620083</v>
      </c>
      <c r="B680" s="1" t="s">
        <v>971</v>
      </c>
      <c r="C680" s="4">
        <v>2011</v>
      </c>
      <c r="D680" s="5" t="s">
        <v>972</v>
      </c>
      <c r="E680" s="3" t="s">
        <v>580</v>
      </c>
      <c r="F680" s="3" t="s">
        <v>29</v>
      </c>
      <c r="G680">
        <v>0</v>
      </c>
    </row>
    <row r="681" spans="1:7" ht="16">
      <c r="A681" s="4">
        <v>21604575</v>
      </c>
      <c r="B681" s="1" t="s">
        <v>598</v>
      </c>
      <c r="C681" s="4">
        <v>2010</v>
      </c>
      <c r="D681" s="5" t="s">
        <v>599</v>
      </c>
      <c r="E681" s="3" t="s">
        <v>580</v>
      </c>
      <c r="F681" s="3" t="s">
        <v>45</v>
      </c>
      <c r="G681">
        <v>0</v>
      </c>
    </row>
    <row r="682" spans="1:7" ht="16">
      <c r="A682" s="4">
        <v>21565944</v>
      </c>
      <c r="B682" s="1" t="s">
        <v>1592</v>
      </c>
      <c r="C682" s="4">
        <v>2011</v>
      </c>
      <c r="D682" s="5" t="s">
        <v>1593</v>
      </c>
      <c r="E682" s="3" t="s">
        <v>580</v>
      </c>
      <c r="F682" s="3" t="s">
        <v>65</v>
      </c>
      <c r="G682">
        <v>0</v>
      </c>
    </row>
    <row r="683" spans="1:7" ht="16">
      <c r="A683" s="4">
        <v>21488335</v>
      </c>
      <c r="B683" s="1" t="s">
        <v>2344</v>
      </c>
      <c r="C683" s="4">
        <v>2010</v>
      </c>
      <c r="D683" s="5" t="s">
        <v>2345</v>
      </c>
      <c r="E683" s="3" t="s">
        <v>580</v>
      </c>
      <c r="F683" s="3" t="s">
        <v>38</v>
      </c>
      <c r="G683">
        <v>0</v>
      </c>
    </row>
    <row r="684" spans="1:7" ht="16">
      <c r="A684" s="4">
        <v>21400833</v>
      </c>
      <c r="B684" s="1" t="s">
        <v>578</v>
      </c>
      <c r="C684" s="4">
        <v>2011</v>
      </c>
      <c r="D684" s="5" t="s">
        <v>579</v>
      </c>
      <c r="E684" s="3" t="s">
        <v>580</v>
      </c>
      <c r="F684" s="3" t="s">
        <v>45</v>
      </c>
      <c r="G684">
        <v>0</v>
      </c>
    </row>
    <row r="685" spans="1:7" ht="16">
      <c r="A685" s="4">
        <v>21397473</v>
      </c>
      <c r="B685" s="1" t="s">
        <v>1007</v>
      </c>
      <c r="C685" s="4">
        <v>2011</v>
      </c>
      <c r="D685" s="5" t="s">
        <v>1008</v>
      </c>
      <c r="E685" s="3" t="s">
        <v>580</v>
      </c>
      <c r="F685" s="3" t="s">
        <v>29</v>
      </c>
      <c r="G685">
        <v>0</v>
      </c>
    </row>
    <row r="686" spans="1:7" ht="16">
      <c r="A686" s="4">
        <v>21376662</v>
      </c>
      <c r="B686" s="1" t="s">
        <v>1895</v>
      </c>
      <c r="C686" s="4">
        <v>2011</v>
      </c>
      <c r="D686" s="5" t="s">
        <v>1896</v>
      </c>
      <c r="E686" s="3" t="s">
        <v>580</v>
      </c>
      <c r="F686" s="3" t="s">
        <v>33</v>
      </c>
      <c r="G686">
        <v>0</v>
      </c>
    </row>
    <row r="687" spans="1:7" ht="16">
      <c r="A687" s="4">
        <v>21358680</v>
      </c>
      <c r="B687" s="1" t="s">
        <v>1091</v>
      </c>
      <c r="C687" s="4">
        <v>2012</v>
      </c>
      <c r="D687" s="5" t="s">
        <v>1092</v>
      </c>
      <c r="E687" s="3" t="s">
        <v>580</v>
      </c>
      <c r="F687" s="3" t="s">
        <v>29</v>
      </c>
      <c r="G687">
        <v>0</v>
      </c>
    </row>
    <row r="688" spans="1:7" ht="16">
      <c r="A688" s="4">
        <v>21328386</v>
      </c>
      <c r="B688" s="1" t="s">
        <v>2174</v>
      </c>
      <c r="C688" s="4">
        <v>2011</v>
      </c>
      <c r="D688" s="5" t="s">
        <v>2175</v>
      </c>
      <c r="E688" s="3" t="s">
        <v>580</v>
      </c>
      <c r="F688" s="3" t="s">
        <v>33</v>
      </c>
      <c r="G688">
        <v>0</v>
      </c>
    </row>
    <row r="689" spans="1:7" ht="16">
      <c r="A689" s="4">
        <v>21300108</v>
      </c>
      <c r="B689" s="1" t="s">
        <v>2218</v>
      </c>
      <c r="C689" s="4">
        <v>2011</v>
      </c>
      <c r="D689" s="5" t="s">
        <v>2219</v>
      </c>
      <c r="E689" s="3" t="s">
        <v>580</v>
      </c>
      <c r="F689" s="3" t="s">
        <v>33</v>
      </c>
      <c r="G689">
        <v>0</v>
      </c>
    </row>
    <row r="690" spans="1:7" ht="16">
      <c r="A690" s="4">
        <v>21287317</v>
      </c>
      <c r="B690" s="1" t="s">
        <v>747</v>
      </c>
      <c r="C690" s="4">
        <v>2011</v>
      </c>
      <c r="D690" s="5" t="s">
        <v>748</v>
      </c>
      <c r="E690" s="3" t="s">
        <v>580</v>
      </c>
      <c r="F690" s="3" t="s">
        <v>29</v>
      </c>
      <c r="G690">
        <v>0</v>
      </c>
    </row>
    <row r="691" spans="1:7" ht="16">
      <c r="A691" s="4">
        <v>21282374</v>
      </c>
      <c r="B691" s="1" t="s">
        <v>2051</v>
      </c>
      <c r="C691" s="4">
        <v>2011</v>
      </c>
      <c r="D691" s="5" t="s">
        <v>2052</v>
      </c>
      <c r="E691" s="3" t="s">
        <v>580</v>
      </c>
      <c r="F691" s="3" t="s">
        <v>33</v>
      </c>
      <c r="G691">
        <v>0</v>
      </c>
    </row>
    <row r="692" spans="1:7" ht="16">
      <c r="A692" s="4">
        <v>21279280</v>
      </c>
      <c r="B692" s="1" t="s">
        <v>2536</v>
      </c>
      <c r="C692" s="4">
        <v>2010</v>
      </c>
      <c r="D692" s="5" t="s">
        <v>2537</v>
      </c>
      <c r="E692" s="3" t="s">
        <v>580</v>
      </c>
      <c r="F692" s="3" t="s">
        <v>38</v>
      </c>
      <c r="G692">
        <v>0</v>
      </c>
    </row>
    <row r="693" spans="1:7" ht="16">
      <c r="A693" s="4">
        <v>21254895</v>
      </c>
      <c r="B693" s="1" t="s">
        <v>1277</v>
      </c>
      <c r="C693" s="4">
        <v>2012</v>
      </c>
      <c r="D693" s="5" t="s">
        <v>1278</v>
      </c>
      <c r="E693" s="3" t="s">
        <v>580</v>
      </c>
      <c r="F693" s="3" t="s">
        <v>42</v>
      </c>
      <c r="G693">
        <v>0</v>
      </c>
    </row>
    <row r="694" spans="1:7" ht="16">
      <c r="A694" s="4">
        <v>21236397</v>
      </c>
      <c r="B694" s="1" t="s">
        <v>1525</v>
      </c>
      <c r="C694" s="4">
        <v>2011</v>
      </c>
      <c r="D694" s="5" t="s">
        <v>1526</v>
      </c>
      <c r="E694" s="3" t="s">
        <v>580</v>
      </c>
      <c r="F694" s="3" t="s">
        <v>57</v>
      </c>
      <c r="G694">
        <v>0</v>
      </c>
    </row>
    <row r="695" spans="1:7" ht="16">
      <c r="A695" s="4">
        <v>21166693</v>
      </c>
      <c r="B695" s="1" t="s">
        <v>2154</v>
      </c>
      <c r="C695" s="4">
        <v>2010</v>
      </c>
      <c r="D695" s="5" t="s">
        <v>2155</v>
      </c>
      <c r="E695" s="3" t="s">
        <v>580</v>
      </c>
      <c r="F695" s="3" t="s">
        <v>33</v>
      </c>
      <c r="G695">
        <v>0</v>
      </c>
    </row>
    <row r="696" spans="1:7" ht="16">
      <c r="A696" s="4">
        <v>21161019</v>
      </c>
      <c r="B696" s="1" t="s">
        <v>2592</v>
      </c>
      <c r="C696" s="4">
        <v>2010</v>
      </c>
      <c r="D696" s="5" t="s">
        <v>2593</v>
      </c>
      <c r="E696" s="3" t="s">
        <v>580</v>
      </c>
      <c r="F696" s="3" t="s">
        <v>38</v>
      </c>
      <c r="G696">
        <v>0</v>
      </c>
    </row>
    <row r="697" spans="1:7" ht="16">
      <c r="A697" s="4">
        <v>21088083</v>
      </c>
      <c r="B697" s="1" t="s">
        <v>815</v>
      </c>
      <c r="C697" s="4">
        <v>2010</v>
      </c>
      <c r="D697" s="5" t="s">
        <v>816</v>
      </c>
      <c r="E697" s="3" t="s">
        <v>580</v>
      </c>
      <c r="F697" s="3" t="s">
        <v>29</v>
      </c>
      <c r="G697">
        <v>0</v>
      </c>
    </row>
    <row r="698" spans="1:7" ht="16">
      <c r="A698" s="4">
        <v>21064150</v>
      </c>
      <c r="B698" s="1" t="s">
        <v>835</v>
      </c>
      <c r="C698" s="4">
        <v>2011</v>
      </c>
      <c r="D698" s="5" t="s">
        <v>836</v>
      </c>
      <c r="E698" s="3" t="s">
        <v>580</v>
      </c>
      <c r="F698" s="3" t="s">
        <v>29</v>
      </c>
      <c r="G698">
        <v>0</v>
      </c>
    </row>
    <row r="699" spans="1:7" ht="16">
      <c r="A699" s="4">
        <v>21037551</v>
      </c>
      <c r="B699" s="1" t="s">
        <v>2559</v>
      </c>
      <c r="C699" s="4">
        <v>2010</v>
      </c>
      <c r="D699" s="5" t="s">
        <v>2560</v>
      </c>
      <c r="E699" s="3" t="s">
        <v>580</v>
      </c>
      <c r="F699" s="3" t="s">
        <v>38</v>
      </c>
      <c r="G699">
        <v>0</v>
      </c>
    </row>
    <row r="700" spans="1:7" ht="16">
      <c r="A700" s="4">
        <v>20956957</v>
      </c>
      <c r="B700" s="1" t="s">
        <v>1520</v>
      </c>
      <c r="C700" s="4">
        <v>2011</v>
      </c>
      <c r="D700" s="5" t="s">
        <v>1521</v>
      </c>
      <c r="E700" s="3" t="s">
        <v>580</v>
      </c>
      <c r="F700" s="3" t="s">
        <v>57</v>
      </c>
      <c r="G700">
        <v>0</v>
      </c>
    </row>
    <row r="701" spans="1:7" ht="16">
      <c r="A701" s="4">
        <v>20881490</v>
      </c>
      <c r="B701" s="1" t="s">
        <v>1513</v>
      </c>
      <c r="C701" s="4">
        <v>2010</v>
      </c>
      <c r="D701" s="5" t="s">
        <v>2444</v>
      </c>
      <c r="E701" s="3" t="s">
        <v>580</v>
      </c>
      <c r="F701" s="3" t="s">
        <v>38</v>
      </c>
      <c r="G701">
        <v>0</v>
      </c>
    </row>
    <row r="702" spans="1:7" ht="16">
      <c r="A702" s="4">
        <v>20872717</v>
      </c>
      <c r="B702" s="1" t="s">
        <v>2364</v>
      </c>
      <c r="C702" s="4">
        <v>2010</v>
      </c>
      <c r="D702" s="5" t="s">
        <v>2365</v>
      </c>
      <c r="E702" s="3" t="s">
        <v>580</v>
      </c>
      <c r="F702" s="3" t="s">
        <v>38</v>
      </c>
      <c r="G702">
        <v>0</v>
      </c>
    </row>
    <row r="703" spans="1:7" ht="16">
      <c r="A703" s="4">
        <v>20853075</v>
      </c>
      <c r="B703" s="1" t="s">
        <v>2104</v>
      </c>
      <c r="C703" s="4">
        <v>2011</v>
      </c>
      <c r="D703" s="5" t="s">
        <v>2105</v>
      </c>
      <c r="E703" s="3" t="s">
        <v>580</v>
      </c>
      <c r="F703" s="3" t="s">
        <v>33</v>
      </c>
      <c r="G703">
        <v>0</v>
      </c>
    </row>
    <row r="704" spans="1:7" ht="16">
      <c r="A704" s="4">
        <v>20832191</v>
      </c>
      <c r="B704" s="1" t="s">
        <v>2299</v>
      </c>
      <c r="C704" s="4">
        <v>2011</v>
      </c>
      <c r="D704" s="5" t="s">
        <v>2456</v>
      </c>
      <c r="E704" s="3" t="s">
        <v>580</v>
      </c>
      <c r="F704" s="3" t="s">
        <v>38</v>
      </c>
      <c r="G704">
        <v>0</v>
      </c>
    </row>
    <row r="705" spans="1:7" ht="16">
      <c r="A705" s="4">
        <v>20714035</v>
      </c>
      <c r="B705" s="1" t="s">
        <v>606</v>
      </c>
      <c r="C705" s="4">
        <v>2010</v>
      </c>
      <c r="D705" s="5" t="s">
        <v>2315</v>
      </c>
      <c r="E705" s="3" t="s">
        <v>580</v>
      </c>
      <c r="F705" s="3" t="s">
        <v>38</v>
      </c>
      <c r="G705">
        <v>0</v>
      </c>
    </row>
    <row r="706" spans="1:7" ht="16">
      <c r="A706" s="4">
        <v>20592533</v>
      </c>
      <c r="B706" s="1" t="s">
        <v>2320</v>
      </c>
      <c r="C706" s="4">
        <v>2010</v>
      </c>
      <c r="D706" s="5" t="s">
        <v>2321</v>
      </c>
      <c r="E706" s="3" t="s">
        <v>580</v>
      </c>
      <c r="F706" s="3" t="s">
        <v>38</v>
      </c>
      <c r="G706">
        <v>0</v>
      </c>
    </row>
    <row r="707" spans="1:7" ht="16">
      <c r="A707" s="4">
        <v>20561301</v>
      </c>
      <c r="B707" s="1" t="s">
        <v>805</v>
      </c>
      <c r="C707" s="4">
        <v>2010</v>
      </c>
      <c r="D707" s="5" t="s">
        <v>806</v>
      </c>
      <c r="E707" s="3" t="s">
        <v>580</v>
      </c>
      <c r="F707" s="3" t="s">
        <v>29</v>
      </c>
      <c r="G707">
        <v>0</v>
      </c>
    </row>
    <row r="708" spans="1:7" ht="16">
      <c r="A708" s="4">
        <v>20534278</v>
      </c>
      <c r="B708" s="1" t="s">
        <v>1271</v>
      </c>
      <c r="C708" s="4">
        <v>2010</v>
      </c>
      <c r="D708" s="5" t="s">
        <v>1272</v>
      </c>
      <c r="E708" s="3" t="s">
        <v>580</v>
      </c>
      <c r="F708" s="3" t="s">
        <v>42</v>
      </c>
      <c r="G708">
        <v>0</v>
      </c>
    </row>
    <row r="709" spans="1:7" ht="16">
      <c r="A709" s="4">
        <v>20487415</v>
      </c>
      <c r="B709" s="1" t="s">
        <v>1163</v>
      </c>
      <c r="C709" s="4">
        <v>2010</v>
      </c>
      <c r="D709" s="5" t="s">
        <v>1164</v>
      </c>
      <c r="E709" s="3" t="s">
        <v>580</v>
      </c>
      <c r="F709" s="3" t="s">
        <v>29</v>
      </c>
      <c r="G709">
        <v>0</v>
      </c>
    </row>
    <row r="710" spans="1:7" ht="16">
      <c r="A710" s="4">
        <v>20487413</v>
      </c>
      <c r="B710" s="1" t="s">
        <v>785</v>
      </c>
      <c r="C710" s="4">
        <v>2010</v>
      </c>
      <c r="D710" s="5" t="s">
        <v>786</v>
      </c>
      <c r="E710" s="3" t="s">
        <v>580</v>
      </c>
      <c r="F710" s="3" t="s">
        <v>29</v>
      </c>
      <c r="G710">
        <v>0</v>
      </c>
    </row>
    <row r="711" spans="1:7" ht="16">
      <c r="A711" s="4">
        <v>20466275</v>
      </c>
      <c r="B711" s="1" t="s">
        <v>1525</v>
      </c>
      <c r="C711" s="4">
        <v>2010</v>
      </c>
      <c r="D711" s="5" t="s">
        <v>2451</v>
      </c>
      <c r="E711" s="3" t="s">
        <v>580</v>
      </c>
      <c r="F711" s="3" t="s">
        <v>38</v>
      </c>
      <c r="G711">
        <v>0</v>
      </c>
    </row>
    <row r="712" spans="1:7" ht="16">
      <c r="A712" s="4">
        <v>20466274</v>
      </c>
      <c r="B712" s="1" t="s">
        <v>2552</v>
      </c>
      <c r="C712" s="4">
        <v>2010</v>
      </c>
      <c r="D712" s="5" t="s">
        <v>2553</v>
      </c>
      <c r="E712" s="3" t="s">
        <v>580</v>
      </c>
      <c r="F712" s="3" t="s">
        <v>38</v>
      </c>
      <c r="G712">
        <v>0</v>
      </c>
    </row>
    <row r="713" spans="1:7" ht="16">
      <c r="A713" s="4">
        <v>22371761</v>
      </c>
      <c r="B713" s="1" t="s">
        <v>1149</v>
      </c>
      <c r="C713" s="4">
        <v>2010</v>
      </c>
      <c r="D713" s="5" t="s">
        <v>1150</v>
      </c>
      <c r="E713" s="3" t="s">
        <v>580</v>
      </c>
      <c r="F713" s="3" t="s">
        <v>29</v>
      </c>
      <c r="G713">
        <v>0</v>
      </c>
    </row>
    <row r="714" spans="1:7" ht="16">
      <c r="A714" s="4">
        <v>20414752</v>
      </c>
      <c r="B714" s="1" t="s">
        <v>1508</v>
      </c>
      <c r="C714" s="4">
        <v>2010</v>
      </c>
      <c r="D714" s="5" t="s">
        <v>2520</v>
      </c>
      <c r="E714" s="3" t="s">
        <v>580</v>
      </c>
      <c r="F714" s="3" t="s">
        <v>38</v>
      </c>
      <c r="G714">
        <v>0</v>
      </c>
    </row>
    <row r="715" spans="1:7" ht="16">
      <c r="A715" s="4">
        <v>20407819</v>
      </c>
      <c r="B715" s="1" t="s">
        <v>1234</v>
      </c>
      <c r="C715" s="4">
        <v>2010</v>
      </c>
      <c r="D715" s="5" t="s">
        <v>1235</v>
      </c>
      <c r="E715" s="3" t="s">
        <v>580</v>
      </c>
      <c r="F715" s="3" t="s">
        <v>42</v>
      </c>
      <c r="G715">
        <v>0</v>
      </c>
    </row>
    <row r="716" spans="1:7" ht="16">
      <c r="A716" s="4">
        <v>20404187</v>
      </c>
      <c r="B716" s="1" t="s">
        <v>1804</v>
      </c>
      <c r="C716" s="4">
        <v>2010</v>
      </c>
      <c r="D716" s="5" t="s">
        <v>1805</v>
      </c>
      <c r="E716" s="3" t="s">
        <v>580</v>
      </c>
      <c r="F716" s="3" t="s">
        <v>33</v>
      </c>
      <c r="G716">
        <v>0</v>
      </c>
    </row>
    <row r="717" spans="1:7" ht="16">
      <c r="A717" s="4">
        <v>20345999</v>
      </c>
      <c r="B717" s="1" t="s">
        <v>1995</v>
      </c>
      <c r="C717" s="4">
        <v>2010</v>
      </c>
      <c r="D717" s="5" t="s">
        <v>1996</v>
      </c>
      <c r="E717" s="3" t="s">
        <v>580</v>
      </c>
      <c r="F717" s="3" t="s">
        <v>33</v>
      </c>
      <c r="G717">
        <v>0</v>
      </c>
    </row>
    <row r="718" spans="1:7" ht="16">
      <c r="A718" s="4">
        <v>20331520</v>
      </c>
      <c r="B718" s="1" t="s">
        <v>989</v>
      </c>
      <c r="C718" s="4">
        <v>2011</v>
      </c>
      <c r="D718" s="5" t="s">
        <v>990</v>
      </c>
      <c r="E718" s="3" t="s">
        <v>580</v>
      </c>
      <c r="F718" s="3" t="s">
        <v>29</v>
      </c>
      <c r="G718">
        <v>0</v>
      </c>
    </row>
    <row r="719" spans="1:7" ht="16">
      <c r="A719" s="4">
        <v>20304745</v>
      </c>
      <c r="B719" s="1" t="s">
        <v>2288</v>
      </c>
      <c r="C719" s="4">
        <v>2010</v>
      </c>
      <c r="D719" s="5" t="s">
        <v>2289</v>
      </c>
      <c r="E719" s="3" t="s">
        <v>580</v>
      </c>
      <c r="F719" s="3" t="s">
        <v>38</v>
      </c>
      <c r="G719">
        <v>0</v>
      </c>
    </row>
    <row r="720" spans="1:7" ht="16">
      <c r="A720" s="4">
        <v>20211581</v>
      </c>
      <c r="B720" s="1" t="s">
        <v>1812</v>
      </c>
      <c r="C720" s="4">
        <v>2010</v>
      </c>
      <c r="D720" s="5" t="s">
        <v>1813</v>
      </c>
      <c r="E720" s="3" t="s">
        <v>580</v>
      </c>
      <c r="F720" s="3" t="s">
        <v>33</v>
      </c>
      <c r="G720">
        <v>0</v>
      </c>
    </row>
    <row r="721" spans="1:7" ht="16">
      <c r="A721" s="4">
        <v>20172284</v>
      </c>
      <c r="B721" s="1" t="s">
        <v>1403</v>
      </c>
      <c r="C721" s="4">
        <v>2010</v>
      </c>
      <c r="D721" s="5" t="s">
        <v>1404</v>
      </c>
      <c r="E721" s="3" t="s">
        <v>580</v>
      </c>
      <c r="F721" s="3" t="s">
        <v>42</v>
      </c>
      <c r="G721">
        <v>0</v>
      </c>
    </row>
    <row r="722" spans="1:7" ht="16">
      <c r="A722" s="4">
        <v>20070702</v>
      </c>
      <c r="B722" s="1" t="s">
        <v>1563</v>
      </c>
      <c r="C722" s="4">
        <v>2009</v>
      </c>
      <c r="D722" s="5" t="s">
        <v>1708</v>
      </c>
      <c r="E722" s="3" t="s">
        <v>580</v>
      </c>
      <c r="F722" s="3" t="s">
        <v>49</v>
      </c>
      <c r="G722">
        <v>0</v>
      </c>
    </row>
    <row r="723" spans="1:7" ht="16">
      <c r="A723" s="4">
        <v>20070668</v>
      </c>
      <c r="B723" s="1" t="s">
        <v>1563</v>
      </c>
      <c r="C723" s="4">
        <v>2009</v>
      </c>
      <c r="D723" s="5" t="s">
        <v>1564</v>
      </c>
      <c r="E723" s="3" t="s">
        <v>580</v>
      </c>
      <c r="F723" s="3" t="s">
        <v>158</v>
      </c>
      <c r="G723">
        <v>0</v>
      </c>
    </row>
    <row r="724" spans="1:7" ht="16">
      <c r="A724" s="4">
        <v>20088693</v>
      </c>
      <c r="B724" s="1" t="s">
        <v>1973</v>
      </c>
      <c r="C724" s="4">
        <v>2010</v>
      </c>
      <c r="D724" s="5" t="s">
        <v>1974</v>
      </c>
      <c r="E724" s="3" t="s">
        <v>580</v>
      </c>
      <c r="F724" s="3" t="s">
        <v>33</v>
      </c>
      <c r="G724">
        <v>0</v>
      </c>
    </row>
    <row r="725" spans="1:7" ht="16">
      <c r="A725" s="4">
        <v>20087928</v>
      </c>
      <c r="B725" s="1" t="s">
        <v>2584</v>
      </c>
      <c r="C725" s="4">
        <v>2010</v>
      </c>
      <c r="D725" s="5" t="s">
        <v>2585</v>
      </c>
      <c r="E725" s="3" t="s">
        <v>580</v>
      </c>
      <c r="F725" s="3" t="s">
        <v>38</v>
      </c>
      <c r="G725">
        <v>0</v>
      </c>
    </row>
    <row r="726" spans="1:7" ht="16">
      <c r="A726" s="4">
        <v>20053742</v>
      </c>
      <c r="B726" s="1" t="s">
        <v>1808</v>
      </c>
      <c r="C726" s="4">
        <v>2010</v>
      </c>
      <c r="D726" s="5" t="s">
        <v>1809</v>
      </c>
      <c r="E726" s="3" t="s">
        <v>580</v>
      </c>
      <c r="F726" s="3" t="s">
        <v>33</v>
      </c>
      <c r="G726">
        <v>0</v>
      </c>
    </row>
    <row r="727" spans="1:7" ht="16">
      <c r="A727" s="4">
        <v>20053335</v>
      </c>
      <c r="B727" s="1" t="s">
        <v>837</v>
      </c>
      <c r="C727" s="4">
        <v>2010</v>
      </c>
      <c r="D727" s="5" t="s">
        <v>838</v>
      </c>
      <c r="E727" s="3" t="s">
        <v>580</v>
      </c>
      <c r="F727" s="3" t="s">
        <v>29</v>
      </c>
      <c r="G727">
        <v>0</v>
      </c>
    </row>
    <row r="728" spans="1:7" ht="16">
      <c r="A728" s="4">
        <v>19920774</v>
      </c>
      <c r="B728" s="1" t="s">
        <v>801</v>
      </c>
      <c r="C728" s="4">
        <v>2009</v>
      </c>
      <c r="D728" s="5" t="s">
        <v>802</v>
      </c>
      <c r="E728" s="3" t="s">
        <v>580</v>
      </c>
      <c r="F728" s="3" t="s">
        <v>29</v>
      </c>
      <c r="G728">
        <v>0</v>
      </c>
    </row>
    <row r="729" spans="1:7" ht="16">
      <c r="A729" s="4">
        <v>19920771</v>
      </c>
      <c r="B729" s="1" t="s">
        <v>1504</v>
      </c>
      <c r="C729" s="4">
        <v>2009</v>
      </c>
      <c r="D729" s="5" t="s">
        <v>1505</v>
      </c>
      <c r="E729" s="3" t="s">
        <v>580</v>
      </c>
      <c r="F729" s="3" t="s">
        <v>57</v>
      </c>
      <c r="G729">
        <v>0</v>
      </c>
    </row>
    <row r="730" spans="1:7" ht="16">
      <c r="A730" s="4">
        <v>19915376</v>
      </c>
      <c r="B730" s="1" t="s">
        <v>2480</v>
      </c>
      <c r="C730" s="4">
        <v>2009</v>
      </c>
      <c r="D730" s="5" t="s">
        <v>2481</v>
      </c>
      <c r="E730" s="3" t="s">
        <v>580</v>
      </c>
      <c r="F730" s="3" t="s">
        <v>38</v>
      </c>
      <c r="G730">
        <v>0</v>
      </c>
    </row>
    <row r="731" spans="1:7" ht="16">
      <c r="A731" s="4">
        <v>19910888</v>
      </c>
      <c r="B731" s="1" t="s">
        <v>2224</v>
      </c>
      <c r="C731" s="4">
        <v>2009</v>
      </c>
      <c r="D731" s="5" t="s">
        <v>2225</v>
      </c>
      <c r="E731" s="3" t="s">
        <v>580</v>
      </c>
      <c r="F731" s="3" t="s">
        <v>33</v>
      </c>
      <c r="G731">
        <v>0</v>
      </c>
    </row>
    <row r="732" spans="1:7" ht="16">
      <c r="A732" s="4">
        <v>19907110</v>
      </c>
      <c r="B732" s="1" t="s">
        <v>581</v>
      </c>
      <c r="C732" s="4">
        <v>2009</v>
      </c>
      <c r="D732" s="5" t="s">
        <v>2443</v>
      </c>
      <c r="E732" s="3" t="s">
        <v>580</v>
      </c>
      <c r="F732" s="3" t="s">
        <v>38</v>
      </c>
      <c r="G732">
        <v>0</v>
      </c>
    </row>
    <row r="733" spans="1:7" ht="16">
      <c r="A733" s="4">
        <v>19898212</v>
      </c>
      <c r="B733" s="1" t="s">
        <v>1588</v>
      </c>
      <c r="C733" s="4">
        <v>2009</v>
      </c>
      <c r="D733" s="5" t="s">
        <v>1589</v>
      </c>
      <c r="E733" s="3" t="s">
        <v>580</v>
      </c>
      <c r="F733" s="3" t="s">
        <v>65</v>
      </c>
      <c r="G733">
        <v>0</v>
      </c>
    </row>
    <row r="734" spans="1:7" ht="16">
      <c r="A734" s="4">
        <v>19892483</v>
      </c>
      <c r="B734" s="1" t="s">
        <v>1529</v>
      </c>
      <c r="C734" s="4">
        <v>2010</v>
      </c>
      <c r="D734" s="5" t="s">
        <v>1530</v>
      </c>
      <c r="E734" s="3" t="s">
        <v>580</v>
      </c>
      <c r="F734" s="3" t="s">
        <v>93</v>
      </c>
      <c r="G734">
        <v>0</v>
      </c>
    </row>
    <row r="735" spans="1:7" ht="16">
      <c r="A735" s="4">
        <v>19891754</v>
      </c>
      <c r="B735" s="1" t="s">
        <v>1565</v>
      </c>
      <c r="C735" s="4">
        <v>2009</v>
      </c>
      <c r="D735" s="5" t="s">
        <v>1566</v>
      </c>
      <c r="E735" s="3" t="s">
        <v>580</v>
      </c>
      <c r="F735" s="3" t="s">
        <v>85</v>
      </c>
      <c r="G735">
        <v>0</v>
      </c>
    </row>
    <row r="736" spans="1:7" ht="16">
      <c r="A736" s="4">
        <v>19863339</v>
      </c>
      <c r="B736" s="1" t="s">
        <v>1075</v>
      </c>
      <c r="C736" s="4">
        <v>2009</v>
      </c>
      <c r="D736" s="5" t="s">
        <v>1076</v>
      </c>
      <c r="E736" s="3" t="s">
        <v>580</v>
      </c>
      <c r="F736" s="3" t="s">
        <v>29</v>
      </c>
      <c r="G736">
        <v>0</v>
      </c>
    </row>
    <row r="737" spans="1:7" ht="16">
      <c r="A737" s="4">
        <v>19856546</v>
      </c>
      <c r="B737" s="1" t="s">
        <v>2391</v>
      </c>
      <c r="C737" s="4">
        <v>2008</v>
      </c>
      <c r="D737" s="5" t="s">
        <v>2392</v>
      </c>
      <c r="E737" s="3" t="s">
        <v>580</v>
      </c>
      <c r="F737" s="3" t="s">
        <v>38</v>
      </c>
      <c r="G737">
        <v>0</v>
      </c>
    </row>
    <row r="738" spans="1:7" ht="16">
      <c r="A738" s="4">
        <v>19856545</v>
      </c>
      <c r="B738" s="1" t="s">
        <v>1574</v>
      </c>
      <c r="C738" s="4">
        <v>2008</v>
      </c>
      <c r="D738" s="5" t="s">
        <v>1575</v>
      </c>
      <c r="E738" s="3" t="s">
        <v>580</v>
      </c>
      <c r="F738" s="3" t="s">
        <v>65</v>
      </c>
      <c r="G738">
        <v>0</v>
      </c>
    </row>
    <row r="739" spans="1:7" ht="16">
      <c r="A739" s="4">
        <v>19845116</v>
      </c>
      <c r="B739" s="1" t="s">
        <v>1175</v>
      </c>
      <c r="C739" s="4">
        <v>2009</v>
      </c>
      <c r="D739" s="5" t="s">
        <v>1176</v>
      </c>
      <c r="E739" s="3" t="s">
        <v>580</v>
      </c>
      <c r="F739" s="3" t="s">
        <v>29</v>
      </c>
      <c r="G739">
        <v>0</v>
      </c>
    </row>
    <row r="740" spans="1:7" ht="16">
      <c r="A740" s="4">
        <v>19790143</v>
      </c>
      <c r="B740" s="1" t="s">
        <v>2426</v>
      </c>
      <c r="C740" s="4">
        <v>2009</v>
      </c>
      <c r="D740" s="5" t="s">
        <v>2427</v>
      </c>
      <c r="E740" s="3" t="s">
        <v>580</v>
      </c>
      <c r="F740" s="3" t="s">
        <v>38</v>
      </c>
      <c r="G740">
        <v>0</v>
      </c>
    </row>
    <row r="741" spans="1:7" ht="16">
      <c r="A741" s="4">
        <v>19752295</v>
      </c>
      <c r="B741" s="1" t="s">
        <v>2567</v>
      </c>
      <c r="C741" s="4">
        <v>2009</v>
      </c>
      <c r="D741" s="5" t="s">
        <v>2569</v>
      </c>
      <c r="E741" s="3" t="s">
        <v>580</v>
      </c>
      <c r="F741" s="3" t="s">
        <v>38</v>
      </c>
      <c r="G741">
        <v>0</v>
      </c>
    </row>
    <row r="742" spans="1:7" ht="16">
      <c r="A742" s="4">
        <v>19671120</v>
      </c>
      <c r="B742" s="1" t="s">
        <v>1738</v>
      </c>
      <c r="C742" s="4">
        <v>2009</v>
      </c>
      <c r="D742" s="5" t="s">
        <v>1739</v>
      </c>
      <c r="E742" s="3" t="s">
        <v>580</v>
      </c>
      <c r="F742" s="3" t="s">
        <v>69</v>
      </c>
      <c r="G742">
        <v>0</v>
      </c>
    </row>
    <row r="743" spans="1:7" ht="16">
      <c r="A743" s="4">
        <v>19667214</v>
      </c>
      <c r="B743" s="1" t="s">
        <v>2567</v>
      </c>
      <c r="C743" s="4">
        <v>2009</v>
      </c>
      <c r="D743" s="5" t="s">
        <v>2568</v>
      </c>
      <c r="E743" s="3" t="s">
        <v>580</v>
      </c>
      <c r="F743" s="3" t="s">
        <v>38</v>
      </c>
      <c r="G743">
        <v>0</v>
      </c>
    </row>
    <row r="744" spans="1:7" ht="16">
      <c r="A744" s="4">
        <v>19664576</v>
      </c>
      <c r="B744" s="1" t="s">
        <v>2538</v>
      </c>
      <c r="C744" s="4">
        <v>2009</v>
      </c>
      <c r="D744" s="5" t="s">
        <v>2539</v>
      </c>
      <c r="E744" s="3" t="s">
        <v>580</v>
      </c>
      <c r="F744" s="3" t="s">
        <v>38</v>
      </c>
      <c r="G744">
        <v>0</v>
      </c>
    </row>
    <row r="745" spans="1:7" ht="16">
      <c r="A745" s="4">
        <v>19664021</v>
      </c>
      <c r="B745" s="1" t="s">
        <v>1762</v>
      </c>
      <c r="C745" s="4">
        <v>2009</v>
      </c>
      <c r="D745" s="5" t="s">
        <v>1763</v>
      </c>
      <c r="E745" s="3" t="s">
        <v>580</v>
      </c>
      <c r="F745" s="3" t="s">
        <v>33</v>
      </c>
      <c r="G745">
        <v>0</v>
      </c>
    </row>
    <row r="746" spans="1:7" ht="16">
      <c r="A746" s="4">
        <v>19656346</v>
      </c>
      <c r="B746" s="1" t="s">
        <v>757</v>
      </c>
      <c r="C746" s="4">
        <v>2009</v>
      </c>
      <c r="D746" s="5" t="s">
        <v>758</v>
      </c>
      <c r="E746" s="3" t="s">
        <v>580</v>
      </c>
      <c r="F746" s="3" t="s">
        <v>29</v>
      </c>
      <c r="G746">
        <v>0</v>
      </c>
    </row>
    <row r="747" spans="1:7" ht="16">
      <c r="A747" s="4">
        <v>19619326</v>
      </c>
      <c r="B747" s="1" t="s">
        <v>907</v>
      </c>
      <c r="C747" s="4">
        <v>2009</v>
      </c>
      <c r="D747" s="5" t="s">
        <v>908</v>
      </c>
      <c r="E747" s="3" t="s">
        <v>580</v>
      </c>
      <c r="F747" s="3" t="s">
        <v>29</v>
      </c>
      <c r="G747">
        <v>0</v>
      </c>
    </row>
    <row r="748" spans="1:7" ht="16">
      <c r="A748" s="4">
        <v>19582481</v>
      </c>
      <c r="B748" s="1" t="s">
        <v>761</v>
      </c>
      <c r="C748" s="4">
        <v>2009</v>
      </c>
      <c r="D748" s="5" t="s">
        <v>762</v>
      </c>
      <c r="E748" s="3" t="s">
        <v>580</v>
      </c>
      <c r="F748" s="3" t="s">
        <v>29</v>
      </c>
      <c r="G748">
        <v>0</v>
      </c>
    </row>
    <row r="749" spans="1:7" ht="16">
      <c r="A749" s="4">
        <v>19556082</v>
      </c>
      <c r="B749" s="1" t="s">
        <v>1089</v>
      </c>
      <c r="C749" s="4">
        <v>2010</v>
      </c>
      <c r="D749" s="5" t="s">
        <v>1090</v>
      </c>
      <c r="E749" s="3" t="s">
        <v>580</v>
      </c>
      <c r="F749" s="3" t="s">
        <v>29</v>
      </c>
      <c r="G749">
        <v>0</v>
      </c>
    </row>
    <row r="750" spans="1:7" ht="16">
      <c r="A750" s="4">
        <v>19522847</v>
      </c>
      <c r="B750" s="1" t="s">
        <v>1045</v>
      </c>
      <c r="C750" s="4">
        <v>2010</v>
      </c>
      <c r="D750" s="5" t="s">
        <v>1046</v>
      </c>
      <c r="E750" s="3" t="s">
        <v>580</v>
      </c>
      <c r="F750" s="3" t="s">
        <v>29</v>
      </c>
      <c r="G750">
        <v>0</v>
      </c>
    </row>
    <row r="751" spans="1:7" ht="16">
      <c r="A751" s="4">
        <v>19522223</v>
      </c>
      <c r="B751" s="1" t="s">
        <v>600</v>
      </c>
      <c r="C751" s="4">
        <v>2009</v>
      </c>
      <c r="D751" s="5" t="s">
        <v>601</v>
      </c>
      <c r="E751" s="3" t="s">
        <v>580</v>
      </c>
      <c r="F751" s="3" t="s">
        <v>45</v>
      </c>
      <c r="G751">
        <v>0</v>
      </c>
    </row>
    <row r="752" spans="1:7" ht="16">
      <c r="A752" s="4">
        <v>19519818</v>
      </c>
      <c r="B752" s="1" t="s">
        <v>795</v>
      </c>
      <c r="C752" s="4">
        <v>2009</v>
      </c>
      <c r="D752" s="5" t="s">
        <v>796</v>
      </c>
      <c r="E752" s="3" t="s">
        <v>580</v>
      </c>
      <c r="F752" s="3" t="s">
        <v>29</v>
      </c>
      <c r="G752">
        <v>0</v>
      </c>
    </row>
    <row r="753" spans="1:7" ht="16">
      <c r="A753" s="4">
        <v>19509026</v>
      </c>
      <c r="B753" s="1" t="s">
        <v>1135</v>
      </c>
      <c r="C753" s="4">
        <v>2009</v>
      </c>
      <c r="D753" s="5" t="s">
        <v>1136</v>
      </c>
      <c r="E753" s="3" t="s">
        <v>580</v>
      </c>
      <c r="F753" s="3" t="s">
        <v>29</v>
      </c>
      <c r="G753">
        <v>0</v>
      </c>
    </row>
    <row r="754" spans="1:7" ht="16">
      <c r="A754" s="4">
        <v>19497784</v>
      </c>
      <c r="B754" s="1" t="s">
        <v>1236</v>
      </c>
      <c r="C754" s="4">
        <v>2009</v>
      </c>
      <c r="D754" s="5" t="s">
        <v>1237</v>
      </c>
      <c r="E754" s="3" t="s">
        <v>580</v>
      </c>
      <c r="F754" s="3" t="s">
        <v>42</v>
      </c>
      <c r="G754">
        <v>0</v>
      </c>
    </row>
    <row r="755" spans="1:7" ht="16">
      <c r="A755" s="4">
        <v>19496184</v>
      </c>
      <c r="B755" s="1" t="s">
        <v>2301</v>
      </c>
      <c r="C755" s="4">
        <v>2009</v>
      </c>
      <c r="D755" s="5" t="s">
        <v>2302</v>
      </c>
      <c r="E755" s="3" t="s">
        <v>580</v>
      </c>
      <c r="F755" s="3" t="s">
        <v>38</v>
      </c>
      <c r="G755">
        <v>0</v>
      </c>
    </row>
    <row r="756" spans="1:7" ht="16">
      <c r="A756" s="4">
        <v>19490982</v>
      </c>
      <c r="B756" s="1" t="s">
        <v>1598</v>
      </c>
      <c r="C756" s="4">
        <v>2009</v>
      </c>
      <c r="D756" s="5" t="s">
        <v>1599</v>
      </c>
      <c r="E756" s="3" t="s">
        <v>580</v>
      </c>
      <c r="F756" s="3" t="s">
        <v>102</v>
      </c>
      <c r="G756">
        <v>0</v>
      </c>
    </row>
    <row r="757" spans="1:7" ht="16">
      <c r="A757" s="4">
        <v>19422536</v>
      </c>
      <c r="B757" s="1" t="s">
        <v>767</v>
      </c>
      <c r="C757" s="4">
        <v>2010</v>
      </c>
      <c r="D757" s="5" t="s">
        <v>768</v>
      </c>
      <c r="E757" s="3" t="s">
        <v>580</v>
      </c>
      <c r="F757" s="3" t="s">
        <v>29</v>
      </c>
      <c r="G757">
        <v>0</v>
      </c>
    </row>
    <row r="758" spans="1:7" ht="16">
      <c r="A758" s="4">
        <v>19321385</v>
      </c>
      <c r="B758" s="1" t="s">
        <v>745</v>
      </c>
      <c r="C758" s="4">
        <v>2009</v>
      </c>
      <c r="D758" s="5" t="s">
        <v>746</v>
      </c>
      <c r="E758" s="3" t="s">
        <v>580</v>
      </c>
      <c r="F758" s="3" t="s">
        <v>29</v>
      </c>
      <c r="G758">
        <v>0</v>
      </c>
    </row>
    <row r="759" spans="1:7" ht="16">
      <c r="A759" s="4">
        <v>19295317</v>
      </c>
      <c r="B759" s="1" t="s">
        <v>1397</v>
      </c>
      <c r="C759" s="4">
        <v>2009</v>
      </c>
      <c r="D759" s="5" t="s">
        <v>1398</v>
      </c>
      <c r="E759" s="3" t="s">
        <v>580</v>
      </c>
      <c r="F759" s="3" t="s">
        <v>42</v>
      </c>
      <c r="G759">
        <v>0</v>
      </c>
    </row>
    <row r="760" spans="1:7" ht="16">
      <c r="A760" s="4">
        <v>19222466</v>
      </c>
      <c r="B760" s="1" t="s">
        <v>1019</v>
      </c>
      <c r="C760" s="4">
        <v>2009</v>
      </c>
      <c r="D760" s="5" t="s">
        <v>1020</v>
      </c>
      <c r="E760" s="3" t="s">
        <v>580</v>
      </c>
      <c r="F760" s="3" t="s">
        <v>29</v>
      </c>
      <c r="G760">
        <v>0</v>
      </c>
    </row>
    <row r="761" spans="1:7" ht="16">
      <c r="A761" s="4">
        <v>19153640</v>
      </c>
      <c r="B761" s="1" t="s">
        <v>1865</v>
      </c>
      <c r="C761" s="4">
        <v>2009</v>
      </c>
      <c r="D761" s="5" t="s">
        <v>1866</v>
      </c>
      <c r="E761" s="3" t="s">
        <v>580</v>
      </c>
      <c r="F761" s="3" t="s">
        <v>33</v>
      </c>
      <c r="G761">
        <v>0</v>
      </c>
    </row>
    <row r="762" spans="1:7" ht="16">
      <c r="A762" s="4">
        <v>19120074</v>
      </c>
      <c r="B762" s="1" t="s">
        <v>2027</v>
      </c>
      <c r="C762" s="4">
        <v>2009</v>
      </c>
      <c r="D762" s="5" t="s">
        <v>2028</v>
      </c>
      <c r="E762" s="3" t="s">
        <v>580</v>
      </c>
      <c r="F762" s="3" t="s">
        <v>33</v>
      </c>
      <c r="G762">
        <v>0</v>
      </c>
    </row>
    <row r="763" spans="1:7" ht="16">
      <c r="A763" s="4">
        <v>19100492</v>
      </c>
      <c r="B763" s="1" t="s">
        <v>1039</v>
      </c>
      <c r="C763" s="4">
        <v>2008</v>
      </c>
      <c r="D763" s="5" t="s">
        <v>1040</v>
      </c>
      <c r="E763" s="3" t="s">
        <v>580</v>
      </c>
      <c r="F763" s="3" t="s">
        <v>29</v>
      </c>
      <c r="G763">
        <v>0</v>
      </c>
    </row>
    <row r="764" spans="1:7" ht="16">
      <c r="A764" s="4">
        <v>19100443</v>
      </c>
      <c r="B764" s="1" t="s">
        <v>1275</v>
      </c>
      <c r="C764" s="4">
        <v>2008</v>
      </c>
      <c r="D764" s="5" t="s">
        <v>1276</v>
      </c>
      <c r="E764" s="3" t="s">
        <v>580</v>
      </c>
      <c r="F764" s="3" t="s">
        <v>42</v>
      </c>
      <c r="G764">
        <v>0</v>
      </c>
    </row>
    <row r="765" spans="1:7" ht="16">
      <c r="A765" s="4">
        <v>19099488</v>
      </c>
      <c r="B765" s="1" t="s">
        <v>1447</v>
      </c>
      <c r="C765" s="4">
        <v>2009</v>
      </c>
      <c r="D765" s="5" t="s">
        <v>1448</v>
      </c>
      <c r="E765" s="3" t="s">
        <v>580</v>
      </c>
      <c r="F765" s="3" t="s">
        <v>42</v>
      </c>
      <c r="G765">
        <v>0</v>
      </c>
    </row>
    <row r="766" spans="1:7" ht="16">
      <c r="A766" s="4">
        <v>19034008</v>
      </c>
      <c r="B766" s="1" t="s">
        <v>2244</v>
      </c>
      <c r="C766" s="4">
        <v>2008</v>
      </c>
      <c r="D766" s="5" t="s">
        <v>2245</v>
      </c>
      <c r="E766" s="3" t="s">
        <v>580</v>
      </c>
      <c r="F766" s="3" t="s">
        <v>105</v>
      </c>
      <c r="G766">
        <v>0</v>
      </c>
    </row>
    <row r="767" spans="1:7" ht="16">
      <c r="A767" s="4">
        <v>19033999</v>
      </c>
      <c r="B767" s="1" t="s">
        <v>2550</v>
      </c>
      <c r="C767" s="4">
        <v>2008</v>
      </c>
      <c r="D767" s="5" t="s">
        <v>2551</v>
      </c>
      <c r="E767" s="3" t="s">
        <v>580</v>
      </c>
      <c r="F767" s="3" t="s">
        <v>38</v>
      </c>
      <c r="G767">
        <v>0</v>
      </c>
    </row>
    <row r="768" spans="1:7" ht="16">
      <c r="A768" s="4">
        <v>19022297</v>
      </c>
      <c r="B768" s="1" t="s">
        <v>2160</v>
      </c>
      <c r="C768" s="4">
        <v>2009</v>
      </c>
      <c r="D768" s="5" t="s">
        <v>2161</v>
      </c>
      <c r="E768" s="3" t="s">
        <v>580</v>
      </c>
      <c r="F768" s="3" t="s">
        <v>33</v>
      </c>
      <c r="G768">
        <v>0</v>
      </c>
    </row>
    <row r="769" spans="1:7" ht="16">
      <c r="A769" s="4">
        <v>18978824</v>
      </c>
      <c r="B769" s="1" t="s">
        <v>624</v>
      </c>
      <c r="C769" s="4">
        <v>2009</v>
      </c>
      <c r="D769" s="5" t="s">
        <v>625</v>
      </c>
      <c r="E769" s="3" t="s">
        <v>580</v>
      </c>
      <c r="F769" s="3" t="s">
        <v>45</v>
      </c>
      <c r="G769">
        <v>0</v>
      </c>
    </row>
    <row r="770" spans="1:7" ht="16">
      <c r="A770" s="4">
        <v>18952495</v>
      </c>
      <c r="B770" s="1" t="s">
        <v>819</v>
      </c>
      <c r="C770" s="4">
        <v>2009</v>
      </c>
      <c r="D770" s="5" t="s">
        <v>820</v>
      </c>
      <c r="E770" s="3" t="s">
        <v>580</v>
      </c>
      <c r="F770" s="3" t="s">
        <v>29</v>
      </c>
      <c r="G770">
        <v>0</v>
      </c>
    </row>
    <row r="771" spans="1:7" ht="16">
      <c r="A771" s="4">
        <v>18929381</v>
      </c>
      <c r="B771" s="1" t="s">
        <v>2204</v>
      </c>
      <c r="C771" s="4">
        <v>2008</v>
      </c>
      <c r="D771" s="5" t="s">
        <v>2205</v>
      </c>
      <c r="E771" s="3" t="s">
        <v>580</v>
      </c>
      <c r="F771" s="3" t="s">
        <v>33</v>
      </c>
      <c r="G771">
        <v>0</v>
      </c>
    </row>
    <row r="772" spans="1:7" ht="16">
      <c r="A772" s="4">
        <v>18855654</v>
      </c>
      <c r="B772" s="1" t="s">
        <v>1818</v>
      </c>
      <c r="C772" s="4">
        <v>2008</v>
      </c>
      <c r="D772" s="5" t="s">
        <v>1819</v>
      </c>
      <c r="E772" s="3" t="s">
        <v>580</v>
      </c>
      <c r="F772" s="3" t="s">
        <v>33</v>
      </c>
      <c r="G772">
        <v>0</v>
      </c>
    </row>
    <row r="773" spans="1:7" ht="16">
      <c r="A773" s="4">
        <v>18829379</v>
      </c>
      <c r="B773" s="1" t="s">
        <v>2580</v>
      </c>
      <c r="C773" s="4">
        <v>2008</v>
      </c>
      <c r="D773" s="5" t="s">
        <v>2581</v>
      </c>
      <c r="E773" s="3" t="s">
        <v>580</v>
      </c>
      <c r="F773" s="3" t="s">
        <v>38</v>
      </c>
      <c r="G773">
        <v>0</v>
      </c>
    </row>
    <row r="774" spans="1:7" ht="16">
      <c r="A774" s="4">
        <v>18818265</v>
      </c>
      <c r="B774" s="1" t="s">
        <v>1269</v>
      </c>
      <c r="C774" s="4">
        <v>2009</v>
      </c>
      <c r="D774" s="5" t="s">
        <v>1270</v>
      </c>
      <c r="E774" s="3" t="s">
        <v>580</v>
      </c>
      <c r="F774" s="3" t="s">
        <v>42</v>
      </c>
      <c r="G774">
        <v>0</v>
      </c>
    </row>
    <row r="775" spans="1:7" ht="16">
      <c r="A775" s="4">
        <v>18789976</v>
      </c>
      <c r="B775" s="1" t="s">
        <v>1202</v>
      </c>
      <c r="C775" s="4">
        <v>2008</v>
      </c>
      <c r="D775" s="5" t="s">
        <v>1203</v>
      </c>
      <c r="E775" s="3" t="s">
        <v>580</v>
      </c>
      <c r="F775" s="3" t="s">
        <v>29</v>
      </c>
      <c r="G775">
        <v>0</v>
      </c>
    </row>
    <row r="776" spans="1:7" ht="16">
      <c r="A776" s="4">
        <v>18778180</v>
      </c>
      <c r="B776" s="1" t="s">
        <v>2600</v>
      </c>
      <c r="C776" s="4">
        <v>2008</v>
      </c>
      <c r="D776" s="5" t="s">
        <v>2601</v>
      </c>
      <c r="E776" s="3" t="s">
        <v>580</v>
      </c>
      <c r="F776" s="3" t="s">
        <v>38</v>
      </c>
      <c r="G776" s="3">
        <v>0</v>
      </c>
    </row>
    <row r="777" spans="1:7" ht="16">
      <c r="A777" s="4">
        <v>18765102</v>
      </c>
      <c r="B777" s="1" t="s">
        <v>2509</v>
      </c>
      <c r="C777" s="4">
        <v>2008</v>
      </c>
      <c r="D777" s="5" t="s">
        <v>2510</v>
      </c>
      <c r="E777" s="3" t="s">
        <v>580</v>
      </c>
      <c r="F777" s="3" t="s">
        <v>38</v>
      </c>
      <c r="G777">
        <v>0</v>
      </c>
    </row>
    <row r="778" spans="1:7" ht="16">
      <c r="A778" s="4">
        <v>18762769</v>
      </c>
      <c r="B778" s="1" t="s">
        <v>861</v>
      </c>
      <c r="C778" s="4">
        <v>2009</v>
      </c>
      <c r="D778" s="5" t="s">
        <v>862</v>
      </c>
      <c r="E778" s="3" t="s">
        <v>580</v>
      </c>
      <c r="F778" s="3" t="s">
        <v>29</v>
      </c>
      <c r="G778">
        <v>0</v>
      </c>
    </row>
    <row r="779" spans="1:7" ht="16">
      <c r="A779" s="4">
        <v>18762768</v>
      </c>
      <c r="B779" s="1" t="s">
        <v>755</v>
      </c>
      <c r="C779" s="4">
        <v>2009</v>
      </c>
      <c r="D779" s="5" t="s">
        <v>756</v>
      </c>
      <c r="E779" s="3" t="s">
        <v>580</v>
      </c>
      <c r="F779" s="3" t="s">
        <v>29</v>
      </c>
      <c r="G779">
        <v>0</v>
      </c>
    </row>
    <row r="780" spans="1:7" ht="16">
      <c r="A780" s="4">
        <v>18762520</v>
      </c>
      <c r="B780" s="1" t="s">
        <v>1586</v>
      </c>
      <c r="C780" s="4">
        <v>2008</v>
      </c>
      <c r="D780" s="5" t="s">
        <v>1587</v>
      </c>
      <c r="E780" s="3" t="s">
        <v>580</v>
      </c>
      <c r="F780" s="3" t="s">
        <v>65</v>
      </c>
      <c r="G780">
        <v>0</v>
      </c>
    </row>
    <row r="781" spans="1:7" ht="16">
      <c r="A781" s="4">
        <v>18712834</v>
      </c>
      <c r="B781" s="1" t="s">
        <v>765</v>
      </c>
      <c r="C781" s="4">
        <v>2008</v>
      </c>
      <c r="D781" s="5" t="s">
        <v>766</v>
      </c>
      <c r="E781" s="3" t="s">
        <v>580</v>
      </c>
      <c r="F781" s="3" t="s">
        <v>29</v>
      </c>
      <c r="G781">
        <v>0</v>
      </c>
    </row>
    <row r="782" spans="1:7" ht="16">
      <c r="A782" s="4">
        <v>18695326</v>
      </c>
      <c r="B782" s="1" t="s">
        <v>1774</v>
      </c>
      <c r="C782" s="4">
        <v>2008</v>
      </c>
      <c r="D782" s="5" t="s">
        <v>1775</v>
      </c>
      <c r="E782" s="3" t="s">
        <v>580</v>
      </c>
      <c r="F782" s="3" t="s">
        <v>33</v>
      </c>
      <c r="G782">
        <v>0</v>
      </c>
    </row>
    <row r="783" spans="1:7" ht="16">
      <c r="A783" s="4">
        <v>18691755</v>
      </c>
      <c r="B783" s="1" t="s">
        <v>935</v>
      </c>
      <c r="C783" s="4">
        <v>2009</v>
      </c>
      <c r="D783" s="5" t="s">
        <v>936</v>
      </c>
      <c r="E783" s="3" t="s">
        <v>580</v>
      </c>
      <c r="F783" s="3" t="s">
        <v>29</v>
      </c>
      <c r="G783">
        <v>0</v>
      </c>
    </row>
    <row r="784" spans="1:7" ht="16">
      <c r="A784" s="4">
        <v>18687640</v>
      </c>
      <c r="B784" s="1" t="s">
        <v>735</v>
      </c>
      <c r="C784" s="4">
        <v>2008</v>
      </c>
      <c r="D784" s="5" t="s">
        <v>736</v>
      </c>
      <c r="E784" s="3" t="s">
        <v>580</v>
      </c>
      <c r="F784" s="3" t="s">
        <v>29</v>
      </c>
      <c r="G784">
        <v>0</v>
      </c>
    </row>
    <row r="785" spans="1:7" ht="16">
      <c r="A785" s="4">
        <v>18675117</v>
      </c>
      <c r="B785" s="1" t="s">
        <v>1453</v>
      </c>
      <c r="C785" s="4">
        <v>2008</v>
      </c>
      <c r="D785" s="5" t="s">
        <v>1454</v>
      </c>
      <c r="E785" s="3" t="s">
        <v>580</v>
      </c>
      <c r="F785" s="3" t="s">
        <v>42</v>
      </c>
      <c r="G785">
        <v>0</v>
      </c>
    </row>
    <row r="786" spans="1:7" ht="16">
      <c r="A786" s="4">
        <v>18675102</v>
      </c>
      <c r="B786" s="1" t="s">
        <v>1479</v>
      </c>
      <c r="C786" s="4">
        <v>2008</v>
      </c>
      <c r="D786" s="5" t="s">
        <v>1480</v>
      </c>
      <c r="E786" s="3" t="s">
        <v>580</v>
      </c>
      <c r="F786" s="3" t="s">
        <v>42</v>
      </c>
      <c r="G786">
        <v>0</v>
      </c>
    </row>
    <row r="787" spans="1:7" ht="16">
      <c r="A787" s="4">
        <v>18628071</v>
      </c>
      <c r="B787" s="1" t="s">
        <v>1161</v>
      </c>
      <c r="C787" s="4">
        <v>2008</v>
      </c>
      <c r="D787" s="5" t="s">
        <v>1162</v>
      </c>
      <c r="E787" s="3" t="s">
        <v>580</v>
      </c>
      <c r="F787" s="3" t="s">
        <v>29</v>
      </c>
      <c r="G787">
        <v>0</v>
      </c>
    </row>
    <row r="788" spans="1:7" ht="16">
      <c r="A788" s="4">
        <v>18587440</v>
      </c>
      <c r="B788" s="1" t="s">
        <v>1216</v>
      </c>
      <c r="C788" s="4">
        <v>2008</v>
      </c>
      <c r="D788" s="5" t="s">
        <v>1217</v>
      </c>
      <c r="E788" s="3" t="s">
        <v>580</v>
      </c>
      <c r="F788" s="3" t="s">
        <v>89</v>
      </c>
      <c r="G788">
        <v>0</v>
      </c>
    </row>
    <row r="789" spans="1:7" ht="16">
      <c r="A789" s="4">
        <v>18564986</v>
      </c>
      <c r="B789" s="1" t="s">
        <v>1248</v>
      </c>
      <c r="C789" s="4">
        <v>2008</v>
      </c>
      <c r="D789" s="5" t="s">
        <v>1249</v>
      </c>
      <c r="E789" s="3" t="s">
        <v>580</v>
      </c>
      <c r="F789" s="3" t="s">
        <v>42</v>
      </c>
      <c r="G789">
        <v>0</v>
      </c>
    </row>
    <row r="790" spans="1:7" ht="16">
      <c r="A790" s="4">
        <v>18550745</v>
      </c>
      <c r="B790" s="1" t="s">
        <v>1596</v>
      </c>
      <c r="C790" s="4">
        <v>2008</v>
      </c>
      <c r="D790" s="5" t="s">
        <v>1597</v>
      </c>
      <c r="E790" s="3" t="s">
        <v>580</v>
      </c>
      <c r="F790" s="3" t="s">
        <v>102</v>
      </c>
      <c r="G790">
        <v>0</v>
      </c>
    </row>
    <row r="791" spans="1:7" ht="16">
      <c r="A791" s="4">
        <v>18489054</v>
      </c>
      <c r="B791" s="1" t="s">
        <v>857</v>
      </c>
      <c r="C791" s="4">
        <v>2008</v>
      </c>
      <c r="D791" s="5" t="s">
        <v>858</v>
      </c>
      <c r="E791" s="3" t="s">
        <v>580</v>
      </c>
      <c r="F791" s="3" t="s">
        <v>29</v>
      </c>
      <c r="G791">
        <v>0</v>
      </c>
    </row>
    <row r="792" spans="1:7" ht="16">
      <c r="A792" s="4">
        <v>18536223</v>
      </c>
      <c r="B792" s="1" t="s">
        <v>620</v>
      </c>
      <c r="C792" s="4">
        <v>2008</v>
      </c>
      <c r="D792" s="5" t="s">
        <v>621</v>
      </c>
      <c r="E792" s="3" t="s">
        <v>580</v>
      </c>
      <c r="F792" s="3" t="s">
        <v>45</v>
      </c>
      <c r="G792">
        <v>0</v>
      </c>
    </row>
    <row r="793" spans="1:7" ht="16">
      <c r="A793" s="4">
        <v>18433408</v>
      </c>
      <c r="B793" s="1" t="s">
        <v>813</v>
      </c>
      <c r="C793" s="4">
        <v>2008</v>
      </c>
      <c r="D793" s="5" t="s">
        <v>814</v>
      </c>
      <c r="E793" s="3" t="s">
        <v>580</v>
      </c>
      <c r="F793" s="3" t="s">
        <v>29</v>
      </c>
      <c r="G793">
        <v>0</v>
      </c>
    </row>
    <row r="794" spans="1:7" ht="16">
      <c r="A794" s="4">
        <v>18428148</v>
      </c>
      <c r="B794" s="1" t="s">
        <v>1253</v>
      </c>
      <c r="C794" s="4">
        <v>2008</v>
      </c>
      <c r="D794" s="5" t="s">
        <v>1254</v>
      </c>
      <c r="E794" s="3" t="s">
        <v>580</v>
      </c>
      <c r="F794" s="3" t="s">
        <v>42</v>
      </c>
      <c r="G794">
        <v>0</v>
      </c>
    </row>
    <row r="795" spans="1:7" ht="16">
      <c r="A795" s="4">
        <v>18394275</v>
      </c>
      <c r="B795" s="1" t="s">
        <v>1435</v>
      </c>
      <c r="C795" s="4">
        <v>2008</v>
      </c>
      <c r="D795" s="5" t="s">
        <v>1436</v>
      </c>
      <c r="E795" s="3" t="s">
        <v>580</v>
      </c>
      <c r="F795" s="3" t="s">
        <v>42</v>
      </c>
      <c r="G795">
        <v>0</v>
      </c>
    </row>
    <row r="796" spans="1:7" ht="16">
      <c r="A796" s="4">
        <v>18329730</v>
      </c>
      <c r="B796" s="1" t="s">
        <v>1897</v>
      </c>
      <c r="C796" s="4">
        <v>2008</v>
      </c>
      <c r="D796" s="5" t="s">
        <v>1898</v>
      </c>
      <c r="E796" s="3" t="s">
        <v>580</v>
      </c>
      <c r="F796" s="3" t="s">
        <v>33</v>
      </c>
      <c r="G796">
        <v>0</v>
      </c>
    </row>
    <row r="797" spans="1:7" ht="16">
      <c r="A797" s="4">
        <v>18310542</v>
      </c>
      <c r="B797" s="1" t="s">
        <v>1037</v>
      </c>
      <c r="C797" s="4">
        <v>2008</v>
      </c>
      <c r="D797" s="5" t="s">
        <v>1038</v>
      </c>
      <c r="E797" s="3" t="s">
        <v>580</v>
      </c>
      <c r="F797" s="3" t="s">
        <v>29</v>
      </c>
      <c r="G797">
        <v>0</v>
      </c>
    </row>
    <row r="798" spans="1:7" ht="16">
      <c r="A798" s="4">
        <v>18297709</v>
      </c>
      <c r="B798" s="1" t="s">
        <v>1993</v>
      </c>
      <c r="C798" s="4">
        <v>2008</v>
      </c>
      <c r="D798" s="5" t="s">
        <v>1994</v>
      </c>
      <c r="E798" s="3" t="s">
        <v>580</v>
      </c>
      <c r="F798" s="3" t="s">
        <v>33</v>
      </c>
      <c r="G798">
        <v>0</v>
      </c>
    </row>
    <row r="799" spans="1:7" ht="16">
      <c r="A799" s="4">
        <v>18286574</v>
      </c>
      <c r="B799" s="1" t="s">
        <v>2122</v>
      </c>
      <c r="C799" s="4">
        <v>2008</v>
      </c>
      <c r="D799" s="5" t="s">
        <v>2123</v>
      </c>
      <c r="E799" s="3" t="s">
        <v>580</v>
      </c>
      <c r="F799" s="3" t="s">
        <v>33</v>
      </c>
      <c r="G799">
        <v>0</v>
      </c>
    </row>
    <row r="800" spans="1:7" ht="16">
      <c r="A800" s="4">
        <v>18277595</v>
      </c>
      <c r="B800" s="1" t="s">
        <v>1107</v>
      </c>
      <c r="C800" s="4">
        <v>2008</v>
      </c>
      <c r="D800" s="5" t="s">
        <v>1108</v>
      </c>
      <c r="E800" s="3" t="s">
        <v>580</v>
      </c>
      <c r="F800" s="3" t="s">
        <v>29</v>
      </c>
      <c r="G800">
        <v>0</v>
      </c>
    </row>
    <row r="801" spans="1:7" ht="16">
      <c r="A801" s="4">
        <v>18250297</v>
      </c>
      <c r="B801" s="1" t="s">
        <v>1009</v>
      </c>
      <c r="C801" s="4">
        <v>2008</v>
      </c>
      <c r="D801" s="5" t="s">
        <v>1010</v>
      </c>
      <c r="E801" s="3" t="s">
        <v>580</v>
      </c>
      <c r="F801" s="3" t="s">
        <v>29</v>
      </c>
      <c r="G801">
        <v>0</v>
      </c>
    </row>
    <row r="802" spans="1:7" ht="16">
      <c r="A802" s="4">
        <v>18212637</v>
      </c>
      <c r="B802" s="1" t="s">
        <v>1746</v>
      </c>
      <c r="C802" s="4">
        <v>2008</v>
      </c>
      <c r="D802" s="5" t="s">
        <v>1747</v>
      </c>
      <c r="E802" s="3" t="s">
        <v>580</v>
      </c>
      <c r="F802" s="3" t="s">
        <v>69</v>
      </c>
      <c r="G802">
        <v>0</v>
      </c>
    </row>
    <row r="803" spans="1:7" ht="16">
      <c r="A803" s="4">
        <v>18181741</v>
      </c>
      <c r="B803" s="1" t="s">
        <v>1359</v>
      </c>
      <c r="C803" s="4">
        <v>2008</v>
      </c>
      <c r="D803" s="5" t="s">
        <v>1360</v>
      </c>
      <c r="E803" s="3" t="s">
        <v>580</v>
      </c>
      <c r="F803" s="3" t="s">
        <v>42</v>
      </c>
      <c r="G803">
        <v>0</v>
      </c>
    </row>
    <row r="804" spans="1:7" ht="16">
      <c r="A804" s="4">
        <v>18166808</v>
      </c>
      <c r="B804" s="1" t="s">
        <v>1977</v>
      </c>
      <c r="C804" s="4">
        <v>2008</v>
      </c>
      <c r="D804" s="5" t="s">
        <v>1978</v>
      </c>
      <c r="E804" s="3" t="s">
        <v>580</v>
      </c>
      <c r="F804" s="3" t="s">
        <v>33</v>
      </c>
      <c r="G804">
        <v>0</v>
      </c>
    </row>
    <row r="805" spans="1:7" ht="16">
      <c r="A805" s="4">
        <v>18161770</v>
      </c>
      <c r="B805" s="1" t="s">
        <v>1240</v>
      </c>
      <c r="C805" s="4">
        <v>2008</v>
      </c>
      <c r="D805" s="5" t="s">
        <v>1241</v>
      </c>
      <c r="E805" s="3" t="s">
        <v>580</v>
      </c>
      <c r="F805" s="3" t="s">
        <v>42</v>
      </c>
      <c r="G805">
        <v>0</v>
      </c>
    </row>
    <row r="806" spans="1:7" ht="16">
      <c r="A806" s="4">
        <v>18044207</v>
      </c>
      <c r="B806" s="1" t="s">
        <v>1017</v>
      </c>
      <c r="C806" s="4">
        <v>2007</v>
      </c>
      <c r="D806" s="5" t="s">
        <v>1018</v>
      </c>
      <c r="E806" s="3" t="s">
        <v>580</v>
      </c>
      <c r="F806" s="3" t="s">
        <v>29</v>
      </c>
      <c r="G806">
        <v>0</v>
      </c>
    </row>
    <row r="807" spans="1:7" ht="16">
      <c r="A807" s="4">
        <v>18024365</v>
      </c>
      <c r="B807" s="1" t="s">
        <v>871</v>
      </c>
      <c r="C807" s="4">
        <v>2007</v>
      </c>
      <c r="D807" s="5" t="s">
        <v>872</v>
      </c>
      <c r="E807" s="3" t="s">
        <v>580</v>
      </c>
      <c r="F807" s="3" t="s">
        <v>29</v>
      </c>
      <c r="G807">
        <v>0</v>
      </c>
    </row>
    <row r="808" spans="1:7" ht="16">
      <c r="A808" s="4">
        <v>17988530</v>
      </c>
      <c r="B808" s="1" t="s">
        <v>267</v>
      </c>
      <c r="C808" s="4">
        <v>2007</v>
      </c>
      <c r="D808" s="5" t="s">
        <v>640</v>
      </c>
      <c r="E808" s="3" t="s">
        <v>580</v>
      </c>
      <c r="F808" s="3" t="s">
        <v>45</v>
      </c>
      <c r="G808">
        <v>0</v>
      </c>
    </row>
    <row r="809" spans="1:7" ht="16">
      <c r="A809" s="4">
        <v>17939902</v>
      </c>
      <c r="B809" s="1" t="s">
        <v>811</v>
      </c>
      <c r="C809" s="4">
        <v>2007</v>
      </c>
      <c r="D809" s="5" t="s">
        <v>812</v>
      </c>
      <c r="E809" s="3" t="s">
        <v>580</v>
      </c>
      <c r="F809" s="3" t="s">
        <v>29</v>
      </c>
      <c r="G809">
        <v>0</v>
      </c>
    </row>
    <row r="810" spans="1:7" ht="16">
      <c r="A810" s="4">
        <v>17928352</v>
      </c>
      <c r="B810" s="1" t="s">
        <v>1816</v>
      </c>
      <c r="C810" s="4">
        <v>2008</v>
      </c>
      <c r="D810" s="5" t="s">
        <v>1817</v>
      </c>
      <c r="E810" s="3" t="s">
        <v>580</v>
      </c>
      <c r="F810" s="3" t="s">
        <v>33</v>
      </c>
      <c r="G810">
        <v>0</v>
      </c>
    </row>
    <row r="811" spans="1:7" ht="16">
      <c r="A811" s="4">
        <v>17922393</v>
      </c>
      <c r="B811" s="1" t="s">
        <v>1957</v>
      </c>
      <c r="C811" s="4">
        <v>2007</v>
      </c>
      <c r="D811" s="5" t="s">
        <v>1958</v>
      </c>
      <c r="E811" s="3" t="s">
        <v>580</v>
      </c>
      <c r="F811" s="3" t="s">
        <v>33</v>
      </c>
      <c r="G811">
        <v>0</v>
      </c>
    </row>
    <row r="812" spans="1:7" ht="16">
      <c r="A812" s="4">
        <v>17921853</v>
      </c>
      <c r="B812" s="1" t="s">
        <v>899</v>
      </c>
      <c r="C812" s="4">
        <v>2007</v>
      </c>
      <c r="D812" s="5" t="s">
        <v>900</v>
      </c>
      <c r="E812" s="3" t="s">
        <v>580</v>
      </c>
      <c r="F812" s="3" t="s">
        <v>29</v>
      </c>
      <c r="G812">
        <v>0</v>
      </c>
    </row>
    <row r="813" spans="1:7" ht="16">
      <c r="A813" s="4">
        <v>17913577</v>
      </c>
      <c r="B813" s="1" t="s">
        <v>865</v>
      </c>
      <c r="C813" s="4">
        <v>2007</v>
      </c>
      <c r="D813" s="5" t="s">
        <v>866</v>
      </c>
      <c r="E813" s="3" t="s">
        <v>580</v>
      </c>
      <c r="F813" s="3" t="s">
        <v>29</v>
      </c>
      <c r="G813">
        <v>0</v>
      </c>
    </row>
    <row r="814" spans="1:7" ht="16">
      <c r="A814" s="4">
        <v>17902128</v>
      </c>
      <c r="B814" s="1" t="s">
        <v>1471</v>
      </c>
      <c r="C814" s="4">
        <v>2007</v>
      </c>
      <c r="D814" s="5" t="s">
        <v>1472</v>
      </c>
      <c r="E814" s="3" t="s">
        <v>580</v>
      </c>
      <c r="F814" s="3" t="s">
        <v>42</v>
      </c>
      <c r="G814">
        <v>0</v>
      </c>
    </row>
    <row r="815" spans="1:7" ht="16">
      <c r="A815" s="4">
        <v>17867305</v>
      </c>
      <c r="B815" s="1" t="s">
        <v>981</v>
      </c>
      <c r="C815" s="4">
        <v>2007</v>
      </c>
      <c r="D815" s="5" t="s">
        <v>982</v>
      </c>
      <c r="E815" s="3" t="s">
        <v>580</v>
      </c>
      <c r="F815" s="3" t="s">
        <v>29</v>
      </c>
      <c r="G815">
        <v>0</v>
      </c>
    </row>
    <row r="816" spans="1:7" ht="16">
      <c r="A816" s="4">
        <v>17802896</v>
      </c>
      <c r="B816" s="1" t="s">
        <v>2338</v>
      </c>
      <c r="C816" s="4">
        <v>2007</v>
      </c>
      <c r="D816" s="5" t="s">
        <v>2339</v>
      </c>
      <c r="E816" s="3" t="s">
        <v>580</v>
      </c>
      <c r="F816" s="3" t="s">
        <v>38</v>
      </c>
      <c r="G816">
        <v>0</v>
      </c>
    </row>
    <row r="817" spans="1:7" ht="16">
      <c r="A817" s="4">
        <v>17716883</v>
      </c>
      <c r="B817" s="1" t="s">
        <v>2627</v>
      </c>
      <c r="C817" s="4">
        <v>2007</v>
      </c>
      <c r="D817" s="5" t="s">
        <v>2628</v>
      </c>
      <c r="E817" s="3" t="s">
        <v>580</v>
      </c>
      <c r="F817" s="3" t="s">
        <v>38</v>
      </c>
      <c r="G817">
        <v>0</v>
      </c>
    </row>
    <row r="818" spans="1:7" ht="16">
      <c r="A818" s="4">
        <v>17704794</v>
      </c>
      <c r="B818" s="1" t="s">
        <v>873</v>
      </c>
      <c r="C818" s="4">
        <v>2007</v>
      </c>
      <c r="D818" s="5" t="s">
        <v>874</v>
      </c>
      <c r="E818" s="3" t="s">
        <v>580</v>
      </c>
      <c r="F818" s="3" t="s">
        <v>29</v>
      </c>
      <c r="G818">
        <v>0</v>
      </c>
    </row>
    <row r="819" spans="1:7" ht="16">
      <c r="A819" s="4">
        <v>17637686</v>
      </c>
      <c r="B819" s="1" t="s">
        <v>731</v>
      </c>
      <c r="C819" s="4">
        <v>2007</v>
      </c>
      <c r="D819" s="5" t="s">
        <v>732</v>
      </c>
      <c r="E819" s="3" t="s">
        <v>580</v>
      </c>
      <c r="F819" s="3" t="s">
        <v>29</v>
      </c>
      <c r="G819">
        <v>0</v>
      </c>
    </row>
    <row r="820" spans="1:7" ht="16">
      <c r="A820" s="4">
        <v>17580183</v>
      </c>
      <c r="B820" s="1" t="s">
        <v>1750</v>
      </c>
      <c r="C820" s="4">
        <v>2007</v>
      </c>
      <c r="D820" s="5" t="s">
        <v>1751</v>
      </c>
      <c r="E820" s="3" t="s">
        <v>580</v>
      </c>
      <c r="F820" s="3" t="s">
        <v>69</v>
      </c>
      <c r="G820">
        <v>0</v>
      </c>
    </row>
    <row r="821" spans="1:7" ht="16">
      <c r="A821" s="4">
        <v>37012846</v>
      </c>
      <c r="B821" s="1" t="s">
        <v>2230</v>
      </c>
      <c r="C821" s="4">
        <v>2007</v>
      </c>
      <c r="D821" s="5" t="s">
        <v>2231</v>
      </c>
      <c r="E821" s="3" t="s">
        <v>580</v>
      </c>
      <c r="F821" s="3" t="s">
        <v>81</v>
      </c>
      <c r="G821" t="s">
        <v>14</v>
      </c>
    </row>
    <row r="822" spans="1:7" ht="16">
      <c r="A822" s="4">
        <v>17519796</v>
      </c>
      <c r="B822" s="1" t="s">
        <v>859</v>
      </c>
      <c r="C822" s="4">
        <v>2007</v>
      </c>
      <c r="D822" s="5" t="s">
        <v>860</v>
      </c>
      <c r="E822" s="3" t="s">
        <v>580</v>
      </c>
      <c r="F822" s="3" t="s">
        <v>29</v>
      </c>
      <c r="G822">
        <v>0</v>
      </c>
    </row>
    <row r="823" spans="1:7" ht="16">
      <c r="A823" s="4">
        <v>17516391</v>
      </c>
      <c r="B823" s="1" t="s">
        <v>833</v>
      </c>
      <c r="C823" s="4">
        <v>2007</v>
      </c>
      <c r="D823" s="5" t="s">
        <v>834</v>
      </c>
      <c r="E823" s="3" t="s">
        <v>580</v>
      </c>
      <c r="F823" s="3" t="s">
        <v>29</v>
      </c>
      <c r="G823">
        <v>0</v>
      </c>
    </row>
    <row r="824" spans="1:7" ht="16">
      <c r="A824" s="4">
        <v>17432230</v>
      </c>
      <c r="B824" s="1" t="s">
        <v>612</v>
      </c>
      <c r="C824" s="4">
        <v>2006</v>
      </c>
      <c r="D824" s="5" t="s">
        <v>613</v>
      </c>
      <c r="E824" s="3" t="s">
        <v>580</v>
      </c>
      <c r="F824" s="3" t="s">
        <v>45</v>
      </c>
      <c r="G824">
        <v>0</v>
      </c>
    </row>
    <row r="825" spans="1:7" ht="16">
      <c r="A825" s="4">
        <v>17366067</v>
      </c>
      <c r="B825" s="1" t="s">
        <v>909</v>
      </c>
      <c r="C825" s="4">
        <v>2007</v>
      </c>
      <c r="D825" s="5" t="s">
        <v>910</v>
      </c>
      <c r="E825" s="3" t="s">
        <v>580</v>
      </c>
      <c r="F825" s="3" t="s">
        <v>29</v>
      </c>
      <c r="G825">
        <v>0</v>
      </c>
    </row>
    <row r="826" spans="1:7" ht="16">
      <c r="A826" s="4">
        <v>17299707</v>
      </c>
      <c r="B826" s="1" t="s">
        <v>2007</v>
      </c>
      <c r="C826" s="4">
        <v>2007</v>
      </c>
      <c r="D826" s="5" t="s">
        <v>2008</v>
      </c>
      <c r="E826" s="3" t="s">
        <v>580</v>
      </c>
      <c r="F826" s="3" t="s">
        <v>33</v>
      </c>
      <c r="G826">
        <v>0</v>
      </c>
    </row>
    <row r="827" spans="1:7" ht="16">
      <c r="A827" s="4">
        <v>17276376</v>
      </c>
      <c r="B827" s="1" t="s">
        <v>2360</v>
      </c>
      <c r="C827" s="4">
        <v>2006</v>
      </c>
      <c r="D827" s="5" t="s">
        <v>2361</v>
      </c>
      <c r="E827" s="3" t="s">
        <v>580</v>
      </c>
      <c r="F827" s="3" t="s">
        <v>38</v>
      </c>
      <c r="G827">
        <v>0</v>
      </c>
    </row>
    <row r="828" spans="1:7" ht="16">
      <c r="A828" s="4">
        <v>17276374</v>
      </c>
      <c r="B828" s="1" t="s">
        <v>1317</v>
      </c>
      <c r="C828" s="4">
        <v>2006</v>
      </c>
      <c r="D828" s="5" t="s">
        <v>1318</v>
      </c>
      <c r="E828" s="3" t="s">
        <v>580</v>
      </c>
      <c r="F828" s="3" t="s">
        <v>42</v>
      </c>
      <c r="G828">
        <v>0</v>
      </c>
    </row>
    <row r="829" spans="1:7" ht="16">
      <c r="A829" s="4">
        <v>17276371</v>
      </c>
      <c r="B829" s="1" t="s">
        <v>741</v>
      </c>
      <c r="C829" s="4">
        <v>2006</v>
      </c>
      <c r="D829" s="5" t="s">
        <v>742</v>
      </c>
      <c r="E829" s="3" t="s">
        <v>580</v>
      </c>
      <c r="F829" s="3" t="s">
        <v>29</v>
      </c>
      <c r="G829">
        <v>0</v>
      </c>
    </row>
    <row r="830" spans="1:7" ht="16">
      <c r="A830" s="4">
        <v>17276370</v>
      </c>
      <c r="B830" s="1" t="s">
        <v>2322</v>
      </c>
      <c r="C830" s="4">
        <v>2006</v>
      </c>
      <c r="D830" s="5" t="s">
        <v>2323</v>
      </c>
      <c r="E830" s="3" t="s">
        <v>580</v>
      </c>
      <c r="F830" s="3" t="s">
        <v>38</v>
      </c>
      <c r="G830">
        <v>0</v>
      </c>
    </row>
    <row r="831" spans="1:7" ht="16">
      <c r="A831" s="4">
        <v>17276364</v>
      </c>
      <c r="B831" s="1" t="s">
        <v>1875</v>
      </c>
      <c r="C831" s="4">
        <v>2006</v>
      </c>
      <c r="D831" s="5" t="s">
        <v>1876</v>
      </c>
      <c r="E831" s="3" t="s">
        <v>580</v>
      </c>
      <c r="F831" s="3" t="s">
        <v>33</v>
      </c>
      <c r="G831">
        <v>0</v>
      </c>
    </row>
    <row r="832" spans="1:7" ht="16">
      <c r="A832" s="4">
        <v>17254798</v>
      </c>
      <c r="B832" s="1" t="s">
        <v>1828</v>
      </c>
      <c r="C832" s="4">
        <v>2007</v>
      </c>
      <c r="D832" s="5" t="s">
        <v>1829</v>
      </c>
      <c r="E832" s="3" t="s">
        <v>580</v>
      </c>
      <c r="F832" s="3" t="s">
        <v>33</v>
      </c>
      <c r="G832">
        <v>0</v>
      </c>
    </row>
    <row r="833" spans="1:7" ht="16">
      <c r="A833" s="4">
        <v>17234516</v>
      </c>
      <c r="B833" s="1" t="s">
        <v>1343</v>
      </c>
      <c r="C833" s="4">
        <v>2007</v>
      </c>
      <c r="D833" s="5" t="s">
        <v>1344</v>
      </c>
      <c r="E833" s="3" t="s">
        <v>580</v>
      </c>
      <c r="F833" s="3" t="s">
        <v>42</v>
      </c>
      <c r="G833">
        <v>0</v>
      </c>
    </row>
    <row r="834" spans="1:7" ht="16">
      <c r="A834" s="4">
        <v>17204195</v>
      </c>
      <c r="B834" s="1" t="s">
        <v>267</v>
      </c>
      <c r="C834" s="4">
        <v>2006</v>
      </c>
      <c r="D834" s="5" t="s">
        <v>588</v>
      </c>
      <c r="E834" s="3" t="s">
        <v>580</v>
      </c>
      <c r="F834" s="3" t="s">
        <v>45</v>
      </c>
      <c r="G834">
        <v>0</v>
      </c>
    </row>
    <row r="835" spans="1:7" ht="16">
      <c r="A835" s="4">
        <v>21348118</v>
      </c>
      <c r="B835" s="1" t="s">
        <v>2503</v>
      </c>
      <c r="C835" s="4">
        <v>2007</v>
      </c>
      <c r="D835" s="5" t="s">
        <v>2504</v>
      </c>
      <c r="E835" s="3" t="s">
        <v>580</v>
      </c>
      <c r="F835" s="3" t="s">
        <v>38</v>
      </c>
      <c r="G835">
        <v>0</v>
      </c>
    </row>
    <row r="836" spans="1:7" ht="16">
      <c r="A836" s="4">
        <v>21348077</v>
      </c>
      <c r="B836" s="1" t="s">
        <v>2516</v>
      </c>
      <c r="C836" s="4">
        <v>2007</v>
      </c>
      <c r="D836" s="5" t="s">
        <v>2517</v>
      </c>
      <c r="E836" s="3" t="s">
        <v>580</v>
      </c>
      <c r="F836" s="3" t="s">
        <v>38</v>
      </c>
      <c r="G836">
        <v>0</v>
      </c>
    </row>
    <row r="837" spans="1:7" ht="16">
      <c r="A837" s="4">
        <v>21348064</v>
      </c>
      <c r="B837" s="1" t="s">
        <v>2493</v>
      </c>
      <c r="C837" s="4">
        <v>2007</v>
      </c>
      <c r="D837" s="5" t="s">
        <v>2494</v>
      </c>
      <c r="E837" s="3" t="s">
        <v>580</v>
      </c>
      <c r="F837" s="3" t="s">
        <v>38</v>
      </c>
      <c r="G837">
        <v>0</v>
      </c>
    </row>
    <row r="838" spans="1:7" ht="16">
      <c r="A838" s="4">
        <v>17173218</v>
      </c>
      <c r="B838" s="1" t="s">
        <v>2631</v>
      </c>
      <c r="C838" s="4">
        <v>2007</v>
      </c>
      <c r="D838" s="5" t="s">
        <v>2632</v>
      </c>
      <c r="E838" s="3" t="s">
        <v>580</v>
      </c>
      <c r="F838" s="3" t="s">
        <v>164</v>
      </c>
      <c r="G838">
        <v>0</v>
      </c>
    </row>
    <row r="839" spans="1:7" ht="16">
      <c r="A839" s="4">
        <v>17172120</v>
      </c>
      <c r="B839" s="1" t="s">
        <v>267</v>
      </c>
      <c r="C839" s="4">
        <v>2006</v>
      </c>
      <c r="D839" s="5" t="s">
        <v>593</v>
      </c>
      <c r="E839" s="3" t="s">
        <v>580</v>
      </c>
      <c r="F839" s="3" t="s">
        <v>45</v>
      </c>
      <c r="G839">
        <v>0</v>
      </c>
    </row>
    <row r="840" spans="1:7" ht="16">
      <c r="A840" s="4">
        <v>17151208</v>
      </c>
      <c r="B840" s="1" t="s">
        <v>2082</v>
      </c>
      <c r="C840" s="4">
        <v>2007</v>
      </c>
      <c r="D840" s="5" t="s">
        <v>2083</v>
      </c>
      <c r="E840" s="3" t="s">
        <v>580</v>
      </c>
      <c r="F840" s="3" t="s">
        <v>33</v>
      </c>
      <c r="G840">
        <v>0</v>
      </c>
    </row>
    <row r="841" spans="1:7" ht="16">
      <c r="A841" s="4">
        <v>17147913</v>
      </c>
      <c r="B841" s="1" t="s">
        <v>1531</v>
      </c>
      <c r="C841" s="4">
        <v>2006</v>
      </c>
      <c r="D841" s="5" t="s">
        <v>1532</v>
      </c>
      <c r="E841" s="3" t="s">
        <v>580</v>
      </c>
      <c r="F841" s="3" t="s">
        <v>143</v>
      </c>
      <c r="G841">
        <v>0</v>
      </c>
    </row>
    <row r="842" spans="1:7" ht="16">
      <c r="A842" s="4">
        <v>17116137</v>
      </c>
      <c r="B842" s="1" t="s">
        <v>923</v>
      </c>
      <c r="C842" s="4">
        <v>2006</v>
      </c>
      <c r="D842" s="5" t="s">
        <v>924</v>
      </c>
      <c r="E842" s="3" t="s">
        <v>580</v>
      </c>
      <c r="F842" s="3" t="s">
        <v>29</v>
      </c>
      <c r="G842">
        <v>0</v>
      </c>
    </row>
    <row r="843" spans="1:7" ht="16">
      <c r="A843" s="4">
        <v>17092696</v>
      </c>
      <c r="B843" s="1" t="s">
        <v>1099</v>
      </c>
      <c r="C843" s="4">
        <v>2006</v>
      </c>
      <c r="D843" s="5" t="s">
        <v>1100</v>
      </c>
      <c r="E843" s="3" t="s">
        <v>580</v>
      </c>
      <c r="F843" s="3" t="s">
        <v>29</v>
      </c>
      <c r="G843">
        <v>0</v>
      </c>
    </row>
    <row r="844" spans="1:7" ht="16">
      <c r="A844" s="4">
        <v>17038915</v>
      </c>
      <c r="B844" s="1" t="s">
        <v>1337</v>
      </c>
      <c r="C844" s="4">
        <v>2006</v>
      </c>
      <c r="D844" s="5" t="s">
        <v>1338</v>
      </c>
      <c r="E844" s="3" t="s">
        <v>580</v>
      </c>
      <c r="F844" s="3" t="s">
        <v>42</v>
      </c>
      <c r="G844">
        <v>0</v>
      </c>
    </row>
    <row r="845" spans="1:7" ht="16">
      <c r="A845" s="4">
        <v>17035801</v>
      </c>
      <c r="B845" s="1" t="s">
        <v>2381</v>
      </c>
      <c r="C845" s="4">
        <v>1999</v>
      </c>
      <c r="D845" s="5" t="s">
        <v>2544</v>
      </c>
      <c r="E845" s="3" t="s">
        <v>580</v>
      </c>
      <c r="F845" s="3" t="s">
        <v>38</v>
      </c>
      <c r="G845">
        <v>0</v>
      </c>
    </row>
    <row r="846" spans="1:7" ht="16">
      <c r="A846" s="4">
        <v>17035788</v>
      </c>
      <c r="B846" s="1" t="s">
        <v>2501</v>
      </c>
      <c r="C846" s="4">
        <v>1999</v>
      </c>
      <c r="D846" s="5" t="s">
        <v>2502</v>
      </c>
      <c r="E846" s="3" t="s">
        <v>580</v>
      </c>
      <c r="F846" s="3" t="s">
        <v>38</v>
      </c>
      <c r="G846">
        <v>0</v>
      </c>
    </row>
    <row r="847" spans="1:7" ht="16">
      <c r="A847" s="4">
        <v>17033403</v>
      </c>
      <c r="B847" s="1" t="s">
        <v>2381</v>
      </c>
      <c r="C847" s="4">
        <v>1998</v>
      </c>
      <c r="D847" s="5" t="s">
        <v>2556</v>
      </c>
      <c r="E847" s="3" t="s">
        <v>580</v>
      </c>
      <c r="F847" s="3" t="s">
        <v>38</v>
      </c>
      <c r="G847">
        <v>0</v>
      </c>
    </row>
    <row r="848" spans="1:7" ht="16">
      <c r="A848" s="4">
        <v>17032433</v>
      </c>
      <c r="B848" s="1" t="s">
        <v>2612</v>
      </c>
      <c r="C848" s="4">
        <v>2006</v>
      </c>
      <c r="D848" s="5" t="s">
        <v>2613</v>
      </c>
      <c r="E848" s="3" t="s">
        <v>580</v>
      </c>
      <c r="F848" s="3" t="s">
        <v>38</v>
      </c>
      <c r="G848">
        <v>0</v>
      </c>
    </row>
    <row r="849" spans="1:7" ht="16">
      <c r="A849" s="4">
        <v>17013421</v>
      </c>
      <c r="B849" s="1" t="s">
        <v>867</v>
      </c>
      <c r="C849" s="4">
        <v>2006</v>
      </c>
      <c r="D849" s="5" t="s">
        <v>868</v>
      </c>
      <c r="E849" s="3" t="s">
        <v>580</v>
      </c>
      <c r="F849" s="3" t="s">
        <v>29</v>
      </c>
      <c r="G849">
        <v>0</v>
      </c>
    </row>
    <row r="850" spans="1:7" ht="16">
      <c r="A850" s="4">
        <v>16984646</v>
      </c>
      <c r="B850" s="1" t="s">
        <v>1917</v>
      </c>
      <c r="C850" s="4">
        <v>2006</v>
      </c>
      <c r="D850" s="5" t="s">
        <v>1918</v>
      </c>
      <c r="E850" s="3" t="s">
        <v>580</v>
      </c>
      <c r="F850" s="3" t="s">
        <v>33</v>
      </c>
      <c r="G850">
        <v>0</v>
      </c>
    </row>
    <row r="851" spans="1:7" ht="16">
      <c r="A851" s="4">
        <v>16966219</v>
      </c>
      <c r="B851" s="1" t="s">
        <v>1850</v>
      </c>
      <c r="C851" s="4">
        <v>2006</v>
      </c>
      <c r="D851" s="5" t="s">
        <v>1851</v>
      </c>
      <c r="E851" s="3" t="s">
        <v>580</v>
      </c>
      <c r="F851" s="3" t="s">
        <v>33</v>
      </c>
      <c r="G851">
        <v>0</v>
      </c>
    </row>
    <row r="852" spans="1:7" ht="16">
      <c r="A852" s="4">
        <v>16960791</v>
      </c>
      <c r="B852" s="1" t="s">
        <v>1500</v>
      </c>
      <c r="C852" s="4">
        <v>2006</v>
      </c>
      <c r="D852" s="5" t="s">
        <v>1501</v>
      </c>
      <c r="E852" s="3" t="s">
        <v>580</v>
      </c>
      <c r="F852" s="3" t="s">
        <v>57</v>
      </c>
      <c r="G852">
        <v>0</v>
      </c>
    </row>
    <row r="853" spans="1:7" ht="16">
      <c r="A853" s="4">
        <v>16931140</v>
      </c>
      <c r="B853" s="1" t="s">
        <v>1451</v>
      </c>
      <c r="C853" s="4">
        <v>2006</v>
      </c>
      <c r="D853" s="5" t="s">
        <v>1452</v>
      </c>
      <c r="E853" s="3" t="s">
        <v>580</v>
      </c>
      <c r="F853" s="3" t="s">
        <v>42</v>
      </c>
      <c r="G853">
        <v>0</v>
      </c>
    </row>
    <row r="854" spans="1:7" ht="16">
      <c r="A854" s="4">
        <v>16918534</v>
      </c>
      <c r="B854" s="1" t="s">
        <v>1429</v>
      </c>
      <c r="C854" s="4">
        <v>2006</v>
      </c>
      <c r="D854" s="5" t="s">
        <v>1430</v>
      </c>
      <c r="E854" s="3" t="s">
        <v>580</v>
      </c>
      <c r="F854" s="3" t="s">
        <v>42</v>
      </c>
      <c r="G854">
        <v>0</v>
      </c>
    </row>
    <row r="855" spans="1:7" ht="16">
      <c r="A855" s="4">
        <v>16858271</v>
      </c>
      <c r="B855" s="1" t="s">
        <v>1417</v>
      </c>
      <c r="C855" s="4">
        <v>2006</v>
      </c>
      <c r="D855" s="5" t="s">
        <v>1418</v>
      </c>
      <c r="E855" s="3" t="s">
        <v>580</v>
      </c>
      <c r="F855" s="3" t="s">
        <v>42</v>
      </c>
      <c r="G855">
        <v>0</v>
      </c>
    </row>
    <row r="856" spans="1:7" ht="16">
      <c r="A856" s="4">
        <v>16792943</v>
      </c>
      <c r="B856" s="1" t="s">
        <v>2394</v>
      </c>
      <c r="C856" s="4">
        <v>2006</v>
      </c>
      <c r="D856" s="5" t="s">
        <v>2395</v>
      </c>
      <c r="E856" s="3" t="s">
        <v>580</v>
      </c>
      <c r="F856" s="3" t="s">
        <v>38</v>
      </c>
      <c r="G856">
        <v>0</v>
      </c>
    </row>
    <row r="857" spans="1:7" ht="16">
      <c r="A857" s="4">
        <v>16758753</v>
      </c>
      <c r="B857" s="1" t="s">
        <v>2417</v>
      </c>
      <c r="C857" s="4">
        <v>2006</v>
      </c>
      <c r="D857" s="5" t="s">
        <v>2418</v>
      </c>
      <c r="E857" s="3" t="s">
        <v>580</v>
      </c>
      <c r="F857" s="3" t="s">
        <v>38</v>
      </c>
      <c r="G857">
        <v>0</v>
      </c>
    </row>
    <row r="858" spans="1:7" ht="16">
      <c r="A858" s="4">
        <v>16732999</v>
      </c>
      <c r="B858" s="1" t="s">
        <v>2322</v>
      </c>
      <c r="C858" s="4">
        <v>2006</v>
      </c>
      <c r="D858" s="5" t="s">
        <v>2434</v>
      </c>
      <c r="E858" s="3" t="s">
        <v>580</v>
      </c>
      <c r="F858" s="3" t="s">
        <v>38</v>
      </c>
      <c r="G858">
        <v>0</v>
      </c>
    </row>
    <row r="859" spans="1:7" ht="16">
      <c r="A859" s="4">
        <v>16687586</v>
      </c>
      <c r="B859" s="1" t="s">
        <v>2084</v>
      </c>
      <c r="C859" s="4">
        <v>2006</v>
      </c>
      <c r="D859" s="5" t="s">
        <v>2085</v>
      </c>
      <c r="E859" s="3" t="s">
        <v>580</v>
      </c>
      <c r="F859" s="3" t="s">
        <v>33</v>
      </c>
      <c r="G859">
        <v>0</v>
      </c>
    </row>
    <row r="860" spans="1:7" ht="16">
      <c r="A860" s="4">
        <v>16679705</v>
      </c>
      <c r="B860" s="1" t="s">
        <v>1057</v>
      </c>
      <c r="C860" s="4">
        <v>2006</v>
      </c>
      <c r="D860" s="5" t="s">
        <v>1058</v>
      </c>
      <c r="E860" s="3" t="s">
        <v>580</v>
      </c>
      <c r="F860" s="3" t="s">
        <v>29</v>
      </c>
      <c r="G860">
        <v>0</v>
      </c>
    </row>
    <row r="861" spans="1:7" ht="16">
      <c r="A861" s="4">
        <v>16679694</v>
      </c>
      <c r="B861" s="1" t="s">
        <v>606</v>
      </c>
      <c r="C861" s="4">
        <v>2006</v>
      </c>
      <c r="D861" s="5" t="s">
        <v>1567</v>
      </c>
      <c r="E861" s="3" t="s">
        <v>580</v>
      </c>
      <c r="F861" s="3" t="s">
        <v>85</v>
      </c>
      <c r="G861">
        <v>0</v>
      </c>
    </row>
    <row r="862" spans="1:7" ht="16">
      <c r="A862" s="4">
        <v>16647570</v>
      </c>
      <c r="B862" s="1" t="s">
        <v>1959</v>
      </c>
      <c r="C862" s="4">
        <v>2006</v>
      </c>
      <c r="D862" s="5" t="s">
        <v>1960</v>
      </c>
      <c r="E862" s="3" t="s">
        <v>580</v>
      </c>
      <c r="F862" s="3" t="s">
        <v>33</v>
      </c>
      <c r="G862">
        <v>0</v>
      </c>
    </row>
    <row r="863" spans="1:7" ht="16">
      <c r="A863" s="4">
        <v>16628583</v>
      </c>
      <c r="B863" s="1" t="s">
        <v>1361</v>
      </c>
      <c r="C863" s="4">
        <v>2006</v>
      </c>
      <c r="D863" s="5" t="s">
        <v>1362</v>
      </c>
      <c r="E863" s="3" t="s">
        <v>580</v>
      </c>
      <c r="F863" s="3" t="s">
        <v>42</v>
      </c>
      <c r="G863">
        <v>0</v>
      </c>
    </row>
    <row r="864" spans="1:7" ht="16">
      <c r="A864" s="4">
        <v>16615520</v>
      </c>
      <c r="B864" s="1" t="s">
        <v>2465</v>
      </c>
      <c r="C864" s="4">
        <v>2006</v>
      </c>
      <c r="D864" s="5" t="s">
        <v>2466</v>
      </c>
      <c r="E864" s="3" t="s">
        <v>580</v>
      </c>
      <c r="F864" s="3" t="s">
        <v>38</v>
      </c>
      <c r="G864">
        <v>0</v>
      </c>
    </row>
    <row r="865" spans="1:7" ht="16">
      <c r="A865" s="4">
        <v>16615518</v>
      </c>
      <c r="B865" s="1" t="s">
        <v>2374</v>
      </c>
      <c r="C865" s="4">
        <v>2006</v>
      </c>
      <c r="D865" s="5" t="s">
        <v>2375</v>
      </c>
      <c r="E865" s="3" t="s">
        <v>580</v>
      </c>
      <c r="F865" s="3" t="s">
        <v>38</v>
      </c>
      <c r="G865">
        <v>0</v>
      </c>
    </row>
    <row r="866" spans="1:7" ht="16">
      <c r="A866" s="4">
        <v>16615443</v>
      </c>
      <c r="B866" s="1" t="s">
        <v>2467</v>
      </c>
      <c r="C866" s="4">
        <v>2006</v>
      </c>
      <c r="D866" s="5" t="s">
        <v>2468</v>
      </c>
      <c r="E866" s="3" t="s">
        <v>580</v>
      </c>
      <c r="F866" s="3" t="s">
        <v>38</v>
      </c>
      <c r="G866">
        <v>0</v>
      </c>
    </row>
    <row r="867" spans="1:7" ht="16">
      <c r="A867" s="4">
        <v>16612979</v>
      </c>
      <c r="B867" s="1" t="s">
        <v>1967</v>
      </c>
      <c r="C867" s="4">
        <v>2006</v>
      </c>
      <c r="D867" s="5" t="s">
        <v>1968</v>
      </c>
      <c r="E867" s="3" t="s">
        <v>580</v>
      </c>
      <c r="F867" s="3" t="s">
        <v>33</v>
      </c>
      <c r="G867">
        <v>0</v>
      </c>
    </row>
    <row r="868" spans="1:7" ht="16">
      <c r="A868" s="4">
        <v>16611785</v>
      </c>
      <c r="B868" s="1" t="s">
        <v>977</v>
      </c>
      <c r="C868" s="4">
        <v>2006</v>
      </c>
      <c r="D868" s="5" t="s">
        <v>978</v>
      </c>
      <c r="E868" s="3" t="s">
        <v>580</v>
      </c>
      <c r="F868" s="3" t="s">
        <v>29</v>
      </c>
      <c r="G868">
        <v>0</v>
      </c>
    </row>
    <row r="869" spans="1:7" ht="16">
      <c r="A869" s="4">
        <v>16528368</v>
      </c>
      <c r="B869" s="1" t="s">
        <v>2124</v>
      </c>
      <c r="C869" s="4">
        <v>2006</v>
      </c>
      <c r="D869" s="5" t="s">
        <v>2125</v>
      </c>
      <c r="E869" s="3" t="s">
        <v>580</v>
      </c>
      <c r="F869" s="3" t="s">
        <v>33</v>
      </c>
      <c r="G869">
        <v>0</v>
      </c>
    </row>
    <row r="870" spans="1:7" ht="16">
      <c r="A870" s="4">
        <v>16518751</v>
      </c>
      <c r="B870" s="1" t="s">
        <v>817</v>
      </c>
      <c r="C870" s="4">
        <v>2006</v>
      </c>
      <c r="D870" s="5" t="s">
        <v>818</v>
      </c>
      <c r="E870" s="3" t="s">
        <v>580</v>
      </c>
      <c r="F870" s="3" t="s">
        <v>29</v>
      </c>
      <c r="G870">
        <v>0</v>
      </c>
    </row>
    <row r="871" spans="1:7" ht="16">
      <c r="A871" s="4">
        <v>16504686</v>
      </c>
      <c r="B871" s="1" t="s">
        <v>1367</v>
      </c>
      <c r="C871" s="4">
        <v>2006</v>
      </c>
      <c r="D871" s="5" t="s">
        <v>1368</v>
      </c>
      <c r="E871" s="3" t="s">
        <v>580</v>
      </c>
      <c r="F871" s="3" t="s">
        <v>42</v>
      </c>
      <c r="G871">
        <v>0</v>
      </c>
    </row>
    <row r="872" spans="1:7" ht="16">
      <c r="A872" s="4">
        <v>16489840</v>
      </c>
      <c r="B872" s="1" t="s">
        <v>2615</v>
      </c>
      <c r="C872" s="4">
        <v>2006</v>
      </c>
      <c r="D872" s="5" t="s">
        <v>2616</v>
      </c>
      <c r="E872" s="3" t="s">
        <v>580</v>
      </c>
      <c r="F872" s="3" t="s">
        <v>38</v>
      </c>
      <c r="G872">
        <v>0</v>
      </c>
    </row>
    <row r="873" spans="1:7" ht="16">
      <c r="A873" s="4">
        <v>16477222</v>
      </c>
      <c r="B873" s="1" t="s">
        <v>1291</v>
      </c>
      <c r="C873" s="4">
        <v>2006</v>
      </c>
      <c r="D873" s="5" t="s">
        <v>1292</v>
      </c>
      <c r="E873" s="3" t="s">
        <v>580</v>
      </c>
      <c r="F873" s="3" t="s">
        <v>42</v>
      </c>
      <c r="G873">
        <v>0</v>
      </c>
    </row>
    <row r="874" spans="1:7" ht="16">
      <c r="A874" s="4">
        <v>16474928</v>
      </c>
      <c r="B874" s="1" t="s">
        <v>1985</v>
      </c>
      <c r="C874" s="4">
        <v>2006</v>
      </c>
      <c r="D874" s="5" t="s">
        <v>1986</v>
      </c>
      <c r="E874" s="3" t="s">
        <v>580</v>
      </c>
      <c r="F874" s="3" t="s">
        <v>33</v>
      </c>
      <c r="G874">
        <v>0</v>
      </c>
    </row>
    <row r="875" spans="1:7" ht="16">
      <c r="A875" s="4">
        <v>16401906</v>
      </c>
      <c r="B875" s="1" t="s">
        <v>921</v>
      </c>
      <c r="C875" s="4">
        <v>2005</v>
      </c>
      <c r="D875" s="5" t="s">
        <v>922</v>
      </c>
      <c r="E875" s="3" t="s">
        <v>580</v>
      </c>
      <c r="F875" s="3" t="s">
        <v>29</v>
      </c>
      <c r="G875">
        <v>0</v>
      </c>
    </row>
    <row r="876" spans="1:7" ht="16">
      <c r="A876" s="4">
        <v>16387127</v>
      </c>
      <c r="B876" s="1" t="s">
        <v>1181</v>
      </c>
      <c r="C876" s="4">
        <v>2005</v>
      </c>
      <c r="D876" s="5" t="s">
        <v>1182</v>
      </c>
      <c r="E876" s="3" t="s">
        <v>580</v>
      </c>
      <c r="F876" s="3" t="s">
        <v>29</v>
      </c>
      <c r="G876">
        <v>0</v>
      </c>
    </row>
    <row r="877" spans="1:7" ht="16">
      <c r="A877" s="4">
        <v>16386530</v>
      </c>
      <c r="B877" s="1" t="s">
        <v>1469</v>
      </c>
      <c r="C877" s="4">
        <v>2005</v>
      </c>
      <c r="D877" s="5" t="s">
        <v>1470</v>
      </c>
      <c r="E877" s="3" t="s">
        <v>580</v>
      </c>
      <c r="F877" s="3" t="s">
        <v>42</v>
      </c>
      <c r="G877">
        <v>0</v>
      </c>
    </row>
    <row r="878" spans="1:7" ht="16">
      <c r="A878" s="4">
        <v>16382451</v>
      </c>
      <c r="B878" s="1" t="s">
        <v>2534</v>
      </c>
      <c r="C878" s="4">
        <v>2006</v>
      </c>
      <c r="D878" s="5" t="s">
        <v>2535</v>
      </c>
      <c r="E878" s="3" t="s">
        <v>580</v>
      </c>
      <c r="F878" s="3" t="s">
        <v>38</v>
      </c>
      <c r="G878">
        <v>0</v>
      </c>
    </row>
    <row r="879" spans="1:7" ht="16">
      <c r="A879" s="4">
        <v>16363745</v>
      </c>
      <c r="B879" s="1" t="s">
        <v>975</v>
      </c>
      <c r="C879" s="4">
        <v>2005</v>
      </c>
      <c r="D879" s="5" t="s">
        <v>976</v>
      </c>
      <c r="E879" s="3" t="s">
        <v>580</v>
      </c>
      <c r="F879" s="3" t="s">
        <v>29</v>
      </c>
      <c r="G879">
        <v>0</v>
      </c>
    </row>
    <row r="880" spans="1:7" ht="16">
      <c r="A880" s="4">
        <v>16333831</v>
      </c>
      <c r="B880" s="1" t="s">
        <v>1824</v>
      </c>
      <c r="C880" s="4">
        <v>2006</v>
      </c>
      <c r="D880" s="5" t="s">
        <v>1825</v>
      </c>
      <c r="E880" s="3" t="s">
        <v>580</v>
      </c>
      <c r="F880" s="3" t="s">
        <v>33</v>
      </c>
      <c r="G880">
        <v>0</v>
      </c>
    </row>
    <row r="881" spans="1:7" ht="16">
      <c r="A881" s="4">
        <v>16313481</v>
      </c>
      <c r="B881" s="1" t="s">
        <v>1081</v>
      </c>
      <c r="C881" s="4">
        <v>2005</v>
      </c>
      <c r="D881" s="5" t="s">
        <v>1082</v>
      </c>
      <c r="E881" s="3" t="s">
        <v>580</v>
      </c>
      <c r="F881" s="3" t="s">
        <v>29</v>
      </c>
      <c r="G881">
        <v>0</v>
      </c>
    </row>
    <row r="882" spans="1:7" ht="16">
      <c r="A882" s="4">
        <v>16305617</v>
      </c>
      <c r="B882" s="1" t="s">
        <v>2482</v>
      </c>
      <c r="C882" s="4">
        <v>2005</v>
      </c>
      <c r="D882" s="5" t="s">
        <v>2483</v>
      </c>
      <c r="E882" s="3" t="s">
        <v>580</v>
      </c>
      <c r="F882" s="3" t="s">
        <v>38</v>
      </c>
      <c r="G882">
        <v>0</v>
      </c>
    </row>
    <row r="883" spans="1:7" ht="16">
      <c r="A883" s="4">
        <v>16303014</v>
      </c>
      <c r="B883" s="1" t="s">
        <v>1389</v>
      </c>
      <c r="C883" s="4">
        <v>2005</v>
      </c>
      <c r="D883" s="5" t="s">
        <v>1390</v>
      </c>
      <c r="E883" s="3" t="s">
        <v>580</v>
      </c>
      <c r="F883" s="3" t="s">
        <v>42</v>
      </c>
      <c r="G883">
        <v>0</v>
      </c>
    </row>
    <row r="884" spans="1:7" ht="16">
      <c r="A884" s="4">
        <v>16300835</v>
      </c>
      <c r="B884" s="1" t="s">
        <v>1909</v>
      </c>
      <c r="C884" s="4">
        <v>2006</v>
      </c>
      <c r="D884" s="5" t="s">
        <v>1910</v>
      </c>
      <c r="E884" s="3" t="s">
        <v>580</v>
      </c>
      <c r="F884" s="3" t="s">
        <v>33</v>
      </c>
      <c r="G884">
        <v>0</v>
      </c>
    </row>
    <row r="885" spans="1:7" ht="16">
      <c r="A885" s="4">
        <v>16218029</v>
      </c>
      <c r="B885" s="1" t="s">
        <v>1427</v>
      </c>
      <c r="C885" s="4">
        <v>2005</v>
      </c>
      <c r="D885" s="5" t="s">
        <v>1428</v>
      </c>
      <c r="E885" s="3" t="s">
        <v>580</v>
      </c>
      <c r="F885" s="3" t="s">
        <v>42</v>
      </c>
      <c r="G885">
        <v>0</v>
      </c>
    </row>
    <row r="886" spans="1:7" ht="16">
      <c r="A886" s="4">
        <v>16176416</v>
      </c>
      <c r="B886" s="1" t="s">
        <v>1373</v>
      </c>
      <c r="C886" s="4">
        <v>2005</v>
      </c>
      <c r="D886" s="5" t="s">
        <v>1374</v>
      </c>
      <c r="E886" s="3" t="s">
        <v>580</v>
      </c>
      <c r="F886" s="3" t="s">
        <v>42</v>
      </c>
      <c r="G886">
        <v>0</v>
      </c>
    </row>
    <row r="887" spans="1:7" ht="16">
      <c r="A887" s="4">
        <v>16170749</v>
      </c>
      <c r="B887" s="1" t="s">
        <v>1437</v>
      </c>
      <c r="C887" s="4">
        <v>2005</v>
      </c>
      <c r="D887" s="5" t="s">
        <v>1438</v>
      </c>
      <c r="E887" s="3" t="s">
        <v>580</v>
      </c>
      <c r="F887" s="3" t="s">
        <v>42</v>
      </c>
      <c r="G887">
        <v>0</v>
      </c>
    </row>
    <row r="888" spans="1:7" ht="16">
      <c r="A888" s="4">
        <v>16148562</v>
      </c>
      <c r="B888" s="1" t="s">
        <v>1035</v>
      </c>
      <c r="C888" s="4">
        <v>2005</v>
      </c>
      <c r="D888" s="5" t="s">
        <v>1036</v>
      </c>
      <c r="E888" s="3" t="s">
        <v>580</v>
      </c>
      <c r="F888" s="3" t="s">
        <v>29</v>
      </c>
      <c r="G888">
        <v>0</v>
      </c>
    </row>
    <row r="889" spans="1:7" ht="16">
      <c r="A889" s="4">
        <v>16123732</v>
      </c>
      <c r="B889" s="1" t="s">
        <v>1005</v>
      </c>
      <c r="C889" s="4">
        <v>2005</v>
      </c>
      <c r="D889" s="5" t="s">
        <v>1006</v>
      </c>
      <c r="E889" s="3" t="s">
        <v>580</v>
      </c>
      <c r="F889" s="3" t="s">
        <v>29</v>
      </c>
      <c r="G889">
        <v>0</v>
      </c>
    </row>
    <row r="890" spans="1:7" ht="16">
      <c r="A890" s="4">
        <v>16030042</v>
      </c>
      <c r="B890" s="1" t="s">
        <v>875</v>
      </c>
      <c r="C890" s="4">
        <v>2005</v>
      </c>
      <c r="D890" s="5" t="s">
        <v>876</v>
      </c>
      <c r="E890" s="3" t="s">
        <v>580</v>
      </c>
      <c r="F890" s="3" t="s">
        <v>29</v>
      </c>
      <c r="G890">
        <v>0</v>
      </c>
    </row>
    <row r="891" spans="1:7" ht="16">
      <c r="A891" s="4">
        <v>16019484</v>
      </c>
      <c r="B891" s="1" t="s">
        <v>1055</v>
      </c>
      <c r="C891" s="4">
        <v>2005</v>
      </c>
      <c r="D891" s="5" t="s">
        <v>1056</v>
      </c>
      <c r="E891" s="3" t="s">
        <v>580</v>
      </c>
      <c r="F891" s="3" t="s">
        <v>29</v>
      </c>
      <c r="G891">
        <v>0</v>
      </c>
    </row>
    <row r="892" spans="1:7" ht="16">
      <c r="A892" s="4">
        <v>16008754</v>
      </c>
      <c r="B892" s="1" t="s">
        <v>1679</v>
      </c>
      <c r="C892" s="4">
        <v>2005</v>
      </c>
      <c r="D892" s="5" t="s">
        <v>1680</v>
      </c>
      <c r="E892" s="3" t="s">
        <v>580</v>
      </c>
      <c r="F892" s="3" t="s">
        <v>49</v>
      </c>
      <c r="G892">
        <v>0</v>
      </c>
    </row>
    <row r="893" spans="1:7" ht="16">
      <c r="A893" s="4">
        <v>15964357</v>
      </c>
      <c r="B893" s="1" t="s">
        <v>1341</v>
      </c>
      <c r="C893" s="4">
        <v>2005</v>
      </c>
      <c r="D893" s="5" t="s">
        <v>1342</v>
      </c>
      <c r="E893" s="3" t="s">
        <v>580</v>
      </c>
      <c r="F893" s="3" t="s">
        <v>42</v>
      </c>
      <c r="G893">
        <v>0</v>
      </c>
    </row>
    <row r="894" spans="1:7" ht="16">
      <c r="A894" s="4">
        <v>15914369</v>
      </c>
      <c r="B894" s="1" t="s">
        <v>749</v>
      </c>
      <c r="C894" s="4">
        <v>2005</v>
      </c>
      <c r="D894" s="5" t="s">
        <v>750</v>
      </c>
      <c r="E894" s="3" t="s">
        <v>580</v>
      </c>
      <c r="F894" s="3" t="s">
        <v>29</v>
      </c>
      <c r="G894">
        <v>0</v>
      </c>
    </row>
    <row r="895" spans="1:7" ht="16">
      <c r="A895" s="4">
        <v>15899185</v>
      </c>
      <c r="B895" s="1" t="s">
        <v>1003</v>
      </c>
      <c r="C895" s="4">
        <v>2005</v>
      </c>
      <c r="D895" s="5" t="s">
        <v>1004</v>
      </c>
      <c r="E895" s="3" t="s">
        <v>580</v>
      </c>
      <c r="F895" s="3" t="s">
        <v>29</v>
      </c>
      <c r="G895">
        <v>0</v>
      </c>
    </row>
    <row r="896" spans="1:7" ht="16">
      <c r="A896" s="4">
        <v>15864103</v>
      </c>
      <c r="B896" s="1" t="s">
        <v>2293</v>
      </c>
      <c r="C896" s="4">
        <v>2005</v>
      </c>
      <c r="D896" s="5" t="s">
        <v>2329</v>
      </c>
      <c r="E896" s="3" t="s">
        <v>580</v>
      </c>
      <c r="F896" s="3" t="s">
        <v>38</v>
      </c>
      <c r="G896">
        <v>0</v>
      </c>
    </row>
    <row r="897" spans="1:7" ht="16">
      <c r="A897" s="4">
        <v>15848678</v>
      </c>
      <c r="B897" s="1" t="s">
        <v>1339</v>
      </c>
      <c r="C897" s="4">
        <v>2005</v>
      </c>
      <c r="D897" s="5" t="s">
        <v>1340</v>
      </c>
      <c r="E897" s="3" t="s">
        <v>580</v>
      </c>
      <c r="F897" s="3" t="s">
        <v>42</v>
      </c>
      <c r="G897">
        <v>0</v>
      </c>
    </row>
    <row r="898" spans="1:7" ht="16">
      <c r="A898" s="4">
        <v>15815044</v>
      </c>
      <c r="B898" s="1" t="s">
        <v>853</v>
      </c>
      <c r="C898" s="4">
        <v>2005</v>
      </c>
      <c r="D898" s="5" t="s">
        <v>854</v>
      </c>
      <c r="E898" s="3" t="s">
        <v>580</v>
      </c>
      <c r="F898" s="3" t="s">
        <v>29</v>
      </c>
      <c r="G898">
        <v>0</v>
      </c>
    </row>
    <row r="899" spans="1:7" ht="16">
      <c r="A899" s="4">
        <v>15721266</v>
      </c>
      <c r="B899" s="1" t="s">
        <v>1834</v>
      </c>
      <c r="C899" s="4">
        <v>2005</v>
      </c>
      <c r="D899" s="5" t="s">
        <v>1835</v>
      </c>
      <c r="E899" s="3" t="s">
        <v>580</v>
      </c>
      <c r="F899" s="3" t="s">
        <v>33</v>
      </c>
      <c r="G899">
        <v>0</v>
      </c>
    </row>
    <row r="900" spans="1:7" ht="16">
      <c r="A900" s="4">
        <v>15667619</v>
      </c>
      <c r="B900" s="1" t="s">
        <v>939</v>
      </c>
      <c r="C900" s="4">
        <v>2005</v>
      </c>
      <c r="D900" s="5" t="s">
        <v>940</v>
      </c>
      <c r="E900" s="3" t="s">
        <v>580</v>
      </c>
      <c r="F900" s="3" t="s">
        <v>29</v>
      </c>
      <c r="G900">
        <v>0</v>
      </c>
    </row>
    <row r="901" spans="1:7" ht="16">
      <c r="A901" s="4">
        <v>15660876</v>
      </c>
      <c r="B901" s="1" t="s">
        <v>965</v>
      </c>
      <c r="C901" s="4">
        <v>2004</v>
      </c>
      <c r="D901" s="5" t="s">
        <v>966</v>
      </c>
      <c r="E901" s="3" t="s">
        <v>580</v>
      </c>
      <c r="F901" s="3" t="s">
        <v>29</v>
      </c>
      <c r="G901">
        <v>0</v>
      </c>
    </row>
    <row r="902" spans="1:7" ht="16">
      <c r="A902" s="4">
        <v>15653828</v>
      </c>
      <c r="B902" s="1" t="s">
        <v>2309</v>
      </c>
      <c r="C902" s="4">
        <v>2005</v>
      </c>
      <c r="D902" s="5" t="s">
        <v>2310</v>
      </c>
      <c r="E902" s="3" t="s">
        <v>580</v>
      </c>
      <c r="F902" s="3" t="s">
        <v>38</v>
      </c>
      <c r="G902">
        <v>0</v>
      </c>
    </row>
    <row r="903" spans="1:7" ht="16">
      <c r="A903" s="4">
        <v>15621108</v>
      </c>
      <c r="B903" s="1" t="s">
        <v>1473</v>
      </c>
      <c r="C903" s="4">
        <v>2004</v>
      </c>
      <c r="D903" s="5" t="s">
        <v>1474</v>
      </c>
      <c r="E903" s="3" t="s">
        <v>580</v>
      </c>
      <c r="F903" s="3" t="s">
        <v>42</v>
      </c>
      <c r="G903">
        <v>0</v>
      </c>
    </row>
    <row r="904" spans="1:7" ht="16">
      <c r="A904" s="4">
        <v>15608657</v>
      </c>
      <c r="B904" s="1" t="s">
        <v>983</v>
      </c>
      <c r="C904" s="4">
        <v>2005</v>
      </c>
      <c r="D904" s="5" t="s">
        <v>984</v>
      </c>
      <c r="E904" s="3" t="s">
        <v>580</v>
      </c>
      <c r="F904" s="3" t="s">
        <v>29</v>
      </c>
      <c r="G904">
        <v>0</v>
      </c>
    </row>
    <row r="905" spans="1:7" ht="16">
      <c r="A905" s="4">
        <v>15561688</v>
      </c>
      <c r="B905" s="1" t="s">
        <v>2598</v>
      </c>
      <c r="C905" s="4">
        <v>2004</v>
      </c>
      <c r="D905" s="5" t="s">
        <v>2599</v>
      </c>
      <c r="E905" s="3" t="s">
        <v>580</v>
      </c>
      <c r="F905" s="3" t="s">
        <v>38</v>
      </c>
      <c r="G905">
        <v>0</v>
      </c>
    </row>
    <row r="906" spans="1:7" ht="16">
      <c r="A906" s="4">
        <v>15543584</v>
      </c>
      <c r="B906" s="1" t="s">
        <v>1855</v>
      </c>
      <c r="C906" s="4">
        <v>2005</v>
      </c>
      <c r="D906" s="5" t="s">
        <v>1856</v>
      </c>
      <c r="E906" s="3" t="s">
        <v>580</v>
      </c>
      <c r="F906" s="3" t="s">
        <v>33</v>
      </c>
      <c r="G906">
        <v>0</v>
      </c>
    </row>
    <row r="907" spans="1:7" ht="16">
      <c r="A907" s="4">
        <v>15543572</v>
      </c>
      <c r="B907" s="1" t="s">
        <v>1861</v>
      </c>
      <c r="C907" s="4">
        <v>2005</v>
      </c>
      <c r="D907" s="5" t="s">
        <v>1862</v>
      </c>
      <c r="E907" s="3" t="s">
        <v>580</v>
      </c>
      <c r="F907" s="3" t="s">
        <v>33</v>
      </c>
      <c r="G907" s="3">
        <v>0</v>
      </c>
    </row>
    <row r="908" spans="1:7" ht="16">
      <c r="A908" s="4">
        <v>15504215</v>
      </c>
      <c r="B908" s="1">
        <v>0</v>
      </c>
      <c r="C908" s="4">
        <v>2004</v>
      </c>
      <c r="D908" s="5" t="s">
        <v>2490</v>
      </c>
      <c r="E908" s="3" t="s">
        <v>580</v>
      </c>
      <c r="F908" s="3" t="s">
        <v>38</v>
      </c>
      <c r="G908" s="3">
        <v>0</v>
      </c>
    </row>
    <row r="909" spans="1:7" ht="16">
      <c r="A909" s="4">
        <v>15480369</v>
      </c>
      <c r="B909" s="1" t="s">
        <v>1758</v>
      </c>
      <c r="C909" s="4">
        <v>2004</v>
      </c>
      <c r="D909" s="5" t="s">
        <v>1759</v>
      </c>
      <c r="E909" s="3" t="s">
        <v>580</v>
      </c>
      <c r="F909" s="3" t="s">
        <v>33</v>
      </c>
      <c r="G909" s="3">
        <v>0</v>
      </c>
    </row>
    <row r="910" spans="1:7" ht="16">
      <c r="A910" s="4">
        <v>15287524</v>
      </c>
      <c r="B910" s="1" t="s">
        <v>1043</v>
      </c>
      <c r="C910" s="4">
        <v>2004</v>
      </c>
      <c r="D910" s="5" t="s">
        <v>1044</v>
      </c>
      <c r="E910" s="3" t="s">
        <v>580</v>
      </c>
      <c r="F910" s="3" t="s">
        <v>29</v>
      </c>
      <c r="G910" s="3">
        <v>0</v>
      </c>
    </row>
    <row r="911" spans="1:7" ht="16">
      <c r="A911" s="4">
        <v>15223915</v>
      </c>
      <c r="B911" s="1" t="s">
        <v>1506</v>
      </c>
      <c r="C911" s="4">
        <v>2004</v>
      </c>
      <c r="D911" s="5" t="s">
        <v>1507</v>
      </c>
      <c r="E911" s="3" t="s">
        <v>580</v>
      </c>
      <c r="F911" s="3" t="s">
        <v>57</v>
      </c>
      <c r="G911" s="3">
        <v>0</v>
      </c>
    </row>
    <row r="912" spans="1:7" ht="16">
      <c r="A912" s="4">
        <v>15196083</v>
      </c>
      <c r="B912" s="1" t="s">
        <v>777</v>
      </c>
      <c r="C912" s="4">
        <v>2004</v>
      </c>
      <c r="D912" s="5" t="s">
        <v>778</v>
      </c>
      <c r="E912" s="3" t="s">
        <v>580</v>
      </c>
      <c r="F912" s="3" t="s">
        <v>29</v>
      </c>
      <c r="G912" s="3">
        <v>0</v>
      </c>
    </row>
    <row r="913" spans="1:7" ht="16">
      <c r="A913" s="4">
        <v>15196082</v>
      </c>
      <c r="B913" s="1" t="s">
        <v>893</v>
      </c>
      <c r="C913" s="4">
        <v>2004</v>
      </c>
      <c r="D913" s="5" t="s">
        <v>894</v>
      </c>
      <c r="E913" s="3" t="s">
        <v>580</v>
      </c>
      <c r="F913" s="3" t="s">
        <v>29</v>
      </c>
      <c r="G913" s="3">
        <v>0</v>
      </c>
    </row>
    <row r="914" spans="1:7" ht="16">
      <c r="A914" s="4">
        <v>15186736</v>
      </c>
      <c r="B914" s="1" t="s">
        <v>1814</v>
      </c>
      <c r="C914" s="4">
        <v>2004</v>
      </c>
      <c r="D914" s="5" t="s">
        <v>1815</v>
      </c>
      <c r="E914" s="3" t="s">
        <v>580</v>
      </c>
      <c r="F914" s="3" t="s">
        <v>33</v>
      </c>
      <c r="G914" s="3">
        <v>0</v>
      </c>
    </row>
    <row r="915" spans="1:7" ht="16">
      <c r="A915" s="4">
        <v>15164383</v>
      </c>
      <c r="B915" s="1" t="s">
        <v>839</v>
      </c>
      <c r="C915" s="4">
        <v>2004</v>
      </c>
      <c r="D915" s="5" t="s">
        <v>840</v>
      </c>
      <c r="E915" s="3" t="s">
        <v>580</v>
      </c>
      <c r="F915" s="3" t="s">
        <v>29</v>
      </c>
      <c r="G915" s="3">
        <v>0</v>
      </c>
    </row>
    <row r="916" spans="1:7" ht="16">
      <c r="A916" s="4">
        <v>15152048</v>
      </c>
      <c r="B916" s="1" t="s">
        <v>1802</v>
      </c>
      <c r="C916" s="4">
        <v>2004</v>
      </c>
      <c r="D916" s="5" t="s">
        <v>1803</v>
      </c>
      <c r="E916" s="3" t="s">
        <v>580</v>
      </c>
      <c r="F916" s="3" t="s">
        <v>33</v>
      </c>
      <c r="G916" s="3">
        <v>0</v>
      </c>
    </row>
    <row r="917" spans="1:7" ht="16">
      <c r="A917" s="4">
        <v>15151761</v>
      </c>
      <c r="B917" s="1" t="s">
        <v>616</v>
      </c>
      <c r="C917" s="4">
        <v>2003</v>
      </c>
      <c r="D917" s="5" t="s">
        <v>617</v>
      </c>
      <c r="E917" s="3" t="s">
        <v>580</v>
      </c>
      <c r="F917" s="3" t="s">
        <v>45</v>
      </c>
      <c r="G917" s="3">
        <v>0</v>
      </c>
    </row>
    <row r="918" spans="1:7" ht="16">
      <c r="A918" s="4">
        <v>15078955</v>
      </c>
      <c r="B918" s="1" t="s">
        <v>1987</v>
      </c>
      <c r="C918" s="4">
        <v>2004</v>
      </c>
      <c r="D918" s="5" t="s">
        <v>1988</v>
      </c>
      <c r="E918" s="3" t="s">
        <v>580</v>
      </c>
      <c r="F918" s="3" t="s">
        <v>33</v>
      </c>
      <c r="G918" s="3">
        <v>0</v>
      </c>
    </row>
    <row r="919" spans="1:7" ht="16">
      <c r="A919" s="4">
        <v>15077022</v>
      </c>
      <c r="B919" s="1" t="s">
        <v>1083</v>
      </c>
      <c r="C919" s="4">
        <v>2004</v>
      </c>
      <c r="D919" s="5" t="s">
        <v>1084</v>
      </c>
      <c r="E919" s="3" t="s">
        <v>580</v>
      </c>
      <c r="F919" s="3" t="s">
        <v>29</v>
      </c>
      <c r="G919" s="3">
        <v>0</v>
      </c>
    </row>
    <row r="920" spans="1:7" ht="16">
      <c r="A920" s="4">
        <v>15050166</v>
      </c>
      <c r="B920" s="1" t="s">
        <v>1413</v>
      </c>
      <c r="C920" s="4">
        <v>2004</v>
      </c>
      <c r="D920" s="5" t="s">
        <v>1414</v>
      </c>
      <c r="E920" s="3" t="s">
        <v>580</v>
      </c>
      <c r="F920" s="3" t="s">
        <v>42</v>
      </c>
      <c r="G920" s="3">
        <v>0</v>
      </c>
    </row>
    <row r="921" spans="1:7" ht="16">
      <c r="A921" s="4">
        <v>15041393</v>
      </c>
      <c r="B921" s="1" t="s">
        <v>1401</v>
      </c>
      <c r="C921" s="4">
        <v>2004</v>
      </c>
      <c r="D921" s="5" t="s">
        <v>1402</v>
      </c>
      <c r="E921" s="3" t="s">
        <v>580</v>
      </c>
      <c r="F921" s="3" t="s">
        <v>42</v>
      </c>
      <c r="G921" s="3">
        <v>0</v>
      </c>
    </row>
    <row r="922" spans="1:7" ht="16">
      <c r="A922" s="4">
        <v>15010521</v>
      </c>
      <c r="B922" s="1" t="s">
        <v>1105</v>
      </c>
      <c r="C922" s="4">
        <v>2004</v>
      </c>
      <c r="D922" s="5" t="s">
        <v>1106</v>
      </c>
      <c r="E922" s="3" t="s">
        <v>580</v>
      </c>
      <c r="F922" s="3" t="s">
        <v>29</v>
      </c>
      <c r="G922" s="3">
        <v>0</v>
      </c>
    </row>
    <row r="923" spans="1:7" ht="16">
      <c r="A923" s="4">
        <v>14987992</v>
      </c>
      <c r="B923" s="1" t="s">
        <v>2076</v>
      </c>
      <c r="C923" s="4">
        <v>2004</v>
      </c>
      <c r="D923" s="5" t="s">
        <v>2077</v>
      </c>
      <c r="E923" s="3" t="s">
        <v>580</v>
      </c>
      <c r="F923" s="3" t="s">
        <v>33</v>
      </c>
      <c r="G923" s="3">
        <v>0</v>
      </c>
    </row>
    <row r="924" spans="1:7" ht="16">
      <c r="A924" s="4">
        <v>14984492</v>
      </c>
      <c r="B924" s="1" t="s">
        <v>606</v>
      </c>
      <c r="C924" s="4">
        <v>2004</v>
      </c>
      <c r="D924" s="5" t="s">
        <v>2414</v>
      </c>
      <c r="E924" s="3" t="s">
        <v>580</v>
      </c>
      <c r="F924" s="3" t="s">
        <v>38</v>
      </c>
      <c r="G924" s="3">
        <v>0</v>
      </c>
    </row>
    <row r="925" spans="1:7" ht="16">
      <c r="A925" s="4">
        <v>14966435</v>
      </c>
      <c r="B925" s="1" t="s">
        <v>1013</v>
      </c>
      <c r="C925" s="4">
        <v>2004</v>
      </c>
      <c r="D925" s="5" t="s">
        <v>1014</v>
      </c>
      <c r="E925" s="3" t="s">
        <v>580</v>
      </c>
      <c r="F925" s="3" t="s">
        <v>29</v>
      </c>
      <c r="G925" s="3">
        <v>0</v>
      </c>
    </row>
    <row r="926" spans="1:7" ht="16">
      <c r="A926" s="4">
        <v>14870894</v>
      </c>
      <c r="B926" s="1" t="s">
        <v>1353</v>
      </c>
      <c r="C926" s="4">
        <v>2003</v>
      </c>
      <c r="D926" s="5" t="s">
        <v>1354</v>
      </c>
      <c r="E926" s="3" t="s">
        <v>580</v>
      </c>
      <c r="F926" s="3" t="s">
        <v>42</v>
      </c>
      <c r="G926" s="3">
        <v>0</v>
      </c>
    </row>
    <row r="927" spans="1:7" ht="16">
      <c r="A927" s="4">
        <v>14742988</v>
      </c>
      <c r="B927" s="1" t="s">
        <v>2511</v>
      </c>
      <c r="C927" s="4">
        <v>2004</v>
      </c>
      <c r="D927" s="5" t="s">
        <v>2512</v>
      </c>
      <c r="E927" s="3" t="s">
        <v>580</v>
      </c>
      <c r="F927" s="3" t="s">
        <v>38</v>
      </c>
      <c r="G927">
        <v>0</v>
      </c>
    </row>
    <row r="928" spans="1:7" ht="16">
      <c r="A928" s="4">
        <v>14625584</v>
      </c>
      <c r="B928" s="1" t="s">
        <v>1031</v>
      </c>
      <c r="C928" s="4">
        <v>2003</v>
      </c>
      <c r="D928" s="5" t="s">
        <v>1032</v>
      </c>
      <c r="E928" s="3" t="s">
        <v>580</v>
      </c>
      <c r="F928" s="3" t="s">
        <v>29</v>
      </c>
      <c r="G928">
        <v>0</v>
      </c>
    </row>
    <row r="929" spans="1:7" ht="16">
      <c r="A929" s="4">
        <v>14624112</v>
      </c>
      <c r="B929" s="1" t="s">
        <v>606</v>
      </c>
      <c r="C929" s="4">
        <v>2003</v>
      </c>
      <c r="D929" s="5" t="s">
        <v>2455</v>
      </c>
      <c r="E929" s="3" t="s">
        <v>580</v>
      </c>
      <c r="F929" s="3" t="s">
        <v>38</v>
      </c>
      <c r="G929">
        <v>0</v>
      </c>
    </row>
    <row r="930" spans="1:7" ht="16">
      <c r="A930" s="4">
        <v>14593901</v>
      </c>
      <c r="B930" s="1" t="s">
        <v>586</v>
      </c>
      <c r="C930" s="4">
        <v>2003</v>
      </c>
      <c r="D930" s="5" t="s">
        <v>587</v>
      </c>
      <c r="E930" s="3" t="s">
        <v>580</v>
      </c>
      <c r="F930" s="3" t="s">
        <v>45</v>
      </c>
      <c r="G930">
        <v>0</v>
      </c>
    </row>
    <row r="931" spans="1:7" ht="16">
      <c r="A931" s="4">
        <v>14556272</v>
      </c>
      <c r="B931" s="1" t="s">
        <v>1790</v>
      </c>
      <c r="C931" s="4">
        <v>2003</v>
      </c>
      <c r="D931" s="5" t="s">
        <v>1791</v>
      </c>
      <c r="E931" s="3" t="s">
        <v>580</v>
      </c>
      <c r="F931" s="3" t="s">
        <v>33</v>
      </c>
      <c r="G931" s="3">
        <v>0</v>
      </c>
    </row>
    <row r="932" spans="1:7" ht="16">
      <c r="A932" s="4">
        <v>14529887</v>
      </c>
      <c r="B932" s="1" t="s">
        <v>1411</v>
      </c>
      <c r="C932" s="4">
        <v>2003</v>
      </c>
      <c r="D932" s="5" t="s">
        <v>1412</v>
      </c>
      <c r="E932" s="3" t="s">
        <v>580</v>
      </c>
      <c r="F932" s="3" t="s">
        <v>42</v>
      </c>
      <c r="G932">
        <v>0</v>
      </c>
    </row>
    <row r="933" spans="1:7" ht="16">
      <c r="A933" s="4">
        <v>14525708</v>
      </c>
      <c r="B933" s="1" t="s">
        <v>2352</v>
      </c>
      <c r="C933" s="4">
        <v>2003</v>
      </c>
      <c r="D933" s="5" t="s">
        <v>2353</v>
      </c>
      <c r="E933" s="3" t="s">
        <v>580</v>
      </c>
      <c r="F933" s="3" t="s">
        <v>38</v>
      </c>
      <c r="G933">
        <v>0</v>
      </c>
    </row>
    <row r="934" spans="1:7" ht="16">
      <c r="A934" s="4">
        <v>12966551</v>
      </c>
      <c r="B934" s="1" t="s">
        <v>1863</v>
      </c>
      <c r="C934" s="4">
        <v>2003</v>
      </c>
      <c r="D934" s="5" t="s">
        <v>1864</v>
      </c>
      <c r="E934" s="3" t="s">
        <v>580</v>
      </c>
      <c r="F934" s="3" t="s">
        <v>33</v>
      </c>
      <c r="G934">
        <v>0</v>
      </c>
    </row>
    <row r="935" spans="1:7" ht="16">
      <c r="A935" s="4">
        <v>12951217</v>
      </c>
      <c r="B935" s="1" t="s">
        <v>1786</v>
      </c>
      <c r="C935" s="4">
        <v>2003</v>
      </c>
      <c r="D935" s="5" t="s">
        <v>1787</v>
      </c>
      <c r="E935" s="3" t="s">
        <v>580</v>
      </c>
      <c r="F935" s="3" t="s">
        <v>33</v>
      </c>
      <c r="G935">
        <v>0</v>
      </c>
    </row>
    <row r="936" spans="1:7" ht="16">
      <c r="A936" s="4">
        <v>12925104</v>
      </c>
      <c r="B936" s="1" t="s">
        <v>1997</v>
      </c>
      <c r="C936" s="4">
        <v>2003</v>
      </c>
      <c r="D936" s="5" t="s">
        <v>1998</v>
      </c>
      <c r="E936" s="3" t="s">
        <v>580</v>
      </c>
      <c r="F936" s="3" t="s">
        <v>33</v>
      </c>
      <c r="G936">
        <v>0</v>
      </c>
    </row>
    <row r="937" spans="1:7" ht="16">
      <c r="A937" s="4">
        <v>12923440</v>
      </c>
      <c r="B937" s="1" t="s">
        <v>1226</v>
      </c>
      <c r="C937" s="4">
        <v>2003</v>
      </c>
      <c r="D937" s="5" t="s">
        <v>1250</v>
      </c>
      <c r="E937" s="3" t="s">
        <v>580</v>
      </c>
      <c r="F937" s="3" t="s">
        <v>42</v>
      </c>
      <c r="G937">
        <v>0</v>
      </c>
    </row>
    <row r="938" spans="1:7" ht="16">
      <c r="A938" s="4">
        <v>12910597</v>
      </c>
      <c r="B938" s="1" t="s">
        <v>641</v>
      </c>
      <c r="C938" s="4">
        <v>2003</v>
      </c>
      <c r="D938" s="5" t="s">
        <v>642</v>
      </c>
      <c r="E938" s="3" t="s">
        <v>580</v>
      </c>
      <c r="F938" s="3" t="s">
        <v>45</v>
      </c>
      <c r="G938">
        <v>0</v>
      </c>
    </row>
    <row r="939" spans="1:7" ht="16">
      <c r="A939" s="4">
        <v>12868990</v>
      </c>
      <c r="B939" s="1" t="s">
        <v>1165</v>
      </c>
      <c r="C939" s="4">
        <v>2003</v>
      </c>
      <c r="D939" s="5" t="s">
        <v>1166</v>
      </c>
      <c r="E939" s="3" t="s">
        <v>580</v>
      </c>
      <c r="F939" s="3" t="s">
        <v>29</v>
      </c>
      <c r="G939">
        <v>0</v>
      </c>
    </row>
    <row r="940" spans="1:7" ht="16">
      <c r="A940" s="4">
        <v>12858410</v>
      </c>
      <c r="B940" s="1" t="s">
        <v>1840</v>
      </c>
      <c r="C940" s="4">
        <v>2003</v>
      </c>
      <c r="D940" s="5" t="s">
        <v>1841</v>
      </c>
      <c r="E940" s="3" t="s">
        <v>580</v>
      </c>
      <c r="F940" s="3" t="s">
        <v>33</v>
      </c>
      <c r="G940">
        <v>0</v>
      </c>
    </row>
    <row r="941" spans="1:7" ht="16">
      <c r="A941" s="4">
        <v>12833890</v>
      </c>
      <c r="B941" s="1" t="s">
        <v>997</v>
      </c>
      <c r="C941" s="4">
        <v>2003</v>
      </c>
      <c r="D941" s="5" t="s">
        <v>998</v>
      </c>
      <c r="E941" s="3" t="s">
        <v>580</v>
      </c>
      <c r="F941" s="3" t="s">
        <v>29</v>
      </c>
      <c r="G941">
        <v>0</v>
      </c>
    </row>
    <row r="942" spans="1:7" ht="16">
      <c r="A942" s="4">
        <v>12829900</v>
      </c>
      <c r="B942" s="1" t="s">
        <v>1383</v>
      </c>
      <c r="C942" s="4">
        <v>2003</v>
      </c>
      <c r="D942" s="5" t="s">
        <v>1384</v>
      </c>
      <c r="E942" s="3" t="s">
        <v>580</v>
      </c>
      <c r="F942" s="3" t="s">
        <v>42</v>
      </c>
      <c r="G942">
        <v>0</v>
      </c>
    </row>
    <row r="943" spans="1:7" ht="16">
      <c r="A943" s="4">
        <v>12828339</v>
      </c>
      <c r="B943" s="1" t="s">
        <v>1901</v>
      </c>
      <c r="C943" s="4">
        <v>2003</v>
      </c>
      <c r="D943" s="5" t="s">
        <v>1902</v>
      </c>
      <c r="E943" s="3" t="s">
        <v>580</v>
      </c>
      <c r="F943" s="3" t="s">
        <v>33</v>
      </c>
      <c r="G943">
        <v>0</v>
      </c>
    </row>
    <row r="944" spans="1:7" ht="16">
      <c r="A944" s="4">
        <v>12794728</v>
      </c>
      <c r="B944" s="1" t="s">
        <v>787</v>
      </c>
      <c r="C944" s="4">
        <v>2003</v>
      </c>
      <c r="D944" s="5" t="s">
        <v>788</v>
      </c>
      <c r="E944" s="3" t="s">
        <v>580</v>
      </c>
      <c r="F944" s="3" t="s">
        <v>29</v>
      </c>
      <c r="G944">
        <v>0</v>
      </c>
    </row>
    <row r="945" spans="1:7" ht="16">
      <c r="A945" s="4">
        <v>12767009</v>
      </c>
      <c r="B945" s="1" t="s">
        <v>1764</v>
      </c>
      <c r="C945" s="4">
        <v>2003</v>
      </c>
      <c r="D945" s="5" t="s">
        <v>1765</v>
      </c>
      <c r="E945" s="3" t="s">
        <v>580</v>
      </c>
      <c r="F945" s="3" t="s">
        <v>33</v>
      </c>
      <c r="G945">
        <v>0</v>
      </c>
    </row>
    <row r="946" spans="1:7" ht="16">
      <c r="A946" s="4">
        <v>12767008</v>
      </c>
      <c r="B946" s="1" t="s">
        <v>1198</v>
      </c>
      <c r="C946" s="4">
        <v>2003</v>
      </c>
      <c r="D946" s="5" t="s">
        <v>1199</v>
      </c>
      <c r="E946" s="3" t="s">
        <v>580</v>
      </c>
      <c r="F946" s="3" t="s">
        <v>29</v>
      </c>
      <c r="G946">
        <v>0</v>
      </c>
    </row>
    <row r="947" spans="1:7" ht="16">
      <c r="A947" s="4">
        <v>12765120</v>
      </c>
      <c r="B947" s="1" t="s">
        <v>2578</v>
      </c>
      <c r="C947" s="4">
        <v>2003</v>
      </c>
      <c r="D947" s="5" t="s">
        <v>2579</v>
      </c>
      <c r="E947" s="3" t="s">
        <v>580</v>
      </c>
      <c r="F947" s="3" t="s">
        <v>38</v>
      </c>
      <c r="G947">
        <v>0</v>
      </c>
    </row>
    <row r="948" spans="1:7" ht="16">
      <c r="A948" s="4">
        <v>12728905</v>
      </c>
      <c r="B948" s="1" t="s">
        <v>2415</v>
      </c>
      <c r="C948" s="4">
        <v>1999</v>
      </c>
      <c r="D948" s="5" t="s">
        <v>2416</v>
      </c>
      <c r="E948" s="3" t="s">
        <v>580</v>
      </c>
      <c r="F948" s="3" t="s">
        <v>38</v>
      </c>
      <c r="G948">
        <v>0</v>
      </c>
    </row>
    <row r="949" spans="1:7" ht="16">
      <c r="A949" s="4">
        <v>12704592</v>
      </c>
      <c r="B949" s="1" t="s">
        <v>2404</v>
      </c>
      <c r="C949" s="4">
        <v>2003</v>
      </c>
      <c r="D949" s="5" t="s">
        <v>2405</v>
      </c>
      <c r="E949" s="3" t="s">
        <v>580</v>
      </c>
      <c r="F949" s="3" t="s">
        <v>38</v>
      </c>
      <c r="G949" s="3">
        <v>0</v>
      </c>
    </row>
    <row r="950" spans="1:7" ht="16">
      <c r="A950" s="4">
        <v>12654053</v>
      </c>
      <c r="B950" s="1" t="s">
        <v>1405</v>
      </c>
      <c r="C950" s="4">
        <v>2003</v>
      </c>
      <c r="D950" s="5" t="s">
        <v>1406</v>
      </c>
      <c r="E950" s="3" t="s">
        <v>580</v>
      </c>
      <c r="F950" s="3" t="s">
        <v>42</v>
      </c>
      <c r="G950">
        <v>0</v>
      </c>
    </row>
    <row r="951" spans="1:7" ht="16">
      <c r="A951" s="4">
        <v>12628547</v>
      </c>
      <c r="B951" s="1" t="s">
        <v>1349</v>
      </c>
      <c r="C951" s="4">
        <v>2003</v>
      </c>
      <c r="D951" s="5" t="s">
        <v>1350</v>
      </c>
      <c r="E951" s="3" t="s">
        <v>580</v>
      </c>
      <c r="F951" s="3" t="s">
        <v>42</v>
      </c>
      <c r="G951" s="3">
        <v>0</v>
      </c>
    </row>
    <row r="952" spans="1:7" ht="16">
      <c r="A952" s="4">
        <v>12627369</v>
      </c>
      <c r="B952" s="1" t="s">
        <v>1449</v>
      </c>
      <c r="C952" s="4">
        <v>2003</v>
      </c>
      <c r="D952" s="5" t="s">
        <v>1450</v>
      </c>
      <c r="E952" s="3" t="s">
        <v>580</v>
      </c>
      <c r="F952" s="3" t="s">
        <v>42</v>
      </c>
      <c r="G952" s="3">
        <v>0</v>
      </c>
    </row>
    <row r="953" spans="1:7" ht="16">
      <c r="A953" s="4">
        <v>12581322</v>
      </c>
      <c r="B953" s="1" t="s">
        <v>606</v>
      </c>
      <c r="C953" s="4">
        <v>2003</v>
      </c>
      <c r="D953" s="5" t="s">
        <v>2435</v>
      </c>
      <c r="E953" s="3" t="s">
        <v>580</v>
      </c>
      <c r="F953" s="3" t="s">
        <v>38</v>
      </c>
      <c r="G953" s="3">
        <v>0</v>
      </c>
    </row>
    <row r="954" spans="1:7" ht="16">
      <c r="A954" s="4">
        <v>12581135</v>
      </c>
      <c r="B954" s="1" t="s">
        <v>1734</v>
      </c>
      <c r="C954" s="4">
        <v>2003</v>
      </c>
      <c r="D954" s="5" t="s">
        <v>1735</v>
      </c>
      <c r="E954" s="3" t="s">
        <v>580</v>
      </c>
      <c r="F954" s="3" t="s">
        <v>69</v>
      </c>
      <c r="G954" s="3">
        <v>0</v>
      </c>
    </row>
    <row r="955" spans="1:7" ht="16">
      <c r="A955" s="4">
        <v>12580952</v>
      </c>
      <c r="B955" s="1" t="s">
        <v>2368</v>
      </c>
      <c r="C955" s="4">
        <v>2003</v>
      </c>
      <c r="D955" s="5" t="s">
        <v>2369</v>
      </c>
      <c r="E955" s="3" t="s">
        <v>580</v>
      </c>
      <c r="F955" s="3" t="s">
        <v>38</v>
      </c>
      <c r="G955" s="3">
        <v>0</v>
      </c>
    </row>
    <row r="956" spans="1:7" ht="16">
      <c r="A956" s="4">
        <v>12552979</v>
      </c>
      <c r="B956" s="1" t="s">
        <v>1744</v>
      </c>
      <c r="C956" s="4">
        <v>2002</v>
      </c>
      <c r="D956" s="5" t="s">
        <v>1745</v>
      </c>
      <c r="E956" s="3" t="s">
        <v>580</v>
      </c>
      <c r="F956" s="3" t="s">
        <v>69</v>
      </c>
      <c r="G956" s="3">
        <v>0</v>
      </c>
    </row>
    <row r="957" spans="1:7" ht="16">
      <c r="A957" s="4">
        <v>12551983</v>
      </c>
      <c r="B957" s="1" t="s">
        <v>1946</v>
      </c>
      <c r="C957" s="4">
        <v>2003</v>
      </c>
      <c r="D957" s="5" t="s">
        <v>1947</v>
      </c>
      <c r="E957" s="3" t="s">
        <v>580</v>
      </c>
      <c r="F957" s="3" t="s">
        <v>33</v>
      </c>
      <c r="G957" s="3">
        <v>0</v>
      </c>
    </row>
    <row r="958" spans="1:7" ht="16">
      <c r="A958" s="4">
        <v>12537769</v>
      </c>
      <c r="B958" s="1" t="s">
        <v>1196</v>
      </c>
      <c r="C958" s="4">
        <v>2002</v>
      </c>
      <c r="D958" s="5" t="s">
        <v>1197</v>
      </c>
      <c r="E958" s="3" t="s">
        <v>580</v>
      </c>
      <c r="F958" s="3" t="s">
        <v>29</v>
      </c>
      <c r="G958" s="3">
        <v>0</v>
      </c>
    </row>
    <row r="959" spans="1:7" ht="16">
      <c r="A959" s="4">
        <v>12525662</v>
      </c>
      <c r="B959" s="1" t="s">
        <v>1951</v>
      </c>
      <c r="C959" s="4">
        <v>2003</v>
      </c>
      <c r="D959" s="5" t="s">
        <v>1952</v>
      </c>
      <c r="E959" s="3" t="s">
        <v>580</v>
      </c>
      <c r="F959" s="3" t="s">
        <v>33</v>
      </c>
      <c r="G959" s="3">
        <v>0</v>
      </c>
    </row>
    <row r="960" spans="1:7" ht="16">
      <c r="A960" s="4">
        <v>12520651</v>
      </c>
      <c r="B960" s="1" t="s">
        <v>2474</v>
      </c>
      <c r="C960" s="4">
        <v>2002</v>
      </c>
      <c r="D960" s="5" t="s">
        <v>2475</v>
      </c>
      <c r="E960" s="3" t="s">
        <v>580</v>
      </c>
      <c r="F960" s="3" t="s">
        <v>38</v>
      </c>
      <c r="G960" s="3">
        <v>0</v>
      </c>
    </row>
    <row r="961" spans="1:7" ht="16">
      <c r="A961" s="4">
        <v>12515195</v>
      </c>
      <c r="B961" s="1" t="s">
        <v>622</v>
      </c>
      <c r="C961" s="4">
        <v>1998</v>
      </c>
      <c r="D961" s="5" t="s">
        <v>623</v>
      </c>
      <c r="E961" s="3" t="s">
        <v>580</v>
      </c>
      <c r="F961" s="3" t="s">
        <v>45</v>
      </c>
      <c r="G961" s="3">
        <v>0</v>
      </c>
    </row>
    <row r="962" spans="1:7" ht="16">
      <c r="A962" s="4">
        <v>12491213</v>
      </c>
      <c r="B962" s="1" t="s">
        <v>773</v>
      </c>
      <c r="C962" s="4">
        <v>2003</v>
      </c>
      <c r="D962" s="5" t="s">
        <v>774</v>
      </c>
      <c r="E962" s="3" t="s">
        <v>580</v>
      </c>
      <c r="F962" s="3" t="s">
        <v>29</v>
      </c>
      <c r="G962" s="3">
        <v>0</v>
      </c>
    </row>
    <row r="963" spans="1:7" ht="16">
      <c r="A963" s="4">
        <v>12488560</v>
      </c>
      <c r="B963" s="1" t="s">
        <v>2303</v>
      </c>
      <c r="C963" s="4">
        <v>2003</v>
      </c>
      <c r="D963" s="5" t="s">
        <v>2304</v>
      </c>
      <c r="E963" s="3" t="s">
        <v>580</v>
      </c>
      <c r="F963" s="3" t="s">
        <v>38</v>
      </c>
      <c r="G963" s="3">
        <v>0</v>
      </c>
    </row>
    <row r="964" spans="1:7" ht="16">
      <c r="A964" s="4">
        <v>12476296</v>
      </c>
      <c r="B964" s="1" t="s">
        <v>1194</v>
      </c>
      <c r="C964" s="4">
        <v>2002</v>
      </c>
      <c r="D964" s="5" t="s">
        <v>1195</v>
      </c>
      <c r="E964" s="3" t="s">
        <v>580</v>
      </c>
      <c r="F964" s="3" t="s">
        <v>29</v>
      </c>
      <c r="G964" s="3">
        <v>0</v>
      </c>
    </row>
    <row r="965" spans="1:7" ht="16">
      <c r="A965" s="4">
        <v>12430932</v>
      </c>
      <c r="B965" s="1" t="s">
        <v>2279</v>
      </c>
      <c r="C965" s="4">
        <v>2002</v>
      </c>
      <c r="D965" s="5" t="s">
        <v>2328</v>
      </c>
      <c r="E965" s="3" t="s">
        <v>580</v>
      </c>
      <c r="F965" s="3" t="s">
        <v>38</v>
      </c>
      <c r="G965" s="3">
        <v>0</v>
      </c>
    </row>
    <row r="966" spans="1:7" ht="16">
      <c r="A966" s="4">
        <v>12422078</v>
      </c>
      <c r="B966" s="1" t="s">
        <v>1103</v>
      </c>
      <c r="C966" s="4">
        <v>2002</v>
      </c>
      <c r="D966" s="5" t="s">
        <v>1104</v>
      </c>
      <c r="E966" s="3" t="s">
        <v>580</v>
      </c>
      <c r="F966" s="3" t="s">
        <v>29</v>
      </c>
      <c r="G966" s="3">
        <v>0</v>
      </c>
    </row>
    <row r="967" spans="1:7" ht="16">
      <c r="A967" s="4">
        <v>12399238</v>
      </c>
      <c r="B967" s="1" t="s">
        <v>2410</v>
      </c>
      <c r="C967" s="4">
        <v>2002</v>
      </c>
      <c r="D967" s="5" t="s">
        <v>2411</v>
      </c>
      <c r="E967" s="3" t="s">
        <v>580</v>
      </c>
      <c r="F967" s="3" t="s">
        <v>38</v>
      </c>
      <c r="G967" s="3">
        <v>0</v>
      </c>
    </row>
    <row r="968" spans="1:7" ht="16">
      <c r="A968" s="4">
        <v>12399232</v>
      </c>
      <c r="B968" s="1" t="s">
        <v>1425</v>
      </c>
      <c r="C968" s="4">
        <v>2002</v>
      </c>
      <c r="D968" s="5" t="s">
        <v>1426</v>
      </c>
      <c r="E968" s="3" t="s">
        <v>580</v>
      </c>
      <c r="F968" s="3" t="s">
        <v>42</v>
      </c>
      <c r="G968" s="3">
        <v>0</v>
      </c>
    </row>
    <row r="969" spans="1:7" ht="16">
      <c r="A969" s="4">
        <v>12367753</v>
      </c>
      <c r="B969" s="1" t="s">
        <v>1887</v>
      </c>
      <c r="C969" s="4">
        <v>2002</v>
      </c>
      <c r="D969" s="5" t="s">
        <v>1888</v>
      </c>
      <c r="E969" s="3" t="s">
        <v>580</v>
      </c>
      <c r="F969" s="3" t="s">
        <v>33</v>
      </c>
      <c r="G969" s="3">
        <v>0</v>
      </c>
    </row>
    <row r="970" spans="1:7" ht="16">
      <c r="A970" s="4">
        <v>12361757</v>
      </c>
      <c r="B970" s="1" t="s">
        <v>1363</v>
      </c>
      <c r="C970" s="4">
        <v>2002</v>
      </c>
      <c r="D970" s="5" t="s">
        <v>1364</v>
      </c>
      <c r="E970" s="3" t="s">
        <v>580</v>
      </c>
      <c r="F970" s="3" t="s">
        <v>42</v>
      </c>
      <c r="G970" s="3">
        <v>0</v>
      </c>
    </row>
    <row r="971" spans="1:7" ht="16">
      <c r="A971" s="4">
        <v>12360701</v>
      </c>
      <c r="B971" s="1" t="s">
        <v>2459</v>
      </c>
      <c r="C971" s="4">
        <v>2002</v>
      </c>
      <c r="D971" s="5" t="s">
        <v>2460</v>
      </c>
      <c r="E971" s="3" t="s">
        <v>580</v>
      </c>
      <c r="F971" s="3" t="s">
        <v>38</v>
      </c>
      <c r="G971" s="3">
        <v>0</v>
      </c>
    </row>
    <row r="972" spans="1:7" ht="16">
      <c r="A972" s="4">
        <v>12355385</v>
      </c>
      <c r="B972" s="1" t="s">
        <v>1445</v>
      </c>
      <c r="C972" s="4">
        <v>2002</v>
      </c>
      <c r="D972" s="5" t="s">
        <v>1446</v>
      </c>
      <c r="E972" s="3" t="s">
        <v>580</v>
      </c>
      <c r="F972" s="3" t="s">
        <v>42</v>
      </c>
      <c r="G972" s="3">
        <v>0</v>
      </c>
    </row>
    <row r="973" spans="1:7" ht="16">
      <c r="A973" s="4">
        <v>12353198</v>
      </c>
      <c r="B973" s="1" t="s">
        <v>2588</v>
      </c>
      <c r="C973" s="4">
        <v>2002</v>
      </c>
      <c r="D973" s="5" t="s">
        <v>2589</v>
      </c>
      <c r="E973" s="3" t="s">
        <v>580</v>
      </c>
      <c r="F973" s="3" t="s">
        <v>38</v>
      </c>
      <c r="G973" s="3">
        <v>0</v>
      </c>
    </row>
    <row r="974" spans="1:7" ht="16">
      <c r="A974" s="4">
        <v>12353194</v>
      </c>
      <c r="B974" s="1" t="s">
        <v>1508</v>
      </c>
      <c r="C974" s="4">
        <v>2002</v>
      </c>
      <c r="D974" s="5" t="s">
        <v>2473</v>
      </c>
      <c r="E974" s="3" t="s">
        <v>580</v>
      </c>
      <c r="F974" s="3" t="s">
        <v>38</v>
      </c>
      <c r="G974" s="3">
        <v>0</v>
      </c>
    </row>
    <row r="975" spans="1:7" ht="16">
      <c r="A975" s="4">
        <v>12352923</v>
      </c>
      <c r="B975" s="1" t="s">
        <v>1303</v>
      </c>
      <c r="C975" s="4">
        <v>2002</v>
      </c>
      <c r="D975" s="5" t="s">
        <v>1304</v>
      </c>
      <c r="E975" s="3" t="s">
        <v>580</v>
      </c>
      <c r="F975" s="3" t="s">
        <v>42</v>
      </c>
      <c r="G975" s="3">
        <v>0</v>
      </c>
    </row>
    <row r="976" spans="1:7" ht="16">
      <c r="A976" s="4">
        <v>12270665</v>
      </c>
      <c r="B976" s="1" t="s">
        <v>1893</v>
      </c>
      <c r="C976" s="4">
        <v>2002</v>
      </c>
      <c r="D976" s="5" t="s">
        <v>1894</v>
      </c>
      <c r="E976" s="3" t="s">
        <v>580</v>
      </c>
      <c r="F976" s="3" t="s">
        <v>33</v>
      </c>
      <c r="G976" s="3">
        <v>0</v>
      </c>
    </row>
    <row r="977" spans="1:7" ht="16">
      <c r="A977" s="4">
        <v>12220240</v>
      </c>
      <c r="B977" s="1" t="s">
        <v>1355</v>
      </c>
      <c r="C977" s="4">
        <v>2002</v>
      </c>
      <c r="D977" s="5" t="s">
        <v>1356</v>
      </c>
      <c r="E977" s="3" t="s">
        <v>580</v>
      </c>
      <c r="F977" s="3" t="s">
        <v>42</v>
      </c>
      <c r="G977">
        <v>0</v>
      </c>
    </row>
    <row r="978" spans="1:7" ht="16">
      <c r="A978" s="4">
        <v>12206970</v>
      </c>
      <c r="B978" s="1" t="s">
        <v>2545</v>
      </c>
      <c r="C978" s="4">
        <v>2002</v>
      </c>
      <c r="D978" s="5" t="s">
        <v>2546</v>
      </c>
      <c r="E978" s="3" t="s">
        <v>580</v>
      </c>
      <c r="F978" s="3" t="s">
        <v>38</v>
      </c>
      <c r="G978">
        <v>0</v>
      </c>
    </row>
    <row r="979" spans="1:7" ht="16">
      <c r="A979" s="4">
        <v>12195400</v>
      </c>
      <c r="B979" s="1" t="s">
        <v>2608</v>
      </c>
      <c r="C979" s="4">
        <v>2002</v>
      </c>
      <c r="D979" s="5" t="s">
        <v>2609</v>
      </c>
      <c r="E979" s="3" t="s">
        <v>580</v>
      </c>
      <c r="F979" s="3" t="s">
        <v>38</v>
      </c>
      <c r="G979">
        <v>0</v>
      </c>
    </row>
    <row r="980" spans="1:7" ht="16">
      <c r="A980" s="4">
        <v>12182687</v>
      </c>
      <c r="B980" s="1" t="s">
        <v>2621</v>
      </c>
      <c r="C980" s="4">
        <v>2002</v>
      </c>
      <c r="D980" s="5" t="s">
        <v>2622</v>
      </c>
      <c r="E980" s="3" t="s">
        <v>580</v>
      </c>
      <c r="F980" s="3" t="s">
        <v>38</v>
      </c>
      <c r="G980">
        <v>0</v>
      </c>
    </row>
    <row r="981" spans="1:7" ht="16">
      <c r="A981" s="4">
        <v>12182383</v>
      </c>
      <c r="B981" s="1" t="s">
        <v>2358</v>
      </c>
      <c r="C981" s="4">
        <v>2002</v>
      </c>
      <c r="D981" s="5" t="s">
        <v>2359</v>
      </c>
      <c r="E981" s="3" t="s">
        <v>580</v>
      </c>
      <c r="F981" s="3" t="s">
        <v>38</v>
      </c>
      <c r="G981">
        <v>0</v>
      </c>
    </row>
    <row r="982" spans="1:7" ht="16">
      <c r="A982" s="4">
        <v>12173776</v>
      </c>
      <c r="B982" s="1" t="s">
        <v>2017</v>
      </c>
      <c r="C982" s="4">
        <v>2002</v>
      </c>
      <c r="D982" s="5" t="s">
        <v>2018</v>
      </c>
      <c r="E982" s="3" t="s">
        <v>580</v>
      </c>
      <c r="F982" s="3" t="s">
        <v>33</v>
      </c>
      <c r="G982">
        <v>0</v>
      </c>
    </row>
    <row r="983" spans="1:7" ht="16">
      <c r="A983" s="4">
        <v>12153190</v>
      </c>
      <c r="B983" s="1" t="s">
        <v>949</v>
      </c>
      <c r="C983" s="4">
        <v>2002</v>
      </c>
      <c r="D983" s="5" t="s">
        <v>950</v>
      </c>
      <c r="E983" s="3" t="s">
        <v>580</v>
      </c>
      <c r="F983" s="3" t="s">
        <v>29</v>
      </c>
      <c r="G983">
        <v>0</v>
      </c>
    </row>
    <row r="984" spans="1:7" ht="16">
      <c r="A984" s="4">
        <v>12149755</v>
      </c>
      <c r="B984" s="1" t="s">
        <v>2428</v>
      </c>
      <c r="C984" s="4">
        <v>2002</v>
      </c>
      <c r="D984" s="5" t="s">
        <v>2429</v>
      </c>
      <c r="E984" s="3" t="s">
        <v>580</v>
      </c>
      <c r="F984" s="3" t="s">
        <v>38</v>
      </c>
      <c r="G984">
        <v>0</v>
      </c>
    </row>
    <row r="985" spans="1:7" ht="16">
      <c r="A985" s="4">
        <v>12134252</v>
      </c>
      <c r="B985" s="1" t="s">
        <v>1281</v>
      </c>
      <c r="C985" s="4">
        <v>2002</v>
      </c>
      <c r="D985" s="5" t="s">
        <v>1282</v>
      </c>
      <c r="E985" s="3" t="s">
        <v>580</v>
      </c>
      <c r="F985" s="3" t="s">
        <v>42</v>
      </c>
      <c r="G985">
        <v>0</v>
      </c>
    </row>
    <row r="986" spans="1:7" ht="16">
      <c r="A986" s="4">
        <v>12123213</v>
      </c>
      <c r="B986" s="1" t="s">
        <v>1415</v>
      </c>
      <c r="C986" s="4">
        <v>2002</v>
      </c>
      <c r="D986" s="5" t="s">
        <v>1416</v>
      </c>
      <c r="E986" s="3" t="s">
        <v>580</v>
      </c>
      <c r="F986" s="3" t="s">
        <v>42</v>
      </c>
      <c r="G986">
        <v>0</v>
      </c>
    </row>
    <row r="987" spans="1:7" ht="16">
      <c r="A987" s="4">
        <v>12116029</v>
      </c>
      <c r="B987" s="1" t="s">
        <v>1857</v>
      </c>
      <c r="C987" s="4">
        <v>2002</v>
      </c>
      <c r="D987" s="5" t="s">
        <v>1858</v>
      </c>
      <c r="E987" s="3" t="s">
        <v>580</v>
      </c>
      <c r="F987" s="3" t="s">
        <v>33</v>
      </c>
      <c r="G987">
        <v>0</v>
      </c>
    </row>
    <row r="988" spans="1:7" ht="16">
      <c r="A988" s="4">
        <v>12116027</v>
      </c>
      <c r="B988" s="1" t="s">
        <v>2031</v>
      </c>
      <c r="C988" s="4">
        <v>2002</v>
      </c>
      <c r="D988" s="5" t="s">
        <v>2032</v>
      </c>
      <c r="E988" s="3" t="s">
        <v>580</v>
      </c>
      <c r="F988" s="3" t="s">
        <v>33</v>
      </c>
      <c r="G988">
        <v>0</v>
      </c>
    </row>
    <row r="989" spans="1:7" ht="16">
      <c r="A989" s="4">
        <v>12100127</v>
      </c>
      <c r="B989" s="1" t="s">
        <v>1508</v>
      </c>
      <c r="C989" s="4">
        <v>2002</v>
      </c>
      <c r="D989" s="5" t="s">
        <v>2492</v>
      </c>
      <c r="E989" s="3" t="s">
        <v>580</v>
      </c>
      <c r="F989" s="3" t="s">
        <v>38</v>
      </c>
      <c r="G989">
        <v>0</v>
      </c>
    </row>
    <row r="990" spans="1:7" ht="16">
      <c r="A990" s="4">
        <v>12098068</v>
      </c>
      <c r="B990" s="1" t="s">
        <v>1051</v>
      </c>
      <c r="C990" s="4">
        <v>2002</v>
      </c>
      <c r="D990" s="5" t="s">
        <v>1052</v>
      </c>
      <c r="E990" s="3" t="s">
        <v>580</v>
      </c>
      <c r="F990" s="3" t="s">
        <v>29</v>
      </c>
      <c r="G990">
        <v>0</v>
      </c>
    </row>
    <row r="991" spans="1:7" ht="16">
      <c r="A991" s="4">
        <v>12073575</v>
      </c>
      <c r="B991" s="1" t="s">
        <v>1041</v>
      </c>
      <c r="C991" s="4">
        <v>2002</v>
      </c>
      <c r="D991" s="5" t="s">
        <v>1042</v>
      </c>
      <c r="E991" s="3" t="s">
        <v>580</v>
      </c>
      <c r="F991" s="3" t="s">
        <v>29</v>
      </c>
      <c r="G991">
        <v>0</v>
      </c>
    </row>
    <row r="992" spans="1:7" ht="16">
      <c r="A992" s="4">
        <v>12070831</v>
      </c>
      <c r="B992" s="1" t="s">
        <v>2586</v>
      </c>
      <c r="C992" s="4">
        <v>2002</v>
      </c>
      <c r="D992" s="5" t="s">
        <v>2587</v>
      </c>
      <c r="E992" s="3" t="s">
        <v>580</v>
      </c>
      <c r="F992" s="3" t="s">
        <v>38</v>
      </c>
      <c r="G992">
        <v>0</v>
      </c>
    </row>
    <row r="993" spans="1:7" ht="16">
      <c r="A993" s="4">
        <v>12068008</v>
      </c>
      <c r="B993" s="1" t="s">
        <v>1921</v>
      </c>
      <c r="C993" s="4">
        <v>2002</v>
      </c>
      <c r="D993" s="5" t="s">
        <v>1922</v>
      </c>
      <c r="E993" s="3" t="s">
        <v>580</v>
      </c>
      <c r="F993" s="3" t="s">
        <v>33</v>
      </c>
      <c r="G993">
        <v>0</v>
      </c>
    </row>
    <row r="994" spans="1:7" ht="16">
      <c r="A994" s="4">
        <v>12041676</v>
      </c>
      <c r="B994" s="1" t="s">
        <v>2476</v>
      </c>
      <c r="C994" s="4">
        <v>2002</v>
      </c>
      <c r="D994" s="5" t="s">
        <v>2477</v>
      </c>
      <c r="E994" s="3" t="s">
        <v>580</v>
      </c>
      <c r="F994" s="3" t="s">
        <v>38</v>
      </c>
      <c r="G994">
        <v>0</v>
      </c>
    </row>
    <row r="995" spans="1:7" ht="16">
      <c r="A995" s="4">
        <v>12009660</v>
      </c>
      <c r="B995" s="1" t="s">
        <v>1419</v>
      </c>
      <c r="C995" s="4">
        <v>2002</v>
      </c>
      <c r="D995" s="5" t="s">
        <v>1420</v>
      </c>
      <c r="E995" s="3" t="s">
        <v>580</v>
      </c>
      <c r="F995" s="3" t="s">
        <v>42</v>
      </c>
      <c r="G995">
        <v>0</v>
      </c>
    </row>
    <row r="996" spans="1:7" ht="16">
      <c r="A996" s="4">
        <v>11996753</v>
      </c>
      <c r="B996" s="1" t="s">
        <v>634</v>
      </c>
      <c r="C996" s="4">
        <v>2002</v>
      </c>
      <c r="D996" s="5" t="s">
        <v>635</v>
      </c>
      <c r="E996" s="3" t="s">
        <v>580</v>
      </c>
      <c r="F996" s="3" t="s">
        <v>45</v>
      </c>
      <c r="G996">
        <v>0</v>
      </c>
    </row>
    <row r="997" spans="1:7" ht="16">
      <c r="A997" s="4">
        <v>11990701</v>
      </c>
      <c r="B997" s="1" t="s">
        <v>797</v>
      </c>
      <c r="C997" s="4">
        <v>2002</v>
      </c>
      <c r="D997" s="5" t="s">
        <v>798</v>
      </c>
      <c r="E997" s="3" t="s">
        <v>580</v>
      </c>
      <c r="F997" s="3" t="s">
        <v>29</v>
      </c>
      <c r="G997">
        <v>0</v>
      </c>
    </row>
    <row r="998" spans="1:7" ht="16">
      <c r="A998" s="4">
        <v>11990308</v>
      </c>
      <c r="B998" s="1" t="s">
        <v>2059</v>
      </c>
      <c r="C998" s="4">
        <v>2002</v>
      </c>
      <c r="D998" s="5" t="s">
        <v>2060</v>
      </c>
      <c r="E998" s="3" t="s">
        <v>580</v>
      </c>
      <c r="F998" s="3" t="s">
        <v>33</v>
      </c>
      <c r="G998">
        <v>0</v>
      </c>
    </row>
    <row r="999" spans="1:7" ht="16">
      <c r="A999" s="4">
        <v>11986964</v>
      </c>
      <c r="B999" s="1" t="s">
        <v>1025</v>
      </c>
      <c r="C999" s="4">
        <v>2002</v>
      </c>
      <c r="D999" s="5" t="s">
        <v>1026</v>
      </c>
      <c r="E999" s="3" t="s">
        <v>580</v>
      </c>
      <c r="F999" s="3" t="s">
        <v>29</v>
      </c>
      <c r="G999">
        <v>0</v>
      </c>
    </row>
    <row r="1000" spans="1:7" ht="16">
      <c r="A1000" s="4">
        <v>11972099</v>
      </c>
      <c r="B1000" s="1" t="s">
        <v>1927</v>
      </c>
      <c r="C1000" s="4">
        <v>2002</v>
      </c>
      <c r="D1000" s="5" t="s">
        <v>1928</v>
      </c>
      <c r="E1000" s="3" t="s">
        <v>580</v>
      </c>
      <c r="F1000" s="3" t="s">
        <v>33</v>
      </c>
      <c r="G1000">
        <v>0</v>
      </c>
    </row>
    <row r="1001" spans="1:7" ht="16">
      <c r="A1001" s="4">
        <v>11966777</v>
      </c>
      <c r="B1001" s="1" t="s">
        <v>1321</v>
      </c>
      <c r="C1001" s="4">
        <v>2002</v>
      </c>
      <c r="D1001" s="5" t="s">
        <v>1322</v>
      </c>
      <c r="E1001" s="3" t="s">
        <v>580</v>
      </c>
      <c r="F1001" s="3" t="s">
        <v>42</v>
      </c>
      <c r="G1001">
        <v>0</v>
      </c>
    </row>
    <row r="1002" spans="1:7" ht="16">
      <c r="A1002" s="4">
        <v>11965036</v>
      </c>
      <c r="B1002" s="1" t="s">
        <v>1015</v>
      </c>
      <c r="C1002" s="4">
        <v>2002</v>
      </c>
      <c r="D1002" s="5" t="s">
        <v>1016</v>
      </c>
      <c r="E1002" s="3" t="s">
        <v>580</v>
      </c>
      <c r="F1002" s="3" t="s">
        <v>29</v>
      </c>
      <c r="G1002">
        <v>0</v>
      </c>
    </row>
    <row r="1003" spans="1:7" ht="16">
      <c r="A1003" s="4">
        <v>11964854</v>
      </c>
      <c r="B1003" s="1" t="s">
        <v>2324</v>
      </c>
      <c r="C1003" s="4">
        <v>2001</v>
      </c>
      <c r="D1003" s="5" t="s">
        <v>2325</v>
      </c>
      <c r="E1003" s="3" t="s">
        <v>580</v>
      </c>
      <c r="F1003" s="3" t="s">
        <v>38</v>
      </c>
      <c r="G1003">
        <v>0</v>
      </c>
    </row>
    <row r="1004" spans="1:7" ht="16">
      <c r="A1004" s="4">
        <v>11964800</v>
      </c>
      <c r="B1004" s="1" t="s">
        <v>2381</v>
      </c>
      <c r="C1004" s="4">
        <v>2000</v>
      </c>
      <c r="D1004" s="5" t="s">
        <v>2525</v>
      </c>
      <c r="E1004" s="3" t="s">
        <v>580</v>
      </c>
      <c r="F1004" s="3" t="s">
        <v>38</v>
      </c>
      <c r="G1004">
        <v>0</v>
      </c>
    </row>
    <row r="1005" spans="1:7" ht="16">
      <c r="A1005" s="4">
        <v>11959211</v>
      </c>
      <c r="B1005" s="1" t="s">
        <v>1069</v>
      </c>
      <c r="C1005" s="4">
        <v>2002</v>
      </c>
      <c r="D1005" s="5" t="s">
        <v>1070</v>
      </c>
      <c r="E1005" s="3" t="s">
        <v>580</v>
      </c>
      <c r="F1005" s="3" t="s">
        <v>29</v>
      </c>
      <c r="G1005">
        <v>0</v>
      </c>
    </row>
    <row r="1006" spans="1:7" ht="16">
      <c r="A1006" s="4">
        <v>11959192</v>
      </c>
      <c r="B1006" s="1" t="s">
        <v>1711</v>
      </c>
      <c r="C1006" s="4">
        <v>2002</v>
      </c>
      <c r="D1006" s="5" t="s">
        <v>1712</v>
      </c>
      <c r="E1006" s="3" t="s">
        <v>580</v>
      </c>
      <c r="F1006" s="3" t="s">
        <v>49</v>
      </c>
      <c r="G1006">
        <v>0</v>
      </c>
    </row>
    <row r="1007" spans="1:7" ht="16">
      <c r="A1007" s="4">
        <v>11938792</v>
      </c>
      <c r="B1007" s="1" t="s">
        <v>618</v>
      </c>
      <c r="C1007" s="4">
        <v>1999</v>
      </c>
      <c r="D1007" s="5" t="s">
        <v>619</v>
      </c>
      <c r="E1007" s="3" t="s">
        <v>580</v>
      </c>
      <c r="F1007" s="3" t="s">
        <v>45</v>
      </c>
      <c r="G1007">
        <v>0</v>
      </c>
    </row>
    <row r="1008" spans="1:7" ht="16">
      <c r="A1008" s="4">
        <v>11938764</v>
      </c>
      <c r="B1008" s="1" t="s">
        <v>608</v>
      </c>
      <c r="C1008" s="4">
        <v>1999</v>
      </c>
      <c r="D1008" s="5" t="s">
        <v>609</v>
      </c>
      <c r="E1008" s="3" t="s">
        <v>580</v>
      </c>
      <c r="F1008" s="3" t="s">
        <v>45</v>
      </c>
      <c r="G1008">
        <v>0</v>
      </c>
    </row>
    <row r="1009" spans="1:7" ht="16">
      <c r="A1009" s="4">
        <v>11926744</v>
      </c>
      <c r="B1009" s="1" t="s">
        <v>2449</v>
      </c>
      <c r="C1009" s="4">
        <v>2001</v>
      </c>
      <c r="D1009" s="5" t="s">
        <v>2450</v>
      </c>
      <c r="E1009" s="3" t="s">
        <v>580</v>
      </c>
      <c r="F1009" s="3" t="s">
        <v>38</v>
      </c>
      <c r="G1009">
        <v>0</v>
      </c>
    </row>
    <row r="1010" spans="1:7" ht="16">
      <c r="A1010" s="4">
        <v>11902311</v>
      </c>
      <c r="B1010" s="1" t="s">
        <v>809</v>
      </c>
      <c r="C1010" s="4">
        <v>2001</v>
      </c>
      <c r="D1010" s="5" t="s">
        <v>810</v>
      </c>
      <c r="E1010" s="3" t="s">
        <v>580</v>
      </c>
      <c r="F1010" s="3" t="s">
        <v>29</v>
      </c>
      <c r="G1010">
        <v>0</v>
      </c>
    </row>
    <row r="1011" spans="1:7" ht="16">
      <c r="A1011" s="4">
        <v>11889438</v>
      </c>
      <c r="B1011" s="1" t="s">
        <v>1244</v>
      </c>
      <c r="C1011" s="4">
        <v>2002</v>
      </c>
      <c r="D1011" s="5" t="s">
        <v>1245</v>
      </c>
      <c r="E1011" s="3" t="s">
        <v>580</v>
      </c>
      <c r="F1011" s="3" t="s">
        <v>42</v>
      </c>
      <c r="G1011">
        <v>0</v>
      </c>
    </row>
    <row r="1012" spans="1:7" ht="16">
      <c r="A1012" s="4">
        <v>11876972</v>
      </c>
      <c r="B1012" s="1" t="s">
        <v>584</v>
      </c>
      <c r="C1012" s="4">
        <v>2000</v>
      </c>
      <c r="D1012" s="5" t="s">
        <v>585</v>
      </c>
      <c r="E1012" s="3" t="s">
        <v>580</v>
      </c>
      <c r="F1012" s="3" t="s">
        <v>45</v>
      </c>
      <c r="G1012">
        <v>0</v>
      </c>
    </row>
    <row r="1013" spans="1:7" ht="16">
      <c r="A1013" s="4">
        <v>11874884</v>
      </c>
      <c r="B1013" s="1" t="s">
        <v>2074</v>
      </c>
      <c r="C1013" s="4">
        <v>2002</v>
      </c>
      <c r="D1013" s="5" t="s">
        <v>2075</v>
      </c>
      <c r="E1013" s="3" t="s">
        <v>580</v>
      </c>
      <c r="F1013" s="3" t="s">
        <v>33</v>
      </c>
      <c r="G1013">
        <v>0</v>
      </c>
    </row>
    <row r="1014" spans="1:7" ht="16">
      <c r="A1014" s="4">
        <v>11867006</v>
      </c>
      <c r="B1014" s="1" t="s">
        <v>2350</v>
      </c>
      <c r="C1014" s="4">
        <v>2000</v>
      </c>
      <c r="D1014" s="5" t="s">
        <v>2491</v>
      </c>
      <c r="E1014" s="3" t="s">
        <v>580</v>
      </c>
      <c r="F1014" s="3" t="s">
        <v>38</v>
      </c>
      <c r="G1014">
        <v>0</v>
      </c>
    </row>
    <row r="1015" spans="1:7" ht="16">
      <c r="A1015" s="4">
        <v>11866997</v>
      </c>
      <c r="B1015" s="1" t="s">
        <v>2495</v>
      </c>
      <c r="C1015" s="4">
        <v>2000</v>
      </c>
      <c r="D1015" s="5" t="s">
        <v>2496</v>
      </c>
      <c r="E1015" s="3" t="s">
        <v>580</v>
      </c>
      <c r="F1015" s="3" t="s">
        <v>38</v>
      </c>
      <c r="G1015">
        <v>0</v>
      </c>
    </row>
    <row r="1016" spans="1:7" ht="16">
      <c r="A1016" s="4">
        <v>11843812</v>
      </c>
      <c r="B1016" s="1" t="s">
        <v>1200</v>
      </c>
      <c r="C1016" s="4">
        <v>2001</v>
      </c>
      <c r="D1016" s="5" t="s">
        <v>1201</v>
      </c>
      <c r="E1016" s="3" t="s">
        <v>580</v>
      </c>
      <c r="F1016" s="3" t="s">
        <v>29</v>
      </c>
      <c r="G1016">
        <v>0</v>
      </c>
    </row>
    <row r="1017" spans="1:7" ht="16">
      <c r="A1017" s="4">
        <v>11753554</v>
      </c>
      <c r="B1017" s="1" t="s">
        <v>2629</v>
      </c>
      <c r="C1017" s="4">
        <v>2001</v>
      </c>
      <c r="D1017" s="5" t="s">
        <v>2630</v>
      </c>
      <c r="E1017" s="3" t="s">
        <v>580</v>
      </c>
      <c r="F1017" s="3" t="s">
        <v>152</v>
      </c>
      <c r="G1017">
        <v>0</v>
      </c>
    </row>
    <row r="1018" spans="1:7" ht="16">
      <c r="A1018" s="4">
        <v>11750365</v>
      </c>
      <c r="B1018" s="1" t="s">
        <v>1431</v>
      </c>
      <c r="C1018" s="4">
        <v>2001</v>
      </c>
      <c r="D1018" s="5" t="s">
        <v>1432</v>
      </c>
      <c r="E1018" s="3" t="s">
        <v>580</v>
      </c>
      <c r="F1018" s="3" t="s">
        <v>42</v>
      </c>
      <c r="G1018">
        <v>0</v>
      </c>
    </row>
    <row r="1019" spans="1:7" ht="16">
      <c r="A1019" s="4">
        <v>11742650</v>
      </c>
      <c r="B1019" s="1" t="s">
        <v>1533</v>
      </c>
      <c r="C1019" s="4">
        <v>2002</v>
      </c>
      <c r="D1019" s="5" t="s">
        <v>1534</v>
      </c>
      <c r="E1019" s="3" t="s">
        <v>580</v>
      </c>
      <c r="F1019" s="3" t="s">
        <v>149</v>
      </c>
      <c r="G1019">
        <v>0</v>
      </c>
    </row>
    <row r="1020" spans="1:7" ht="16">
      <c r="A1020" s="4">
        <v>11715608</v>
      </c>
      <c r="B1020" s="1" t="s">
        <v>2372</v>
      </c>
      <c r="C1020" s="4">
        <v>2001</v>
      </c>
      <c r="D1020" s="5" t="s">
        <v>2373</v>
      </c>
      <c r="E1020" s="3" t="s">
        <v>580</v>
      </c>
      <c r="F1020" s="3" t="s">
        <v>38</v>
      </c>
      <c r="G1020">
        <v>0</v>
      </c>
    </row>
    <row r="1021" spans="1:7" ht="16">
      <c r="A1021" s="4">
        <v>11706967</v>
      </c>
      <c r="B1021" s="1" t="s">
        <v>1109</v>
      </c>
      <c r="C1021" s="4">
        <v>2001</v>
      </c>
      <c r="D1021" s="5" t="s">
        <v>1110</v>
      </c>
      <c r="E1021" s="3" t="s">
        <v>580</v>
      </c>
      <c r="F1021" s="3" t="s">
        <v>29</v>
      </c>
      <c r="G1021">
        <v>0</v>
      </c>
    </row>
    <row r="1022" spans="1:7" ht="16">
      <c r="A1022" s="4">
        <v>11695232</v>
      </c>
      <c r="B1022" s="1" t="s">
        <v>2039</v>
      </c>
      <c r="C1022" s="4">
        <v>2001</v>
      </c>
      <c r="D1022" s="5" t="s">
        <v>2040</v>
      </c>
      <c r="E1022" s="3" t="s">
        <v>580</v>
      </c>
      <c r="F1022" s="3" t="s">
        <v>33</v>
      </c>
      <c r="G1022">
        <v>0</v>
      </c>
    </row>
    <row r="1023" spans="1:7" ht="16">
      <c r="A1023" s="4">
        <v>11689646</v>
      </c>
      <c r="B1023" s="1" t="s">
        <v>2057</v>
      </c>
      <c r="C1023" s="4">
        <v>2001</v>
      </c>
      <c r="D1023" s="5" t="s">
        <v>2058</v>
      </c>
      <c r="E1023" s="3" t="s">
        <v>580</v>
      </c>
      <c r="F1023" s="3" t="s">
        <v>33</v>
      </c>
      <c r="G1023">
        <v>0</v>
      </c>
    </row>
    <row r="1024" spans="1:7" ht="16">
      <c r="A1024" s="4">
        <v>11594915</v>
      </c>
      <c r="B1024" s="1" t="s">
        <v>2132</v>
      </c>
      <c r="C1024" s="4">
        <v>2001</v>
      </c>
      <c r="D1024" s="5" t="s">
        <v>2133</v>
      </c>
      <c r="E1024" s="3" t="s">
        <v>580</v>
      </c>
      <c r="F1024" s="3" t="s">
        <v>33</v>
      </c>
      <c r="G1024">
        <v>0</v>
      </c>
    </row>
    <row r="1025" spans="1:7" ht="16">
      <c r="A1025" s="4">
        <v>11565077</v>
      </c>
      <c r="B1025" s="1" t="s">
        <v>1273</v>
      </c>
      <c r="C1025" s="4">
        <v>2001</v>
      </c>
      <c r="D1025" s="5" t="s">
        <v>1274</v>
      </c>
      <c r="E1025" s="3" t="s">
        <v>580</v>
      </c>
      <c r="F1025" s="3" t="s">
        <v>42</v>
      </c>
      <c r="G1025">
        <v>0</v>
      </c>
    </row>
    <row r="1026" spans="1:7" ht="16">
      <c r="A1026" s="4">
        <v>11518006</v>
      </c>
      <c r="B1026" s="1" t="s">
        <v>1047</v>
      </c>
      <c r="C1026" s="4">
        <v>2001</v>
      </c>
      <c r="D1026" s="5" t="s">
        <v>1048</v>
      </c>
      <c r="E1026" s="3" t="s">
        <v>580</v>
      </c>
      <c r="F1026" s="3" t="s">
        <v>29</v>
      </c>
      <c r="G1026">
        <v>0</v>
      </c>
    </row>
    <row r="1027" spans="1:7" ht="16">
      <c r="A1027" s="4">
        <v>11512088</v>
      </c>
      <c r="B1027" s="1" t="s">
        <v>2441</v>
      </c>
      <c r="C1027" s="4">
        <v>2001</v>
      </c>
      <c r="D1027" s="5" t="s">
        <v>2442</v>
      </c>
      <c r="E1027" s="3" t="s">
        <v>580</v>
      </c>
      <c r="F1027" s="3" t="s">
        <v>38</v>
      </c>
      <c r="G1027">
        <v>0</v>
      </c>
    </row>
    <row r="1028" spans="1:7" ht="16">
      <c r="A1028" s="4">
        <v>11505524</v>
      </c>
      <c r="B1028" s="1" t="s">
        <v>596</v>
      </c>
      <c r="C1028" s="4">
        <v>2001</v>
      </c>
      <c r="D1028" s="5" t="s">
        <v>597</v>
      </c>
      <c r="E1028" s="3" t="s">
        <v>580</v>
      </c>
      <c r="F1028" s="3" t="s">
        <v>45</v>
      </c>
      <c r="G1028">
        <v>0</v>
      </c>
    </row>
    <row r="1029" spans="1:7" ht="16">
      <c r="A1029" s="4">
        <v>11486597</v>
      </c>
      <c r="B1029" s="1" t="s">
        <v>606</v>
      </c>
      <c r="C1029" s="4">
        <v>2001</v>
      </c>
      <c r="D1029" s="5" t="s">
        <v>2335</v>
      </c>
      <c r="E1029" s="3" t="s">
        <v>580</v>
      </c>
      <c r="F1029" s="3" t="s">
        <v>38</v>
      </c>
      <c r="G1029">
        <v>0</v>
      </c>
    </row>
    <row r="1030" spans="1:7" ht="16">
      <c r="A1030" s="4">
        <v>11427741</v>
      </c>
      <c r="B1030" s="1" t="s">
        <v>2342</v>
      </c>
      <c r="C1030" s="4">
        <v>2001</v>
      </c>
      <c r="D1030" s="5" t="s">
        <v>2343</v>
      </c>
      <c r="E1030" s="3" t="s">
        <v>580</v>
      </c>
      <c r="F1030" s="3" t="s">
        <v>38</v>
      </c>
      <c r="G1030">
        <v>0</v>
      </c>
    </row>
    <row r="1031" spans="1:7" ht="16">
      <c r="A1031" s="4">
        <v>11420457</v>
      </c>
      <c r="B1031" s="1" t="s">
        <v>2106</v>
      </c>
      <c r="C1031" s="4">
        <v>2001</v>
      </c>
      <c r="D1031" s="5" t="s">
        <v>2107</v>
      </c>
      <c r="E1031" s="3" t="s">
        <v>580</v>
      </c>
      <c r="F1031" s="3" t="s">
        <v>33</v>
      </c>
      <c r="G1031">
        <v>0</v>
      </c>
    </row>
    <row r="1032" spans="1:7" ht="16">
      <c r="A1032" s="4">
        <v>11406259</v>
      </c>
      <c r="B1032" s="1" t="s">
        <v>1736</v>
      </c>
      <c r="C1032" s="4">
        <v>2001</v>
      </c>
      <c r="D1032" s="5" t="s">
        <v>1737</v>
      </c>
      <c r="E1032" s="3" t="s">
        <v>580</v>
      </c>
      <c r="F1032" s="3" t="s">
        <v>69</v>
      </c>
      <c r="G1032">
        <v>0</v>
      </c>
    </row>
    <row r="1033" spans="1:7" ht="16">
      <c r="A1033" s="4">
        <v>11406212</v>
      </c>
      <c r="B1033" s="1" t="s">
        <v>1709</v>
      </c>
      <c r="C1033" s="4">
        <v>2001</v>
      </c>
      <c r="D1033" s="5" t="s">
        <v>1710</v>
      </c>
      <c r="E1033" s="3" t="s">
        <v>580</v>
      </c>
      <c r="F1033" s="3" t="s">
        <v>49</v>
      </c>
      <c r="G1033">
        <v>0</v>
      </c>
    </row>
    <row r="1034" spans="1:7" ht="16">
      <c r="A1034" s="4">
        <v>11391342</v>
      </c>
      <c r="B1034" s="1" t="s">
        <v>849</v>
      </c>
      <c r="C1034" s="4">
        <v>2001</v>
      </c>
      <c r="D1034" s="5" t="s">
        <v>850</v>
      </c>
      <c r="E1034" s="3" t="s">
        <v>580</v>
      </c>
      <c r="F1034" s="3" t="s">
        <v>29</v>
      </c>
      <c r="G1034">
        <v>0</v>
      </c>
    </row>
    <row r="1035" spans="1:7" ht="16">
      <c r="A1035" s="4">
        <v>11389712</v>
      </c>
      <c r="B1035" s="1" t="s">
        <v>1242</v>
      </c>
      <c r="C1035" s="4">
        <v>2001</v>
      </c>
      <c r="D1035" s="5" t="s">
        <v>1243</v>
      </c>
      <c r="E1035" s="3" t="s">
        <v>580</v>
      </c>
      <c r="F1035" s="3" t="s">
        <v>42</v>
      </c>
      <c r="G1035">
        <v>0</v>
      </c>
    </row>
    <row r="1036" spans="1:7" ht="16">
      <c r="A1036" s="4">
        <v>11380440</v>
      </c>
      <c r="B1036" s="1" t="s">
        <v>2445</v>
      </c>
      <c r="C1036" s="4">
        <v>2001</v>
      </c>
      <c r="D1036" s="5" t="s">
        <v>2446</v>
      </c>
      <c r="E1036" s="3" t="s">
        <v>580</v>
      </c>
      <c r="F1036" s="3" t="s">
        <v>38</v>
      </c>
      <c r="G1036">
        <v>0</v>
      </c>
    </row>
    <row r="1037" spans="1:7" ht="16">
      <c r="A1037" s="4">
        <v>11345532</v>
      </c>
      <c r="B1037" s="1" t="s">
        <v>1301</v>
      </c>
      <c r="C1037" s="4">
        <v>2001</v>
      </c>
      <c r="D1037" s="5" t="s">
        <v>1302</v>
      </c>
      <c r="E1037" s="3" t="s">
        <v>580</v>
      </c>
      <c r="F1037" s="3" t="s">
        <v>42</v>
      </c>
      <c r="G1037">
        <v>0</v>
      </c>
    </row>
    <row r="1038" spans="1:7" ht="16">
      <c r="A1038" s="4">
        <v>11342304</v>
      </c>
      <c r="B1038" s="1" t="s">
        <v>2570</v>
      </c>
      <c r="C1038" s="4">
        <v>2000</v>
      </c>
      <c r="D1038" s="5" t="s">
        <v>2571</v>
      </c>
      <c r="E1038" s="3" t="s">
        <v>580</v>
      </c>
      <c r="F1038" s="3" t="s">
        <v>38</v>
      </c>
      <c r="G1038">
        <v>0</v>
      </c>
    </row>
    <row r="1039" spans="1:7" ht="16">
      <c r="A1039" s="4">
        <v>11339860</v>
      </c>
      <c r="B1039" s="1" t="s">
        <v>2518</v>
      </c>
      <c r="C1039" s="4">
        <v>2001</v>
      </c>
      <c r="D1039" s="5" t="s">
        <v>2519</v>
      </c>
      <c r="E1039" s="3" t="s">
        <v>580</v>
      </c>
      <c r="F1039" s="3" t="s">
        <v>38</v>
      </c>
      <c r="G1039">
        <v>0</v>
      </c>
    </row>
    <row r="1040" spans="1:7" ht="16">
      <c r="A1040" s="4">
        <v>11336581</v>
      </c>
      <c r="B1040" s="1" t="s">
        <v>2312</v>
      </c>
      <c r="C1040" s="4">
        <v>2001</v>
      </c>
      <c r="D1040" s="5" t="s">
        <v>2313</v>
      </c>
      <c r="E1040" s="3" t="s">
        <v>580</v>
      </c>
      <c r="F1040" s="3" t="s">
        <v>38</v>
      </c>
      <c r="G1040">
        <v>0</v>
      </c>
    </row>
    <row r="1041" spans="1:7" ht="16">
      <c r="A1041" s="4">
        <v>11332675</v>
      </c>
      <c r="B1041" s="1" t="s">
        <v>2066</v>
      </c>
      <c r="C1041" s="4">
        <v>2001</v>
      </c>
      <c r="D1041" s="5" t="s">
        <v>2067</v>
      </c>
      <c r="E1041" s="3" t="s">
        <v>580</v>
      </c>
      <c r="F1041" s="3" t="s">
        <v>33</v>
      </c>
      <c r="G1041">
        <v>0</v>
      </c>
    </row>
    <row r="1042" spans="1:7" ht="16">
      <c r="A1042" s="4">
        <v>11317413</v>
      </c>
      <c r="B1042" s="1" t="s">
        <v>225</v>
      </c>
      <c r="C1042" s="4">
        <v>2000</v>
      </c>
      <c r="D1042" s="5" t="s">
        <v>1935</v>
      </c>
      <c r="E1042" s="3" t="s">
        <v>580</v>
      </c>
      <c r="F1042" s="3" t="s">
        <v>33</v>
      </c>
      <c r="G1042">
        <v>0</v>
      </c>
    </row>
    <row r="1043" spans="1:7" ht="16">
      <c r="A1043" s="4">
        <v>11303272</v>
      </c>
      <c r="B1043" s="1" t="s">
        <v>2421</v>
      </c>
      <c r="C1043" s="4">
        <v>2001</v>
      </c>
      <c r="D1043" s="5" t="s">
        <v>2422</v>
      </c>
      <c r="E1043" s="3" t="s">
        <v>580</v>
      </c>
      <c r="F1043" s="3" t="s">
        <v>38</v>
      </c>
      <c r="G1043">
        <v>0</v>
      </c>
    </row>
    <row r="1044" spans="1:7" ht="16">
      <c r="A1044" s="4">
        <v>11297322</v>
      </c>
      <c r="B1044" s="1" t="s">
        <v>1186</v>
      </c>
      <c r="C1044" s="4">
        <v>2001</v>
      </c>
      <c r="D1044" s="5" t="s">
        <v>1187</v>
      </c>
      <c r="E1044" s="3" t="s">
        <v>580</v>
      </c>
      <c r="F1044" s="3" t="s">
        <v>29</v>
      </c>
      <c r="G1044">
        <v>0</v>
      </c>
    </row>
    <row r="1045" spans="1:7" ht="16">
      <c r="A1045" s="4">
        <v>11285565</v>
      </c>
      <c r="B1045" s="1" t="s">
        <v>1409</v>
      </c>
      <c r="C1045" s="4">
        <v>2001</v>
      </c>
      <c r="D1045" s="5" t="s">
        <v>1410</v>
      </c>
      <c r="E1045" s="3" t="s">
        <v>580</v>
      </c>
      <c r="F1045" s="3" t="s">
        <v>42</v>
      </c>
      <c r="G1045">
        <v>0</v>
      </c>
    </row>
    <row r="1046" spans="1:7" ht="16">
      <c r="A1046" s="4">
        <v>11263334</v>
      </c>
      <c r="B1046" s="1" t="s">
        <v>628</v>
      </c>
      <c r="C1046" s="4">
        <v>1998</v>
      </c>
      <c r="D1046" s="5" t="s">
        <v>629</v>
      </c>
      <c r="E1046" s="3" t="s">
        <v>580</v>
      </c>
      <c r="F1046" s="3" t="s">
        <v>45</v>
      </c>
      <c r="G1046">
        <v>0</v>
      </c>
    </row>
    <row r="1047" spans="1:7" ht="16">
      <c r="A1047" s="4">
        <v>11255287</v>
      </c>
      <c r="B1047" s="1" t="s">
        <v>614</v>
      </c>
      <c r="C1047" s="4">
        <v>2001</v>
      </c>
      <c r="D1047" s="5" t="s">
        <v>615</v>
      </c>
      <c r="E1047" s="3" t="s">
        <v>580</v>
      </c>
      <c r="F1047" s="3" t="s">
        <v>45</v>
      </c>
      <c r="G1047">
        <v>0</v>
      </c>
    </row>
    <row r="1048" spans="1:7" ht="16">
      <c r="A1048" s="4">
        <v>11241800</v>
      </c>
      <c r="B1048" s="1" t="s">
        <v>2400</v>
      </c>
      <c r="C1048" s="4">
        <v>2001</v>
      </c>
      <c r="D1048" s="5" t="s">
        <v>2401</v>
      </c>
      <c r="E1048" s="3" t="s">
        <v>580</v>
      </c>
      <c r="F1048" s="3" t="s">
        <v>38</v>
      </c>
      <c r="G1048">
        <v>0</v>
      </c>
    </row>
    <row r="1049" spans="1:7" ht="16">
      <c r="A1049" s="4">
        <v>11213075</v>
      </c>
      <c r="B1049" s="1" t="s">
        <v>827</v>
      </c>
      <c r="C1049" s="4">
        <v>2001</v>
      </c>
      <c r="D1049" s="5" t="s">
        <v>828</v>
      </c>
      <c r="E1049" s="3" t="s">
        <v>580</v>
      </c>
      <c r="F1049" s="3" t="s">
        <v>29</v>
      </c>
      <c r="G1049">
        <v>0</v>
      </c>
    </row>
    <row r="1050" spans="1:7" ht="16">
      <c r="A1050" s="4">
        <v>11196603</v>
      </c>
      <c r="B1050" s="1" t="s">
        <v>885</v>
      </c>
      <c r="C1050" s="4">
        <v>2000</v>
      </c>
      <c r="D1050" s="5" t="s">
        <v>886</v>
      </c>
      <c r="E1050" s="3" t="s">
        <v>580</v>
      </c>
      <c r="F1050" s="3" t="s">
        <v>29</v>
      </c>
      <c r="G1050">
        <v>0</v>
      </c>
    </row>
    <row r="1051" spans="1:7" ht="16">
      <c r="A1051" s="4">
        <v>11192519</v>
      </c>
      <c r="B1051" s="1" t="s">
        <v>2096</v>
      </c>
      <c r="C1051" s="4">
        <v>2000</v>
      </c>
      <c r="D1051" s="5" t="s">
        <v>2097</v>
      </c>
      <c r="E1051" s="3" t="s">
        <v>580</v>
      </c>
      <c r="F1051" s="3" t="s">
        <v>33</v>
      </c>
      <c r="G1051">
        <v>0</v>
      </c>
    </row>
    <row r="1052" spans="1:7" ht="16">
      <c r="A1052" s="4">
        <v>11173737</v>
      </c>
      <c r="B1052" s="1" t="s">
        <v>1129</v>
      </c>
      <c r="C1052" s="4">
        <v>2000</v>
      </c>
      <c r="D1052" s="5" t="s">
        <v>1130</v>
      </c>
      <c r="E1052" s="3" t="s">
        <v>580</v>
      </c>
      <c r="F1052" s="3" t="s">
        <v>29</v>
      </c>
      <c r="G1052">
        <v>0</v>
      </c>
    </row>
    <row r="1053" spans="1:7" ht="16">
      <c r="A1053" s="4">
        <v>11168178</v>
      </c>
      <c r="B1053" s="1" t="s">
        <v>2381</v>
      </c>
      <c r="C1053" s="4">
        <v>2000</v>
      </c>
      <c r="D1053" s="5" t="s">
        <v>2382</v>
      </c>
      <c r="E1053" s="3" t="s">
        <v>580</v>
      </c>
      <c r="F1053" s="3" t="s">
        <v>38</v>
      </c>
      <c r="G1053">
        <v>0</v>
      </c>
    </row>
    <row r="1054" spans="1:7" ht="16">
      <c r="A1054" s="4">
        <v>11149730</v>
      </c>
      <c r="B1054" s="1" t="s">
        <v>999</v>
      </c>
      <c r="C1054" s="4">
        <v>2000</v>
      </c>
      <c r="D1054" s="5" t="s">
        <v>1000</v>
      </c>
      <c r="E1054" s="3" t="s">
        <v>580</v>
      </c>
      <c r="F1054" s="3" t="s">
        <v>29</v>
      </c>
      <c r="G1054">
        <v>0</v>
      </c>
    </row>
    <row r="1055" spans="1:7" ht="16">
      <c r="A1055" s="4">
        <v>11139213</v>
      </c>
      <c r="B1055" s="1" t="s">
        <v>1319</v>
      </c>
      <c r="C1055" s="4">
        <v>2001</v>
      </c>
      <c r="D1055" s="5" t="s">
        <v>1320</v>
      </c>
      <c r="E1055" s="3" t="s">
        <v>580</v>
      </c>
      <c r="F1055" s="3" t="s">
        <v>42</v>
      </c>
      <c r="G1055">
        <v>0</v>
      </c>
    </row>
    <row r="1056" spans="1:7" ht="16">
      <c r="A1056" s="4">
        <v>11131680</v>
      </c>
      <c r="B1056" s="1" t="s">
        <v>2186</v>
      </c>
      <c r="C1056" s="4">
        <v>2000</v>
      </c>
      <c r="D1056" s="5" t="s">
        <v>2187</v>
      </c>
      <c r="E1056" s="3" t="s">
        <v>580</v>
      </c>
      <c r="F1056" s="3" t="s">
        <v>33</v>
      </c>
      <c r="G1056">
        <v>0</v>
      </c>
    </row>
    <row r="1057" spans="1:7" ht="16">
      <c r="A1057" s="4">
        <v>11120923</v>
      </c>
      <c r="B1057" s="1" t="s">
        <v>1259</v>
      </c>
      <c r="C1057" s="4">
        <v>2001</v>
      </c>
      <c r="D1057" s="5" t="s">
        <v>1260</v>
      </c>
      <c r="E1057" s="3" t="s">
        <v>580</v>
      </c>
      <c r="F1057" s="3" t="s">
        <v>42</v>
      </c>
      <c r="G1057">
        <v>0</v>
      </c>
    </row>
    <row r="1058" spans="1:7" ht="16">
      <c r="A1058" s="4">
        <v>11112030</v>
      </c>
      <c r="B1058" s="1" t="s">
        <v>1357</v>
      </c>
      <c r="C1058" s="4">
        <v>2000</v>
      </c>
      <c r="D1058" s="5" t="s">
        <v>1358</v>
      </c>
      <c r="E1058" s="3" t="s">
        <v>580</v>
      </c>
      <c r="F1058" s="3" t="s">
        <v>42</v>
      </c>
      <c r="G1058">
        <v>0</v>
      </c>
    </row>
    <row r="1059" spans="1:7" ht="16">
      <c r="A1059" s="4">
        <v>11055083</v>
      </c>
      <c r="B1059" s="1">
        <v>0</v>
      </c>
      <c r="C1059" s="4">
        <v>2000</v>
      </c>
      <c r="D1059" s="5" t="s">
        <v>1703</v>
      </c>
      <c r="E1059" s="3" t="s">
        <v>580</v>
      </c>
      <c r="F1059" s="3" t="s">
        <v>49</v>
      </c>
      <c r="G1059">
        <v>0</v>
      </c>
    </row>
    <row r="1060" spans="1:7" ht="16">
      <c r="A1060" s="4">
        <v>11049767</v>
      </c>
      <c r="B1060" s="1" t="s">
        <v>1859</v>
      </c>
      <c r="C1060" s="4">
        <v>2000</v>
      </c>
      <c r="D1060" s="5" t="s">
        <v>1860</v>
      </c>
      <c r="E1060" s="3" t="s">
        <v>580</v>
      </c>
      <c r="F1060" s="3" t="s">
        <v>33</v>
      </c>
      <c r="G1060">
        <v>0</v>
      </c>
    </row>
    <row r="1061" spans="1:7" ht="16">
      <c r="A1061" s="4">
        <v>10995927</v>
      </c>
      <c r="B1061" s="1" t="s">
        <v>2419</v>
      </c>
      <c r="C1061" s="4">
        <v>2000</v>
      </c>
      <c r="D1061" s="5" t="s">
        <v>2420</v>
      </c>
      <c r="E1061" s="3" t="s">
        <v>580</v>
      </c>
      <c r="F1061" s="3" t="s">
        <v>38</v>
      </c>
      <c r="G1061">
        <v>0</v>
      </c>
    </row>
    <row r="1062" spans="1:7" ht="16">
      <c r="A1062" s="4">
        <v>10972002</v>
      </c>
      <c r="B1062" s="1" t="s">
        <v>2029</v>
      </c>
      <c r="C1062" s="4">
        <v>1999</v>
      </c>
      <c r="D1062" s="5" t="s">
        <v>2030</v>
      </c>
      <c r="E1062" s="3" t="s">
        <v>580</v>
      </c>
      <c r="F1062" s="3" t="s">
        <v>33</v>
      </c>
      <c r="G1062">
        <v>0</v>
      </c>
    </row>
    <row r="1063" spans="1:7" ht="16">
      <c r="A1063" s="4">
        <v>10968172</v>
      </c>
      <c r="B1063" s="1" t="s">
        <v>1159</v>
      </c>
      <c r="C1063" s="4">
        <v>1998</v>
      </c>
      <c r="D1063" s="5" t="s">
        <v>1160</v>
      </c>
      <c r="E1063" s="3" t="s">
        <v>580</v>
      </c>
      <c r="F1063" s="3" t="s">
        <v>29</v>
      </c>
      <c r="G1063">
        <v>0</v>
      </c>
    </row>
    <row r="1064" spans="1:7" ht="16">
      <c r="A1064" s="4">
        <v>10935989</v>
      </c>
      <c r="B1064" s="1" t="s">
        <v>1285</v>
      </c>
      <c r="C1064" s="4">
        <v>2000</v>
      </c>
      <c r="D1064" s="5" t="s">
        <v>1286</v>
      </c>
      <c r="E1064" s="3" t="s">
        <v>580</v>
      </c>
      <c r="F1064" s="3" t="s">
        <v>42</v>
      </c>
      <c r="G1064">
        <v>0</v>
      </c>
    </row>
    <row r="1065" spans="1:7" ht="16">
      <c r="A1065" s="4">
        <v>10919606</v>
      </c>
      <c r="B1065" s="1" t="s">
        <v>1333</v>
      </c>
      <c r="C1065" s="4">
        <v>2000</v>
      </c>
      <c r="D1065" s="5" t="s">
        <v>1334</v>
      </c>
      <c r="E1065" s="3" t="s">
        <v>580</v>
      </c>
      <c r="F1065" s="3" t="s">
        <v>42</v>
      </c>
      <c r="G1065">
        <v>0</v>
      </c>
    </row>
    <row r="1066" spans="1:7" ht="16">
      <c r="A1066" s="4">
        <v>10918273</v>
      </c>
      <c r="B1066" s="1" t="s">
        <v>1077</v>
      </c>
      <c r="C1066" s="4">
        <v>2000</v>
      </c>
      <c r="D1066" s="5" t="s">
        <v>1078</v>
      </c>
      <c r="E1066" s="3" t="s">
        <v>580</v>
      </c>
      <c r="F1066" s="3" t="s">
        <v>29</v>
      </c>
      <c r="G1066">
        <v>0</v>
      </c>
    </row>
    <row r="1067" spans="1:7" ht="16">
      <c r="A1067" s="4">
        <v>10913395</v>
      </c>
      <c r="B1067" s="1" t="s">
        <v>1800</v>
      </c>
      <c r="C1067" s="4">
        <v>2000</v>
      </c>
      <c r="D1067" s="5" t="s">
        <v>1801</v>
      </c>
      <c r="E1067" s="3" t="s">
        <v>580</v>
      </c>
      <c r="F1067" s="3" t="s">
        <v>33</v>
      </c>
      <c r="G1067">
        <v>0</v>
      </c>
    </row>
    <row r="1068" spans="1:7" ht="16">
      <c r="A1068" s="4">
        <v>10911374</v>
      </c>
      <c r="B1068" s="1" t="s">
        <v>1748</v>
      </c>
      <c r="C1068" s="4">
        <v>2000</v>
      </c>
      <c r="D1068" s="5" t="s">
        <v>1749</v>
      </c>
      <c r="E1068" s="3" t="s">
        <v>580</v>
      </c>
      <c r="F1068" s="3" t="s">
        <v>69</v>
      </c>
      <c r="G1068">
        <v>0</v>
      </c>
    </row>
    <row r="1069" spans="1:7" ht="16">
      <c r="A1069" s="4">
        <v>10910278</v>
      </c>
      <c r="B1069" s="1" t="s">
        <v>1327</v>
      </c>
      <c r="C1069" s="4">
        <v>2000</v>
      </c>
      <c r="D1069" s="5" t="s">
        <v>1328</v>
      </c>
      <c r="E1069" s="3" t="s">
        <v>580</v>
      </c>
      <c r="F1069" s="3" t="s">
        <v>42</v>
      </c>
      <c r="G1069">
        <v>0</v>
      </c>
    </row>
    <row r="1070" spans="1:7" ht="16">
      <c r="A1070" s="4">
        <v>10910277</v>
      </c>
      <c r="B1070" s="1" t="s">
        <v>1299</v>
      </c>
      <c r="C1070" s="4">
        <v>2000</v>
      </c>
      <c r="D1070" s="5" t="s">
        <v>1300</v>
      </c>
      <c r="E1070" s="3" t="s">
        <v>580</v>
      </c>
      <c r="F1070" s="3" t="s">
        <v>42</v>
      </c>
      <c r="G1070">
        <v>0</v>
      </c>
    </row>
    <row r="1071" spans="1:7" ht="16">
      <c r="A1071" s="4">
        <v>10878482</v>
      </c>
      <c r="B1071" s="1" t="s">
        <v>2596</v>
      </c>
      <c r="C1071" s="4">
        <v>2000</v>
      </c>
      <c r="D1071" s="5" t="s">
        <v>2597</v>
      </c>
      <c r="E1071" s="3" t="s">
        <v>580</v>
      </c>
      <c r="F1071" s="3" t="s">
        <v>38</v>
      </c>
      <c r="G1071">
        <v>0</v>
      </c>
    </row>
    <row r="1072" spans="1:7" ht="16">
      <c r="A1072" s="4">
        <v>10872679</v>
      </c>
      <c r="B1072" s="1" t="s">
        <v>2041</v>
      </c>
      <c r="C1072" s="4">
        <v>2000</v>
      </c>
      <c r="D1072" s="5" t="s">
        <v>2042</v>
      </c>
      <c r="E1072" s="3" t="s">
        <v>580</v>
      </c>
      <c r="F1072" s="3" t="s">
        <v>33</v>
      </c>
      <c r="G1072">
        <v>0</v>
      </c>
    </row>
    <row r="1073" spans="1:7" ht="16">
      <c r="A1073" s="4">
        <v>10868648</v>
      </c>
      <c r="B1073" s="1" t="s">
        <v>1391</v>
      </c>
      <c r="C1073" s="4">
        <v>2000</v>
      </c>
      <c r="D1073" s="5" t="s">
        <v>1392</v>
      </c>
      <c r="E1073" s="3" t="s">
        <v>580</v>
      </c>
      <c r="F1073" s="3" t="s">
        <v>42</v>
      </c>
      <c r="G1073">
        <v>0</v>
      </c>
    </row>
    <row r="1074" spans="1:7" ht="16">
      <c r="A1074" s="4">
        <v>10855769</v>
      </c>
      <c r="B1074" s="1" t="s">
        <v>2336</v>
      </c>
      <c r="C1074" s="4">
        <v>2000</v>
      </c>
      <c r="D1074" s="5" t="s">
        <v>2337</v>
      </c>
      <c r="E1074" s="3" t="s">
        <v>580</v>
      </c>
      <c r="F1074" s="3" t="s">
        <v>38</v>
      </c>
      <c r="G1074">
        <v>0</v>
      </c>
    </row>
    <row r="1075" spans="1:7" ht="16">
      <c r="A1075" s="4">
        <v>10846461</v>
      </c>
      <c r="B1075" s="1" t="s">
        <v>638</v>
      </c>
      <c r="C1075" s="4">
        <v>2000</v>
      </c>
      <c r="D1075" s="5" t="s">
        <v>639</v>
      </c>
      <c r="E1075" s="3" t="s">
        <v>580</v>
      </c>
      <c r="F1075" s="3" t="s">
        <v>45</v>
      </c>
      <c r="G1075">
        <v>0</v>
      </c>
    </row>
    <row r="1076" spans="1:7" ht="16">
      <c r="A1076" s="4">
        <v>10836387</v>
      </c>
      <c r="B1076" s="1" t="s">
        <v>1820</v>
      </c>
      <c r="C1076" s="4">
        <v>2000</v>
      </c>
      <c r="D1076" s="5" t="s">
        <v>1821</v>
      </c>
      <c r="E1076" s="3" t="s">
        <v>580</v>
      </c>
      <c r="F1076" s="3" t="s">
        <v>33</v>
      </c>
      <c r="G1076">
        <v>0</v>
      </c>
    </row>
    <row r="1077" spans="1:7" ht="16">
      <c r="A1077" s="4">
        <v>10815027</v>
      </c>
      <c r="B1077" s="1" t="s">
        <v>2279</v>
      </c>
      <c r="C1077" s="4">
        <v>2000</v>
      </c>
      <c r="D1077" s="5" t="s">
        <v>2280</v>
      </c>
      <c r="E1077" s="3" t="s">
        <v>580</v>
      </c>
      <c r="F1077" s="3" t="s">
        <v>38</v>
      </c>
      <c r="G1077">
        <v>0</v>
      </c>
    </row>
    <row r="1078" spans="1:7" ht="16">
      <c r="A1078" s="4">
        <v>10800159</v>
      </c>
      <c r="B1078" s="1" t="s">
        <v>2092</v>
      </c>
      <c r="C1078" s="4">
        <v>2000</v>
      </c>
      <c r="D1078" s="5" t="s">
        <v>2093</v>
      </c>
      <c r="E1078" s="3" t="s">
        <v>580</v>
      </c>
      <c r="F1078" s="3" t="s">
        <v>33</v>
      </c>
      <c r="G1078">
        <v>0</v>
      </c>
    </row>
    <row r="1079" spans="1:7" ht="16">
      <c r="A1079" s="4">
        <v>10773849</v>
      </c>
      <c r="B1079" s="1" t="s">
        <v>2078</v>
      </c>
      <c r="C1079" s="4">
        <v>2000</v>
      </c>
      <c r="D1079" s="5" t="s">
        <v>2079</v>
      </c>
      <c r="E1079" s="3" t="s">
        <v>580</v>
      </c>
      <c r="F1079" s="3" t="s">
        <v>33</v>
      </c>
      <c r="G1079">
        <v>0</v>
      </c>
    </row>
    <row r="1080" spans="1:7" ht="16">
      <c r="A1080" s="4">
        <v>10765058</v>
      </c>
      <c r="B1080" s="1" t="s">
        <v>1778</v>
      </c>
      <c r="C1080" s="4">
        <v>2000</v>
      </c>
      <c r="D1080" s="5" t="s">
        <v>1779</v>
      </c>
      <c r="E1080" s="3" t="s">
        <v>580</v>
      </c>
      <c r="F1080" s="3" t="s">
        <v>33</v>
      </c>
      <c r="G1080">
        <v>0</v>
      </c>
    </row>
    <row r="1081" spans="1:7" ht="16">
      <c r="A1081" s="4">
        <v>10762575</v>
      </c>
      <c r="B1081" s="1" t="s">
        <v>1381</v>
      </c>
      <c r="C1081" s="4">
        <v>2000</v>
      </c>
      <c r="D1081" s="5" t="s">
        <v>1382</v>
      </c>
      <c r="E1081" s="3" t="s">
        <v>580</v>
      </c>
      <c r="F1081" s="3" t="s">
        <v>42</v>
      </c>
      <c r="G1081">
        <v>0</v>
      </c>
    </row>
    <row r="1082" spans="1:7" ht="16">
      <c r="A1082" s="4">
        <v>10745266</v>
      </c>
      <c r="B1082" s="1" t="s">
        <v>799</v>
      </c>
      <c r="C1082" s="4">
        <v>2000</v>
      </c>
      <c r="D1082" s="5" t="s">
        <v>800</v>
      </c>
      <c r="E1082" s="3" t="s">
        <v>580</v>
      </c>
      <c r="F1082" s="3" t="s">
        <v>29</v>
      </c>
      <c r="G1082">
        <v>0</v>
      </c>
    </row>
    <row r="1083" spans="1:7" ht="16">
      <c r="A1083" s="4">
        <v>10738970</v>
      </c>
      <c r="B1083" s="1" t="s">
        <v>2090</v>
      </c>
      <c r="C1083" s="4">
        <v>2000</v>
      </c>
      <c r="D1083" s="5" t="s">
        <v>2091</v>
      </c>
      <c r="E1083" s="3" t="s">
        <v>580</v>
      </c>
      <c r="F1083" s="3" t="s">
        <v>33</v>
      </c>
      <c r="G1083">
        <v>0</v>
      </c>
    </row>
    <row r="1084" spans="1:7" ht="16">
      <c r="A1084" s="4">
        <v>10698157</v>
      </c>
      <c r="B1084" s="1" t="s">
        <v>2389</v>
      </c>
      <c r="C1084" s="4">
        <v>2000</v>
      </c>
      <c r="D1084" s="5" t="s">
        <v>2390</v>
      </c>
      <c r="E1084" s="3" t="s">
        <v>580</v>
      </c>
      <c r="F1084" s="3" t="s">
        <v>38</v>
      </c>
      <c r="G1084">
        <v>0</v>
      </c>
    </row>
    <row r="1085" spans="1:7" ht="16">
      <c r="A1085" s="4">
        <v>10680737</v>
      </c>
      <c r="B1085" s="1" t="s">
        <v>2102</v>
      </c>
      <c r="C1085" s="4">
        <v>2000</v>
      </c>
      <c r="D1085" s="5" t="s">
        <v>2103</v>
      </c>
      <c r="E1085" s="3" t="s">
        <v>580</v>
      </c>
      <c r="F1085" s="3" t="s">
        <v>33</v>
      </c>
      <c r="G1085">
        <v>0</v>
      </c>
    </row>
    <row r="1086" spans="1:7" ht="16">
      <c r="A1086" s="4">
        <v>10675403</v>
      </c>
      <c r="B1086" s="1" t="s">
        <v>1792</v>
      </c>
      <c r="C1086" s="4">
        <v>2000</v>
      </c>
      <c r="D1086" s="5" t="s">
        <v>1793</v>
      </c>
      <c r="E1086" s="3" t="s">
        <v>580</v>
      </c>
      <c r="F1086" s="3" t="s">
        <v>33</v>
      </c>
      <c r="G1086">
        <v>0</v>
      </c>
    </row>
    <row r="1087" spans="1:7" ht="16">
      <c r="A1087" s="4">
        <v>10642816</v>
      </c>
      <c r="B1087" s="1" t="s">
        <v>911</v>
      </c>
      <c r="C1087" s="4">
        <v>1999</v>
      </c>
      <c r="D1087" s="5" t="s">
        <v>912</v>
      </c>
      <c r="E1087" s="3" t="s">
        <v>580</v>
      </c>
      <c r="F1087" s="3" t="s">
        <v>29</v>
      </c>
      <c r="G1087">
        <v>0</v>
      </c>
    </row>
    <row r="1088" spans="1:7" ht="16">
      <c r="A1088" s="4">
        <v>10633848</v>
      </c>
      <c r="B1088" s="1" t="s">
        <v>2396</v>
      </c>
      <c r="C1088" s="4">
        <v>1999</v>
      </c>
      <c r="D1088" s="5" t="s">
        <v>2397</v>
      </c>
      <c r="E1088" s="3" t="s">
        <v>580</v>
      </c>
      <c r="F1088" s="3" t="s">
        <v>38</v>
      </c>
      <c r="G1088">
        <v>0</v>
      </c>
    </row>
    <row r="1089" spans="1:7" ht="16">
      <c r="A1089" s="4">
        <v>10629599</v>
      </c>
      <c r="B1089" s="1" t="s">
        <v>1095</v>
      </c>
      <c r="C1089" s="4">
        <v>2000</v>
      </c>
      <c r="D1089" s="5" t="s">
        <v>1096</v>
      </c>
      <c r="E1089" s="3" t="s">
        <v>580</v>
      </c>
      <c r="F1089" s="3" t="s">
        <v>29</v>
      </c>
      <c r="G1089">
        <v>0</v>
      </c>
    </row>
    <row r="1090" spans="1:7" ht="16">
      <c r="A1090" s="4">
        <v>10558965</v>
      </c>
      <c r="B1090" s="1" t="s">
        <v>1871</v>
      </c>
      <c r="C1090" s="4">
        <v>1999</v>
      </c>
      <c r="D1090" s="5" t="s">
        <v>1872</v>
      </c>
      <c r="E1090" s="3" t="s">
        <v>580</v>
      </c>
      <c r="F1090" s="3" t="s">
        <v>33</v>
      </c>
      <c r="G1090">
        <v>0</v>
      </c>
    </row>
    <row r="1091" spans="1:7" ht="16">
      <c r="A1091" s="4">
        <v>10555208</v>
      </c>
      <c r="B1091" s="1" t="s">
        <v>1979</v>
      </c>
      <c r="C1091" s="4">
        <v>1999</v>
      </c>
      <c r="D1091" s="5" t="s">
        <v>1980</v>
      </c>
      <c r="E1091" s="3" t="s">
        <v>580</v>
      </c>
      <c r="F1091" s="3" t="s">
        <v>33</v>
      </c>
      <c r="G1091">
        <v>0</v>
      </c>
    </row>
    <row r="1092" spans="1:7" ht="16">
      <c r="A1092" s="4">
        <v>10554818</v>
      </c>
      <c r="B1092" s="1" t="s">
        <v>993</v>
      </c>
      <c r="C1092" s="4">
        <v>1999</v>
      </c>
      <c r="D1092" s="5" t="s">
        <v>994</v>
      </c>
      <c r="E1092" s="3" t="s">
        <v>580</v>
      </c>
      <c r="F1092" s="3" t="s">
        <v>29</v>
      </c>
      <c r="G1092">
        <v>0</v>
      </c>
    </row>
    <row r="1093" spans="1:7" ht="16">
      <c r="A1093" s="4">
        <v>10551163</v>
      </c>
      <c r="B1093" s="1" t="s">
        <v>2128</v>
      </c>
      <c r="C1093" s="4">
        <v>1999</v>
      </c>
      <c r="D1093" s="5" t="s">
        <v>2129</v>
      </c>
      <c r="E1093" s="3" t="s">
        <v>580</v>
      </c>
      <c r="F1093" s="3" t="s">
        <v>33</v>
      </c>
      <c r="G1093">
        <v>0</v>
      </c>
    </row>
    <row r="1094" spans="1:7" ht="16">
      <c r="A1094" s="4">
        <v>10534732</v>
      </c>
      <c r="B1094" s="1" t="s">
        <v>1365</v>
      </c>
      <c r="C1094" s="4">
        <v>1999</v>
      </c>
      <c r="D1094" s="5" t="s">
        <v>1366</v>
      </c>
      <c r="E1094" s="3" t="s">
        <v>580</v>
      </c>
      <c r="F1094" s="3" t="s">
        <v>42</v>
      </c>
      <c r="G1094">
        <v>0</v>
      </c>
    </row>
    <row r="1095" spans="1:7" ht="16">
      <c r="A1095" s="4">
        <v>10516706</v>
      </c>
      <c r="B1095" s="1" t="s">
        <v>973</v>
      </c>
      <c r="C1095" s="4">
        <v>1999</v>
      </c>
      <c r="D1095" s="5" t="s">
        <v>974</v>
      </c>
      <c r="E1095" s="3" t="s">
        <v>580</v>
      </c>
      <c r="F1095" s="3" t="s">
        <v>29</v>
      </c>
      <c r="G1095">
        <v>0</v>
      </c>
    </row>
    <row r="1096" spans="1:7" ht="16">
      <c r="A1096" s="4">
        <v>10483141</v>
      </c>
      <c r="B1096" s="1" t="s">
        <v>1061</v>
      </c>
      <c r="C1096" s="4">
        <v>1999</v>
      </c>
      <c r="D1096" s="5" t="s">
        <v>1062</v>
      </c>
      <c r="E1096" s="3" t="s">
        <v>580</v>
      </c>
      <c r="F1096" s="3" t="s">
        <v>29</v>
      </c>
      <c r="G1096">
        <v>0</v>
      </c>
    </row>
    <row r="1097" spans="1:7" ht="16">
      <c r="A1097" s="4">
        <v>10482064</v>
      </c>
      <c r="B1097" s="1" t="s">
        <v>823</v>
      </c>
      <c r="C1097" s="4">
        <v>1999</v>
      </c>
      <c r="D1097" s="5" t="s">
        <v>824</v>
      </c>
      <c r="E1097" s="3" t="s">
        <v>580</v>
      </c>
      <c r="F1097" s="3" t="s">
        <v>29</v>
      </c>
      <c r="G1097">
        <v>0</v>
      </c>
    </row>
    <row r="1098" spans="1:7" ht="16">
      <c r="A1098" s="4">
        <v>10477848</v>
      </c>
      <c r="B1098" s="1" t="s">
        <v>995</v>
      </c>
      <c r="C1098" s="4">
        <v>1999</v>
      </c>
      <c r="D1098" s="5" t="s">
        <v>996</v>
      </c>
      <c r="E1098" s="3" t="s">
        <v>580</v>
      </c>
      <c r="F1098" s="3" t="s">
        <v>29</v>
      </c>
      <c r="G1098">
        <v>0</v>
      </c>
    </row>
    <row r="1099" spans="1:7" ht="16">
      <c r="A1099" s="4">
        <v>10449249</v>
      </c>
      <c r="B1099" s="1" t="s">
        <v>1810</v>
      </c>
      <c r="C1099" s="4">
        <v>1999</v>
      </c>
      <c r="D1099" s="5" t="s">
        <v>1811</v>
      </c>
      <c r="E1099" s="3" t="s">
        <v>580</v>
      </c>
      <c r="F1099" s="3" t="s">
        <v>33</v>
      </c>
      <c r="G1099">
        <v>0</v>
      </c>
    </row>
    <row r="1100" spans="1:7" ht="16">
      <c r="A1100" s="4">
        <v>10401640</v>
      </c>
      <c r="B1100" s="1" t="s">
        <v>967</v>
      </c>
      <c r="C1100" s="4">
        <v>1999</v>
      </c>
      <c r="D1100" s="5" t="s">
        <v>968</v>
      </c>
      <c r="E1100" s="3" t="s">
        <v>580</v>
      </c>
      <c r="F1100" s="3" t="s">
        <v>29</v>
      </c>
      <c r="G1100">
        <v>0</v>
      </c>
    </row>
    <row r="1101" spans="1:7" ht="16">
      <c r="A1101" s="4">
        <v>10400183</v>
      </c>
      <c r="B1101" s="1" t="s">
        <v>1766</v>
      </c>
      <c r="C1101" s="4">
        <v>1999</v>
      </c>
      <c r="D1101" s="5" t="s">
        <v>1767</v>
      </c>
      <c r="E1101" s="3" t="s">
        <v>580</v>
      </c>
      <c r="F1101" s="3" t="s">
        <v>33</v>
      </c>
      <c r="G1101">
        <v>0</v>
      </c>
    </row>
    <row r="1102" spans="1:7" ht="16">
      <c r="A1102" s="4">
        <v>10377191</v>
      </c>
      <c r="B1102" s="1" t="s">
        <v>2238</v>
      </c>
      <c r="C1102" s="4">
        <v>1999</v>
      </c>
      <c r="D1102" s="5" t="s">
        <v>2239</v>
      </c>
      <c r="E1102" s="3" t="s">
        <v>580</v>
      </c>
      <c r="F1102" s="3" t="s">
        <v>73</v>
      </c>
      <c r="G1102">
        <v>0</v>
      </c>
    </row>
    <row r="1103" spans="1:7" ht="16">
      <c r="A1103" s="4">
        <v>10343615</v>
      </c>
      <c r="B1103" s="1" t="s">
        <v>1222</v>
      </c>
      <c r="C1103" s="4">
        <v>1999</v>
      </c>
      <c r="D1103" s="5" t="s">
        <v>1223</v>
      </c>
      <c r="E1103" s="3" t="s">
        <v>580</v>
      </c>
      <c r="F1103" s="3" t="s">
        <v>42</v>
      </c>
      <c r="G1103">
        <v>0</v>
      </c>
    </row>
    <row r="1104" spans="1:7" ht="16">
      <c r="A1104" s="4">
        <v>10341172</v>
      </c>
      <c r="B1104" s="1" t="s">
        <v>2316</v>
      </c>
      <c r="C1104" s="4">
        <v>1999</v>
      </c>
      <c r="D1104" s="5" t="s">
        <v>2317</v>
      </c>
      <c r="E1104" s="3" t="s">
        <v>580</v>
      </c>
      <c r="F1104" s="3" t="s">
        <v>38</v>
      </c>
      <c r="G1104">
        <v>0</v>
      </c>
    </row>
    <row r="1105" spans="1:7" ht="16">
      <c r="A1105" s="4">
        <v>10223549</v>
      </c>
      <c r="B1105" s="1" t="s">
        <v>2023</v>
      </c>
      <c r="C1105" s="4">
        <v>1999</v>
      </c>
      <c r="D1105" s="5" t="s">
        <v>2024</v>
      </c>
      <c r="E1105" s="3" t="s">
        <v>580</v>
      </c>
      <c r="F1105" s="3" t="s">
        <v>33</v>
      </c>
      <c r="G1105">
        <v>0</v>
      </c>
    </row>
    <row r="1106" spans="1:7" ht="16">
      <c r="A1106" s="4">
        <v>10223548</v>
      </c>
      <c r="B1106" s="1" t="s">
        <v>2019</v>
      </c>
      <c r="C1106" s="4">
        <v>1999</v>
      </c>
      <c r="D1106" s="5" t="s">
        <v>2020</v>
      </c>
      <c r="E1106" s="3" t="s">
        <v>580</v>
      </c>
      <c r="F1106" s="3" t="s">
        <v>33</v>
      </c>
      <c r="G1106">
        <v>0</v>
      </c>
    </row>
    <row r="1107" spans="1:7" ht="16">
      <c r="A1107" s="4">
        <v>10221519</v>
      </c>
      <c r="B1107" s="1" t="s">
        <v>2478</v>
      </c>
      <c r="C1107" s="4">
        <v>1999</v>
      </c>
      <c r="D1107" s="5" t="s">
        <v>2479</v>
      </c>
      <c r="E1107" s="3" t="s">
        <v>580</v>
      </c>
      <c r="F1107" s="3" t="s">
        <v>38</v>
      </c>
      <c r="G1107">
        <v>0</v>
      </c>
    </row>
    <row r="1108" spans="1:7" ht="16">
      <c r="A1108" s="4">
        <v>10097377</v>
      </c>
      <c r="B1108" s="1" t="s">
        <v>2362</v>
      </c>
      <c r="C1108" s="4">
        <v>1999</v>
      </c>
      <c r="D1108" s="5" t="s">
        <v>2363</v>
      </c>
      <c r="E1108" s="3" t="s">
        <v>580</v>
      </c>
      <c r="F1108" s="3" t="s">
        <v>38</v>
      </c>
      <c r="G1108">
        <v>0</v>
      </c>
    </row>
    <row r="1109" spans="1:7" ht="16">
      <c r="A1109" s="4">
        <v>10083199</v>
      </c>
      <c r="B1109" s="1" t="s">
        <v>1307</v>
      </c>
      <c r="C1109" s="4">
        <v>1999</v>
      </c>
      <c r="D1109" s="5" t="s">
        <v>1713</v>
      </c>
      <c r="E1109" s="3" t="s">
        <v>580</v>
      </c>
      <c r="F1109" s="3" t="s">
        <v>49</v>
      </c>
      <c r="G1109">
        <v>0</v>
      </c>
    </row>
    <row r="1110" spans="1:7" ht="16">
      <c r="A1110" s="4">
        <v>10069356</v>
      </c>
      <c r="B1110" s="1" t="s">
        <v>2281</v>
      </c>
      <c r="C1110" s="4">
        <v>1999</v>
      </c>
      <c r="D1110" s="5" t="s">
        <v>2282</v>
      </c>
      <c r="E1110" s="3" t="s">
        <v>580</v>
      </c>
      <c r="F1110" s="3" t="s">
        <v>38</v>
      </c>
      <c r="G1110">
        <v>0</v>
      </c>
    </row>
    <row r="1111" spans="1:7" ht="16">
      <c r="A1111" s="4">
        <v>10068608</v>
      </c>
      <c r="B1111" s="1" t="s">
        <v>1498</v>
      </c>
      <c r="C1111" s="4">
        <v>1999</v>
      </c>
      <c r="D1111" s="5" t="s">
        <v>1499</v>
      </c>
      <c r="E1111" s="3" t="s">
        <v>580</v>
      </c>
      <c r="F1111" s="3" t="s">
        <v>57</v>
      </c>
      <c r="G1111">
        <v>0</v>
      </c>
    </row>
    <row r="1112" spans="1:7" ht="16">
      <c r="A1112" s="4">
        <v>10030285</v>
      </c>
      <c r="B1112" s="1" t="s">
        <v>1283</v>
      </c>
      <c r="C1112" s="4">
        <v>1999</v>
      </c>
      <c r="D1112" s="5" t="s">
        <v>1284</v>
      </c>
      <c r="E1112" s="3" t="s">
        <v>580</v>
      </c>
      <c r="F1112" s="3" t="s">
        <v>42</v>
      </c>
      <c r="G1112">
        <v>0</v>
      </c>
    </row>
    <row r="1113" spans="1:7" ht="16">
      <c r="A1113" s="4">
        <v>10026725</v>
      </c>
      <c r="B1113" s="1" t="s">
        <v>2366</v>
      </c>
      <c r="C1113" s="4">
        <v>1999</v>
      </c>
      <c r="D1113" s="5" t="s">
        <v>2367</v>
      </c>
      <c r="E1113" s="3" t="s">
        <v>580</v>
      </c>
      <c r="F1113" s="3" t="s">
        <v>38</v>
      </c>
      <c r="G1113">
        <v>0</v>
      </c>
    </row>
    <row r="1114" spans="1:7" ht="16">
      <c r="A1114" s="4">
        <v>9987758</v>
      </c>
      <c r="B1114" s="1" t="s">
        <v>1826</v>
      </c>
      <c r="C1114" s="4">
        <v>1998</v>
      </c>
      <c r="D1114" s="5" t="s">
        <v>1827</v>
      </c>
      <c r="E1114" s="3" t="s">
        <v>580</v>
      </c>
      <c r="F1114" s="3" t="s">
        <v>33</v>
      </c>
      <c r="G1114">
        <v>0</v>
      </c>
    </row>
    <row r="1115" spans="1:7" ht="16">
      <c r="A1115" s="4">
        <v>9920848</v>
      </c>
      <c r="B1115" s="1" t="s">
        <v>1794</v>
      </c>
      <c r="C1115" s="4">
        <v>1999</v>
      </c>
      <c r="D1115" s="5" t="s">
        <v>1795</v>
      </c>
      <c r="E1115" s="3" t="s">
        <v>580</v>
      </c>
      <c r="F1115" s="3" t="s">
        <v>33</v>
      </c>
      <c r="G1115">
        <v>0</v>
      </c>
    </row>
    <row r="1116" spans="1:7" ht="16">
      <c r="A1116" s="4">
        <v>9869189</v>
      </c>
      <c r="B1116" s="1" t="s">
        <v>2318</v>
      </c>
      <c r="C1116" s="4">
        <v>1998</v>
      </c>
      <c r="D1116" s="5" t="s">
        <v>2319</v>
      </c>
      <c r="E1116" s="3" t="s">
        <v>580</v>
      </c>
      <c r="F1116" s="3" t="s">
        <v>38</v>
      </c>
      <c r="G1116">
        <v>0</v>
      </c>
    </row>
    <row r="1117" spans="1:7" ht="16">
      <c r="A1117" s="4">
        <v>9864048</v>
      </c>
      <c r="B1117" s="1" t="s">
        <v>1776</v>
      </c>
      <c r="C1117" s="4">
        <v>1998</v>
      </c>
      <c r="D1117" s="5" t="s">
        <v>1777</v>
      </c>
      <c r="E1117" s="3" t="s">
        <v>580</v>
      </c>
      <c r="F1117" s="3" t="s">
        <v>33</v>
      </c>
      <c r="G1117">
        <v>0</v>
      </c>
    </row>
    <row r="1118" spans="1:7" ht="16">
      <c r="A1118" s="4">
        <v>9847383</v>
      </c>
      <c r="B1118" s="1" t="s">
        <v>1933</v>
      </c>
      <c r="C1118" s="4">
        <v>1999</v>
      </c>
      <c r="D1118" s="5" t="s">
        <v>1934</v>
      </c>
      <c r="E1118" s="3" t="s">
        <v>580</v>
      </c>
      <c r="F1118" s="3" t="s">
        <v>33</v>
      </c>
      <c r="G1118">
        <v>0</v>
      </c>
    </row>
    <row r="1119" spans="1:7" ht="16">
      <c r="A1119" s="4">
        <v>9847336</v>
      </c>
      <c r="B1119" s="1" t="s">
        <v>1969</v>
      </c>
      <c r="C1119" s="4">
        <v>1999</v>
      </c>
      <c r="D1119" s="5" t="s">
        <v>1970</v>
      </c>
      <c r="E1119" s="3" t="s">
        <v>580</v>
      </c>
      <c r="F1119" s="3" t="s">
        <v>33</v>
      </c>
      <c r="G1119">
        <v>0</v>
      </c>
    </row>
    <row r="1120" spans="1:7" ht="16">
      <c r="A1120" s="4">
        <v>9829439</v>
      </c>
      <c r="B1120" s="1" t="s">
        <v>2206</v>
      </c>
      <c r="C1120" s="4">
        <v>1998</v>
      </c>
      <c r="D1120" s="5" t="s">
        <v>2207</v>
      </c>
      <c r="E1120" s="3" t="s">
        <v>580</v>
      </c>
      <c r="F1120" s="3" t="s">
        <v>33</v>
      </c>
      <c r="G1120">
        <v>0</v>
      </c>
    </row>
    <row r="1121" spans="1:7" ht="16">
      <c r="A1121" s="4">
        <v>9820639</v>
      </c>
      <c r="B1121" s="1" t="s">
        <v>905</v>
      </c>
      <c r="C1121" s="4">
        <v>1998</v>
      </c>
      <c r="D1121" s="5" t="s">
        <v>906</v>
      </c>
      <c r="E1121" s="3" t="s">
        <v>580</v>
      </c>
      <c r="F1121" s="3" t="s">
        <v>29</v>
      </c>
      <c r="G1121">
        <v>0</v>
      </c>
    </row>
    <row r="1122" spans="1:7" ht="16">
      <c r="A1122" s="4">
        <v>9815234</v>
      </c>
      <c r="B1122" s="1" t="s">
        <v>1263</v>
      </c>
      <c r="C1122" s="4">
        <v>1998</v>
      </c>
      <c r="D1122" s="5" t="s">
        <v>1264</v>
      </c>
      <c r="E1122" s="3" t="s">
        <v>580</v>
      </c>
      <c r="F1122" s="3" t="s">
        <v>42</v>
      </c>
      <c r="G1122">
        <v>0</v>
      </c>
    </row>
    <row r="1123" spans="1:7" ht="16">
      <c r="A1123" s="4">
        <v>9811708</v>
      </c>
      <c r="B1123" s="1" t="s">
        <v>1931</v>
      </c>
      <c r="C1123" s="4">
        <v>1998</v>
      </c>
      <c r="D1123" s="5" t="s">
        <v>1932</v>
      </c>
      <c r="E1123" s="3" t="s">
        <v>580</v>
      </c>
      <c r="F1123" s="3" t="s">
        <v>33</v>
      </c>
      <c r="G1123">
        <v>0</v>
      </c>
    </row>
    <row r="1124" spans="1:7" ht="16">
      <c r="A1124" s="4">
        <v>9798697</v>
      </c>
      <c r="B1124" s="1" t="s">
        <v>1345</v>
      </c>
      <c r="C1124" s="4">
        <v>1998</v>
      </c>
      <c r="D1124" s="5" t="s">
        <v>1346</v>
      </c>
      <c r="E1124" s="3" t="s">
        <v>580</v>
      </c>
      <c r="F1124" s="3" t="s">
        <v>42</v>
      </c>
      <c r="G1124">
        <v>0</v>
      </c>
    </row>
    <row r="1125" spans="1:7" ht="16">
      <c r="A1125" s="4">
        <v>9786754</v>
      </c>
      <c r="B1125" s="1" t="s">
        <v>634</v>
      </c>
      <c r="C1125" s="4">
        <v>1998</v>
      </c>
      <c r="D1125" s="5" t="s">
        <v>1512</v>
      </c>
      <c r="E1125" s="3" t="s">
        <v>580</v>
      </c>
      <c r="F1125" s="3" t="s">
        <v>57</v>
      </c>
      <c r="G1125">
        <v>0</v>
      </c>
    </row>
    <row r="1126" spans="1:7" ht="16">
      <c r="A1126" s="4">
        <v>9781644</v>
      </c>
      <c r="B1126" s="1" t="s">
        <v>1971</v>
      </c>
      <c r="C1126" s="4">
        <v>1998</v>
      </c>
      <c r="D1126" s="5" t="s">
        <v>1972</v>
      </c>
      <c r="E1126" s="3" t="s">
        <v>580</v>
      </c>
      <c r="F1126" s="3" t="s">
        <v>33</v>
      </c>
      <c r="G1126">
        <v>0</v>
      </c>
    </row>
    <row r="1127" spans="1:7" ht="16">
      <c r="A1127" s="4">
        <v>9770176</v>
      </c>
      <c r="B1127" s="1" t="s">
        <v>917</v>
      </c>
      <c r="C1127" s="4">
        <v>1998</v>
      </c>
      <c r="D1127" s="5" t="s">
        <v>918</v>
      </c>
      <c r="E1127" s="3" t="s">
        <v>580</v>
      </c>
      <c r="F1127" s="3" t="s">
        <v>29</v>
      </c>
      <c r="G1127">
        <v>0</v>
      </c>
    </row>
    <row r="1128" spans="1:7" ht="16">
      <c r="A1128" s="4">
        <v>9766884</v>
      </c>
      <c r="B1128" s="1" t="s">
        <v>1752</v>
      </c>
      <c r="C1128" s="4">
        <v>1998</v>
      </c>
      <c r="D1128" s="5" t="s">
        <v>1753</v>
      </c>
      <c r="E1128" s="3" t="s">
        <v>580</v>
      </c>
      <c r="F1128" s="3" t="s">
        <v>69</v>
      </c>
      <c r="G1128">
        <v>0</v>
      </c>
    </row>
    <row r="1129" spans="1:7" ht="16">
      <c r="A1129" s="4">
        <v>9752764</v>
      </c>
      <c r="B1129" s="1" t="s">
        <v>2342</v>
      </c>
      <c r="C1129" s="4">
        <v>1998</v>
      </c>
      <c r="D1129" s="5" t="s">
        <v>2376</v>
      </c>
      <c r="E1129" s="3" t="s">
        <v>580</v>
      </c>
      <c r="F1129" s="3" t="s">
        <v>38</v>
      </c>
      <c r="G1129">
        <v>0</v>
      </c>
    </row>
    <row r="1130" spans="1:7" ht="16">
      <c r="A1130" s="4">
        <v>9746806</v>
      </c>
      <c r="B1130" s="1" t="s">
        <v>1685</v>
      </c>
      <c r="C1130" s="4">
        <v>1998</v>
      </c>
      <c r="D1130" s="5" t="s">
        <v>1686</v>
      </c>
      <c r="E1130" s="3" t="s">
        <v>580</v>
      </c>
      <c r="F1130" s="3" t="s">
        <v>49</v>
      </c>
      <c r="G1130">
        <v>0</v>
      </c>
    </row>
    <row r="1131" spans="1:7" ht="16">
      <c r="A1131" s="4">
        <v>9723401</v>
      </c>
      <c r="B1131" s="1" t="s">
        <v>1714</v>
      </c>
      <c r="C1131" s="4">
        <v>1998</v>
      </c>
      <c r="D1131" s="5" t="s">
        <v>1715</v>
      </c>
      <c r="E1131" s="3" t="s">
        <v>580</v>
      </c>
      <c r="F1131" s="3" t="s">
        <v>49</v>
      </c>
      <c r="G1131">
        <v>0</v>
      </c>
    </row>
    <row r="1132" spans="1:7" ht="16">
      <c r="A1132" s="4">
        <v>9720744</v>
      </c>
      <c r="B1132" s="1" t="s">
        <v>775</v>
      </c>
      <c r="C1132" s="4">
        <v>1998</v>
      </c>
      <c r="D1132" s="5" t="s">
        <v>776</v>
      </c>
      <c r="E1132" s="3" t="s">
        <v>580</v>
      </c>
      <c r="F1132" s="3" t="s">
        <v>29</v>
      </c>
      <c r="G1132">
        <v>0</v>
      </c>
    </row>
    <row r="1133" spans="1:7" ht="16">
      <c r="A1133" s="4">
        <v>9705171</v>
      </c>
      <c r="B1133" s="1" t="s">
        <v>1838</v>
      </c>
      <c r="C1133" s="4">
        <v>1998</v>
      </c>
      <c r="D1133" s="5" t="s">
        <v>1839</v>
      </c>
      <c r="E1133" s="3" t="s">
        <v>580</v>
      </c>
      <c r="F1133" s="3" t="s">
        <v>33</v>
      </c>
      <c r="G1133">
        <v>0</v>
      </c>
    </row>
    <row r="1134" spans="1:7" ht="16">
      <c r="A1134" s="4">
        <v>9700844</v>
      </c>
      <c r="B1134" s="1" t="s">
        <v>2381</v>
      </c>
      <c r="C1134" s="4">
        <v>1998</v>
      </c>
      <c r="D1134" s="5" t="s">
        <v>2549</v>
      </c>
      <c r="E1134" s="3" t="s">
        <v>580</v>
      </c>
      <c r="F1134" s="3" t="s">
        <v>38</v>
      </c>
      <c r="G1134">
        <v>0</v>
      </c>
    </row>
    <row r="1135" spans="1:7" ht="16">
      <c r="A1135" s="4">
        <v>9697740</v>
      </c>
      <c r="B1135" s="1" t="s">
        <v>1885</v>
      </c>
      <c r="C1135" s="4">
        <v>1998</v>
      </c>
      <c r="D1135" s="5" t="s">
        <v>1886</v>
      </c>
      <c r="E1135" s="3" t="s">
        <v>580</v>
      </c>
      <c r="F1135" s="3" t="s">
        <v>33</v>
      </c>
      <c r="G1135">
        <v>0</v>
      </c>
    </row>
    <row r="1136" spans="1:7" ht="16">
      <c r="A1136" s="4">
        <v>9688454</v>
      </c>
      <c r="B1136" s="1" t="s">
        <v>2484</v>
      </c>
      <c r="C1136" s="4">
        <v>1998</v>
      </c>
      <c r="D1136" s="5" t="s">
        <v>2485</v>
      </c>
      <c r="E1136" s="3" t="s">
        <v>580</v>
      </c>
      <c r="F1136" s="3" t="s">
        <v>38</v>
      </c>
      <c r="G1136">
        <v>0</v>
      </c>
    </row>
    <row r="1137" spans="1:7" ht="16">
      <c r="A1137" s="4">
        <v>9645656</v>
      </c>
      <c r="B1137" s="1" t="s">
        <v>1689</v>
      </c>
      <c r="C1137" s="4">
        <v>1998</v>
      </c>
      <c r="D1137" s="5" t="s">
        <v>1690</v>
      </c>
      <c r="E1137" s="3" t="s">
        <v>580</v>
      </c>
      <c r="F1137" s="3" t="s">
        <v>49</v>
      </c>
      <c r="G1137">
        <v>0</v>
      </c>
    </row>
    <row r="1138" spans="1:7" ht="16">
      <c r="A1138" s="4">
        <v>9632282</v>
      </c>
      <c r="B1138" s="1" t="s">
        <v>945</v>
      </c>
      <c r="C1138" s="4">
        <v>1998</v>
      </c>
      <c r="D1138" s="5" t="s">
        <v>946</v>
      </c>
      <c r="E1138" s="3" t="s">
        <v>580</v>
      </c>
      <c r="F1138" s="3" t="s">
        <v>29</v>
      </c>
      <c r="G1138">
        <v>0</v>
      </c>
    </row>
    <row r="1139" spans="1:7" ht="16">
      <c r="A1139" s="4">
        <v>9630332</v>
      </c>
      <c r="B1139" s="1" t="s">
        <v>1508</v>
      </c>
      <c r="C1139" s="4">
        <v>1998</v>
      </c>
      <c r="D1139" s="5" t="s">
        <v>2454</v>
      </c>
      <c r="E1139" s="3" t="s">
        <v>580</v>
      </c>
      <c r="F1139" s="3" t="s">
        <v>38</v>
      </c>
      <c r="G1139">
        <v>0</v>
      </c>
    </row>
    <row r="1140" spans="1:7" ht="16">
      <c r="A1140" s="4">
        <v>9629978</v>
      </c>
      <c r="B1140" s="1" t="s">
        <v>1257</v>
      </c>
      <c r="C1140" s="4">
        <v>1998</v>
      </c>
      <c r="D1140" s="5" t="s">
        <v>1258</v>
      </c>
      <c r="E1140" s="3" t="s">
        <v>580</v>
      </c>
      <c r="F1140" s="3" t="s">
        <v>42</v>
      </c>
      <c r="G1140">
        <v>0</v>
      </c>
    </row>
    <row r="1141" spans="1:7" ht="16">
      <c r="A1141" s="4">
        <v>9625030</v>
      </c>
      <c r="B1141" s="1" t="s">
        <v>957</v>
      </c>
      <c r="C1141" s="4">
        <v>1998</v>
      </c>
      <c r="D1141" s="5" t="s">
        <v>958</v>
      </c>
      <c r="E1141" s="3" t="s">
        <v>580</v>
      </c>
      <c r="F1141" s="3" t="s">
        <v>29</v>
      </c>
      <c r="G1141">
        <v>0</v>
      </c>
    </row>
    <row r="1142" spans="1:7" ht="16">
      <c r="A1142" s="4">
        <v>9603179</v>
      </c>
      <c r="B1142" s="1" t="s">
        <v>821</v>
      </c>
      <c r="C1142" s="4">
        <v>1998</v>
      </c>
      <c r="D1142" s="5" t="s">
        <v>822</v>
      </c>
      <c r="E1142" s="3" t="s">
        <v>580</v>
      </c>
      <c r="F1142" s="3" t="s">
        <v>29</v>
      </c>
      <c r="G1142">
        <v>0</v>
      </c>
    </row>
    <row r="1143" spans="1:7" ht="16">
      <c r="A1143" s="4">
        <v>9594451</v>
      </c>
      <c r="B1143" s="1" t="s">
        <v>881</v>
      </c>
      <c r="C1143" s="4">
        <v>1998</v>
      </c>
      <c r="D1143" s="5" t="s">
        <v>882</v>
      </c>
      <c r="E1143" s="3" t="s">
        <v>580</v>
      </c>
      <c r="F1143" s="3" t="s">
        <v>29</v>
      </c>
      <c r="G1143">
        <v>0</v>
      </c>
    </row>
    <row r="1144" spans="1:7" ht="16">
      <c r="A1144" s="4">
        <v>9586694</v>
      </c>
      <c r="B1144" s="1" t="s">
        <v>2098</v>
      </c>
      <c r="C1144" s="4">
        <v>1998</v>
      </c>
      <c r="D1144" s="5" t="s">
        <v>2099</v>
      </c>
      <c r="E1144" s="3" t="s">
        <v>580</v>
      </c>
      <c r="F1144" s="3" t="s">
        <v>33</v>
      </c>
      <c r="G1144">
        <v>0</v>
      </c>
    </row>
    <row r="1145" spans="1:7" ht="16">
      <c r="A1145" s="4">
        <v>9524848</v>
      </c>
      <c r="B1145" s="1" t="s">
        <v>1307</v>
      </c>
      <c r="C1145" s="4">
        <v>1998</v>
      </c>
      <c r="D1145" s="5" t="s">
        <v>1308</v>
      </c>
      <c r="E1145" s="3" t="s">
        <v>580</v>
      </c>
      <c r="F1145" s="3" t="s">
        <v>42</v>
      </c>
      <c r="G1145">
        <v>0</v>
      </c>
    </row>
    <row r="1146" spans="1:7" ht="16">
      <c r="A1146" s="4">
        <v>9469397</v>
      </c>
      <c r="B1146" s="1" t="s">
        <v>2387</v>
      </c>
      <c r="C1146" s="4">
        <v>1998</v>
      </c>
      <c r="D1146" s="5" t="s">
        <v>2388</v>
      </c>
      <c r="E1146" s="3" t="s">
        <v>580</v>
      </c>
      <c r="F1146" s="3" t="s">
        <v>38</v>
      </c>
      <c r="G1146">
        <v>0</v>
      </c>
    </row>
    <row r="1147" spans="1:7" ht="16">
      <c r="A1147" s="4">
        <v>9465692</v>
      </c>
      <c r="B1147" s="1" t="s">
        <v>2356</v>
      </c>
      <c r="C1147" s="4">
        <v>1998</v>
      </c>
      <c r="D1147" s="5" t="s">
        <v>2357</v>
      </c>
      <c r="E1147" s="3" t="s">
        <v>580</v>
      </c>
      <c r="F1147" s="3" t="s">
        <v>38</v>
      </c>
      <c r="G1147">
        <v>0</v>
      </c>
    </row>
    <row r="1148" spans="1:7" ht="16">
      <c r="A1148" s="4">
        <v>9465670</v>
      </c>
      <c r="B1148" s="1" t="s">
        <v>2379</v>
      </c>
      <c r="C1148" s="4">
        <v>1998</v>
      </c>
      <c r="D1148" s="5" t="s">
        <v>2380</v>
      </c>
      <c r="E1148" s="3" t="s">
        <v>580</v>
      </c>
      <c r="F1148" s="3" t="s">
        <v>38</v>
      </c>
      <c r="G1148">
        <v>0</v>
      </c>
    </row>
    <row r="1149" spans="1:7" ht="16">
      <c r="A1149" s="4">
        <v>9455510</v>
      </c>
      <c r="B1149" s="1" t="s">
        <v>1369</v>
      </c>
      <c r="C1149" s="4">
        <v>1998</v>
      </c>
      <c r="D1149" s="5" t="s">
        <v>1370</v>
      </c>
      <c r="E1149" s="3" t="s">
        <v>580</v>
      </c>
      <c r="F1149" s="3" t="s">
        <v>42</v>
      </c>
      <c r="G1149">
        <v>0</v>
      </c>
    </row>
    <row r="1150" spans="1:7" ht="16">
      <c r="A1150" s="4">
        <v>9453142</v>
      </c>
      <c r="B1150" s="1" t="s">
        <v>2170</v>
      </c>
      <c r="C1150" s="4">
        <v>1997</v>
      </c>
      <c r="D1150" s="5" t="s">
        <v>2171</v>
      </c>
      <c r="E1150" s="3" t="s">
        <v>580</v>
      </c>
      <c r="F1150" s="3" t="s">
        <v>33</v>
      </c>
      <c r="G1150">
        <v>0</v>
      </c>
    </row>
    <row r="1151" spans="1:7" ht="16">
      <c r="A1151" s="4">
        <v>9414312</v>
      </c>
      <c r="B1151" s="1" t="s">
        <v>1517</v>
      </c>
      <c r="C1151" s="4">
        <v>1998</v>
      </c>
      <c r="D1151" s="5" t="s">
        <v>1518</v>
      </c>
      <c r="E1151" s="3" t="s">
        <v>580</v>
      </c>
      <c r="F1151" s="3" t="s">
        <v>57</v>
      </c>
      <c r="G1151">
        <v>0</v>
      </c>
    </row>
    <row r="1152" spans="1:7" ht="16">
      <c r="A1152" s="4">
        <v>9384487</v>
      </c>
      <c r="B1152" s="1" t="s">
        <v>1157</v>
      </c>
      <c r="C1152" s="4">
        <v>1997</v>
      </c>
      <c r="D1152" s="5" t="s">
        <v>1158</v>
      </c>
      <c r="E1152" s="3" t="s">
        <v>580</v>
      </c>
      <c r="F1152" s="3" t="s">
        <v>29</v>
      </c>
      <c r="G1152">
        <v>0</v>
      </c>
    </row>
    <row r="1153" spans="1:7" ht="16">
      <c r="A1153" s="4">
        <v>9404935</v>
      </c>
      <c r="B1153" s="1" t="s">
        <v>1133</v>
      </c>
      <c r="C1153" s="4">
        <v>1997</v>
      </c>
      <c r="D1153" s="5" t="s">
        <v>1134</v>
      </c>
      <c r="E1153" s="3" t="s">
        <v>580</v>
      </c>
      <c r="F1153" s="3" t="s">
        <v>29</v>
      </c>
      <c r="G1153">
        <v>0</v>
      </c>
    </row>
    <row r="1154" spans="1:7" ht="16">
      <c r="A1154" s="4">
        <v>9365898</v>
      </c>
      <c r="B1154" s="1" t="s">
        <v>1329</v>
      </c>
      <c r="C1154" s="4">
        <v>1997</v>
      </c>
      <c r="D1154" s="5" t="s">
        <v>1330</v>
      </c>
      <c r="E1154" s="3" t="s">
        <v>580</v>
      </c>
      <c r="F1154" s="3" t="s">
        <v>42</v>
      </c>
      <c r="G1154">
        <v>0</v>
      </c>
    </row>
    <row r="1155" spans="1:7" ht="16">
      <c r="A1155" s="4">
        <v>9359710</v>
      </c>
      <c r="B1155" s="1" t="s">
        <v>1287</v>
      </c>
      <c r="C1155" s="4">
        <v>1997</v>
      </c>
      <c r="D1155" s="5" t="s">
        <v>1288</v>
      </c>
      <c r="E1155" s="3" t="s">
        <v>580</v>
      </c>
      <c r="F1155" s="3" t="s">
        <v>42</v>
      </c>
      <c r="G1155">
        <v>0</v>
      </c>
    </row>
    <row r="1156" spans="1:7" ht="16">
      <c r="A1156" s="4">
        <v>9359527</v>
      </c>
      <c r="B1156" s="1" t="s">
        <v>2043</v>
      </c>
      <c r="C1156" s="4">
        <v>1997</v>
      </c>
      <c r="D1156" s="5" t="s">
        <v>2044</v>
      </c>
      <c r="E1156" s="3" t="s">
        <v>580</v>
      </c>
      <c r="F1156" s="3" t="s">
        <v>33</v>
      </c>
      <c r="G1156">
        <v>0</v>
      </c>
    </row>
    <row r="1157" spans="1:7" ht="16">
      <c r="A1157" s="4">
        <v>9328116</v>
      </c>
      <c r="B1157" s="1" t="s">
        <v>622</v>
      </c>
      <c r="C1157" s="4">
        <v>1997</v>
      </c>
      <c r="D1157" s="5" t="s">
        <v>2134</v>
      </c>
      <c r="E1157" s="3" t="s">
        <v>580</v>
      </c>
      <c r="F1157" s="3" t="s">
        <v>33</v>
      </c>
      <c r="G1157">
        <v>0</v>
      </c>
    </row>
    <row r="1158" spans="1:7" ht="16">
      <c r="A1158" s="4">
        <v>9311701</v>
      </c>
      <c r="B1158" s="1" t="s">
        <v>771</v>
      </c>
      <c r="C1158" s="4">
        <v>1997</v>
      </c>
      <c r="D1158" s="5" t="s">
        <v>772</v>
      </c>
      <c r="E1158" s="3" t="s">
        <v>580</v>
      </c>
      <c r="F1158" s="3" t="s">
        <v>29</v>
      </c>
      <c r="G1158">
        <v>0</v>
      </c>
    </row>
    <row r="1159" spans="1:7" ht="16">
      <c r="A1159" s="4">
        <v>10678076</v>
      </c>
      <c r="B1159" s="1" t="s">
        <v>594</v>
      </c>
      <c r="C1159" s="4">
        <v>1997</v>
      </c>
      <c r="D1159" s="5" t="s">
        <v>595</v>
      </c>
      <c r="E1159" s="3" t="s">
        <v>580</v>
      </c>
      <c r="F1159" s="3" t="s">
        <v>45</v>
      </c>
      <c r="G1159">
        <v>0</v>
      </c>
    </row>
    <row r="1160" spans="1:7" ht="16">
      <c r="A1160" s="4">
        <v>9260752</v>
      </c>
      <c r="B1160" s="1" t="s">
        <v>955</v>
      </c>
      <c r="C1160" s="4">
        <v>1997</v>
      </c>
      <c r="D1160" s="5" t="s">
        <v>956</v>
      </c>
      <c r="E1160" s="3" t="s">
        <v>580</v>
      </c>
      <c r="F1160" s="3" t="s">
        <v>29</v>
      </c>
      <c r="G1160">
        <v>0</v>
      </c>
    </row>
    <row r="1161" spans="1:7" ht="16">
      <c r="A1161" s="4">
        <v>9260689</v>
      </c>
      <c r="B1161" s="1" t="s">
        <v>1772</v>
      </c>
      <c r="C1161" s="4">
        <v>1997</v>
      </c>
      <c r="D1161" s="5" t="s">
        <v>1773</v>
      </c>
      <c r="E1161" s="3" t="s">
        <v>580</v>
      </c>
      <c r="F1161" s="3" t="s">
        <v>33</v>
      </c>
      <c r="G1161">
        <v>0</v>
      </c>
    </row>
    <row r="1162" spans="1:7" ht="16">
      <c r="A1162" s="4">
        <v>9242553</v>
      </c>
      <c r="B1162" s="1" t="s">
        <v>779</v>
      </c>
      <c r="C1162" s="4">
        <v>1997</v>
      </c>
      <c r="D1162" s="5" t="s">
        <v>780</v>
      </c>
      <c r="E1162" s="3" t="s">
        <v>580</v>
      </c>
      <c r="F1162" s="3" t="s">
        <v>29</v>
      </c>
      <c r="G1162">
        <v>0</v>
      </c>
    </row>
    <row r="1163" spans="1:7" ht="16">
      <c r="A1163" s="4">
        <v>9223462</v>
      </c>
      <c r="B1163" s="1" t="s">
        <v>2037</v>
      </c>
      <c r="C1163" s="4">
        <v>1997</v>
      </c>
      <c r="D1163" s="5" t="s">
        <v>2038</v>
      </c>
      <c r="E1163" s="3" t="s">
        <v>580</v>
      </c>
      <c r="F1163" s="3" t="s">
        <v>33</v>
      </c>
      <c r="G1163">
        <v>0</v>
      </c>
    </row>
    <row r="1164" spans="1:7" ht="16">
      <c r="A1164" s="4">
        <v>9207138</v>
      </c>
      <c r="B1164" s="1" t="s">
        <v>1999</v>
      </c>
      <c r="C1164" s="4">
        <v>1997</v>
      </c>
      <c r="D1164" s="5" t="s">
        <v>2000</v>
      </c>
      <c r="E1164" s="3" t="s">
        <v>580</v>
      </c>
      <c r="F1164" s="3" t="s">
        <v>33</v>
      </c>
      <c r="G1164">
        <v>0</v>
      </c>
    </row>
    <row r="1165" spans="1:7" ht="16">
      <c r="A1165" s="4">
        <v>9266465</v>
      </c>
      <c r="B1165" s="1" t="s">
        <v>1989</v>
      </c>
      <c r="C1165" s="4">
        <v>1997</v>
      </c>
      <c r="D1165" s="5" t="s">
        <v>1990</v>
      </c>
      <c r="E1165" s="3" t="s">
        <v>580</v>
      </c>
      <c r="F1165" s="3" t="s">
        <v>33</v>
      </c>
      <c r="G1165">
        <v>0</v>
      </c>
    </row>
    <row r="1166" spans="1:7" ht="16">
      <c r="A1166" s="4">
        <v>9258937</v>
      </c>
      <c r="B1166" s="1" t="s">
        <v>1905</v>
      </c>
      <c r="C1166" s="4">
        <v>1997</v>
      </c>
      <c r="D1166" s="5" t="s">
        <v>1906</v>
      </c>
      <c r="E1166" s="3" t="s">
        <v>580</v>
      </c>
      <c r="F1166" s="3" t="s">
        <v>33</v>
      </c>
      <c r="G1166">
        <v>0</v>
      </c>
    </row>
    <row r="1167" spans="1:7" ht="16">
      <c r="A1167" s="4">
        <v>9236842</v>
      </c>
      <c r="B1167" s="1" t="s">
        <v>1049</v>
      </c>
      <c r="C1167" s="4">
        <v>1997</v>
      </c>
      <c r="D1167" s="5" t="s">
        <v>1050</v>
      </c>
      <c r="E1167" s="3" t="s">
        <v>580</v>
      </c>
      <c r="F1167" s="3" t="s">
        <v>29</v>
      </c>
      <c r="G1167">
        <v>0</v>
      </c>
    </row>
    <row r="1168" spans="1:7" ht="16">
      <c r="A1168" s="4">
        <v>9244628</v>
      </c>
      <c r="B1168" s="1" t="s">
        <v>2436</v>
      </c>
      <c r="C1168" s="4">
        <v>1997</v>
      </c>
      <c r="D1168" s="5" t="s">
        <v>2437</v>
      </c>
      <c r="E1168" s="3" t="s">
        <v>580</v>
      </c>
      <c r="F1168" s="3" t="s">
        <v>38</v>
      </c>
      <c r="G1168">
        <v>0</v>
      </c>
    </row>
    <row r="1169" spans="1:7" ht="16">
      <c r="A1169" s="4">
        <v>9177444</v>
      </c>
      <c r="B1169" s="1" t="s">
        <v>1027</v>
      </c>
      <c r="C1169" s="4">
        <v>1997</v>
      </c>
      <c r="D1169" s="5" t="s">
        <v>1028</v>
      </c>
      <c r="E1169" s="3" t="s">
        <v>580</v>
      </c>
      <c r="F1169" s="3" t="s">
        <v>29</v>
      </c>
      <c r="G1169">
        <v>0</v>
      </c>
    </row>
    <row r="1170" spans="1:7" ht="16">
      <c r="A1170" s="4">
        <v>9174632</v>
      </c>
      <c r="B1170" s="1" t="s">
        <v>2194</v>
      </c>
      <c r="C1170" s="4">
        <v>1997</v>
      </c>
      <c r="D1170" s="5" t="s">
        <v>2195</v>
      </c>
      <c r="E1170" s="3" t="s">
        <v>580</v>
      </c>
      <c r="F1170" s="3" t="s">
        <v>33</v>
      </c>
      <c r="G1170">
        <v>0</v>
      </c>
    </row>
    <row r="1171" spans="1:7" ht="16">
      <c r="A1171" s="4">
        <v>9060695</v>
      </c>
      <c r="B1171" s="1" t="s">
        <v>1923</v>
      </c>
      <c r="C1171" s="4">
        <v>1997</v>
      </c>
      <c r="D1171" s="5" t="s">
        <v>1924</v>
      </c>
      <c r="E1171" s="3" t="s">
        <v>580</v>
      </c>
      <c r="F1171" s="3" t="s">
        <v>33</v>
      </c>
      <c r="G1171">
        <v>0</v>
      </c>
    </row>
    <row r="1172" spans="1:7" ht="16">
      <c r="A1172" s="4">
        <v>9153879</v>
      </c>
      <c r="B1172" s="1" t="s">
        <v>2438</v>
      </c>
      <c r="C1172" s="4">
        <v>1997</v>
      </c>
      <c r="D1172" s="5" t="s">
        <v>2439</v>
      </c>
      <c r="E1172" s="3" t="s">
        <v>580</v>
      </c>
      <c r="F1172" s="3" t="s">
        <v>38</v>
      </c>
      <c r="G1172">
        <v>0</v>
      </c>
    </row>
    <row r="1173" spans="1:7" ht="16">
      <c r="A1173" s="4">
        <v>15619896</v>
      </c>
      <c r="B1173" s="1" t="s">
        <v>591</v>
      </c>
      <c r="C1173" s="4">
        <v>1997</v>
      </c>
      <c r="D1173" s="5" t="s">
        <v>592</v>
      </c>
      <c r="E1173" s="3" t="s">
        <v>580</v>
      </c>
      <c r="F1173" s="3" t="s">
        <v>45</v>
      </c>
      <c r="G1173">
        <v>0</v>
      </c>
    </row>
    <row r="1174" spans="1:7" ht="16">
      <c r="A1174" s="4">
        <v>9030868</v>
      </c>
      <c r="B1174" s="1" t="s">
        <v>2214</v>
      </c>
      <c r="C1174" s="4">
        <v>1997</v>
      </c>
      <c r="D1174" s="5" t="s">
        <v>2215</v>
      </c>
      <c r="E1174" s="3" t="s">
        <v>580</v>
      </c>
      <c r="F1174" s="3" t="s">
        <v>33</v>
      </c>
      <c r="G1174">
        <v>0</v>
      </c>
    </row>
    <row r="1175" spans="1:7" ht="16">
      <c r="A1175" s="4">
        <v>9037664</v>
      </c>
      <c r="B1175" s="1" t="s">
        <v>2114</v>
      </c>
      <c r="C1175" s="4">
        <v>1997</v>
      </c>
      <c r="D1175" s="5" t="s">
        <v>2115</v>
      </c>
      <c r="E1175" s="3" t="s">
        <v>580</v>
      </c>
      <c r="F1175" s="3" t="s">
        <v>33</v>
      </c>
      <c r="G1175">
        <v>0</v>
      </c>
    </row>
    <row r="1176" spans="1:7" ht="16">
      <c r="A1176" s="4">
        <v>8962253</v>
      </c>
      <c r="B1176" s="1" t="s">
        <v>1131</v>
      </c>
      <c r="C1176" s="4">
        <v>1996</v>
      </c>
      <c r="D1176" s="5" t="s">
        <v>1132</v>
      </c>
      <c r="E1176" s="3" t="s">
        <v>580</v>
      </c>
      <c r="F1176" s="3" t="s">
        <v>29</v>
      </c>
      <c r="G1176">
        <v>0</v>
      </c>
    </row>
    <row r="1177" spans="1:7" ht="16">
      <c r="A1177" s="4">
        <v>8938162</v>
      </c>
      <c r="B1177" s="1" t="s">
        <v>1421</v>
      </c>
      <c r="C1177" s="4">
        <v>1996</v>
      </c>
      <c r="D1177" s="5" t="s">
        <v>1422</v>
      </c>
      <c r="E1177" s="3" t="s">
        <v>580</v>
      </c>
      <c r="F1177" s="3" t="s">
        <v>42</v>
      </c>
      <c r="G1177">
        <v>0</v>
      </c>
    </row>
    <row r="1178" spans="1:7" ht="16">
      <c r="A1178" s="4">
        <v>8896242</v>
      </c>
      <c r="B1178" s="1" t="s">
        <v>1899</v>
      </c>
      <c r="C1178" s="4">
        <v>1996</v>
      </c>
      <c r="D1178" s="5" t="s">
        <v>1900</v>
      </c>
      <c r="E1178" s="3" t="s">
        <v>580</v>
      </c>
      <c r="F1178" s="3" t="s">
        <v>33</v>
      </c>
      <c r="G1178">
        <v>0</v>
      </c>
    </row>
    <row r="1179" spans="1:7" ht="16">
      <c r="A1179" s="4">
        <v>8943744</v>
      </c>
      <c r="B1179" s="1" t="s">
        <v>1883</v>
      </c>
      <c r="C1179" s="4">
        <v>1996</v>
      </c>
      <c r="D1179" s="5" t="s">
        <v>1884</v>
      </c>
      <c r="E1179" s="3" t="s">
        <v>580</v>
      </c>
      <c r="F1179" s="3" t="s">
        <v>33</v>
      </c>
      <c r="G1179">
        <v>0</v>
      </c>
    </row>
    <row r="1180" spans="1:7" ht="16">
      <c r="A1180" s="4">
        <v>8805707</v>
      </c>
      <c r="B1180" s="1" t="s">
        <v>1740</v>
      </c>
      <c r="C1180" s="4">
        <v>1996</v>
      </c>
      <c r="D1180" s="5" t="s">
        <v>1741</v>
      </c>
      <c r="E1180" s="3" t="s">
        <v>580</v>
      </c>
      <c r="F1180" s="3" t="s">
        <v>69</v>
      </c>
      <c r="G1180">
        <v>0</v>
      </c>
    </row>
    <row r="1181" spans="1:7" ht="16">
      <c r="A1181" s="4">
        <v>8830838</v>
      </c>
      <c r="B1181" s="1" t="s">
        <v>1465</v>
      </c>
      <c r="C1181" s="4">
        <v>1996</v>
      </c>
      <c r="D1181" s="5" t="s">
        <v>1466</v>
      </c>
      <c r="E1181" s="3" t="s">
        <v>580</v>
      </c>
      <c r="F1181" s="3" t="s">
        <v>42</v>
      </c>
      <c r="G1181">
        <v>0</v>
      </c>
    </row>
    <row r="1182" spans="1:7" ht="16">
      <c r="A1182" s="4">
        <v>8790409</v>
      </c>
      <c r="B1182" s="1" t="s">
        <v>1844</v>
      </c>
      <c r="C1182" s="4">
        <v>1996</v>
      </c>
      <c r="D1182" s="5" t="s">
        <v>1845</v>
      </c>
      <c r="E1182" s="3" t="s">
        <v>580</v>
      </c>
      <c r="F1182" s="3" t="s">
        <v>33</v>
      </c>
      <c r="G1182">
        <v>0</v>
      </c>
    </row>
    <row r="1183" spans="1:7" ht="16">
      <c r="A1183" s="4">
        <v>8841033</v>
      </c>
      <c r="B1183" s="1" t="s">
        <v>2100</v>
      </c>
      <c r="C1183" s="4">
        <v>1996</v>
      </c>
      <c r="D1183" s="5" t="s">
        <v>2101</v>
      </c>
      <c r="E1183" s="3" t="s">
        <v>580</v>
      </c>
      <c r="F1183" s="3" t="s">
        <v>33</v>
      </c>
      <c r="G1183">
        <v>0</v>
      </c>
    </row>
    <row r="1184" spans="1:7" ht="16">
      <c r="A1184" s="4">
        <v>8710068</v>
      </c>
      <c r="B1184" s="1" t="s">
        <v>929</v>
      </c>
      <c r="C1184" s="4">
        <v>1996</v>
      </c>
      <c r="D1184" s="5" t="s">
        <v>930</v>
      </c>
      <c r="E1184" s="3" t="s">
        <v>580</v>
      </c>
      <c r="F1184" s="3" t="s">
        <v>29</v>
      </c>
      <c r="G1184">
        <v>0</v>
      </c>
    </row>
    <row r="1185" spans="1:7" ht="16">
      <c r="A1185" s="4">
        <v>8633821</v>
      </c>
      <c r="B1185" s="1" t="s">
        <v>2331</v>
      </c>
      <c r="C1185" s="4">
        <v>1996</v>
      </c>
      <c r="D1185" s="5" t="s">
        <v>2332</v>
      </c>
      <c r="E1185" s="3" t="s">
        <v>580</v>
      </c>
      <c r="F1185" s="3" t="s">
        <v>38</v>
      </c>
      <c r="G1185">
        <v>0</v>
      </c>
    </row>
    <row r="1186" spans="1:7" ht="16">
      <c r="A1186" s="4">
        <v>8639844</v>
      </c>
      <c r="B1186" s="1" t="s">
        <v>2049</v>
      </c>
      <c r="C1186" s="4">
        <v>1996</v>
      </c>
      <c r="D1186" s="5" t="s">
        <v>2050</v>
      </c>
      <c r="E1186" s="3" t="s">
        <v>580</v>
      </c>
      <c r="F1186" s="3" t="s">
        <v>33</v>
      </c>
      <c r="G1186">
        <v>0</v>
      </c>
    </row>
    <row r="1187" spans="1:7" ht="16">
      <c r="A1187" s="4">
        <v>8707578</v>
      </c>
      <c r="B1187" s="1" t="s">
        <v>2488</v>
      </c>
      <c r="C1187" s="4">
        <v>1996</v>
      </c>
      <c r="D1187" s="5" t="s">
        <v>2489</v>
      </c>
      <c r="E1187" s="3" t="s">
        <v>580</v>
      </c>
      <c r="F1187" s="3" t="s">
        <v>38</v>
      </c>
      <c r="G1187">
        <v>0</v>
      </c>
    </row>
    <row r="1188" spans="1:7" ht="16">
      <c r="A1188" s="4">
        <v>8783159</v>
      </c>
      <c r="B1188" s="1" t="s">
        <v>1936</v>
      </c>
      <c r="C1188" s="4">
        <v>1996</v>
      </c>
      <c r="D1188" s="5" t="s">
        <v>1937</v>
      </c>
      <c r="E1188" s="3" t="s">
        <v>580</v>
      </c>
      <c r="F1188" s="3" t="s">
        <v>33</v>
      </c>
      <c r="G1188">
        <v>0</v>
      </c>
    </row>
    <row r="1189" spans="1:7" ht="16">
      <c r="A1189" s="4">
        <v>9120486</v>
      </c>
      <c r="B1189" s="1" t="s">
        <v>1011</v>
      </c>
      <c r="C1189" s="4">
        <v>1996</v>
      </c>
      <c r="D1189" s="5" t="s">
        <v>1012</v>
      </c>
      <c r="E1189" s="3" t="s">
        <v>580</v>
      </c>
      <c r="F1189" s="3" t="s">
        <v>29</v>
      </c>
      <c r="G1189">
        <v>0</v>
      </c>
    </row>
    <row r="1190" spans="1:7" ht="16">
      <c r="A1190" s="4">
        <v>8738179</v>
      </c>
      <c r="B1190" s="1" t="s">
        <v>1919</v>
      </c>
      <c r="C1190" s="4">
        <v>1996</v>
      </c>
      <c r="D1190" s="5" t="s">
        <v>1920</v>
      </c>
      <c r="E1190" s="3" t="s">
        <v>580</v>
      </c>
      <c r="F1190" s="3" t="s">
        <v>33</v>
      </c>
      <c r="G1190">
        <v>0</v>
      </c>
    </row>
    <row r="1191" spans="1:7" ht="16">
      <c r="A1191" s="4">
        <v>8699160</v>
      </c>
      <c r="B1191" s="1" t="s">
        <v>1293</v>
      </c>
      <c r="C1191" s="4">
        <v>1996</v>
      </c>
      <c r="D1191" s="5" t="s">
        <v>1294</v>
      </c>
      <c r="E1191" s="3" t="s">
        <v>580</v>
      </c>
      <c r="F1191" s="3" t="s">
        <v>42</v>
      </c>
      <c r="G1191">
        <v>0</v>
      </c>
    </row>
    <row r="1192" spans="1:7" ht="16">
      <c r="A1192" s="4">
        <v>8601223</v>
      </c>
      <c r="B1192" s="1" t="s">
        <v>897</v>
      </c>
      <c r="C1192" s="4">
        <v>1996</v>
      </c>
      <c r="D1192" s="5" t="s">
        <v>1950</v>
      </c>
      <c r="E1192" s="3" t="s">
        <v>580</v>
      </c>
      <c r="F1192" s="3" t="s">
        <v>33</v>
      </c>
      <c r="G1192">
        <v>0</v>
      </c>
    </row>
    <row r="1193" spans="1:7" ht="16">
      <c r="A1193" s="4">
        <v>8904436</v>
      </c>
      <c r="B1193" s="1" t="s">
        <v>1903</v>
      </c>
      <c r="C1193" s="4">
        <v>1996</v>
      </c>
      <c r="D1193" s="5" t="s">
        <v>1904</v>
      </c>
      <c r="E1193" s="3" t="s">
        <v>580</v>
      </c>
      <c r="F1193" s="3" t="s">
        <v>33</v>
      </c>
      <c r="G1193">
        <v>0</v>
      </c>
    </row>
    <row r="1194" spans="1:7" ht="16">
      <c r="A1194" s="4">
        <v>8721028</v>
      </c>
      <c r="B1194" s="1" t="s">
        <v>943</v>
      </c>
      <c r="C1194" s="4">
        <v>1996</v>
      </c>
      <c r="D1194" s="5" t="s">
        <v>944</v>
      </c>
      <c r="E1194" s="3" t="s">
        <v>580</v>
      </c>
      <c r="F1194" s="3" t="s">
        <v>29</v>
      </c>
      <c r="G1194">
        <v>0</v>
      </c>
    </row>
    <row r="1195" spans="1:7" ht="16">
      <c r="A1195" s="4">
        <v>8601789</v>
      </c>
      <c r="B1195" s="1" t="s">
        <v>1944</v>
      </c>
      <c r="C1195" s="4">
        <v>1996</v>
      </c>
      <c r="D1195" s="5" t="s">
        <v>1945</v>
      </c>
      <c r="E1195" s="3" t="s">
        <v>580</v>
      </c>
      <c r="F1195" s="3" t="s">
        <v>33</v>
      </c>
      <c r="G1195">
        <v>0</v>
      </c>
    </row>
    <row r="1196" spans="1:7" ht="16">
      <c r="A1196" s="4">
        <v>8598307</v>
      </c>
      <c r="B1196" s="1" t="s">
        <v>2112</v>
      </c>
      <c r="C1196" s="4">
        <v>1996</v>
      </c>
      <c r="D1196" s="5" t="s">
        <v>2113</v>
      </c>
      <c r="E1196" s="3" t="s">
        <v>580</v>
      </c>
      <c r="F1196" s="3" t="s">
        <v>33</v>
      </c>
      <c r="G1196">
        <v>0</v>
      </c>
    </row>
    <row r="1197" spans="1:7" ht="16">
      <c r="A1197" s="4">
        <v>8610400</v>
      </c>
      <c r="B1197" s="1" t="s">
        <v>1393</v>
      </c>
      <c r="C1197" s="4">
        <v>1996</v>
      </c>
      <c r="D1197" s="5" t="s">
        <v>1394</v>
      </c>
      <c r="E1197" s="3" t="s">
        <v>580</v>
      </c>
      <c r="F1197" s="3" t="s">
        <v>42</v>
      </c>
      <c r="G1197">
        <v>0</v>
      </c>
    </row>
    <row r="1198" spans="1:7" ht="16">
      <c r="A1198" s="4">
        <v>9033979</v>
      </c>
      <c r="B1198" s="1" t="s">
        <v>2383</v>
      </c>
      <c r="C1198" s="4">
        <v>1996</v>
      </c>
      <c r="D1198" s="5" t="s">
        <v>2384</v>
      </c>
      <c r="E1198" s="3" t="s">
        <v>580</v>
      </c>
      <c r="F1198" s="3" t="s">
        <v>38</v>
      </c>
      <c r="G1198">
        <v>0</v>
      </c>
    </row>
    <row r="1199" spans="1:7" ht="16">
      <c r="A1199" s="4">
        <v>8953678</v>
      </c>
      <c r="B1199" s="1" t="s">
        <v>2210</v>
      </c>
      <c r="C1199" s="4">
        <v>1996</v>
      </c>
      <c r="D1199" s="5" t="s">
        <v>2211</v>
      </c>
      <c r="E1199" s="3" t="s">
        <v>580</v>
      </c>
      <c r="F1199" s="3" t="s">
        <v>33</v>
      </c>
      <c r="G1199">
        <v>0</v>
      </c>
    </row>
    <row r="1200" spans="1:7" ht="16">
      <c r="A1200" s="4">
        <v>8824992</v>
      </c>
      <c r="B1200" s="1" t="s">
        <v>897</v>
      </c>
      <c r="C1200" s="4">
        <v>1996</v>
      </c>
      <c r="D1200" s="5" t="s">
        <v>898</v>
      </c>
      <c r="E1200" s="3" t="s">
        <v>580</v>
      </c>
      <c r="F1200" s="3" t="s">
        <v>29</v>
      </c>
      <c r="G1200">
        <v>0</v>
      </c>
    </row>
    <row r="1201" spans="1:7" ht="16">
      <c r="A1201" s="4">
        <v>8824991</v>
      </c>
      <c r="B1201" s="1" t="s">
        <v>1279</v>
      </c>
      <c r="C1201" s="4">
        <v>1996</v>
      </c>
      <c r="D1201" s="5" t="s">
        <v>1280</v>
      </c>
      <c r="E1201" s="3" t="s">
        <v>580</v>
      </c>
      <c r="F1201" s="3" t="s">
        <v>42</v>
      </c>
      <c r="G1201">
        <v>0</v>
      </c>
    </row>
    <row r="1202" spans="1:7" ht="16">
      <c r="A1202" s="4">
        <v>8770508</v>
      </c>
      <c r="B1202" s="1" t="s">
        <v>2070</v>
      </c>
      <c r="C1202" s="4">
        <v>1996</v>
      </c>
      <c r="D1202" s="5" t="s">
        <v>2071</v>
      </c>
      <c r="E1202" s="3" t="s">
        <v>580</v>
      </c>
      <c r="F1202" s="3" t="s">
        <v>33</v>
      </c>
      <c r="G1202">
        <v>0</v>
      </c>
    </row>
    <row r="1203" spans="1:7" ht="16">
      <c r="A1203" s="4">
        <v>8673847</v>
      </c>
      <c r="B1203" s="1" t="s">
        <v>2080</v>
      </c>
      <c r="C1203" s="4">
        <v>1996</v>
      </c>
      <c r="D1203" s="5" t="s">
        <v>2081</v>
      </c>
      <c r="E1203" s="3" t="s">
        <v>580</v>
      </c>
      <c r="F1203" s="3" t="s">
        <v>33</v>
      </c>
      <c r="G1203">
        <v>0</v>
      </c>
    </row>
    <row r="1204" spans="1:7" ht="16">
      <c r="A1204" s="4">
        <v>8525536</v>
      </c>
      <c r="B1204" s="1" t="s">
        <v>793</v>
      </c>
      <c r="C1204" s="4">
        <v>1995</v>
      </c>
      <c r="D1204" s="5" t="s">
        <v>794</v>
      </c>
      <c r="E1204" s="3" t="s">
        <v>580</v>
      </c>
      <c r="F1204" s="3" t="s">
        <v>29</v>
      </c>
      <c r="G1204">
        <v>0</v>
      </c>
    </row>
    <row r="1205" spans="1:7" ht="16">
      <c r="A1205" s="4">
        <v>8703244</v>
      </c>
      <c r="B1205" s="1" t="s">
        <v>1881</v>
      </c>
      <c r="C1205" s="4">
        <v>1995</v>
      </c>
      <c r="D1205" s="5" t="s">
        <v>1882</v>
      </c>
      <c r="E1205" s="3" t="s">
        <v>580</v>
      </c>
      <c r="F1205" s="3" t="s">
        <v>33</v>
      </c>
      <c r="G1205">
        <v>0</v>
      </c>
    </row>
    <row r="1206" spans="1:7" ht="16">
      <c r="A1206" s="4">
        <v>8668853</v>
      </c>
      <c r="B1206" s="1" t="s">
        <v>2333</v>
      </c>
      <c r="C1206" s="4">
        <v>1995</v>
      </c>
      <c r="D1206" s="5" t="s">
        <v>2334</v>
      </c>
      <c r="E1206" s="3" t="s">
        <v>580</v>
      </c>
      <c r="F1206" s="3" t="s">
        <v>38</v>
      </c>
      <c r="G1206">
        <v>0</v>
      </c>
    </row>
    <row r="1207" spans="1:7" ht="16">
      <c r="A1207" s="4">
        <v>8607365</v>
      </c>
      <c r="B1207" s="1" t="s">
        <v>927</v>
      </c>
      <c r="C1207" s="4">
        <v>1995</v>
      </c>
      <c r="D1207" s="5" t="s">
        <v>928</v>
      </c>
      <c r="E1207" s="3" t="s">
        <v>580</v>
      </c>
      <c r="F1207" s="3" t="s">
        <v>29</v>
      </c>
      <c r="G1207">
        <v>0</v>
      </c>
    </row>
    <row r="1208" spans="1:7" ht="16">
      <c r="A1208" s="4">
        <v>7645258</v>
      </c>
      <c r="B1208" s="1" t="s">
        <v>1961</v>
      </c>
      <c r="C1208" s="4">
        <v>1995</v>
      </c>
      <c r="D1208" s="5" t="s">
        <v>1962</v>
      </c>
      <c r="E1208" s="3" t="s">
        <v>580</v>
      </c>
      <c r="F1208" s="3" t="s">
        <v>33</v>
      </c>
      <c r="G1208">
        <v>0</v>
      </c>
    </row>
    <row r="1209" spans="1:7" ht="16">
      <c r="A1209" s="4">
        <v>7606018</v>
      </c>
      <c r="B1209" s="1" t="s">
        <v>225</v>
      </c>
      <c r="C1209" s="4">
        <v>1995</v>
      </c>
      <c r="D1209" s="5" t="s">
        <v>1676</v>
      </c>
      <c r="E1209" s="3" t="s">
        <v>580</v>
      </c>
      <c r="F1209" s="3" t="s">
        <v>49</v>
      </c>
      <c r="G1209">
        <v>0</v>
      </c>
    </row>
    <row r="1210" spans="1:7" ht="16">
      <c r="A1210" s="4">
        <v>7601254</v>
      </c>
      <c r="B1210" s="1" t="s">
        <v>1143</v>
      </c>
      <c r="C1210" s="4">
        <v>1995</v>
      </c>
      <c r="D1210" s="5" t="s">
        <v>1144</v>
      </c>
      <c r="E1210" s="3" t="s">
        <v>580</v>
      </c>
      <c r="F1210" s="3" t="s">
        <v>29</v>
      </c>
      <c r="G1210">
        <v>0</v>
      </c>
    </row>
    <row r="1211" spans="1:7" ht="16">
      <c r="A1211" s="4">
        <v>7736391</v>
      </c>
      <c r="B1211" s="1" t="s">
        <v>1119</v>
      </c>
      <c r="C1211" s="4">
        <v>1995</v>
      </c>
      <c r="D1211" s="5" t="s">
        <v>1120</v>
      </c>
      <c r="E1211" s="3" t="s">
        <v>580</v>
      </c>
      <c r="F1211" s="3" t="s">
        <v>29</v>
      </c>
      <c r="G1211">
        <v>0</v>
      </c>
    </row>
    <row r="1212" spans="1:7" ht="16">
      <c r="A1212" s="4">
        <v>7712236</v>
      </c>
      <c r="B1212" s="1" t="s">
        <v>897</v>
      </c>
      <c r="C1212" s="4">
        <v>1995</v>
      </c>
      <c r="D1212" s="5" t="s">
        <v>2065</v>
      </c>
      <c r="E1212" s="3" t="s">
        <v>580</v>
      </c>
      <c r="F1212" s="3" t="s">
        <v>33</v>
      </c>
      <c r="G1212">
        <v>0</v>
      </c>
    </row>
    <row r="1213" spans="1:7" ht="16">
      <c r="A1213" s="4">
        <v>7745310</v>
      </c>
      <c r="B1213" s="1" t="s">
        <v>879</v>
      </c>
      <c r="C1213" s="4">
        <v>1995</v>
      </c>
      <c r="D1213" s="5" t="s">
        <v>880</v>
      </c>
      <c r="E1213" s="3" t="s">
        <v>580</v>
      </c>
      <c r="F1213" s="3" t="s">
        <v>29</v>
      </c>
      <c r="G1213">
        <v>0</v>
      </c>
    </row>
    <row r="1214" spans="1:7" ht="16">
      <c r="A1214" s="4">
        <v>7742449</v>
      </c>
      <c r="B1214" s="1" t="s">
        <v>841</v>
      </c>
      <c r="C1214" s="4">
        <v>1995</v>
      </c>
      <c r="D1214" s="5" t="s">
        <v>842</v>
      </c>
      <c r="E1214" s="3" t="s">
        <v>580</v>
      </c>
      <c r="F1214" s="3" t="s">
        <v>29</v>
      </c>
      <c r="G1214">
        <v>0</v>
      </c>
    </row>
    <row r="1215" spans="1:7" ht="16">
      <c r="A1215" s="4">
        <v>7738149</v>
      </c>
      <c r="B1215" s="1" t="s">
        <v>1955</v>
      </c>
      <c r="C1215" s="4">
        <v>1995</v>
      </c>
      <c r="D1215" s="5" t="s">
        <v>1956</v>
      </c>
      <c r="E1215" s="3" t="s">
        <v>580</v>
      </c>
      <c r="F1215" s="3" t="s">
        <v>33</v>
      </c>
      <c r="G1215">
        <v>0</v>
      </c>
    </row>
    <row r="1216" spans="1:7" ht="16">
      <c r="A1216" s="4">
        <v>7803807</v>
      </c>
      <c r="B1216" s="1" t="s">
        <v>1697</v>
      </c>
      <c r="C1216" s="4">
        <v>1995</v>
      </c>
      <c r="D1216" s="5" t="s">
        <v>1698</v>
      </c>
      <c r="E1216" s="3" t="s">
        <v>580</v>
      </c>
      <c r="F1216" s="3" t="s">
        <v>49</v>
      </c>
      <c r="G1216">
        <v>0</v>
      </c>
    </row>
    <row r="1217" spans="1:7" ht="16">
      <c r="A1217" s="4">
        <v>7803806</v>
      </c>
      <c r="B1217" s="1" t="s">
        <v>1691</v>
      </c>
      <c r="C1217" s="4">
        <v>1995</v>
      </c>
      <c r="D1217" s="5" t="s">
        <v>1692</v>
      </c>
      <c r="E1217" s="3" t="s">
        <v>580</v>
      </c>
      <c r="F1217" s="3" t="s">
        <v>49</v>
      </c>
      <c r="G1217">
        <v>0</v>
      </c>
    </row>
    <row r="1218" spans="1:7" ht="16">
      <c r="A1218" s="4">
        <v>7647283</v>
      </c>
      <c r="B1218" s="1" t="s">
        <v>2457</v>
      </c>
      <c r="C1218" s="4">
        <v>1995</v>
      </c>
      <c r="D1218" s="5" t="s">
        <v>2458</v>
      </c>
      <c r="E1218" s="3" t="s">
        <v>580</v>
      </c>
      <c r="F1218" s="3" t="s">
        <v>38</v>
      </c>
      <c r="G1218">
        <v>0</v>
      </c>
    </row>
    <row r="1219" spans="1:7" ht="16">
      <c r="A1219" s="4">
        <v>7626174</v>
      </c>
      <c r="B1219" s="1" t="s">
        <v>829</v>
      </c>
      <c r="C1219" s="4">
        <v>1995</v>
      </c>
      <c r="D1219" s="5" t="s">
        <v>830</v>
      </c>
      <c r="E1219" s="3" t="s">
        <v>580</v>
      </c>
      <c r="F1219" s="3" t="s">
        <v>29</v>
      </c>
      <c r="G1219">
        <v>0</v>
      </c>
    </row>
    <row r="1220" spans="1:7" ht="16">
      <c r="A1220" s="4">
        <v>7998088</v>
      </c>
      <c r="B1220" s="1" t="s">
        <v>1029</v>
      </c>
      <c r="C1220" s="4">
        <v>1994</v>
      </c>
      <c r="D1220" s="5" t="s">
        <v>1030</v>
      </c>
      <c r="E1220" s="3" t="s">
        <v>580</v>
      </c>
      <c r="F1220" s="3" t="s">
        <v>29</v>
      </c>
      <c r="G1220">
        <v>0</v>
      </c>
    </row>
    <row r="1221" spans="1:7" ht="16">
      <c r="A1221" s="4">
        <v>7832888</v>
      </c>
      <c r="B1221" s="1" t="s">
        <v>1502</v>
      </c>
      <c r="C1221" s="4">
        <v>1994</v>
      </c>
      <c r="D1221" s="5" t="s">
        <v>1503</v>
      </c>
      <c r="E1221" s="3" t="s">
        <v>580</v>
      </c>
      <c r="F1221" s="3" t="s">
        <v>57</v>
      </c>
      <c r="G1221">
        <v>0</v>
      </c>
    </row>
    <row r="1222" spans="1:7" ht="16">
      <c r="A1222" s="4">
        <v>7931158</v>
      </c>
      <c r="B1222" s="1" t="s">
        <v>1907</v>
      </c>
      <c r="C1222" s="4">
        <v>1994</v>
      </c>
      <c r="D1222" s="5" t="s">
        <v>1908</v>
      </c>
      <c r="E1222" s="3" t="s">
        <v>580</v>
      </c>
      <c r="F1222" s="3" t="s">
        <v>33</v>
      </c>
      <c r="G1222">
        <v>0</v>
      </c>
    </row>
    <row r="1223" spans="1:7" ht="16">
      <c r="A1223" s="4">
        <v>7866272</v>
      </c>
      <c r="B1223" s="1" t="s">
        <v>2469</v>
      </c>
      <c r="C1223" s="4">
        <v>1994</v>
      </c>
      <c r="D1223" s="5" t="s">
        <v>2470</v>
      </c>
      <c r="E1223" s="3" t="s">
        <v>580</v>
      </c>
      <c r="F1223" s="3" t="s">
        <v>38</v>
      </c>
      <c r="G1223">
        <v>0</v>
      </c>
    </row>
    <row r="1224" spans="1:7" ht="16">
      <c r="A1224" s="4">
        <v>7915373</v>
      </c>
      <c r="B1224" s="1" t="s">
        <v>869</v>
      </c>
      <c r="C1224" s="4">
        <v>1994</v>
      </c>
      <c r="D1224" s="5" t="s">
        <v>870</v>
      </c>
      <c r="E1224" s="3" t="s">
        <v>580</v>
      </c>
      <c r="F1224" s="3" t="s">
        <v>29</v>
      </c>
      <c r="G1224">
        <v>0</v>
      </c>
    </row>
    <row r="1225" spans="1:7" ht="16">
      <c r="A1225" s="4">
        <v>7831214</v>
      </c>
      <c r="B1225" s="1" t="s">
        <v>589</v>
      </c>
      <c r="C1225" s="4">
        <v>1994</v>
      </c>
      <c r="D1225" s="5" t="s">
        <v>590</v>
      </c>
      <c r="E1225" s="3" t="s">
        <v>580</v>
      </c>
      <c r="F1225" s="3" t="s">
        <v>45</v>
      </c>
      <c r="G1225">
        <v>0</v>
      </c>
    </row>
    <row r="1226" spans="1:7" ht="16">
      <c r="A1226" s="4">
        <v>8085554</v>
      </c>
      <c r="B1226" s="1" t="s">
        <v>1173</v>
      </c>
      <c r="C1226" s="4">
        <v>1994</v>
      </c>
      <c r="D1226" s="5" t="s">
        <v>1174</v>
      </c>
      <c r="E1226" s="3" t="s">
        <v>580</v>
      </c>
      <c r="F1226" s="3" t="s">
        <v>29</v>
      </c>
      <c r="G1226">
        <v>0</v>
      </c>
    </row>
    <row r="1227" spans="1:7" ht="16">
      <c r="A1227" s="4">
        <v>7955311</v>
      </c>
      <c r="B1227" s="1" t="s">
        <v>2557</v>
      </c>
      <c r="C1227" s="4">
        <v>1994</v>
      </c>
      <c r="D1227" s="5" t="s">
        <v>2558</v>
      </c>
      <c r="E1227" s="3" t="s">
        <v>580</v>
      </c>
      <c r="F1227" s="3" t="s">
        <v>38</v>
      </c>
      <c r="G1227">
        <v>0</v>
      </c>
    </row>
    <row r="1228" spans="1:7" ht="16">
      <c r="A1228" s="4">
        <v>15566776</v>
      </c>
      <c r="B1228" s="1" t="s">
        <v>1137</v>
      </c>
      <c r="C1228" s="4">
        <v>1994</v>
      </c>
      <c r="D1228" s="5" t="s">
        <v>1138</v>
      </c>
      <c r="E1228" s="3" t="s">
        <v>580</v>
      </c>
      <c r="F1228" s="3" t="s">
        <v>29</v>
      </c>
      <c r="G1228">
        <v>0</v>
      </c>
    </row>
    <row r="1229" spans="1:7" ht="16">
      <c r="A1229" s="4">
        <v>7893989</v>
      </c>
      <c r="B1229" s="1" t="s">
        <v>1127</v>
      </c>
      <c r="C1229" s="4">
        <v>1994</v>
      </c>
      <c r="D1229" s="5" t="s">
        <v>1128</v>
      </c>
      <c r="E1229" s="3" t="s">
        <v>580</v>
      </c>
      <c r="F1229" s="3" t="s">
        <v>29</v>
      </c>
      <c r="G1229">
        <v>0</v>
      </c>
    </row>
    <row r="1230" spans="1:7" ht="16">
      <c r="A1230" s="4">
        <v>7893980</v>
      </c>
      <c r="B1230" s="1" t="s">
        <v>1925</v>
      </c>
      <c r="C1230" s="4">
        <v>1994</v>
      </c>
      <c r="D1230" s="5" t="s">
        <v>1926</v>
      </c>
      <c r="E1230" s="3" t="s">
        <v>580</v>
      </c>
      <c r="F1230" s="3" t="s">
        <v>33</v>
      </c>
      <c r="G1230">
        <v>0</v>
      </c>
    </row>
    <row r="1231" spans="1:7" ht="16">
      <c r="A1231" s="4">
        <v>7893974</v>
      </c>
      <c r="B1231" s="1" t="s">
        <v>2370</v>
      </c>
      <c r="C1231" s="4">
        <v>1994</v>
      </c>
      <c r="D1231" s="5" t="s">
        <v>2371</v>
      </c>
      <c r="E1231" s="3" t="s">
        <v>580</v>
      </c>
      <c r="F1231" s="3" t="s">
        <v>38</v>
      </c>
      <c r="G1231">
        <v>0</v>
      </c>
    </row>
    <row r="1232" spans="1:7" ht="16">
      <c r="A1232" s="4">
        <v>7911957</v>
      </c>
      <c r="B1232" s="1" t="s">
        <v>897</v>
      </c>
      <c r="C1232" s="4">
        <v>1994</v>
      </c>
      <c r="D1232" s="5" t="s">
        <v>1519</v>
      </c>
      <c r="E1232" s="3" t="s">
        <v>580</v>
      </c>
      <c r="F1232" s="3" t="s">
        <v>57</v>
      </c>
      <c r="G1232">
        <v>0</v>
      </c>
    </row>
    <row r="1233" spans="1:7" ht="16">
      <c r="A1233" s="4">
        <v>7917866</v>
      </c>
      <c r="B1233" s="1" t="s">
        <v>1093</v>
      </c>
      <c r="C1233" s="4">
        <v>1994</v>
      </c>
      <c r="D1233" s="5" t="s">
        <v>1094</v>
      </c>
      <c r="E1233" s="3" t="s">
        <v>580</v>
      </c>
      <c r="F1233" s="3" t="s">
        <v>29</v>
      </c>
      <c r="G1233">
        <v>0</v>
      </c>
    </row>
    <row r="1234" spans="1:7" ht="16">
      <c r="A1234" s="4">
        <v>8152447</v>
      </c>
      <c r="B1234" s="1" t="s">
        <v>889</v>
      </c>
      <c r="C1234" s="4">
        <v>1994</v>
      </c>
      <c r="D1234" s="5" t="s">
        <v>890</v>
      </c>
      <c r="E1234" s="3" t="s">
        <v>580</v>
      </c>
      <c r="F1234" s="3" t="s">
        <v>29</v>
      </c>
      <c r="G1234">
        <v>0</v>
      </c>
    </row>
    <row r="1235" spans="1:7" ht="16">
      <c r="A1235" s="4">
        <v>8151768</v>
      </c>
      <c r="B1235" s="1" t="s">
        <v>2013</v>
      </c>
      <c r="C1235" s="4">
        <v>1994</v>
      </c>
      <c r="D1235" s="5" t="s">
        <v>2014</v>
      </c>
      <c r="E1235" s="3" t="s">
        <v>580</v>
      </c>
      <c r="F1235" s="3" t="s">
        <v>33</v>
      </c>
      <c r="G1235">
        <v>0</v>
      </c>
    </row>
    <row r="1236" spans="1:7" ht="16">
      <c r="A1236" s="4">
        <v>8083655</v>
      </c>
      <c r="B1236" s="1" t="s">
        <v>2055</v>
      </c>
      <c r="C1236" s="4">
        <v>1994</v>
      </c>
      <c r="D1236" s="5" t="s">
        <v>2056</v>
      </c>
      <c r="E1236" s="3" t="s">
        <v>580</v>
      </c>
      <c r="F1236" s="3" t="s">
        <v>33</v>
      </c>
      <c r="G1236">
        <v>0</v>
      </c>
    </row>
    <row r="1237" spans="1:7" ht="16">
      <c r="A1237" s="4">
        <v>7907709</v>
      </c>
      <c r="B1237" s="1" t="s">
        <v>1695</v>
      </c>
      <c r="C1237" s="4">
        <v>1994</v>
      </c>
      <c r="D1237" s="5" t="s">
        <v>1696</v>
      </c>
      <c r="E1237" s="3" t="s">
        <v>580</v>
      </c>
      <c r="F1237" s="3" t="s">
        <v>49</v>
      </c>
      <c r="G1237">
        <v>0</v>
      </c>
    </row>
    <row r="1238" spans="1:7" ht="16">
      <c r="A1238" s="4">
        <v>8198870</v>
      </c>
      <c r="B1238" s="1" t="s">
        <v>1913</v>
      </c>
      <c r="C1238" s="4">
        <v>1994</v>
      </c>
      <c r="D1238" s="5" t="s">
        <v>1914</v>
      </c>
      <c r="E1238" s="3" t="s">
        <v>580</v>
      </c>
      <c r="F1238" s="3" t="s">
        <v>33</v>
      </c>
      <c r="G1238">
        <v>0</v>
      </c>
    </row>
    <row r="1239" spans="1:7" ht="16">
      <c r="A1239" s="4">
        <v>8002785</v>
      </c>
      <c r="B1239" s="1" t="s">
        <v>1265</v>
      </c>
      <c r="C1239" s="4">
        <v>1994</v>
      </c>
      <c r="D1239" s="5" t="s">
        <v>1266</v>
      </c>
      <c r="E1239" s="3" t="s">
        <v>580</v>
      </c>
      <c r="F1239" s="3" t="s">
        <v>42</v>
      </c>
      <c r="G1239">
        <v>0</v>
      </c>
    </row>
    <row r="1240" spans="1:7" ht="16">
      <c r="A1240" s="4">
        <v>7510619</v>
      </c>
      <c r="B1240" s="1" t="s">
        <v>2547</v>
      </c>
      <c r="C1240" s="4">
        <v>1994</v>
      </c>
      <c r="D1240" s="5" t="s">
        <v>2548</v>
      </c>
      <c r="E1240" s="3" t="s">
        <v>580</v>
      </c>
      <c r="F1240" s="3" t="s">
        <v>38</v>
      </c>
      <c r="G1240">
        <v>0</v>
      </c>
    </row>
    <row r="1241" spans="1:7" ht="16">
      <c r="A1241" s="4">
        <v>8232500</v>
      </c>
      <c r="B1241" s="1" t="s">
        <v>877</v>
      </c>
      <c r="C1241" s="4">
        <v>1993</v>
      </c>
      <c r="D1241" s="5" t="s">
        <v>878</v>
      </c>
      <c r="E1241" s="3" t="s">
        <v>580</v>
      </c>
      <c r="F1241" s="3" t="s">
        <v>29</v>
      </c>
      <c r="G1241">
        <v>0</v>
      </c>
    </row>
    <row r="1242" spans="1:7" ht="16">
      <c r="A1242" s="4">
        <v>8232499</v>
      </c>
      <c r="B1242" s="1" t="s">
        <v>1683</v>
      </c>
      <c r="C1242" s="4">
        <v>1993</v>
      </c>
      <c r="D1242" s="5" t="s">
        <v>1684</v>
      </c>
      <c r="E1242" s="3" t="s">
        <v>580</v>
      </c>
      <c r="F1242" s="3" t="s">
        <v>49</v>
      </c>
      <c r="G1242">
        <v>0</v>
      </c>
    </row>
    <row r="1243" spans="1:7" ht="16">
      <c r="A1243" s="4">
        <v>8106867</v>
      </c>
      <c r="B1243" s="1" t="s">
        <v>1732</v>
      </c>
      <c r="C1243" s="4">
        <v>1993</v>
      </c>
      <c r="D1243" s="5" t="s">
        <v>1733</v>
      </c>
      <c r="E1243" s="3" t="s">
        <v>580</v>
      </c>
      <c r="F1243" s="3" t="s">
        <v>69</v>
      </c>
      <c r="G1243">
        <v>0</v>
      </c>
    </row>
    <row r="1244" spans="1:7" ht="16">
      <c r="A1244" s="4">
        <v>8397264</v>
      </c>
      <c r="B1244" s="1" t="s">
        <v>1693</v>
      </c>
      <c r="C1244" s="4">
        <v>1993</v>
      </c>
      <c r="D1244" s="5" t="s">
        <v>1694</v>
      </c>
      <c r="E1244" s="3" t="s">
        <v>580</v>
      </c>
      <c r="F1244" s="3" t="s">
        <v>49</v>
      </c>
      <c r="G1244">
        <v>0</v>
      </c>
    </row>
    <row r="1245" spans="1:7" ht="16">
      <c r="A1245" s="4">
        <v>8283170</v>
      </c>
      <c r="B1245" s="1" t="s">
        <v>1869</v>
      </c>
      <c r="C1245" s="4">
        <v>1993</v>
      </c>
      <c r="D1245" s="5" t="s">
        <v>1870</v>
      </c>
      <c r="E1245" s="3" t="s">
        <v>580</v>
      </c>
      <c r="F1245" s="3" t="s">
        <v>33</v>
      </c>
      <c r="G1245">
        <v>0</v>
      </c>
    </row>
    <row r="1246" spans="1:7" ht="16">
      <c r="A1246" s="4">
        <v>8397282</v>
      </c>
      <c r="B1246" s="1" t="s">
        <v>1879</v>
      </c>
      <c r="C1246" s="4">
        <v>1993</v>
      </c>
      <c r="D1246" s="5" t="s">
        <v>1880</v>
      </c>
      <c r="E1246" s="3" t="s">
        <v>580</v>
      </c>
      <c r="F1246" s="3" t="s">
        <v>33</v>
      </c>
      <c r="G1246">
        <v>0</v>
      </c>
    </row>
    <row r="1247" spans="1:7" ht="16">
      <c r="A1247" s="4">
        <v>8016478</v>
      </c>
      <c r="B1247" s="1" t="s">
        <v>2576</v>
      </c>
      <c r="C1247" s="4">
        <v>1993</v>
      </c>
      <c r="D1247" s="5" t="s">
        <v>2577</v>
      </c>
      <c r="E1247" s="3" t="s">
        <v>580</v>
      </c>
      <c r="F1247" s="3" t="s">
        <v>38</v>
      </c>
      <c r="G1247">
        <v>0</v>
      </c>
    </row>
    <row r="1248" spans="1:7" ht="16">
      <c r="A1248" s="4">
        <v>8268822</v>
      </c>
      <c r="B1248" s="1" t="s">
        <v>1289</v>
      </c>
      <c r="C1248" s="4">
        <v>1993</v>
      </c>
      <c r="D1248" s="5" t="s">
        <v>1290</v>
      </c>
      <c r="E1248" s="3" t="s">
        <v>580</v>
      </c>
      <c r="F1248" s="3" t="s">
        <v>42</v>
      </c>
      <c r="G1248">
        <v>0</v>
      </c>
    </row>
    <row r="1249" spans="1:7" ht="16">
      <c r="A1249" s="4">
        <v>8212853</v>
      </c>
      <c r="B1249" s="1" t="s">
        <v>2164</v>
      </c>
      <c r="C1249" s="4">
        <v>1993</v>
      </c>
      <c r="D1249" s="5" t="s">
        <v>2165</v>
      </c>
      <c r="E1249" s="3" t="s">
        <v>580</v>
      </c>
      <c r="F1249" s="3" t="s">
        <v>33</v>
      </c>
      <c r="G1249">
        <v>0</v>
      </c>
    </row>
    <row r="1250" spans="1:7" ht="16">
      <c r="A1250" s="4">
        <v>8212852</v>
      </c>
      <c r="B1250" s="1" t="s">
        <v>2068</v>
      </c>
      <c r="C1250" s="4">
        <v>1993</v>
      </c>
      <c r="D1250" s="5" t="s">
        <v>2069</v>
      </c>
      <c r="E1250" s="3" t="s">
        <v>580</v>
      </c>
      <c r="F1250" s="3" t="s">
        <v>33</v>
      </c>
      <c r="G1250">
        <v>0</v>
      </c>
    </row>
    <row r="1251" spans="1:7" ht="16">
      <c r="A1251" s="4">
        <v>8125426</v>
      </c>
      <c r="B1251" s="1" t="s">
        <v>2617</v>
      </c>
      <c r="C1251" s="4">
        <v>1993</v>
      </c>
      <c r="D1251" s="5" t="s">
        <v>2618</v>
      </c>
      <c r="E1251" s="3" t="s">
        <v>580</v>
      </c>
      <c r="F1251" s="3" t="s">
        <v>38</v>
      </c>
      <c r="G1251">
        <v>0</v>
      </c>
    </row>
    <row r="1252" spans="1:7" ht="16">
      <c r="A1252" s="4">
        <v>7681936</v>
      </c>
      <c r="B1252" s="1" t="s">
        <v>1873</v>
      </c>
      <c r="C1252" s="4">
        <v>1993</v>
      </c>
      <c r="D1252" s="5" t="s">
        <v>1874</v>
      </c>
      <c r="E1252" s="3" t="s">
        <v>580</v>
      </c>
      <c r="F1252" s="3" t="s">
        <v>33</v>
      </c>
      <c r="G1252">
        <v>0</v>
      </c>
    </row>
    <row r="1253" spans="1:7" ht="16">
      <c r="A1253" s="4">
        <v>8384028</v>
      </c>
      <c r="B1253" s="1" t="s">
        <v>1889</v>
      </c>
      <c r="C1253" s="4">
        <v>1993</v>
      </c>
      <c r="D1253" s="5" t="s">
        <v>1890</v>
      </c>
      <c r="E1253" s="3" t="s">
        <v>580</v>
      </c>
      <c r="F1253" s="3" t="s">
        <v>33</v>
      </c>
      <c r="G1253">
        <v>0</v>
      </c>
    </row>
    <row r="1254" spans="1:7" ht="16">
      <c r="A1254" s="4">
        <v>8059523</v>
      </c>
      <c r="B1254" s="1" t="s">
        <v>602</v>
      </c>
      <c r="C1254" s="4">
        <v>1993</v>
      </c>
      <c r="D1254" s="5" t="s">
        <v>603</v>
      </c>
      <c r="E1254" s="3" t="s">
        <v>580</v>
      </c>
      <c r="F1254" s="3" t="s">
        <v>45</v>
      </c>
      <c r="G1254">
        <v>0</v>
      </c>
    </row>
    <row r="1255" spans="1:7" ht="16">
      <c r="A1255" s="4">
        <v>8397041</v>
      </c>
      <c r="B1255" s="1" t="s">
        <v>2471</v>
      </c>
      <c r="C1255" s="4">
        <v>1993</v>
      </c>
      <c r="D1255" s="5" t="s">
        <v>2472</v>
      </c>
      <c r="E1255" s="3" t="s">
        <v>580</v>
      </c>
      <c r="F1255" s="3" t="s">
        <v>38</v>
      </c>
      <c r="G1255">
        <v>0</v>
      </c>
    </row>
    <row r="1256" spans="1:7" ht="16">
      <c r="A1256" s="4">
        <v>8380842</v>
      </c>
      <c r="B1256" s="1" t="s">
        <v>1375</v>
      </c>
      <c r="C1256" s="4">
        <v>1993</v>
      </c>
      <c r="D1256" s="5" t="s">
        <v>1376</v>
      </c>
      <c r="E1256" s="3" t="s">
        <v>580</v>
      </c>
      <c r="F1256" s="3" t="s">
        <v>42</v>
      </c>
      <c r="G1256">
        <v>0</v>
      </c>
    </row>
    <row r="1257" spans="1:7" ht="16">
      <c r="A1257" s="4">
        <v>1332225</v>
      </c>
      <c r="B1257" s="1" t="s">
        <v>1297</v>
      </c>
      <c r="C1257" s="4">
        <v>1992</v>
      </c>
      <c r="D1257" s="5" t="s">
        <v>1298</v>
      </c>
      <c r="E1257" s="3" t="s">
        <v>580</v>
      </c>
      <c r="F1257" s="3" t="s">
        <v>42</v>
      </c>
      <c r="G1257">
        <v>0</v>
      </c>
    </row>
    <row r="1258" spans="1:7" ht="16">
      <c r="A1258" s="4">
        <v>1337298</v>
      </c>
      <c r="B1258" s="1" t="s">
        <v>2354</v>
      </c>
      <c r="C1258" s="4">
        <v>1992</v>
      </c>
      <c r="D1258" s="5" t="s">
        <v>2355</v>
      </c>
      <c r="E1258" s="3" t="s">
        <v>580</v>
      </c>
      <c r="F1258" s="3" t="s">
        <v>38</v>
      </c>
      <c r="G1258">
        <v>0</v>
      </c>
    </row>
    <row r="1259" spans="1:7" ht="16">
      <c r="A1259" s="4">
        <v>1326815</v>
      </c>
      <c r="B1259" s="1" t="s">
        <v>1891</v>
      </c>
      <c r="C1259" s="4">
        <v>1992</v>
      </c>
      <c r="D1259" s="5" t="s">
        <v>1892</v>
      </c>
      <c r="E1259" s="3" t="s">
        <v>580</v>
      </c>
      <c r="F1259" s="3" t="s">
        <v>33</v>
      </c>
      <c r="G1259">
        <v>0</v>
      </c>
    </row>
    <row r="1260" spans="1:7" ht="16">
      <c r="A1260" s="4">
        <v>1351995</v>
      </c>
      <c r="B1260" s="1" t="s">
        <v>1716</v>
      </c>
      <c r="C1260" s="4">
        <v>1992</v>
      </c>
      <c r="D1260" s="5" t="s">
        <v>1717</v>
      </c>
      <c r="E1260" s="3" t="s">
        <v>580</v>
      </c>
      <c r="F1260" s="3" t="s">
        <v>49</v>
      </c>
      <c r="G1260">
        <v>0</v>
      </c>
    </row>
    <row r="1261" spans="1:7" ht="16">
      <c r="A1261" s="4">
        <v>1331312</v>
      </c>
      <c r="B1261" s="1" t="s">
        <v>891</v>
      </c>
      <c r="C1261" s="4">
        <v>1992</v>
      </c>
      <c r="D1261" s="5" t="s">
        <v>892</v>
      </c>
      <c r="E1261" s="3" t="s">
        <v>580</v>
      </c>
      <c r="F1261" s="3" t="s">
        <v>29</v>
      </c>
      <c r="G1261">
        <v>0</v>
      </c>
    </row>
    <row r="1262" spans="1:7" ht="16">
      <c r="A1262" s="4">
        <v>1365539</v>
      </c>
      <c r="B1262" s="1" t="s">
        <v>2350</v>
      </c>
      <c r="C1262" s="4">
        <v>1992</v>
      </c>
      <c r="D1262" s="5" t="s">
        <v>2351</v>
      </c>
      <c r="E1262" s="3" t="s">
        <v>580</v>
      </c>
      <c r="F1262" s="3" t="s">
        <v>38</v>
      </c>
      <c r="G1262">
        <v>0</v>
      </c>
    </row>
    <row r="1263" spans="1:7" ht="16">
      <c r="A1263" s="4">
        <v>1318588</v>
      </c>
      <c r="B1263" s="1" t="s">
        <v>1701</v>
      </c>
      <c r="C1263" s="4">
        <v>1992</v>
      </c>
      <c r="D1263" s="5" t="s">
        <v>1702</v>
      </c>
      <c r="E1263" s="3" t="s">
        <v>580</v>
      </c>
      <c r="F1263" s="3" t="s">
        <v>49</v>
      </c>
      <c r="G1263">
        <v>0</v>
      </c>
    </row>
    <row r="1264" spans="1:7" ht="16">
      <c r="A1264" s="4">
        <v>1378586</v>
      </c>
      <c r="B1264" s="1" t="s">
        <v>2003</v>
      </c>
      <c r="C1264" s="4">
        <v>1992</v>
      </c>
      <c r="D1264" s="5" t="s">
        <v>2004</v>
      </c>
      <c r="E1264" s="3" t="s">
        <v>580</v>
      </c>
      <c r="F1264" s="3" t="s">
        <v>33</v>
      </c>
      <c r="G1264">
        <v>0</v>
      </c>
    </row>
    <row r="1265" spans="1:7" ht="16">
      <c r="A1265" s="4">
        <v>1314872</v>
      </c>
      <c r="B1265" s="1" t="s">
        <v>897</v>
      </c>
      <c r="C1265" s="4">
        <v>1992</v>
      </c>
      <c r="D1265" s="5" t="s">
        <v>1854</v>
      </c>
      <c r="E1265" s="3" t="s">
        <v>580</v>
      </c>
      <c r="F1265" s="3" t="s">
        <v>33</v>
      </c>
      <c r="G1265">
        <v>0</v>
      </c>
    </row>
    <row r="1266" spans="1:7" ht="16">
      <c r="A1266" s="4">
        <v>1329241</v>
      </c>
      <c r="B1266" s="1" t="s">
        <v>604</v>
      </c>
      <c r="C1266" s="4">
        <v>1992</v>
      </c>
      <c r="D1266" s="5" t="s">
        <v>605</v>
      </c>
      <c r="E1266" s="3" t="s">
        <v>580</v>
      </c>
      <c r="F1266" s="3" t="s">
        <v>45</v>
      </c>
      <c r="G1266">
        <v>0</v>
      </c>
    </row>
    <row r="1267" spans="1:7" ht="16">
      <c r="A1267" s="4">
        <v>1311366</v>
      </c>
      <c r="B1267" s="1" t="s">
        <v>1938</v>
      </c>
      <c r="C1267" s="4">
        <v>1992</v>
      </c>
      <c r="D1267" s="5" t="s">
        <v>1939</v>
      </c>
      <c r="E1267" s="3" t="s">
        <v>580</v>
      </c>
      <c r="F1267" s="3" t="s">
        <v>33</v>
      </c>
      <c r="G1267">
        <v>0</v>
      </c>
    </row>
    <row r="1268" spans="1:7" ht="16">
      <c r="A1268" s="4">
        <v>1335933</v>
      </c>
      <c r="B1268" s="1" t="s">
        <v>2348</v>
      </c>
      <c r="C1268" s="4">
        <v>1992</v>
      </c>
      <c r="D1268" s="5" t="s">
        <v>2349</v>
      </c>
      <c r="E1268" s="3" t="s">
        <v>580</v>
      </c>
      <c r="F1268" s="3" t="s">
        <v>38</v>
      </c>
      <c r="G1268">
        <v>0</v>
      </c>
    </row>
    <row r="1269" spans="1:7" ht="16">
      <c r="A1269" s="4">
        <v>1313531</v>
      </c>
      <c r="B1269" s="1" t="s">
        <v>2011</v>
      </c>
      <c r="C1269" s="4">
        <v>1992</v>
      </c>
      <c r="D1269" s="5" t="s">
        <v>2012</v>
      </c>
      <c r="E1269" s="3" t="s">
        <v>580</v>
      </c>
      <c r="F1269" s="3" t="s">
        <v>33</v>
      </c>
      <c r="G1269">
        <v>0</v>
      </c>
    </row>
    <row r="1270" spans="1:7" ht="16">
      <c r="A1270" s="4">
        <v>1311135</v>
      </c>
      <c r="B1270" s="1" t="s">
        <v>1915</v>
      </c>
      <c r="C1270" s="4">
        <v>1992</v>
      </c>
      <c r="D1270" s="5" t="s">
        <v>1916</v>
      </c>
      <c r="E1270" s="3" t="s">
        <v>580</v>
      </c>
      <c r="F1270" s="3" t="s">
        <v>33</v>
      </c>
      <c r="G1270">
        <v>0</v>
      </c>
    </row>
    <row r="1271" spans="1:7" ht="16">
      <c r="A1271" s="4">
        <v>1682676</v>
      </c>
      <c r="B1271" s="1" t="s">
        <v>1687</v>
      </c>
      <c r="C1271" s="4">
        <v>1991</v>
      </c>
      <c r="D1271" s="5" t="s">
        <v>1688</v>
      </c>
      <c r="E1271" s="3" t="s">
        <v>580</v>
      </c>
      <c r="F1271" s="3" t="s">
        <v>49</v>
      </c>
      <c r="G1271">
        <v>0</v>
      </c>
    </row>
    <row r="1272" spans="1:7" ht="16">
      <c r="A1272" s="4">
        <v>1653487</v>
      </c>
      <c r="B1272" s="1" t="s">
        <v>1796</v>
      </c>
      <c r="C1272" s="4">
        <v>1991</v>
      </c>
      <c r="D1272" s="5" t="s">
        <v>1797</v>
      </c>
      <c r="E1272" s="3" t="s">
        <v>580</v>
      </c>
      <c r="F1272" s="3" t="s">
        <v>33</v>
      </c>
      <c r="G1272">
        <v>0</v>
      </c>
    </row>
    <row r="1273" spans="1:7" ht="16">
      <c r="A1273" s="4">
        <v>1658217</v>
      </c>
      <c r="B1273" s="1" t="s">
        <v>1335</v>
      </c>
      <c r="C1273" s="4">
        <v>1991</v>
      </c>
      <c r="D1273" s="5" t="s">
        <v>1336</v>
      </c>
      <c r="E1273" s="3" t="s">
        <v>580</v>
      </c>
      <c r="F1273" s="3" t="s">
        <v>42</v>
      </c>
      <c r="G1273">
        <v>0</v>
      </c>
    </row>
    <row r="1274" spans="1:7" ht="16">
      <c r="A1274" s="4">
        <v>1677066</v>
      </c>
      <c r="B1274" s="1" t="s">
        <v>987</v>
      </c>
      <c r="C1274" s="4">
        <v>1991</v>
      </c>
      <c r="D1274" s="5" t="s">
        <v>988</v>
      </c>
      <c r="E1274" s="3" t="s">
        <v>580</v>
      </c>
      <c r="F1274" s="3" t="s">
        <v>29</v>
      </c>
      <c r="G1274">
        <v>0</v>
      </c>
    </row>
    <row r="1275" spans="1:7" ht="16">
      <c r="A1275" s="4">
        <v>1656131</v>
      </c>
      <c r="B1275" s="1" t="s">
        <v>610</v>
      </c>
      <c r="C1275" s="4">
        <v>1991</v>
      </c>
      <c r="D1275" s="5" t="s">
        <v>611</v>
      </c>
      <c r="E1275" s="3" t="s">
        <v>580</v>
      </c>
      <c r="F1275" s="3" t="s">
        <v>45</v>
      </c>
      <c r="G1275">
        <v>0</v>
      </c>
    </row>
    <row r="1276" spans="1:7" ht="16">
      <c r="A1276" s="4">
        <v>1646280</v>
      </c>
      <c r="B1276" s="1" t="s">
        <v>1842</v>
      </c>
      <c r="C1276" s="4">
        <v>1991</v>
      </c>
      <c r="D1276" s="5" t="s">
        <v>1843</v>
      </c>
      <c r="E1276" s="3" t="s">
        <v>580</v>
      </c>
      <c r="F1276" s="3" t="s">
        <v>33</v>
      </c>
      <c r="G1276">
        <v>0</v>
      </c>
    </row>
    <row r="1277" spans="1:7" ht="16">
      <c r="A1277" s="4">
        <v>1654146</v>
      </c>
      <c r="B1277" s="1" t="s">
        <v>2346</v>
      </c>
      <c r="C1277" s="4">
        <v>1991</v>
      </c>
      <c r="D1277" s="5" t="s">
        <v>2347</v>
      </c>
      <c r="E1277" s="3" t="s">
        <v>580</v>
      </c>
      <c r="F1277" s="3" t="s">
        <v>38</v>
      </c>
      <c r="G1277">
        <v>0</v>
      </c>
    </row>
    <row r="1278" spans="1:7" ht="16">
      <c r="A1278" s="4">
        <v>1849169</v>
      </c>
      <c r="B1278" s="1" t="s">
        <v>1295</v>
      </c>
      <c r="C1278" s="4">
        <v>1991</v>
      </c>
      <c r="D1278" s="5" t="s">
        <v>1296</v>
      </c>
      <c r="E1278" s="3" t="s">
        <v>580</v>
      </c>
      <c r="F1278" s="3" t="s">
        <v>42</v>
      </c>
      <c r="G1278">
        <v>0</v>
      </c>
    </row>
    <row r="1279" spans="1:7" ht="16">
      <c r="A1279" s="4">
        <v>1849315</v>
      </c>
      <c r="B1279" s="1" t="s">
        <v>2118</v>
      </c>
      <c r="C1279" s="4">
        <v>1991</v>
      </c>
      <c r="D1279" s="5" t="s">
        <v>2119</v>
      </c>
      <c r="E1279" s="3" t="s">
        <v>580</v>
      </c>
      <c r="F1279" s="3" t="s">
        <v>33</v>
      </c>
      <c r="G1279">
        <v>0</v>
      </c>
    </row>
    <row r="1280" spans="1:7" ht="16">
      <c r="A1280" s="4">
        <v>1652618</v>
      </c>
      <c r="B1280" s="1" t="s">
        <v>1309</v>
      </c>
      <c r="C1280" s="4">
        <v>1991</v>
      </c>
      <c r="D1280" s="5" t="s">
        <v>1310</v>
      </c>
      <c r="E1280" s="3" t="s">
        <v>580</v>
      </c>
      <c r="F1280" s="3" t="s">
        <v>42</v>
      </c>
      <c r="G1280">
        <v>0</v>
      </c>
    </row>
    <row r="1281" spans="1:7" ht="16">
      <c r="A1281" s="4">
        <v>1846942</v>
      </c>
      <c r="B1281" s="1" t="s">
        <v>1677</v>
      </c>
      <c r="C1281" s="4">
        <v>1991</v>
      </c>
      <c r="D1281" s="5" t="s">
        <v>1678</v>
      </c>
      <c r="E1281" s="3" t="s">
        <v>580</v>
      </c>
      <c r="F1281" s="3" t="s">
        <v>49</v>
      </c>
      <c r="G1281">
        <v>0</v>
      </c>
    </row>
    <row r="1282" spans="1:7" ht="16">
      <c r="A1282" s="4">
        <v>1846645</v>
      </c>
      <c r="B1282" s="1" t="s">
        <v>1929</v>
      </c>
      <c r="C1282" s="4">
        <v>1991</v>
      </c>
      <c r="D1282" s="5" t="s">
        <v>1930</v>
      </c>
      <c r="E1282" s="3" t="s">
        <v>580</v>
      </c>
      <c r="F1282" s="3" t="s">
        <v>33</v>
      </c>
      <c r="G1282">
        <v>0</v>
      </c>
    </row>
    <row r="1283" spans="1:7" ht="16">
      <c r="A1283" s="4">
        <v>1668969</v>
      </c>
      <c r="B1283" s="1" t="s">
        <v>1953</v>
      </c>
      <c r="C1283" s="4">
        <v>1991</v>
      </c>
      <c r="D1283" s="5" t="s">
        <v>1954</v>
      </c>
      <c r="E1283" s="3" t="s">
        <v>580</v>
      </c>
      <c r="F1283" s="3" t="s">
        <v>33</v>
      </c>
      <c r="G1283">
        <v>0</v>
      </c>
    </row>
    <row r="1284" spans="1:7" ht="16">
      <c r="A1284" s="4">
        <v>1661364</v>
      </c>
      <c r="B1284" s="1" t="s">
        <v>1942</v>
      </c>
      <c r="C1284" s="4">
        <v>1991</v>
      </c>
      <c r="D1284" s="5" t="s">
        <v>1943</v>
      </c>
      <c r="E1284" s="3" t="s">
        <v>580</v>
      </c>
      <c r="F1284" s="3" t="s">
        <v>33</v>
      </c>
      <c r="G1284">
        <v>0</v>
      </c>
    </row>
    <row r="1285" spans="1:7" ht="16">
      <c r="A1285" s="4">
        <v>2174371</v>
      </c>
      <c r="B1285" s="1" t="s">
        <v>2021</v>
      </c>
      <c r="C1285" s="4">
        <v>1990</v>
      </c>
      <c r="D1285" s="5" t="s">
        <v>2022</v>
      </c>
      <c r="E1285" s="3" t="s">
        <v>580</v>
      </c>
      <c r="F1285" s="3" t="s">
        <v>33</v>
      </c>
      <c r="G1285">
        <v>0</v>
      </c>
    </row>
    <row r="1286" spans="1:7" ht="16">
      <c r="A1286" s="4">
        <v>2173884</v>
      </c>
      <c r="B1286" s="1" t="s">
        <v>1177</v>
      </c>
      <c r="C1286" s="4">
        <v>1990</v>
      </c>
      <c r="D1286" s="5" t="s">
        <v>1178</v>
      </c>
      <c r="E1286" s="3" t="s">
        <v>580</v>
      </c>
      <c r="F1286" s="3" t="s">
        <v>29</v>
      </c>
      <c r="G1286">
        <v>0</v>
      </c>
    </row>
    <row r="1287" spans="1:7" ht="16">
      <c r="A1287" s="4">
        <v>2177773</v>
      </c>
      <c r="B1287" s="1" t="s">
        <v>2063</v>
      </c>
      <c r="C1287" s="4">
        <v>1990</v>
      </c>
      <c r="D1287" s="5" t="s">
        <v>2064</v>
      </c>
      <c r="E1287" s="3" t="s">
        <v>580</v>
      </c>
      <c r="F1287" s="3" t="s">
        <v>33</v>
      </c>
      <c r="G1287">
        <v>0</v>
      </c>
    </row>
    <row r="1288" spans="1:7" ht="16">
      <c r="A1288" s="4">
        <v>2172295</v>
      </c>
      <c r="B1288" s="1" t="s">
        <v>1981</v>
      </c>
      <c r="C1288" s="4">
        <v>1990</v>
      </c>
      <c r="D1288" s="5" t="s">
        <v>1982</v>
      </c>
      <c r="E1288" s="3" t="s">
        <v>580</v>
      </c>
      <c r="F1288" s="3" t="s">
        <v>33</v>
      </c>
      <c r="G1288">
        <v>0</v>
      </c>
    </row>
    <row r="1289" spans="1:7" ht="16">
      <c r="A1289" s="4">
        <v>1975142</v>
      </c>
      <c r="B1289" s="1" t="s">
        <v>1991</v>
      </c>
      <c r="C1289" s="4">
        <v>1990</v>
      </c>
      <c r="D1289" s="5" t="s">
        <v>1992</v>
      </c>
      <c r="E1289" s="3" t="s">
        <v>580</v>
      </c>
      <c r="F1289" s="3" t="s">
        <v>33</v>
      </c>
      <c r="G1289">
        <v>0</v>
      </c>
    </row>
    <row r="1290" spans="1:7" ht="16">
      <c r="A1290" s="4">
        <v>2176675</v>
      </c>
      <c r="B1290" s="1" t="s">
        <v>2035</v>
      </c>
      <c r="C1290" s="4">
        <v>1990</v>
      </c>
      <c r="D1290" s="5" t="s">
        <v>2036</v>
      </c>
      <c r="E1290" s="3" t="s">
        <v>580</v>
      </c>
      <c r="F1290" s="3" t="s">
        <v>33</v>
      </c>
      <c r="G1290">
        <v>0</v>
      </c>
    </row>
    <row r="1291" spans="1:7" ht="16">
      <c r="A1291" s="4">
        <v>1693942</v>
      </c>
      <c r="B1291" s="1" t="s">
        <v>1911</v>
      </c>
      <c r="C1291" s="4">
        <v>1990</v>
      </c>
      <c r="D1291" s="5" t="s">
        <v>1912</v>
      </c>
      <c r="E1291" s="3" t="s">
        <v>580</v>
      </c>
      <c r="F1291" s="3" t="s">
        <v>33</v>
      </c>
      <c r="G1291">
        <v>0</v>
      </c>
    </row>
    <row r="1292" spans="1:7" ht="16">
      <c r="A1292" s="4">
        <v>2161152</v>
      </c>
      <c r="B1292" s="1" t="s">
        <v>1867</v>
      </c>
      <c r="C1292" s="4">
        <v>1990</v>
      </c>
      <c r="D1292" s="5" t="s">
        <v>1868</v>
      </c>
      <c r="E1292" s="3" t="s">
        <v>580</v>
      </c>
      <c r="F1292" s="3" t="s">
        <v>33</v>
      </c>
      <c r="G1292">
        <v>0</v>
      </c>
    </row>
    <row r="1293" spans="1:7" ht="16">
      <c r="A1293" s="4">
        <v>2161036</v>
      </c>
      <c r="B1293" s="1" t="s">
        <v>1806</v>
      </c>
      <c r="C1293" s="4">
        <v>1990</v>
      </c>
      <c r="D1293" s="5" t="s">
        <v>1807</v>
      </c>
      <c r="E1293" s="3" t="s">
        <v>580</v>
      </c>
      <c r="F1293" s="3" t="s">
        <v>33</v>
      </c>
      <c r="G1293">
        <v>0</v>
      </c>
    </row>
    <row r="1294" spans="1:7" ht="16">
      <c r="A1294" s="4">
        <v>2161867</v>
      </c>
      <c r="B1294" s="1" t="s">
        <v>1439</v>
      </c>
      <c r="C1294" s="4">
        <v>1990</v>
      </c>
      <c r="D1294" s="5" t="s">
        <v>1440</v>
      </c>
      <c r="E1294" s="3" t="s">
        <v>580</v>
      </c>
      <c r="F1294" s="3" t="s">
        <v>42</v>
      </c>
      <c r="G1294">
        <v>0</v>
      </c>
    </row>
    <row r="1295" spans="1:7" ht="16">
      <c r="A1295" s="4">
        <v>2156361</v>
      </c>
      <c r="B1295" s="1" t="s">
        <v>1261</v>
      </c>
      <c r="C1295" s="4">
        <v>1990</v>
      </c>
      <c r="D1295" s="5" t="s">
        <v>1262</v>
      </c>
      <c r="E1295" s="3" t="s">
        <v>580</v>
      </c>
      <c r="F1295" s="3" t="s">
        <v>42</v>
      </c>
      <c r="G1295">
        <v>0</v>
      </c>
    </row>
    <row r="1296" spans="1:7" ht="16">
      <c r="A1296" s="4">
        <v>1968216</v>
      </c>
      <c r="B1296" s="1" t="s">
        <v>1681</v>
      </c>
      <c r="C1296" s="4">
        <v>1990</v>
      </c>
      <c r="D1296" s="5" t="s">
        <v>1682</v>
      </c>
      <c r="E1296" s="3" t="s">
        <v>580</v>
      </c>
      <c r="F1296" s="3" t="s">
        <v>49</v>
      </c>
      <c r="G1296">
        <v>0</v>
      </c>
    </row>
    <row r="1297" spans="1:7" ht="16">
      <c r="A1297" s="4">
        <v>2156215</v>
      </c>
      <c r="B1297" s="1" t="s">
        <v>1948</v>
      </c>
      <c r="C1297" s="4">
        <v>1990</v>
      </c>
      <c r="D1297" s="5" t="s">
        <v>1949</v>
      </c>
      <c r="E1297" s="3" t="s">
        <v>580</v>
      </c>
      <c r="F1297" s="3" t="s">
        <v>33</v>
      </c>
      <c r="G1297">
        <v>0</v>
      </c>
    </row>
    <row r="1298" spans="1:7" ht="16">
      <c r="A1298" s="4">
        <v>2156005</v>
      </c>
      <c r="B1298" s="1" t="s">
        <v>1940</v>
      </c>
      <c r="C1298" s="4">
        <v>1990</v>
      </c>
      <c r="D1298" s="5" t="s">
        <v>1941</v>
      </c>
      <c r="E1298" s="3" t="s">
        <v>580</v>
      </c>
      <c r="F1298" s="3" t="s">
        <v>33</v>
      </c>
      <c r="G1298">
        <v>0</v>
      </c>
    </row>
    <row r="1299" spans="1:7" ht="16">
      <c r="A1299" s="4">
        <v>2153237</v>
      </c>
      <c r="B1299" s="1" t="s">
        <v>2144</v>
      </c>
      <c r="C1299" s="4">
        <v>1990</v>
      </c>
      <c r="D1299" s="5" t="s">
        <v>2145</v>
      </c>
      <c r="E1299" s="3" t="s">
        <v>580</v>
      </c>
      <c r="F1299" s="3" t="s">
        <v>33</v>
      </c>
      <c r="G1299">
        <v>0</v>
      </c>
    </row>
    <row r="1300" spans="1:7" ht="16">
      <c r="A1300" s="4">
        <v>2406371</v>
      </c>
      <c r="B1300" s="1" t="s">
        <v>2139</v>
      </c>
      <c r="C1300" s="4">
        <v>1990</v>
      </c>
      <c r="D1300" s="5" t="s">
        <v>2140</v>
      </c>
      <c r="E1300" s="3" t="s">
        <v>580</v>
      </c>
      <c r="F1300" s="3" t="s">
        <v>33</v>
      </c>
      <c r="G1300">
        <v>0</v>
      </c>
    </row>
    <row r="1301" spans="1:7" ht="16">
      <c r="A1301" s="4">
        <v>2178187</v>
      </c>
      <c r="B1301" s="1" t="s">
        <v>1830</v>
      </c>
      <c r="C1301" s="4">
        <v>1990</v>
      </c>
      <c r="D1301" s="5" t="s">
        <v>1831</v>
      </c>
      <c r="E1301" s="3" t="s">
        <v>580</v>
      </c>
      <c r="F1301" s="3" t="s">
        <v>33</v>
      </c>
      <c r="G1301">
        <v>0</v>
      </c>
    </row>
    <row r="1302" spans="1:7" ht="16">
      <c r="A1302" s="4">
        <v>1963049</v>
      </c>
      <c r="B1302" s="1" t="s">
        <v>1706</v>
      </c>
      <c r="C1302" s="4">
        <v>1990</v>
      </c>
      <c r="D1302" s="5" t="s">
        <v>1707</v>
      </c>
      <c r="E1302" s="3" t="s">
        <v>580</v>
      </c>
      <c r="F1302" s="3" t="s">
        <v>49</v>
      </c>
      <c r="G1302" s="3">
        <v>0</v>
      </c>
    </row>
    <row r="1303" spans="1:7" ht="16">
      <c r="A1303" s="4">
        <v>1963044</v>
      </c>
      <c r="B1303" s="1" t="s">
        <v>1699</v>
      </c>
      <c r="C1303" s="4">
        <v>1990</v>
      </c>
      <c r="D1303" s="5" t="s">
        <v>1700</v>
      </c>
      <c r="E1303" s="3" t="s">
        <v>580</v>
      </c>
      <c r="F1303" s="3" t="s">
        <v>49</v>
      </c>
      <c r="G1303" s="3">
        <v>0</v>
      </c>
    </row>
    <row r="1304" spans="1:7" ht="16">
      <c r="A1304" s="4">
        <v>2574324</v>
      </c>
      <c r="B1304" s="1" t="s">
        <v>1674</v>
      </c>
      <c r="C1304" s="4">
        <v>1989</v>
      </c>
      <c r="D1304" s="5" t="s">
        <v>1675</v>
      </c>
      <c r="E1304" s="3" t="s">
        <v>580</v>
      </c>
      <c r="F1304" s="3" t="s">
        <v>49</v>
      </c>
      <c r="G1304" s="3">
        <v>0</v>
      </c>
    </row>
    <row r="1305" spans="1:7" ht="16">
      <c r="A1305" s="4">
        <v>2693479</v>
      </c>
      <c r="B1305" s="1" t="s">
        <v>2148</v>
      </c>
      <c r="C1305" s="4">
        <v>1989</v>
      </c>
      <c r="D1305" s="5" t="s">
        <v>2149</v>
      </c>
      <c r="E1305" s="3" t="s">
        <v>580</v>
      </c>
      <c r="F1305" s="3" t="s">
        <v>33</v>
      </c>
      <c r="G1305">
        <v>0</v>
      </c>
    </row>
    <row r="1306" spans="1:7" ht="16">
      <c r="A1306" s="4">
        <v>2560619</v>
      </c>
      <c r="B1306" s="1" t="s">
        <v>1179</v>
      </c>
      <c r="C1306" s="4">
        <v>1989</v>
      </c>
      <c r="D1306" s="5" t="s">
        <v>1180</v>
      </c>
      <c r="E1306" s="3" t="s">
        <v>580</v>
      </c>
      <c r="F1306" s="3" t="s">
        <v>29</v>
      </c>
      <c r="G1306">
        <v>0</v>
      </c>
    </row>
    <row r="1307" spans="1:7" ht="16">
      <c r="A1307" s="4">
        <v>2560617</v>
      </c>
      <c r="B1307" s="1" t="s">
        <v>2182</v>
      </c>
      <c r="C1307" s="4">
        <v>1989</v>
      </c>
      <c r="D1307" s="5" t="s">
        <v>2183</v>
      </c>
      <c r="E1307" s="3" t="s">
        <v>580</v>
      </c>
      <c r="F1307" s="3" t="s">
        <v>33</v>
      </c>
      <c r="G1307">
        <v>0</v>
      </c>
    </row>
    <row r="1308" spans="1:7" ht="16">
      <c r="A1308" s="4">
        <v>2550877</v>
      </c>
      <c r="B1308" s="1" t="s">
        <v>2146</v>
      </c>
      <c r="C1308" s="4">
        <v>1989</v>
      </c>
      <c r="D1308" s="5" t="s">
        <v>2147</v>
      </c>
      <c r="E1308" s="3" t="s">
        <v>580</v>
      </c>
      <c r="F1308" s="3" t="s">
        <v>33</v>
      </c>
      <c r="G1308">
        <v>0</v>
      </c>
    </row>
    <row r="1309" spans="1:7" ht="16">
      <c r="A1309" s="4">
        <v>2542623</v>
      </c>
      <c r="B1309" s="1" t="s">
        <v>2158</v>
      </c>
      <c r="C1309" s="4">
        <v>1989</v>
      </c>
      <c r="D1309" s="5" t="s">
        <v>2159</v>
      </c>
      <c r="E1309" s="3" t="s">
        <v>580</v>
      </c>
      <c r="F1309" s="3" t="s">
        <v>33</v>
      </c>
      <c r="G1309">
        <v>0</v>
      </c>
    </row>
    <row r="1310" spans="1:7" ht="16">
      <c r="A1310" s="4">
        <v>2548350</v>
      </c>
      <c r="B1310" s="1" t="s">
        <v>632</v>
      </c>
      <c r="C1310" s="4">
        <v>1989</v>
      </c>
      <c r="D1310" s="5" t="s">
        <v>633</v>
      </c>
      <c r="E1310" s="3" t="s">
        <v>580</v>
      </c>
      <c r="F1310" s="3" t="s">
        <v>45</v>
      </c>
      <c r="G1310">
        <v>0</v>
      </c>
    </row>
    <row r="1311" spans="1:7" ht="16">
      <c r="A1311" s="4">
        <v>2542794</v>
      </c>
      <c r="B1311" s="1" t="s">
        <v>1720</v>
      </c>
      <c r="C1311" s="4">
        <v>1989</v>
      </c>
      <c r="D1311" s="5" t="s">
        <v>1721</v>
      </c>
      <c r="E1311" s="3" t="s">
        <v>580</v>
      </c>
      <c r="F1311" s="3" t="s">
        <v>49</v>
      </c>
      <c r="G1311">
        <v>0</v>
      </c>
    </row>
    <row r="1312" spans="1:7" ht="16">
      <c r="A1312" s="4">
        <v>2773596</v>
      </c>
      <c r="B1312" s="1" t="s">
        <v>2150</v>
      </c>
      <c r="C1312" s="4">
        <v>1989</v>
      </c>
      <c r="D1312" s="5" t="s">
        <v>2151</v>
      </c>
      <c r="E1312" s="3" t="s">
        <v>580</v>
      </c>
      <c r="F1312" s="3" t="s">
        <v>33</v>
      </c>
      <c r="G1312">
        <v>0</v>
      </c>
    </row>
    <row r="1313" spans="1:7" ht="16">
      <c r="A1313" s="4">
        <v>2544678</v>
      </c>
      <c r="B1313" s="1" t="s">
        <v>1139</v>
      </c>
      <c r="C1313" s="4">
        <v>1989</v>
      </c>
      <c r="D1313" s="5" t="s">
        <v>1140</v>
      </c>
      <c r="E1313" s="3" t="s">
        <v>580</v>
      </c>
      <c r="F1313" s="3" t="s">
        <v>29</v>
      </c>
      <c r="G1313">
        <v>0</v>
      </c>
    </row>
    <row r="1314" spans="1:7" ht="16">
      <c r="A1314" s="4">
        <v>2759346</v>
      </c>
      <c r="B1314" s="1" t="s">
        <v>2141</v>
      </c>
      <c r="C1314" s="4">
        <v>1989</v>
      </c>
      <c r="D1314" s="5" t="s">
        <v>2142</v>
      </c>
      <c r="E1314" s="3" t="s">
        <v>580</v>
      </c>
      <c r="F1314" s="3" t="s">
        <v>33</v>
      </c>
      <c r="G1314">
        <v>0</v>
      </c>
    </row>
    <row r="1315" spans="1:7" ht="16">
      <c r="A1315" s="4">
        <v>3053468</v>
      </c>
      <c r="B1315" s="1" t="s">
        <v>2141</v>
      </c>
      <c r="C1315" s="4">
        <v>1988</v>
      </c>
      <c r="D1315" s="5" t="s">
        <v>2143</v>
      </c>
      <c r="E1315" s="3" t="s">
        <v>580</v>
      </c>
      <c r="F1315" s="3" t="s">
        <v>33</v>
      </c>
      <c r="G1315">
        <v>0</v>
      </c>
    </row>
    <row r="1316" spans="1:7" ht="16">
      <c r="A1316" s="4">
        <v>3259614</v>
      </c>
      <c r="B1316" s="1" t="s">
        <v>1718</v>
      </c>
      <c r="C1316" s="4">
        <v>1988</v>
      </c>
      <c r="D1316" s="5" t="s">
        <v>1719</v>
      </c>
      <c r="E1316" s="3" t="s">
        <v>580</v>
      </c>
      <c r="F1316" s="3" t="s">
        <v>49</v>
      </c>
      <c r="G1316" s="3">
        <v>0</v>
      </c>
    </row>
    <row r="1317" spans="1:7" ht="16">
      <c r="A1317" s="4">
        <v>2896909</v>
      </c>
      <c r="B1317" s="1" t="s">
        <v>2152</v>
      </c>
      <c r="C1317" s="4">
        <v>1988</v>
      </c>
      <c r="D1317" s="5" t="s">
        <v>2153</v>
      </c>
      <c r="E1317" s="3" t="s">
        <v>580</v>
      </c>
      <c r="F1317" s="3" t="s">
        <v>33</v>
      </c>
      <c r="G1317">
        <v>0</v>
      </c>
    </row>
    <row r="1318" spans="1:7" ht="16">
      <c r="A1318" s="4">
        <v>3259254</v>
      </c>
      <c r="B1318" s="1" t="s">
        <v>2172</v>
      </c>
      <c r="C1318" s="4">
        <v>1988</v>
      </c>
      <c r="D1318" s="5" t="s">
        <v>2173</v>
      </c>
      <c r="E1318" s="3" t="s">
        <v>580</v>
      </c>
      <c r="F1318" s="3" t="s">
        <v>33</v>
      </c>
      <c r="G1318">
        <v>0</v>
      </c>
    </row>
    <row r="1319" spans="1:7" ht="16">
      <c r="A1319" s="4">
        <v>2824914</v>
      </c>
      <c r="B1319" s="1" t="s">
        <v>2166</v>
      </c>
      <c r="C1319" s="4">
        <v>1987</v>
      </c>
      <c r="D1319" s="5" t="s">
        <v>2167</v>
      </c>
      <c r="E1319" s="3" t="s">
        <v>580</v>
      </c>
      <c r="F1319" s="3" t="s">
        <v>33</v>
      </c>
      <c r="G1319" s="3">
        <v>0</v>
      </c>
    </row>
    <row r="1320" spans="1:7" ht="16">
      <c r="A1320" s="4">
        <v>3627265</v>
      </c>
      <c r="B1320" s="1" t="s">
        <v>1724</v>
      </c>
      <c r="C1320" s="4">
        <v>1987</v>
      </c>
      <c r="D1320" s="5" t="s">
        <v>1725</v>
      </c>
      <c r="E1320" s="3" t="s">
        <v>580</v>
      </c>
      <c r="F1320" s="3" t="s">
        <v>49</v>
      </c>
      <c r="G1320" s="3">
        <v>0</v>
      </c>
    </row>
    <row r="1321" spans="1:7" ht="16">
      <c r="A1321" s="4"/>
      <c r="B1321" s="1"/>
      <c r="C1321" s="4"/>
      <c r="D1321" s="5"/>
      <c r="E1321" s="3"/>
      <c r="F1321" s="3"/>
      <c r="G1321" s="3"/>
    </row>
    <row r="1322" spans="1:7" ht="16">
      <c r="A1322" s="4"/>
      <c r="B1322" s="1"/>
      <c r="C1322" s="4"/>
      <c r="D1322" s="5"/>
      <c r="E1322" s="3"/>
      <c r="F1322" s="3"/>
      <c r="G1322" s="3"/>
    </row>
    <row r="1323" spans="1:7" ht="16">
      <c r="A1323" s="4"/>
      <c r="B1323" s="1"/>
      <c r="C1323" s="4"/>
      <c r="D1323" s="5"/>
      <c r="E1323" s="3"/>
      <c r="F1323" s="3"/>
      <c r="G1323" s="3"/>
    </row>
    <row r="1324" spans="1:7" ht="16">
      <c r="A1324" s="4"/>
      <c r="B1324" s="1"/>
      <c r="C1324" s="4"/>
      <c r="D1324" s="5"/>
      <c r="E1324" s="3"/>
      <c r="F1324" s="3"/>
      <c r="G1324" s="3"/>
    </row>
    <row r="1325" spans="1:7" ht="16">
      <c r="A1325" s="4"/>
      <c r="B1325" s="1"/>
      <c r="C1325" s="4"/>
      <c r="D1325" s="5"/>
      <c r="E1325" s="3"/>
      <c r="F1325" s="3"/>
      <c r="G1325" s="3"/>
    </row>
    <row r="1326" spans="1:7" ht="16">
      <c r="A1326" s="4"/>
      <c r="B1326" s="1"/>
      <c r="C1326" s="4"/>
      <c r="D1326" s="5"/>
      <c r="E1326" s="3"/>
      <c r="F1326" s="3"/>
      <c r="G1326" s="3"/>
    </row>
    <row r="1327" spans="1:7" ht="16">
      <c r="A1327" s="4"/>
      <c r="B1327" s="1"/>
      <c r="C1327" s="4"/>
      <c r="D1327" s="5"/>
      <c r="E1327" s="3"/>
      <c r="F1327" s="3"/>
      <c r="G1327" s="3"/>
    </row>
    <row r="1328" spans="1:7" ht="16">
      <c r="A1328" s="4"/>
      <c r="B1328" s="1"/>
      <c r="C1328" s="4"/>
      <c r="D1328" s="5"/>
      <c r="E1328" s="3"/>
      <c r="F1328" s="3"/>
      <c r="G1328" s="3"/>
    </row>
    <row r="1329" spans="1:7" ht="16">
      <c r="A1329" s="4"/>
      <c r="B1329" s="1"/>
      <c r="C1329" s="4"/>
      <c r="D1329" s="5"/>
      <c r="E1329" s="3"/>
      <c r="F1329" s="3"/>
      <c r="G1329" s="3"/>
    </row>
    <row r="1330" spans="1:7" ht="16">
      <c r="A1330" s="4"/>
      <c r="B1330" s="1"/>
      <c r="C1330" s="4"/>
      <c r="D1330" s="5"/>
      <c r="E1330" s="3"/>
      <c r="F1330" s="3"/>
      <c r="G1330" s="3"/>
    </row>
    <row r="1331" spans="1:7" ht="16">
      <c r="A1331" s="4"/>
      <c r="B1331" s="1"/>
      <c r="C1331" s="4"/>
      <c r="D1331" s="5"/>
      <c r="E1331" s="3"/>
      <c r="F1331" s="3"/>
      <c r="G1331" s="3"/>
    </row>
    <row r="1332" spans="1:7" ht="16">
      <c r="A1332" s="4"/>
      <c r="B1332" s="1"/>
      <c r="C1332" s="4"/>
      <c r="D1332" s="5"/>
      <c r="E1332" s="3"/>
      <c r="F1332" s="3"/>
      <c r="G1332" s="3"/>
    </row>
    <row r="1333" spans="1:7" ht="16">
      <c r="A1333" s="4"/>
      <c r="B1333" s="1"/>
      <c r="C1333" s="4"/>
      <c r="D1333" s="5"/>
      <c r="E1333" s="3"/>
      <c r="F1333" s="3"/>
      <c r="G1333" s="3"/>
    </row>
    <row r="1334" spans="1:7" ht="16">
      <c r="A1334" s="4"/>
      <c r="B1334" s="1"/>
      <c r="C1334" s="4"/>
      <c r="D1334" s="5"/>
      <c r="E1334" s="3"/>
      <c r="F1334" s="3"/>
      <c r="G1334" s="3"/>
    </row>
    <row r="1335" spans="1:7" ht="16">
      <c r="A1335" s="4"/>
      <c r="B1335" s="1"/>
      <c r="C1335" s="4"/>
      <c r="D1335" s="5"/>
      <c r="E1335" s="3"/>
      <c r="F1335" s="3"/>
      <c r="G1335" s="3"/>
    </row>
    <row r="1336" spans="1:7" ht="16">
      <c r="A1336" s="4"/>
      <c r="B1336" s="1"/>
      <c r="C1336" s="4"/>
      <c r="D1336" s="5"/>
      <c r="E1336" s="3"/>
      <c r="F1336" s="3"/>
      <c r="G1336" s="3"/>
    </row>
    <row r="1337" spans="1:7" ht="16">
      <c r="A1337" s="4"/>
      <c r="B1337" s="1"/>
      <c r="C1337" s="4"/>
      <c r="D1337" s="5"/>
      <c r="E1337" s="3"/>
      <c r="F1337" s="3"/>
      <c r="G1337" s="3"/>
    </row>
    <row r="1338" spans="1:7" ht="16">
      <c r="A1338" s="4"/>
      <c r="B1338" s="1"/>
      <c r="C1338" s="4"/>
      <c r="D1338" s="5"/>
      <c r="E1338" s="3"/>
      <c r="F1338" s="3"/>
      <c r="G1338" s="3"/>
    </row>
    <row r="1339" spans="1:7" ht="16">
      <c r="A1339" s="4"/>
      <c r="B1339" s="1"/>
      <c r="C1339" s="4"/>
      <c r="D1339" s="5"/>
      <c r="E1339" s="3"/>
      <c r="F1339" s="3"/>
    </row>
    <row r="1340" spans="1:7" ht="16">
      <c r="A1340" s="4"/>
      <c r="B1340" s="1"/>
      <c r="C1340" s="4"/>
      <c r="D1340" s="5"/>
      <c r="E1340" s="3"/>
      <c r="F1340" s="3"/>
    </row>
    <row r="1341" spans="1:7" ht="16">
      <c r="A1341" s="4"/>
      <c r="B1341" s="1"/>
      <c r="C1341" s="4"/>
      <c r="D1341" s="5"/>
      <c r="E1341" s="3"/>
      <c r="F1341" s="3"/>
    </row>
    <row r="1342" spans="1:7" ht="16">
      <c r="A1342" s="4"/>
      <c r="B1342" s="1"/>
      <c r="C1342" s="4"/>
      <c r="D1342" s="5"/>
      <c r="E1342" s="3"/>
      <c r="F1342" s="3"/>
    </row>
    <row r="1343" spans="1:7" ht="16">
      <c r="A1343" s="4"/>
      <c r="B1343" s="1"/>
      <c r="C1343" s="4"/>
      <c r="D1343" s="5"/>
      <c r="E1343" s="3"/>
      <c r="F1343" s="3"/>
    </row>
    <row r="1344" spans="1:7" ht="16">
      <c r="A1344" s="4"/>
      <c r="B1344" s="1"/>
      <c r="C1344" s="4"/>
      <c r="D1344" s="5"/>
      <c r="E1344" s="3"/>
      <c r="F1344" s="3"/>
    </row>
    <row r="1345" spans="1:6" ht="16">
      <c r="A1345" s="4"/>
      <c r="B1345" s="1"/>
      <c r="C1345" s="4"/>
      <c r="D1345" s="5"/>
      <c r="E1345" s="3"/>
      <c r="F1345" s="3"/>
    </row>
    <row r="1346" spans="1:6" ht="16">
      <c r="A1346" s="4"/>
      <c r="B1346" s="1"/>
      <c r="C1346" s="4"/>
      <c r="D1346" s="5"/>
      <c r="E1346" s="3"/>
      <c r="F1346" s="3"/>
    </row>
    <row r="1347" spans="1:6" ht="16">
      <c r="A1347" s="4"/>
      <c r="B1347" s="1"/>
      <c r="C1347" s="4"/>
      <c r="D1347" s="5"/>
      <c r="E1347" s="3"/>
      <c r="F1347" s="3"/>
    </row>
    <row r="1348" spans="1:6" ht="16">
      <c r="A1348" s="4"/>
      <c r="B1348" s="1"/>
      <c r="C1348" s="4"/>
      <c r="D1348" s="5"/>
      <c r="E1348" s="3"/>
      <c r="F1348" s="3"/>
    </row>
    <row r="1349" spans="1:6" ht="16">
      <c r="A1349" s="4"/>
      <c r="B1349" s="1"/>
      <c r="C1349" s="4"/>
      <c r="D1349" s="5"/>
      <c r="E1349" s="3"/>
      <c r="F1349" s="3"/>
    </row>
    <row r="1350" spans="1:6" ht="16">
      <c r="A1350" s="4"/>
      <c r="B1350" s="1"/>
      <c r="C1350" s="4"/>
      <c r="D1350" s="5"/>
      <c r="E1350" s="3"/>
      <c r="F1350" s="3"/>
    </row>
    <row r="1351" spans="1:6" ht="16">
      <c r="A1351" s="4"/>
      <c r="B1351" s="1"/>
      <c r="C1351" s="4"/>
      <c r="D1351" s="5"/>
      <c r="E1351" s="3"/>
      <c r="F1351" s="3"/>
    </row>
    <row r="1352" spans="1:6" ht="16">
      <c r="A1352" s="4"/>
      <c r="B1352" s="1"/>
      <c r="C1352" s="4"/>
      <c r="D1352" s="5"/>
      <c r="E1352" s="3"/>
      <c r="F1352" s="3"/>
    </row>
    <row r="1353" spans="1:6" ht="16">
      <c r="A1353" s="4"/>
      <c r="B1353" s="1"/>
      <c r="C1353" s="4"/>
      <c r="D1353" s="5"/>
      <c r="E1353" s="3"/>
      <c r="F1353" s="3"/>
    </row>
    <row r="1354" spans="1:6" ht="16">
      <c r="A1354" s="4"/>
      <c r="B1354" s="1"/>
      <c r="C1354" s="4"/>
      <c r="D1354" s="5"/>
      <c r="E1354" s="3"/>
      <c r="F1354" s="3"/>
    </row>
    <row r="1355" spans="1:6" ht="16">
      <c r="A1355" s="4"/>
      <c r="B1355" s="1"/>
      <c r="C1355" s="4"/>
      <c r="D1355" s="5"/>
      <c r="E1355" s="3"/>
      <c r="F1355" s="3"/>
    </row>
    <row r="1356" spans="1:6" ht="16">
      <c r="A1356" s="4"/>
      <c r="B1356" s="1"/>
      <c r="C1356" s="4"/>
      <c r="D1356" s="5"/>
      <c r="E1356" s="3"/>
      <c r="F1356" s="3"/>
    </row>
    <row r="1357" spans="1:6" ht="16">
      <c r="A1357" s="4"/>
      <c r="B1357" s="1"/>
      <c r="C1357" s="4"/>
      <c r="D1357" s="5"/>
      <c r="E1357" s="3"/>
      <c r="F1357" s="3"/>
    </row>
    <row r="1358" spans="1:6" ht="16">
      <c r="A1358" s="4"/>
      <c r="B1358" s="1"/>
      <c r="C1358" s="4"/>
      <c r="D1358" s="5"/>
      <c r="E1358" s="3"/>
      <c r="F1358" s="3"/>
    </row>
    <row r="1359" spans="1:6" ht="16">
      <c r="A1359" s="4"/>
      <c r="B1359" s="1"/>
      <c r="C1359" s="4"/>
      <c r="D1359" s="5"/>
      <c r="E1359" s="3"/>
      <c r="F1359" s="3"/>
    </row>
    <row r="1360" spans="1:6" ht="16">
      <c r="A1360" s="4"/>
      <c r="B1360" s="1"/>
      <c r="C1360" s="4"/>
      <c r="D1360" s="5"/>
      <c r="E1360" s="3"/>
      <c r="F1360" s="3"/>
    </row>
    <row r="1361" spans="1:6" ht="16">
      <c r="A1361" s="4"/>
      <c r="B1361" s="1"/>
      <c r="C1361" s="4"/>
      <c r="D1361" s="5"/>
      <c r="E1361" s="3"/>
      <c r="F1361" s="3"/>
    </row>
    <row r="1362" spans="1:6" ht="16">
      <c r="A1362" s="4"/>
      <c r="B1362" s="1"/>
      <c r="C1362" s="4"/>
      <c r="D1362" s="5"/>
      <c r="E1362" s="3"/>
      <c r="F1362" s="3"/>
    </row>
    <row r="1363" spans="1:6" ht="16">
      <c r="A1363" s="4"/>
      <c r="B1363" s="1"/>
      <c r="C1363" s="4"/>
      <c r="D1363" s="5"/>
      <c r="E1363" s="3"/>
      <c r="F1363" s="3"/>
    </row>
    <row r="1364" spans="1:6" ht="16">
      <c r="A1364" s="4"/>
      <c r="B1364" s="1"/>
      <c r="C1364" s="4"/>
      <c r="D1364" s="5"/>
      <c r="E1364" s="3"/>
      <c r="F1364" s="3"/>
    </row>
    <row r="1365" spans="1:6" ht="16">
      <c r="A1365" s="4"/>
      <c r="B1365" s="1"/>
      <c r="C1365" s="4"/>
      <c r="D1365" s="5"/>
      <c r="E1365" s="3"/>
      <c r="F1365" s="3"/>
    </row>
    <row r="1366" spans="1:6" ht="16">
      <c r="A1366" s="4"/>
      <c r="B1366" s="1"/>
      <c r="C1366" s="4"/>
      <c r="D1366" s="5"/>
      <c r="E1366" s="3"/>
      <c r="F1366" s="3"/>
    </row>
    <row r="1367" spans="1:6" ht="16">
      <c r="A1367" s="4"/>
      <c r="B1367" s="1"/>
      <c r="C1367" s="4"/>
      <c r="D1367" s="5"/>
      <c r="E1367" s="3"/>
      <c r="F1367" s="3"/>
    </row>
    <row r="1368" spans="1:6" ht="16">
      <c r="A1368" s="4"/>
      <c r="B1368" s="1"/>
      <c r="C1368" s="4"/>
      <c r="D1368" s="5"/>
      <c r="E1368" s="3"/>
      <c r="F1368" s="3"/>
    </row>
    <row r="1369" spans="1:6" ht="16">
      <c r="A1369" s="4"/>
      <c r="B1369" s="1"/>
      <c r="C1369" s="4"/>
      <c r="D1369" s="5"/>
      <c r="E1369" s="3"/>
      <c r="F1369" s="3"/>
    </row>
    <row r="1370" spans="1:6" ht="16">
      <c r="A1370" s="4"/>
      <c r="B1370" s="1"/>
      <c r="C1370" s="4"/>
      <c r="D1370" s="5"/>
      <c r="E1370" s="3"/>
      <c r="F1370" s="3"/>
    </row>
    <row r="1371" spans="1:6" ht="16">
      <c r="A1371" s="4"/>
      <c r="B1371" s="1"/>
      <c r="C1371" s="4"/>
      <c r="D1371" s="5"/>
      <c r="E1371" s="3"/>
      <c r="F1371" s="3"/>
    </row>
    <row r="1372" spans="1:6" ht="16">
      <c r="A1372" s="4"/>
      <c r="B1372" s="1"/>
      <c r="C1372" s="4"/>
      <c r="D1372" s="5"/>
      <c r="E1372" s="3"/>
      <c r="F1372" s="3"/>
    </row>
    <row r="1373" spans="1:6" ht="16">
      <c r="A1373" s="4"/>
      <c r="B1373" s="1"/>
      <c r="C1373" s="4"/>
      <c r="D1373" s="5"/>
      <c r="E1373" s="3"/>
      <c r="F1373" s="3"/>
    </row>
    <row r="1374" spans="1:6" ht="16">
      <c r="A1374" s="4"/>
      <c r="B1374" s="1"/>
      <c r="C1374" s="4"/>
      <c r="D1374" s="5"/>
      <c r="E1374" s="3"/>
      <c r="F1374" s="3"/>
    </row>
    <row r="1375" spans="1:6" ht="16">
      <c r="A1375" s="4"/>
      <c r="B1375" s="1"/>
      <c r="C1375" s="4"/>
      <c r="D1375" s="5"/>
      <c r="E1375" s="3"/>
      <c r="F1375" s="3"/>
    </row>
    <row r="1376" spans="1:6" ht="16">
      <c r="A1376" s="4"/>
      <c r="B1376" s="1"/>
      <c r="C1376" s="4"/>
      <c r="D1376" s="5"/>
      <c r="E1376" s="3"/>
      <c r="F1376" s="3"/>
    </row>
    <row r="1377" spans="1:6" ht="16">
      <c r="A1377" s="4"/>
      <c r="B1377" s="1"/>
      <c r="C1377" s="4"/>
      <c r="D1377" s="5"/>
      <c r="E1377" s="3"/>
      <c r="F1377" s="3"/>
    </row>
    <row r="1378" spans="1:6" ht="16">
      <c r="A1378" s="4"/>
      <c r="B1378" s="1"/>
      <c r="C1378" s="4"/>
      <c r="D1378" s="5"/>
      <c r="E1378" s="3"/>
      <c r="F1378" s="3"/>
    </row>
    <row r="1379" spans="1:6" ht="16">
      <c r="A1379" s="4"/>
      <c r="B1379" s="1"/>
      <c r="C1379" s="4"/>
      <c r="D1379" s="5"/>
      <c r="E1379" s="3"/>
      <c r="F1379" s="3"/>
    </row>
    <row r="1380" spans="1:6" ht="16">
      <c r="A1380" s="4"/>
      <c r="B1380" s="1"/>
      <c r="C1380" s="4"/>
      <c r="D1380" s="5"/>
      <c r="E1380" s="3"/>
      <c r="F1380" s="3"/>
    </row>
    <row r="1381" spans="1:6" ht="16">
      <c r="A1381" s="4"/>
      <c r="B1381" s="1"/>
      <c r="C1381" s="4"/>
      <c r="D1381" s="5"/>
      <c r="E1381" s="3"/>
      <c r="F1381" s="3"/>
    </row>
    <row r="1382" spans="1:6" ht="16">
      <c r="A1382" s="4"/>
      <c r="B1382" s="1"/>
      <c r="C1382" s="4"/>
      <c r="D1382" s="5"/>
      <c r="E1382" s="3"/>
      <c r="F1382" s="3"/>
    </row>
    <row r="1383" spans="1:6" ht="16">
      <c r="A1383" s="4"/>
      <c r="B1383" s="1"/>
      <c r="C1383" s="4"/>
      <c r="D1383" s="5"/>
      <c r="E1383" s="3"/>
      <c r="F1383" s="3"/>
    </row>
    <row r="1384" spans="1:6" ht="16">
      <c r="A1384" s="4"/>
      <c r="B1384" s="1"/>
      <c r="C1384" s="4"/>
      <c r="D1384" s="5"/>
      <c r="E1384" s="3"/>
      <c r="F1384" s="3"/>
    </row>
    <row r="1385" spans="1:6" ht="16">
      <c r="A1385" s="4"/>
      <c r="B1385" s="1"/>
      <c r="C1385" s="4"/>
      <c r="D1385" s="5"/>
      <c r="E1385" s="3"/>
      <c r="F1385" s="3"/>
    </row>
    <row r="1386" spans="1:6" ht="16">
      <c r="A1386" s="4"/>
      <c r="B1386" s="1"/>
      <c r="C1386" s="4"/>
      <c r="D1386" s="5"/>
      <c r="E1386" s="3"/>
      <c r="F1386" s="3"/>
    </row>
    <row r="1387" spans="1:6" ht="16">
      <c r="A1387" s="4"/>
      <c r="B1387" s="1"/>
      <c r="C1387" s="4"/>
      <c r="D1387" s="5"/>
      <c r="E1387" s="3"/>
      <c r="F1387" s="3"/>
    </row>
    <row r="1388" spans="1:6" ht="16">
      <c r="A1388" s="4"/>
      <c r="B1388" s="1"/>
      <c r="C1388" s="4"/>
      <c r="D1388" s="5"/>
      <c r="E1388" s="3"/>
      <c r="F1388" s="3"/>
    </row>
    <row r="1389" spans="1:6" ht="16">
      <c r="A1389" s="4"/>
      <c r="B1389" s="1"/>
      <c r="C1389" s="4"/>
      <c r="D1389" s="5"/>
      <c r="E1389" s="3"/>
      <c r="F1389" s="3"/>
    </row>
    <row r="1390" spans="1:6" ht="16">
      <c r="A1390" s="4"/>
      <c r="B1390" s="1"/>
      <c r="C1390" s="4"/>
      <c r="D1390" s="5"/>
      <c r="E1390" s="3"/>
      <c r="F1390" s="3"/>
    </row>
    <row r="1391" spans="1:6" ht="16">
      <c r="A1391" s="4"/>
      <c r="B1391" s="1"/>
      <c r="C1391" s="4"/>
      <c r="D1391" s="5"/>
      <c r="E1391" s="3"/>
      <c r="F1391" s="3"/>
    </row>
    <row r="1392" spans="1:6" ht="16">
      <c r="A1392" s="4"/>
      <c r="B1392" s="1"/>
      <c r="C1392" s="4"/>
      <c r="D1392" s="5"/>
      <c r="E1392" s="3"/>
      <c r="F1392" s="3"/>
    </row>
    <row r="1393" spans="1:6" ht="16">
      <c r="A1393" s="4"/>
      <c r="B1393" s="1"/>
      <c r="C1393" s="4"/>
      <c r="D1393" s="5"/>
      <c r="E1393" s="3"/>
      <c r="F1393" s="3"/>
    </row>
    <row r="1394" spans="1:6" ht="16">
      <c r="A1394" s="4"/>
      <c r="B1394" s="1"/>
      <c r="C1394" s="4"/>
      <c r="D1394" s="5"/>
      <c r="E1394" s="3"/>
      <c r="F1394" s="3"/>
    </row>
    <row r="1395" spans="1:6" ht="16">
      <c r="A1395" s="4"/>
      <c r="B1395" s="1"/>
      <c r="C1395" s="4"/>
      <c r="D1395" s="5"/>
      <c r="E1395" s="3"/>
      <c r="F1395" s="3"/>
    </row>
    <row r="1396" spans="1:6" ht="16">
      <c r="A1396" s="4"/>
      <c r="B1396" s="1"/>
      <c r="C1396" s="4"/>
      <c r="D1396" s="5"/>
      <c r="E1396" s="3"/>
      <c r="F1396" s="3"/>
    </row>
    <row r="1397" spans="1:6" ht="16">
      <c r="A1397" s="4"/>
      <c r="B1397" s="1"/>
      <c r="C1397" s="4"/>
      <c r="D1397" s="5"/>
      <c r="E1397" s="3"/>
      <c r="F1397" s="3"/>
    </row>
    <row r="1398" spans="1:6" ht="16">
      <c r="A1398" s="4"/>
      <c r="B1398" s="1"/>
      <c r="C1398" s="4"/>
      <c r="D1398" s="5"/>
      <c r="E1398" s="3"/>
      <c r="F1398" s="3"/>
    </row>
    <row r="1399" spans="1:6" ht="16">
      <c r="A1399" s="4"/>
      <c r="B1399" s="1"/>
      <c r="C1399" s="4"/>
      <c r="D1399" s="5"/>
      <c r="E1399" s="3"/>
      <c r="F1399" s="3"/>
    </row>
    <row r="1400" spans="1:6" ht="16">
      <c r="A1400" s="4"/>
      <c r="B1400" s="1"/>
      <c r="C1400" s="4"/>
      <c r="D1400" s="5"/>
      <c r="E1400" s="3"/>
      <c r="F1400" s="3"/>
    </row>
    <row r="1401" spans="1:6" ht="16">
      <c r="A1401" s="4"/>
      <c r="B1401" s="1"/>
      <c r="C1401" s="4"/>
      <c r="D1401" s="5"/>
      <c r="E1401" s="3"/>
      <c r="F1401" s="3"/>
    </row>
    <row r="1402" spans="1:6" ht="16">
      <c r="A1402" s="4"/>
      <c r="B1402" s="1"/>
      <c r="C1402" s="4"/>
      <c r="D1402" s="5"/>
      <c r="E1402" s="3"/>
      <c r="F1402" s="3"/>
    </row>
    <row r="1403" spans="1:6" ht="16">
      <c r="A1403" s="4"/>
      <c r="B1403" s="1"/>
      <c r="C1403" s="4"/>
      <c r="D1403" s="5"/>
      <c r="E1403" s="3"/>
      <c r="F1403" s="3"/>
    </row>
    <row r="1404" spans="1:6" ht="16">
      <c r="A1404" s="4"/>
      <c r="B1404" s="1"/>
      <c r="C1404" s="4"/>
      <c r="D1404" s="5"/>
      <c r="E1404" s="3"/>
      <c r="F1404" s="3"/>
    </row>
    <row r="1405" spans="1:6" ht="16">
      <c r="A1405" s="4"/>
      <c r="B1405" s="1"/>
      <c r="C1405" s="4"/>
      <c r="D1405" s="5"/>
      <c r="E1405" s="3"/>
      <c r="F1405" s="3"/>
    </row>
    <row r="1406" spans="1:6" ht="16">
      <c r="A1406" s="4"/>
      <c r="B1406" s="1"/>
      <c r="C1406" s="4"/>
      <c r="D1406" s="5"/>
      <c r="E1406" s="3"/>
      <c r="F1406" s="3"/>
    </row>
    <row r="1407" spans="1:6" ht="16">
      <c r="A1407" s="4"/>
      <c r="B1407" s="1"/>
      <c r="C1407" s="4"/>
      <c r="D1407" s="5"/>
      <c r="E1407" s="3"/>
      <c r="F1407" s="3"/>
    </row>
    <row r="1408" spans="1:6" ht="16">
      <c r="A1408" s="4"/>
      <c r="B1408" s="1"/>
      <c r="C1408" s="4"/>
      <c r="D1408" s="5"/>
      <c r="E1408" s="3"/>
      <c r="F1408" s="3"/>
    </row>
    <row r="1409" spans="1:6" ht="16">
      <c r="A1409" s="4"/>
      <c r="B1409" s="1"/>
      <c r="C1409" s="4"/>
      <c r="D1409" s="5"/>
      <c r="E1409" s="3"/>
      <c r="F1409" s="3"/>
    </row>
    <row r="1410" spans="1:6" ht="16">
      <c r="A1410" s="4"/>
      <c r="B1410" s="1"/>
      <c r="C1410" s="4"/>
      <c r="D1410" s="5"/>
      <c r="E1410" s="3"/>
      <c r="F1410" s="3"/>
    </row>
    <row r="1411" spans="1:6" ht="16">
      <c r="A1411" s="4"/>
      <c r="B1411" s="1"/>
      <c r="C1411" s="4"/>
      <c r="D1411" s="5"/>
      <c r="E1411" s="3"/>
      <c r="F1411" s="3"/>
    </row>
    <row r="1412" spans="1:6" ht="16">
      <c r="A1412" s="4"/>
      <c r="B1412" s="1"/>
      <c r="C1412" s="4"/>
      <c r="D1412" s="5"/>
      <c r="E1412" s="3"/>
      <c r="F1412" s="3"/>
    </row>
    <row r="1413" spans="1:6" ht="16">
      <c r="A1413" s="4"/>
      <c r="B1413" s="1"/>
      <c r="C1413" s="4"/>
      <c r="D1413" s="5"/>
      <c r="E1413" s="3"/>
      <c r="F1413" s="3"/>
    </row>
    <row r="1414" spans="1:6" ht="16">
      <c r="A1414" s="4"/>
      <c r="B1414" s="1"/>
      <c r="C1414" s="4"/>
      <c r="D1414" s="5"/>
      <c r="E1414" s="3"/>
      <c r="F1414" s="3"/>
    </row>
    <row r="1415" spans="1:6" ht="16">
      <c r="A1415" s="4"/>
      <c r="B1415" s="1"/>
      <c r="C1415" s="4"/>
      <c r="D1415" s="5"/>
      <c r="E1415" s="3"/>
      <c r="F1415" s="3"/>
    </row>
    <row r="1416" spans="1:6" ht="16">
      <c r="A1416" s="4"/>
      <c r="B1416" s="1"/>
      <c r="C1416" s="4"/>
      <c r="D1416" s="5"/>
      <c r="E1416" s="3"/>
      <c r="F1416" s="3"/>
    </row>
    <row r="1417" spans="1:6" ht="16">
      <c r="A1417" s="4"/>
      <c r="B1417" s="1"/>
      <c r="C1417" s="4"/>
      <c r="D1417" s="5"/>
      <c r="E1417" s="3"/>
      <c r="F1417" s="3"/>
    </row>
    <row r="1418" spans="1:6" ht="16">
      <c r="A1418" s="4"/>
      <c r="B1418" s="1"/>
      <c r="C1418" s="4"/>
      <c r="D1418" s="5"/>
      <c r="E1418" s="3"/>
      <c r="F1418" s="3"/>
    </row>
    <row r="1419" spans="1:6" ht="16">
      <c r="A1419" s="4"/>
      <c r="B1419" s="1"/>
      <c r="C1419" s="4"/>
      <c r="D1419" s="5"/>
      <c r="E1419" s="3"/>
      <c r="F1419" s="3"/>
    </row>
    <row r="1420" spans="1:6" ht="16">
      <c r="A1420" s="4"/>
      <c r="B1420" s="1"/>
      <c r="C1420" s="4"/>
      <c r="D1420" s="5"/>
      <c r="E1420" s="3"/>
      <c r="F1420" s="3"/>
    </row>
    <row r="1421" spans="1:6" ht="16">
      <c r="A1421" s="4"/>
      <c r="B1421" s="1"/>
      <c r="C1421" s="4"/>
      <c r="D1421" s="5"/>
      <c r="E1421" s="3"/>
      <c r="F1421" s="3"/>
    </row>
    <row r="1422" spans="1:6" ht="16">
      <c r="A1422" s="4"/>
      <c r="B1422" s="1"/>
      <c r="C1422" s="4"/>
      <c r="D1422" s="5"/>
      <c r="E1422" s="3"/>
      <c r="F1422" s="3"/>
    </row>
    <row r="1423" spans="1:6" ht="16">
      <c r="A1423" s="4"/>
      <c r="B1423" s="1"/>
      <c r="C1423" s="4"/>
      <c r="D1423" s="5"/>
      <c r="E1423" s="3"/>
      <c r="F1423" s="3"/>
    </row>
    <row r="1424" spans="1:6" ht="16">
      <c r="A1424" s="4"/>
      <c r="B1424" s="1"/>
      <c r="C1424" s="4"/>
      <c r="D1424" s="5"/>
      <c r="E1424" s="3"/>
      <c r="F1424" s="3"/>
    </row>
    <row r="1425" spans="1:6" ht="16">
      <c r="A1425" s="4"/>
      <c r="B1425" s="1"/>
      <c r="C1425" s="4"/>
      <c r="D1425" s="5"/>
      <c r="E1425" s="3"/>
      <c r="F1425" s="3"/>
    </row>
    <row r="1426" spans="1:6" ht="16">
      <c r="A1426" s="4"/>
      <c r="B1426" s="1"/>
      <c r="C1426" s="4"/>
      <c r="D1426" s="5"/>
      <c r="E1426" s="3"/>
      <c r="F1426" s="3"/>
    </row>
    <row r="1427" spans="1:6" ht="16">
      <c r="A1427" s="4"/>
      <c r="B1427" s="1"/>
      <c r="C1427" s="4"/>
      <c r="D1427" s="5"/>
      <c r="E1427" s="3"/>
      <c r="F1427" s="3"/>
    </row>
    <row r="1428" spans="1:6" ht="16">
      <c r="A1428" s="4"/>
      <c r="B1428" s="1"/>
      <c r="C1428" s="4"/>
      <c r="D1428" s="5"/>
      <c r="E1428" s="3"/>
      <c r="F1428" s="3"/>
    </row>
    <row r="1429" spans="1:6" ht="16">
      <c r="A1429" s="4"/>
      <c r="B1429" s="1"/>
      <c r="C1429" s="4"/>
      <c r="D1429" s="5"/>
      <c r="E1429" s="3"/>
      <c r="F1429" s="3"/>
    </row>
    <row r="1430" spans="1:6" ht="16">
      <c r="A1430" s="4"/>
      <c r="B1430" s="1"/>
      <c r="C1430" s="4"/>
      <c r="D1430" s="5"/>
      <c r="E1430" s="3"/>
      <c r="F1430" s="3"/>
    </row>
    <row r="1431" spans="1:6" ht="16">
      <c r="A1431" s="4"/>
      <c r="B1431" s="1"/>
      <c r="C1431" s="4"/>
      <c r="D1431" s="5"/>
      <c r="E1431" s="3"/>
      <c r="F1431" s="3"/>
    </row>
    <row r="1432" spans="1:6" ht="16">
      <c r="A1432" s="4"/>
      <c r="B1432" s="1"/>
      <c r="C1432" s="4"/>
      <c r="D1432" s="5"/>
      <c r="E1432" s="3"/>
      <c r="F1432" s="3"/>
    </row>
    <row r="1433" spans="1:6" ht="16">
      <c r="A1433" s="4"/>
      <c r="B1433" s="1"/>
      <c r="C1433" s="4"/>
      <c r="D1433" s="5"/>
      <c r="E1433" s="3"/>
      <c r="F1433" s="3"/>
    </row>
    <row r="1434" spans="1:6" ht="16">
      <c r="A1434" s="4"/>
      <c r="B1434" s="1"/>
      <c r="C1434" s="4"/>
      <c r="D1434" s="5"/>
      <c r="E1434" s="3"/>
      <c r="F1434" s="3"/>
    </row>
    <row r="1435" spans="1:6" ht="16">
      <c r="A1435" s="4"/>
      <c r="B1435" s="1"/>
      <c r="C1435" s="4"/>
      <c r="D1435" s="5"/>
      <c r="E1435" s="3"/>
      <c r="F1435" s="3"/>
    </row>
    <row r="1436" spans="1:6" ht="16">
      <c r="A1436" s="4"/>
      <c r="B1436" s="1"/>
      <c r="C1436" s="4"/>
      <c r="D1436" s="5"/>
      <c r="E1436" s="3"/>
      <c r="F1436" s="3"/>
    </row>
    <row r="1437" spans="1:6" ht="16">
      <c r="A1437" s="4"/>
      <c r="B1437" s="1"/>
      <c r="C1437" s="4"/>
      <c r="D1437" s="5"/>
      <c r="E1437" s="3"/>
      <c r="F1437" s="3"/>
    </row>
    <row r="1438" spans="1:6" ht="16">
      <c r="A1438" s="4"/>
      <c r="B1438" s="1"/>
      <c r="C1438" s="4"/>
      <c r="D1438" s="5"/>
      <c r="E1438" s="3"/>
      <c r="F1438" s="3"/>
    </row>
    <row r="1439" spans="1:6" ht="16">
      <c r="A1439" s="4"/>
      <c r="B1439" s="1"/>
      <c r="C1439" s="4"/>
      <c r="D1439" s="5"/>
      <c r="E1439" s="3"/>
      <c r="F1439" s="3"/>
    </row>
    <row r="1440" spans="1:6" ht="16">
      <c r="A1440" s="4"/>
      <c r="B1440" s="1"/>
      <c r="C1440" s="4"/>
      <c r="D1440" s="5"/>
      <c r="E1440" s="3"/>
      <c r="F1440" s="3"/>
    </row>
    <row r="1441" spans="1:6" ht="16">
      <c r="A1441" s="4"/>
      <c r="B1441" s="1"/>
      <c r="C1441" s="4"/>
      <c r="D1441" s="5"/>
      <c r="E1441" s="3"/>
      <c r="F1441" s="3"/>
    </row>
    <row r="1442" spans="1:6" ht="16">
      <c r="A1442" s="4"/>
      <c r="B1442" s="1"/>
      <c r="C1442" s="4"/>
      <c r="D1442" s="5"/>
      <c r="E1442" s="3"/>
      <c r="F1442" s="3"/>
    </row>
    <row r="1443" spans="1:6" ht="16">
      <c r="A1443" s="4"/>
      <c r="B1443" s="1"/>
      <c r="C1443" s="4"/>
      <c r="D1443" s="5"/>
      <c r="E1443" s="3"/>
      <c r="F1443" s="3"/>
    </row>
    <row r="1444" spans="1:6" ht="16">
      <c r="A1444" s="4"/>
      <c r="B1444" s="1"/>
      <c r="C1444" s="4"/>
      <c r="D1444" s="5"/>
      <c r="E1444" s="3"/>
      <c r="F1444" s="3"/>
    </row>
    <row r="1445" spans="1:6" ht="16">
      <c r="A1445" s="4"/>
      <c r="B1445" s="1"/>
      <c r="C1445" s="4"/>
      <c r="D1445" s="5"/>
      <c r="E1445" s="3"/>
      <c r="F1445" s="3"/>
    </row>
    <row r="1446" spans="1:6" ht="16">
      <c r="A1446" s="4"/>
      <c r="B1446" s="1"/>
      <c r="C1446" s="4"/>
      <c r="D1446" s="5"/>
      <c r="E1446" s="3"/>
      <c r="F1446" s="3"/>
    </row>
    <row r="1447" spans="1:6" ht="16">
      <c r="A1447" s="4"/>
      <c r="B1447" s="1"/>
      <c r="C1447" s="4"/>
      <c r="D1447" s="5"/>
      <c r="E1447" s="3"/>
      <c r="F1447" s="3"/>
    </row>
    <row r="1448" spans="1:6" ht="16">
      <c r="A1448" s="4"/>
      <c r="B1448" s="1"/>
      <c r="C1448" s="4"/>
      <c r="D1448" s="5"/>
      <c r="E1448" s="3"/>
      <c r="F1448" s="3"/>
    </row>
    <row r="1449" spans="1:6" ht="16">
      <c r="A1449" s="4"/>
      <c r="B1449" s="1"/>
      <c r="C1449" s="4"/>
      <c r="D1449" s="5"/>
      <c r="E1449" s="3"/>
      <c r="F1449" s="3"/>
    </row>
    <row r="1450" spans="1:6" ht="16">
      <c r="A1450" s="4"/>
      <c r="B1450" s="1"/>
      <c r="C1450" s="4"/>
      <c r="D1450" s="5"/>
      <c r="E1450" s="3"/>
      <c r="F1450" s="3"/>
    </row>
    <row r="1451" spans="1:6" ht="16">
      <c r="A1451" s="4"/>
      <c r="B1451" s="1"/>
      <c r="C1451" s="4"/>
      <c r="D1451" s="5"/>
      <c r="E1451" s="3"/>
      <c r="F1451" s="3"/>
    </row>
    <row r="1452" spans="1:6" ht="16">
      <c r="A1452" s="4"/>
      <c r="B1452" s="1"/>
      <c r="C1452" s="4"/>
      <c r="D1452" s="5"/>
      <c r="E1452" s="3"/>
      <c r="F1452" s="3"/>
    </row>
    <row r="1453" spans="1:6" ht="16">
      <c r="A1453" s="4"/>
      <c r="B1453" s="1"/>
      <c r="C1453" s="4"/>
      <c r="D1453" s="5"/>
      <c r="E1453" s="3"/>
      <c r="F1453" s="3"/>
    </row>
    <row r="1454" spans="1:6" ht="16">
      <c r="A1454" s="4"/>
      <c r="B1454" s="1"/>
      <c r="C1454" s="4"/>
      <c r="D1454" s="5"/>
      <c r="E1454" s="3"/>
      <c r="F1454" s="3"/>
    </row>
    <row r="1455" spans="1:6" ht="16">
      <c r="A1455" s="4"/>
      <c r="B1455" s="1"/>
      <c r="C1455" s="4"/>
      <c r="D1455" s="5"/>
      <c r="E1455" s="3"/>
      <c r="F1455" s="3"/>
    </row>
    <row r="1456" spans="1:6" ht="16">
      <c r="A1456" s="4"/>
      <c r="B1456" s="1"/>
      <c r="C1456" s="4"/>
      <c r="D1456" s="5"/>
      <c r="E1456" s="3"/>
      <c r="F1456" s="3"/>
    </row>
    <row r="1457" spans="1:6" ht="16">
      <c r="A1457" s="4"/>
      <c r="B1457" s="1"/>
      <c r="C1457" s="4"/>
      <c r="D1457" s="5"/>
      <c r="E1457" s="3"/>
      <c r="F1457" s="3"/>
    </row>
    <row r="1458" spans="1:6" ht="16">
      <c r="A1458" s="4"/>
      <c r="B1458" s="1"/>
      <c r="C1458" s="4"/>
      <c r="D1458" s="5"/>
      <c r="E1458" s="3"/>
      <c r="F1458" s="3"/>
    </row>
    <row r="1459" spans="1:6" ht="16">
      <c r="A1459" s="4"/>
      <c r="B1459" s="1"/>
      <c r="C1459" s="4"/>
      <c r="D1459" s="5"/>
      <c r="E1459" s="3"/>
      <c r="F1459" s="3"/>
    </row>
    <row r="1460" spans="1:6" ht="16">
      <c r="A1460" s="4"/>
      <c r="B1460" s="1"/>
      <c r="C1460" s="4"/>
      <c r="D1460" s="5"/>
      <c r="E1460" s="3"/>
      <c r="F1460" s="3"/>
    </row>
    <row r="1461" spans="1:6" ht="16">
      <c r="A1461" s="4"/>
      <c r="B1461" s="1"/>
      <c r="C1461" s="4"/>
      <c r="D1461" s="5"/>
      <c r="E1461" s="3"/>
      <c r="F1461" s="3"/>
    </row>
    <row r="1462" spans="1:6" ht="16">
      <c r="A1462" s="4"/>
      <c r="B1462" s="1"/>
      <c r="C1462" s="4"/>
      <c r="D1462" s="5"/>
      <c r="E1462" s="3"/>
      <c r="F1462" s="3"/>
    </row>
    <row r="1463" spans="1:6" ht="16">
      <c r="A1463" s="4"/>
      <c r="B1463" s="1"/>
      <c r="C1463" s="4"/>
      <c r="D1463" s="5"/>
      <c r="E1463" s="3"/>
      <c r="F1463" s="3"/>
    </row>
    <row r="1464" spans="1:6" ht="16">
      <c r="A1464" s="4"/>
      <c r="B1464" s="1"/>
      <c r="C1464" s="4"/>
      <c r="D1464" s="5"/>
      <c r="E1464" s="3"/>
      <c r="F1464" s="3"/>
    </row>
    <row r="1465" spans="1:6" ht="16">
      <c r="A1465" s="4"/>
      <c r="B1465" s="1"/>
      <c r="C1465" s="4"/>
      <c r="D1465" s="5"/>
      <c r="E1465" s="3"/>
      <c r="F1465" s="3"/>
    </row>
    <row r="1466" spans="1:6" ht="16">
      <c r="A1466" s="4"/>
      <c r="B1466" s="1"/>
      <c r="C1466" s="4"/>
      <c r="D1466" s="5"/>
      <c r="E1466" s="3"/>
      <c r="F1466" s="3"/>
    </row>
    <row r="1467" spans="1:6" ht="16">
      <c r="A1467" s="4"/>
      <c r="B1467" s="1"/>
      <c r="C1467" s="4"/>
      <c r="D1467" s="5"/>
      <c r="E1467" s="3"/>
      <c r="F1467" s="3"/>
    </row>
    <row r="1468" spans="1:6" ht="16">
      <c r="A1468" s="4"/>
      <c r="B1468" s="1"/>
      <c r="C1468" s="4"/>
      <c r="D1468" s="5"/>
      <c r="E1468" s="3"/>
      <c r="F1468" s="3"/>
    </row>
    <row r="1469" spans="1:6" ht="16">
      <c r="A1469" s="4"/>
      <c r="B1469" s="1"/>
      <c r="C1469" s="4"/>
      <c r="D1469" s="5"/>
      <c r="E1469" s="3"/>
      <c r="F1469" s="3"/>
    </row>
    <row r="1470" spans="1:6" ht="16">
      <c r="A1470" s="4"/>
      <c r="B1470" s="1"/>
      <c r="C1470" s="4"/>
      <c r="D1470" s="5"/>
      <c r="E1470" s="3"/>
      <c r="F1470" s="3"/>
    </row>
    <row r="1471" spans="1:6" ht="16">
      <c r="A1471" s="4"/>
      <c r="B1471" s="1"/>
      <c r="C1471" s="4"/>
      <c r="D1471" s="5"/>
      <c r="E1471" s="3"/>
      <c r="F1471" s="3"/>
    </row>
    <row r="1472" spans="1:6" ht="16">
      <c r="A1472" s="4"/>
      <c r="B1472" s="1"/>
      <c r="C1472" s="4"/>
      <c r="D1472" s="5"/>
      <c r="E1472" s="3"/>
      <c r="F1472" s="3"/>
    </row>
    <row r="1473" spans="1:6" ht="16">
      <c r="A1473" s="4"/>
      <c r="B1473" s="1"/>
      <c r="C1473" s="4"/>
      <c r="D1473" s="5"/>
      <c r="E1473" s="3"/>
      <c r="F1473" s="3"/>
    </row>
    <row r="1474" spans="1:6" ht="16">
      <c r="A1474" s="4"/>
      <c r="B1474" s="1"/>
      <c r="C1474" s="4"/>
      <c r="D1474" s="5"/>
      <c r="E1474" s="3"/>
      <c r="F1474" s="3"/>
    </row>
    <row r="1475" spans="1:6" ht="16">
      <c r="A1475" s="4"/>
      <c r="B1475" s="1"/>
      <c r="C1475" s="4"/>
      <c r="D1475" s="5"/>
      <c r="E1475" s="3"/>
      <c r="F1475" s="3"/>
    </row>
    <row r="1476" spans="1:6" ht="16">
      <c r="A1476" s="4"/>
      <c r="B1476" s="1"/>
      <c r="C1476" s="4"/>
      <c r="D1476" s="5"/>
      <c r="E1476" s="3"/>
      <c r="F1476" s="3"/>
    </row>
    <row r="1477" spans="1:6" ht="16">
      <c r="A1477" s="4"/>
      <c r="B1477" s="1"/>
      <c r="C1477" s="4"/>
      <c r="D1477" s="5"/>
      <c r="E1477" s="3"/>
      <c r="F1477" s="3"/>
    </row>
    <row r="1478" spans="1:6" ht="16">
      <c r="A1478" s="4"/>
      <c r="B1478" s="1"/>
      <c r="C1478" s="4"/>
      <c r="D1478" s="5"/>
      <c r="E1478" s="3"/>
      <c r="F1478" s="3"/>
    </row>
    <row r="1479" spans="1:6" ht="16">
      <c r="A1479" s="4"/>
      <c r="B1479" s="1"/>
      <c r="C1479" s="4"/>
      <c r="D1479" s="5"/>
      <c r="E1479" s="3"/>
      <c r="F1479" s="3"/>
    </row>
    <row r="1480" spans="1:6" ht="16">
      <c r="A1480" s="4"/>
      <c r="B1480" s="1"/>
      <c r="C1480" s="4"/>
      <c r="D1480" s="5"/>
      <c r="E1480" s="3"/>
      <c r="F1480" s="3"/>
    </row>
    <row r="1481" spans="1:6" ht="16">
      <c r="A1481" s="4"/>
      <c r="B1481" s="1"/>
      <c r="C1481" s="4"/>
      <c r="D1481" s="5"/>
      <c r="E1481" s="3"/>
      <c r="F1481" s="3"/>
    </row>
    <row r="1482" spans="1:6" ht="16">
      <c r="A1482" s="4"/>
      <c r="B1482" s="1"/>
      <c r="C1482" s="4"/>
      <c r="D1482" s="5"/>
      <c r="E1482" s="3"/>
      <c r="F1482" s="3"/>
    </row>
    <row r="1483" spans="1:6" ht="16">
      <c r="A1483" s="4"/>
      <c r="B1483" s="1"/>
      <c r="C1483" s="4"/>
      <c r="D1483" s="5"/>
      <c r="E1483" s="3"/>
      <c r="F1483" s="3"/>
    </row>
    <row r="1484" spans="1:6" ht="16">
      <c r="A1484" s="4"/>
      <c r="B1484" s="1"/>
      <c r="C1484" s="4"/>
      <c r="D1484" s="5"/>
      <c r="E1484" s="3"/>
      <c r="F1484" s="3"/>
    </row>
    <row r="1485" spans="1:6" ht="16">
      <c r="A1485" s="4"/>
      <c r="B1485" s="1"/>
      <c r="C1485" s="4"/>
      <c r="D1485" s="5"/>
      <c r="E1485" s="3"/>
      <c r="F1485" s="3"/>
    </row>
    <row r="1486" spans="1:6" ht="16">
      <c r="A1486" s="4"/>
      <c r="B1486" s="1"/>
      <c r="C1486" s="4"/>
      <c r="D1486" s="5"/>
      <c r="E1486" s="3"/>
      <c r="F1486" s="3"/>
    </row>
    <row r="1487" spans="1:6" ht="16">
      <c r="A1487" s="4"/>
      <c r="B1487" s="1"/>
      <c r="C1487" s="4"/>
      <c r="D1487" s="5"/>
      <c r="E1487" s="3"/>
      <c r="F1487" s="3"/>
    </row>
    <row r="1488" spans="1:6" ht="16">
      <c r="A1488" s="4"/>
      <c r="B1488" s="1"/>
      <c r="C1488" s="4"/>
      <c r="D1488" s="5"/>
      <c r="E1488" s="3"/>
      <c r="F1488" s="3"/>
    </row>
    <row r="1489" spans="1:6" ht="16">
      <c r="A1489" s="4"/>
      <c r="B1489" s="1"/>
      <c r="C1489" s="4"/>
      <c r="D1489" s="5"/>
      <c r="E1489" s="3"/>
      <c r="F1489" s="3"/>
    </row>
    <row r="1490" spans="1:6" ht="16">
      <c r="A1490" s="4"/>
      <c r="B1490" s="1"/>
      <c r="C1490" s="4"/>
      <c r="D1490" s="5"/>
      <c r="E1490" s="3"/>
      <c r="F1490" s="3"/>
    </row>
    <row r="1491" spans="1:6" ht="16">
      <c r="A1491" s="4"/>
      <c r="B1491" s="1"/>
      <c r="C1491" s="4"/>
      <c r="D1491" s="5"/>
      <c r="E1491" s="3"/>
      <c r="F1491" s="3"/>
    </row>
    <row r="1492" spans="1:6" ht="16">
      <c r="A1492" s="4"/>
      <c r="B1492" s="1"/>
      <c r="C1492" s="4"/>
      <c r="D1492" s="5"/>
      <c r="E1492" s="3"/>
      <c r="F1492" s="3"/>
    </row>
    <row r="1493" spans="1:6" ht="16">
      <c r="A1493" s="4"/>
      <c r="B1493" s="1"/>
      <c r="C1493" s="4"/>
      <c r="D1493" s="5"/>
      <c r="E1493" s="3"/>
      <c r="F1493" s="3"/>
    </row>
    <row r="1494" spans="1:6" ht="16">
      <c r="A1494" s="4"/>
      <c r="B1494" s="1"/>
      <c r="C1494" s="4"/>
      <c r="D1494" s="5"/>
      <c r="E1494" s="3"/>
      <c r="F1494" s="3"/>
    </row>
    <row r="1495" spans="1:6" ht="16">
      <c r="A1495" s="4"/>
      <c r="B1495" s="1"/>
      <c r="C1495" s="4"/>
      <c r="D1495" s="5"/>
      <c r="E1495" s="3"/>
      <c r="F1495" s="3"/>
    </row>
    <row r="1496" spans="1:6" ht="16">
      <c r="A1496" s="4"/>
      <c r="B1496" s="1"/>
      <c r="C1496" s="4"/>
      <c r="D1496" s="5"/>
      <c r="E1496" s="3"/>
      <c r="F1496" s="3"/>
    </row>
    <row r="1497" spans="1:6" ht="16">
      <c r="A1497" s="4"/>
      <c r="B1497" s="1"/>
      <c r="C1497" s="4"/>
      <c r="D1497" s="5"/>
      <c r="E1497" s="3"/>
      <c r="F1497" s="3"/>
    </row>
    <row r="1498" spans="1:6" ht="16">
      <c r="A1498" s="4"/>
      <c r="B1498" s="1"/>
      <c r="C1498" s="4"/>
      <c r="D1498" s="5"/>
      <c r="E1498" s="3"/>
      <c r="F1498" s="3"/>
    </row>
    <row r="1499" spans="1:6" ht="16">
      <c r="A1499" s="4"/>
      <c r="B1499" s="1"/>
      <c r="C1499" s="4"/>
      <c r="D1499" s="5"/>
      <c r="E1499" s="3"/>
      <c r="F1499" s="3"/>
    </row>
    <row r="1500" spans="1:6" ht="16">
      <c r="A1500" s="4"/>
      <c r="B1500" s="1"/>
      <c r="C1500" s="4"/>
      <c r="D1500" s="5"/>
      <c r="E1500" s="3"/>
      <c r="F1500" s="3"/>
    </row>
    <row r="1501" spans="1:6" ht="16">
      <c r="A1501" s="4"/>
      <c r="B1501" s="1"/>
      <c r="C1501" s="4"/>
      <c r="D1501" s="5"/>
      <c r="E1501" s="3"/>
      <c r="F1501" s="3"/>
    </row>
    <row r="1502" spans="1:6" ht="16">
      <c r="A1502" s="4"/>
      <c r="B1502" s="1"/>
      <c r="C1502" s="4"/>
      <c r="D1502" s="5"/>
      <c r="E1502" s="3"/>
      <c r="F1502" s="3"/>
    </row>
    <row r="1503" spans="1:6" ht="16">
      <c r="A1503" s="4"/>
      <c r="B1503" s="1"/>
      <c r="C1503" s="4"/>
      <c r="D1503" s="5"/>
      <c r="E1503" s="3"/>
      <c r="F1503" s="3"/>
    </row>
    <row r="1504" spans="1:6" ht="16">
      <c r="A1504" s="4"/>
      <c r="B1504" s="1"/>
      <c r="C1504" s="4"/>
      <c r="D1504" s="5"/>
      <c r="E1504" s="3"/>
      <c r="F1504" s="3"/>
    </row>
    <row r="1505" spans="1:6" ht="16">
      <c r="A1505" s="4"/>
      <c r="B1505" s="1"/>
      <c r="C1505" s="4"/>
      <c r="D1505" s="5"/>
      <c r="E1505" s="3"/>
      <c r="F1505" s="3"/>
    </row>
    <row r="1506" spans="1:6" ht="16">
      <c r="A1506" s="4"/>
      <c r="B1506" s="1"/>
      <c r="C1506" s="4"/>
      <c r="D1506" s="5"/>
      <c r="E1506" s="3"/>
      <c r="F1506" s="3"/>
    </row>
    <row r="1507" spans="1:6" ht="16">
      <c r="A1507" s="4"/>
      <c r="B1507" s="1"/>
      <c r="C1507" s="4"/>
      <c r="D1507" s="5"/>
      <c r="E1507" s="3"/>
      <c r="F1507" s="3"/>
    </row>
    <row r="1508" spans="1:6" ht="16">
      <c r="A1508" s="4"/>
      <c r="B1508" s="1"/>
      <c r="C1508" s="4"/>
      <c r="D1508" s="5"/>
      <c r="E1508" s="3"/>
      <c r="F1508" s="3"/>
    </row>
    <row r="1509" spans="1:6" ht="16">
      <c r="A1509" s="4"/>
      <c r="B1509" s="1"/>
      <c r="C1509" s="4"/>
      <c r="D1509" s="5"/>
      <c r="E1509" s="3"/>
      <c r="F1509" s="3"/>
    </row>
    <row r="1510" spans="1:6" ht="16">
      <c r="A1510" s="4"/>
      <c r="B1510" s="1"/>
      <c r="C1510" s="4"/>
      <c r="D1510" s="5"/>
      <c r="E1510" s="3"/>
      <c r="F1510" s="3"/>
    </row>
    <row r="1511" spans="1:6" ht="16">
      <c r="A1511" s="4"/>
      <c r="B1511" s="1"/>
      <c r="C1511" s="4"/>
      <c r="D1511" s="5"/>
      <c r="E1511" s="3"/>
      <c r="F1511" s="3"/>
    </row>
    <row r="1512" spans="1:6" ht="16">
      <c r="A1512" s="4"/>
      <c r="B1512" s="1"/>
      <c r="C1512" s="4"/>
      <c r="D1512" s="5"/>
      <c r="E1512" s="3"/>
      <c r="F1512" s="3"/>
    </row>
    <row r="1513" spans="1:6" ht="16">
      <c r="A1513" s="4"/>
      <c r="B1513" s="1"/>
      <c r="C1513" s="4"/>
      <c r="D1513" s="5"/>
      <c r="E1513" s="3"/>
      <c r="F1513" s="3"/>
    </row>
    <row r="1514" spans="1:6" ht="16">
      <c r="A1514" s="4"/>
      <c r="B1514" s="1"/>
      <c r="C1514" s="4"/>
      <c r="D1514" s="5"/>
      <c r="E1514" s="3"/>
      <c r="F1514" s="3"/>
    </row>
    <row r="1515" spans="1:6" ht="16">
      <c r="A1515" s="4"/>
      <c r="B1515" s="1"/>
      <c r="C1515" s="4"/>
      <c r="D1515" s="5"/>
      <c r="E1515" s="3"/>
      <c r="F1515" s="3"/>
    </row>
    <row r="1516" spans="1:6" ht="16">
      <c r="A1516" s="4"/>
      <c r="B1516" s="1"/>
      <c r="C1516" s="4"/>
      <c r="D1516" s="5"/>
      <c r="E1516" s="3"/>
      <c r="F1516" s="3"/>
    </row>
    <row r="1517" spans="1:6" ht="16">
      <c r="A1517" s="4"/>
      <c r="B1517" s="1"/>
      <c r="C1517" s="4"/>
      <c r="D1517" s="5"/>
      <c r="E1517" s="3"/>
      <c r="F1517" s="3"/>
    </row>
    <row r="1518" spans="1:6" ht="16">
      <c r="A1518" s="4"/>
      <c r="B1518" s="1"/>
      <c r="C1518" s="4"/>
      <c r="D1518" s="5"/>
      <c r="E1518" s="3"/>
      <c r="F1518" s="3"/>
    </row>
    <row r="1519" spans="1:6" ht="16">
      <c r="A1519" s="4"/>
      <c r="B1519" s="1"/>
      <c r="C1519" s="4"/>
      <c r="D1519" s="5"/>
      <c r="E1519" s="3"/>
      <c r="F1519" s="3"/>
    </row>
    <row r="1520" spans="1:6" ht="16">
      <c r="A1520" s="4"/>
      <c r="B1520" s="1"/>
      <c r="C1520" s="4"/>
      <c r="D1520" s="5"/>
      <c r="E1520" s="3"/>
      <c r="F1520" s="3"/>
    </row>
    <row r="1521" spans="1:6" ht="16">
      <c r="A1521" s="4"/>
      <c r="B1521" s="1"/>
      <c r="C1521" s="4"/>
      <c r="D1521" s="5"/>
      <c r="E1521" s="3"/>
      <c r="F1521" s="3"/>
    </row>
    <row r="1522" spans="1:6" ht="16">
      <c r="A1522" s="4"/>
      <c r="B1522" s="1"/>
      <c r="C1522" s="4"/>
      <c r="D1522" s="5"/>
      <c r="E1522" s="3"/>
      <c r="F1522" s="3"/>
    </row>
    <row r="1523" spans="1:6" ht="16">
      <c r="A1523" s="4"/>
      <c r="B1523" s="1"/>
      <c r="C1523" s="4"/>
      <c r="D1523" s="5"/>
      <c r="E1523" s="3"/>
      <c r="F1523" s="3"/>
    </row>
    <row r="1524" spans="1:6" ht="16">
      <c r="A1524" s="4"/>
      <c r="B1524" s="1"/>
      <c r="C1524" s="4"/>
      <c r="D1524" s="5"/>
      <c r="E1524" s="3"/>
      <c r="F1524" s="3"/>
    </row>
    <row r="1525" spans="1:6" ht="16">
      <c r="A1525" s="4"/>
      <c r="B1525" s="1"/>
      <c r="C1525" s="4"/>
      <c r="D1525" s="5"/>
      <c r="E1525" s="3"/>
      <c r="F1525" s="3"/>
    </row>
    <row r="1526" spans="1:6" ht="16">
      <c r="A1526" s="4"/>
      <c r="B1526" s="1"/>
      <c r="C1526" s="4"/>
      <c r="D1526" s="5"/>
      <c r="E1526" s="3"/>
      <c r="F1526" s="3"/>
    </row>
    <row r="1527" spans="1:6" ht="16">
      <c r="A1527" s="4"/>
      <c r="B1527" s="1"/>
      <c r="C1527" s="4"/>
      <c r="D1527" s="5"/>
      <c r="E1527" s="3"/>
      <c r="F1527" s="3"/>
    </row>
    <row r="1528" spans="1:6" ht="16">
      <c r="A1528" s="4"/>
      <c r="B1528" s="1"/>
      <c r="C1528" s="4"/>
      <c r="D1528" s="5"/>
      <c r="E1528" s="3"/>
      <c r="F1528" s="3"/>
    </row>
    <row r="1529" spans="1:6" ht="16">
      <c r="A1529" s="4"/>
      <c r="B1529" s="1"/>
      <c r="C1529" s="4"/>
      <c r="D1529" s="5"/>
      <c r="E1529" s="3"/>
      <c r="F1529" s="3"/>
    </row>
    <row r="1530" spans="1:6" ht="16">
      <c r="A1530" s="4"/>
      <c r="B1530" s="1"/>
      <c r="C1530" s="4"/>
      <c r="D1530" s="5"/>
      <c r="E1530" s="3"/>
      <c r="F1530" s="3"/>
    </row>
    <row r="1531" spans="1:6" ht="16">
      <c r="A1531" s="4"/>
      <c r="B1531" s="1"/>
      <c r="C1531" s="4"/>
      <c r="D1531" s="5"/>
      <c r="E1531" s="3"/>
      <c r="F1531" s="3"/>
    </row>
    <row r="1532" spans="1:6" ht="16">
      <c r="A1532" s="4"/>
      <c r="B1532" s="1"/>
      <c r="C1532" s="4"/>
      <c r="D1532" s="5"/>
      <c r="E1532" s="3"/>
      <c r="F1532" s="3"/>
    </row>
    <row r="1533" spans="1:6" ht="16">
      <c r="A1533" s="4"/>
      <c r="B1533" s="1"/>
      <c r="C1533" s="4"/>
      <c r="D1533" s="5"/>
      <c r="E1533" s="3"/>
      <c r="F1533" s="3"/>
    </row>
    <row r="1534" spans="1:6" ht="16">
      <c r="A1534" s="4"/>
      <c r="B1534" s="1"/>
      <c r="C1534" s="4"/>
      <c r="D1534" s="5"/>
      <c r="E1534" s="3"/>
      <c r="F1534" s="3"/>
    </row>
    <row r="1535" spans="1:6" ht="16">
      <c r="A1535" s="4"/>
      <c r="B1535" s="1"/>
      <c r="C1535" s="4"/>
      <c r="D1535" s="5"/>
      <c r="E1535" s="3"/>
      <c r="F1535" s="3"/>
    </row>
    <row r="1536" spans="1:6" ht="16">
      <c r="A1536" s="4"/>
      <c r="B1536" s="1"/>
      <c r="C1536" s="4"/>
      <c r="D1536" s="5"/>
      <c r="E1536" s="3"/>
      <c r="F1536" s="3"/>
    </row>
    <row r="1537" spans="1:6" ht="16">
      <c r="A1537" s="4"/>
      <c r="B1537" s="1"/>
      <c r="C1537" s="4"/>
      <c r="D1537" s="5"/>
      <c r="E1537" s="3"/>
      <c r="F1537" s="3"/>
    </row>
    <row r="1538" spans="1:6" ht="16">
      <c r="A1538" s="4"/>
      <c r="B1538" s="1"/>
      <c r="C1538" s="4"/>
      <c r="D1538" s="5"/>
      <c r="E1538" s="3"/>
      <c r="F1538" s="3"/>
    </row>
    <row r="1539" spans="1:6" ht="16">
      <c r="A1539" s="4"/>
      <c r="B1539" s="1"/>
      <c r="C1539" s="4"/>
      <c r="D1539" s="5"/>
      <c r="E1539" s="3"/>
      <c r="F1539" s="3"/>
    </row>
    <row r="1540" spans="1:6" ht="16">
      <c r="A1540" s="4"/>
      <c r="B1540" s="1"/>
      <c r="C1540" s="4"/>
      <c r="D1540" s="5"/>
      <c r="E1540" s="3"/>
      <c r="F1540" s="3"/>
    </row>
    <row r="1541" spans="1:6" ht="16">
      <c r="A1541" s="4"/>
      <c r="B1541" s="1"/>
      <c r="C1541" s="4"/>
      <c r="D1541" s="5"/>
      <c r="E1541" s="3"/>
      <c r="F1541" s="3"/>
    </row>
    <row r="1542" spans="1:6" ht="16">
      <c r="A1542" s="4"/>
      <c r="B1542" s="1"/>
      <c r="C1542" s="4"/>
      <c r="D1542" s="5"/>
      <c r="E1542" s="3"/>
      <c r="F1542" s="3"/>
    </row>
    <row r="1543" spans="1:6" ht="16">
      <c r="A1543" s="4"/>
      <c r="B1543" s="1"/>
      <c r="C1543" s="4"/>
      <c r="D1543" s="5"/>
      <c r="E1543" s="3"/>
      <c r="F1543" s="3"/>
    </row>
    <row r="1544" spans="1:6" ht="16">
      <c r="A1544" s="4"/>
      <c r="B1544" s="1"/>
      <c r="C1544" s="4"/>
      <c r="D1544" s="5"/>
      <c r="E1544" s="3"/>
      <c r="F1544" s="3"/>
    </row>
    <row r="1545" spans="1:6" ht="16">
      <c r="A1545" s="4"/>
      <c r="B1545" s="1"/>
      <c r="C1545" s="4"/>
      <c r="D1545" s="5"/>
      <c r="E1545" s="3"/>
      <c r="F1545" s="3"/>
    </row>
    <row r="1546" spans="1:6" ht="16">
      <c r="A1546" s="4"/>
      <c r="B1546" s="1"/>
      <c r="C1546" s="4"/>
      <c r="D1546" s="5"/>
      <c r="E1546" s="3"/>
      <c r="F1546" s="3"/>
    </row>
    <row r="1547" spans="1:6" ht="16">
      <c r="A1547" s="4"/>
      <c r="B1547" s="1"/>
      <c r="C1547" s="4"/>
      <c r="D1547" s="5"/>
      <c r="E1547" s="3"/>
      <c r="F1547" s="3"/>
    </row>
    <row r="1548" spans="1:6" ht="16">
      <c r="A1548" s="4"/>
      <c r="B1548" s="1"/>
      <c r="C1548" s="4"/>
      <c r="D1548" s="5"/>
      <c r="E1548" s="3"/>
      <c r="F1548" s="3"/>
    </row>
    <row r="1549" spans="1:6" ht="16">
      <c r="A1549" s="4"/>
      <c r="B1549" s="1"/>
      <c r="C1549" s="4"/>
      <c r="D1549" s="5"/>
      <c r="E1549" s="3"/>
      <c r="F1549" s="3"/>
    </row>
    <row r="1550" spans="1:6" ht="16">
      <c r="A1550" s="4"/>
      <c r="B1550" s="1"/>
      <c r="C1550" s="4"/>
      <c r="D1550" s="5"/>
      <c r="E1550" s="3"/>
      <c r="F1550" s="3"/>
    </row>
    <row r="1551" spans="1:6" ht="16">
      <c r="A1551" s="4"/>
      <c r="B1551" s="1"/>
      <c r="C1551" s="4"/>
      <c r="D1551" s="5"/>
      <c r="E1551" s="3"/>
      <c r="F1551" s="3"/>
    </row>
    <row r="1552" spans="1:6" ht="16">
      <c r="A1552" s="4"/>
      <c r="B1552" s="1"/>
      <c r="C1552" s="4"/>
      <c r="D1552" s="5"/>
      <c r="E1552" s="3"/>
      <c r="F1552" s="3"/>
    </row>
    <row r="1553" spans="1:7" ht="16">
      <c r="A1553" s="4"/>
      <c r="B1553" s="1"/>
      <c r="C1553" s="4"/>
      <c r="D1553" s="5"/>
      <c r="E1553" s="3"/>
      <c r="F1553" s="3"/>
    </row>
    <row r="1554" spans="1:7" ht="16">
      <c r="A1554" s="4"/>
      <c r="B1554" s="1"/>
      <c r="C1554" s="4"/>
      <c r="D1554" s="5"/>
      <c r="E1554" s="3"/>
      <c r="F1554" s="3"/>
    </row>
    <row r="1555" spans="1:7" ht="16">
      <c r="A1555" s="4"/>
      <c r="B1555" s="1"/>
      <c r="C1555" s="4"/>
      <c r="D1555" s="5"/>
      <c r="E1555" s="3"/>
      <c r="F1555" s="3"/>
    </row>
    <row r="1556" spans="1:7" ht="16">
      <c r="A1556" s="4"/>
      <c r="B1556" s="1"/>
      <c r="C1556" s="4"/>
      <c r="D1556" s="5"/>
      <c r="E1556" s="3"/>
      <c r="F1556" s="3"/>
    </row>
    <row r="1557" spans="1:7" ht="16">
      <c r="A1557" s="4"/>
      <c r="B1557" s="1"/>
      <c r="C1557" s="4"/>
      <c r="D1557" s="5"/>
      <c r="E1557" s="3"/>
      <c r="F1557" s="3"/>
    </row>
    <row r="1558" spans="1:7" ht="16">
      <c r="A1558" s="4"/>
      <c r="B1558" s="1"/>
      <c r="C1558" s="4"/>
      <c r="D1558" s="5"/>
      <c r="E1558" s="3"/>
      <c r="F1558" s="3"/>
      <c r="G1558" s="3"/>
    </row>
    <row r="1559" spans="1:7" ht="16">
      <c r="A1559" s="4"/>
      <c r="B1559" s="1"/>
      <c r="C1559" s="4"/>
      <c r="D1559" s="5"/>
      <c r="E1559" s="3"/>
      <c r="F1559" s="3"/>
    </row>
    <row r="1560" spans="1:7" ht="16">
      <c r="A1560" s="4"/>
      <c r="B1560" s="1"/>
      <c r="C1560" s="4"/>
      <c r="D1560" s="5"/>
      <c r="E1560" s="3"/>
      <c r="F1560" s="3"/>
    </row>
  </sheetData>
  <sortState xmlns:xlrd2="http://schemas.microsoft.com/office/spreadsheetml/2017/richdata2" ref="A2:G1560">
    <sortCondition ref="E2:E1560"/>
  </sortState>
  <hyperlinks>
    <hyperlink ref="D2" r:id="rId1" display="https://pubmed.ncbi.nlm.nih.gov/37532126" xr:uid="{53AABAE7-B43D-5940-81F1-84B8BDFF809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A1001"/>
  <sheetViews>
    <sheetView tabSelected="1" topLeftCell="S1" zoomScale="130" zoomScaleNormal="130" workbookViewId="0">
      <pane ySplit="1" topLeftCell="A4" activePane="bottomLeft" state="frozen"/>
      <selection activeCell="U1" sqref="U1"/>
      <selection pane="bottomLeft" activeCell="W4" sqref="W4"/>
    </sheetView>
  </sheetViews>
  <sheetFormatPr baseColWidth="10" defaultColWidth="11.1640625" defaultRowHeight="15" customHeight="1"/>
  <cols>
    <col min="1" max="1" width="9.83203125" customWidth="1"/>
    <col min="2" max="2" width="4.83203125" customWidth="1"/>
    <col min="3" max="3" width="7.83203125" customWidth="1"/>
    <col min="4" max="4" width="5" customWidth="1"/>
    <col min="5" max="5" width="10.1640625" customWidth="1"/>
    <col min="6" max="6" width="5.1640625" customWidth="1"/>
    <col min="7" max="7" width="8.1640625" customWidth="1"/>
    <col min="8" max="8" width="42.5" customWidth="1"/>
    <col min="9" max="9" width="10.5" customWidth="1"/>
    <col min="10" max="10" width="24.83203125" customWidth="1"/>
    <col min="11" max="11" width="6.5" customWidth="1"/>
    <col min="12" max="12" width="26.1640625" customWidth="1"/>
    <col min="13" max="13" width="5.83203125" customWidth="1"/>
    <col min="14" max="14" width="29.1640625" customWidth="1"/>
    <col min="15" max="15" width="6.83203125" customWidth="1"/>
    <col min="16" max="17" width="10.5" customWidth="1"/>
    <col min="18" max="18" width="13.6640625" customWidth="1"/>
    <col min="19" max="20" width="10.5" customWidth="1"/>
    <col min="21" max="21" width="28" style="64" customWidth="1"/>
    <col min="22" max="22" width="20.6640625" customWidth="1"/>
    <col min="23" max="23" width="13.5" style="64" customWidth="1"/>
    <col min="24" max="24" width="17.5" style="90" customWidth="1"/>
    <col min="25" max="25" width="17.6640625" style="90" customWidth="1"/>
    <col min="26" max="26" width="15" style="90" customWidth="1"/>
    <col min="27" max="27" width="8" style="64" customWidth="1"/>
    <col min="28" max="28" width="6.6640625" customWidth="1"/>
    <col min="29" max="29" width="5.5" customWidth="1"/>
    <col min="30" max="30" width="5.1640625" customWidth="1"/>
    <col min="31" max="31" width="8" customWidth="1"/>
    <col min="32" max="32" width="11.6640625" customWidth="1"/>
    <col min="33" max="33" width="7" customWidth="1"/>
    <col min="34" max="34" width="7.6640625" customWidth="1"/>
    <col min="35" max="35" width="8.1640625" customWidth="1"/>
    <col min="36" max="47" width="5.33203125" customWidth="1"/>
    <col min="48" max="49" width="8" customWidth="1"/>
    <col min="50" max="50" width="8.1640625" customWidth="1"/>
    <col min="51" max="52" width="10.5" customWidth="1"/>
  </cols>
  <sheetData>
    <row r="1" spans="1:79" ht="15.75" customHeight="1">
      <c r="A1" s="2" t="s">
        <v>0</v>
      </c>
      <c r="B1" s="2" t="s">
        <v>3</v>
      </c>
      <c r="C1" s="2" t="s">
        <v>1</v>
      </c>
      <c r="D1" s="2" t="s">
        <v>2633</v>
      </c>
      <c r="E1" s="2" t="s">
        <v>2634</v>
      </c>
      <c r="F1" s="2" t="s">
        <v>2635</v>
      </c>
      <c r="G1" s="2" t="s">
        <v>4</v>
      </c>
      <c r="H1" s="2" t="s">
        <v>5</v>
      </c>
      <c r="I1" s="2" t="s">
        <v>6</v>
      </c>
      <c r="J1" s="10"/>
      <c r="K1" s="2"/>
      <c r="M1" s="2"/>
      <c r="N1" s="2"/>
      <c r="O1" s="2"/>
      <c r="Q1" s="2"/>
    </row>
    <row r="2" spans="1:79" ht="15.75" customHeight="1">
      <c r="A2" s="2">
        <v>28392330</v>
      </c>
      <c r="B2" s="11" t="s">
        <v>2636</v>
      </c>
      <c r="C2" s="2" t="s">
        <v>512</v>
      </c>
      <c r="D2" s="2" t="s">
        <v>2637</v>
      </c>
      <c r="E2" s="2" t="s">
        <v>2638</v>
      </c>
      <c r="F2" s="2">
        <v>2017</v>
      </c>
      <c r="G2" s="2" t="s">
        <v>10</v>
      </c>
      <c r="I2" s="2"/>
      <c r="J2" s="12" t="s">
        <v>2642</v>
      </c>
      <c r="K2" s="2"/>
      <c r="L2" s="2"/>
      <c r="M2" s="2"/>
      <c r="N2" s="2"/>
      <c r="O2" s="2"/>
      <c r="Q2" s="2"/>
      <c r="X2" s="90" t="s">
        <v>3393</v>
      </c>
      <c r="Y2" s="90" t="s">
        <v>3409</v>
      </c>
      <c r="Z2" s="90" t="s">
        <v>3410</v>
      </c>
      <c r="AB2" s="70" t="s">
        <v>3684</v>
      </c>
      <c r="AY2" s="70"/>
    </row>
    <row r="3" spans="1:79" ht="27" customHeight="1">
      <c r="A3" s="2">
        <v>31380705</v>
      </c>
      <c r="B3" s="11" t="s">
        <v>2639</v>
      </c>
      <c r="C3" s="2" t="s">
        <v>546</v>
      </c>
      <c r="D3" s="2" t="s">
        <v>2640</v>
      </c>
      <c r="E3" s="2" t="s">
        <v>2641</v>
      </c>
      <c r="F3" s="2">
        <v>2019</v>
      </c>
      <c r="G3" s="2" t="s">
        <v>10</v>
      </c>
      <c r="I3" s="2"/>
      <c r="J3" s="13" t="s">
        <v>62</v>
      </c>
      <c r="K3" s="10">
        <f>SUM(K5:K20)</f>
        <v>19</v>
      </c>
      <c r="L3" s="7" t="s">
        <v>58</v>
      </c>
      <c r="M3" s="10">
        <f>SUM(M5:M20)</f>
        <v>20</v>
      </c>
      <c r="N3" s="10" t="s">
        <v>54</v>
      </c>
      <c r="O3" s="10">
        <f>SUM(O5:O20)</f>
        <v>146</v>
      </c>
      <c r="Q3" s="2" t="s">
        <v>3643</v>
      </c>
      <c r="U3" s="96" t="s">
        <v>3637</v>
      </c>
      <c r="V3" s="97"/>
      <c r="W3" s="98" t="s">
        <v>3699</v>
      </c>
      <c r="X3" s="99" t="s">
        <v>3701</v>
      </c>
      <c r="Y3" s="99" t="s">
        <v>3700</v>
      </c>
      <c r="Z3" s="100" t="s">
        <v>3707</v>
      </c>
      <c r="AA3" s="82"/>
      <c r="AB3" t="str" cm="1">
        <f t="array" ref="AB3:AB75">_xlfn.UNIQUE('Included studies 2023 update'!C:C)</f>
        <v>Pubmed Link</v>
      </c>
      <c r="AC3" s="57" t="s">
        <v>3644</v>
      </c>
      <c r="AD3" s="57" t="s">
        <v>3374</v>
      </c>
      <c r="AE3" s="57" t="s">
        <v>3377</v>
      </c>
      <c r="AF3" s="58" t="s">
        <v>3645</v>
      </c>
      <c r="AG3" s="58" t="s">
        <v>3388</v>
      </c>
      <c r="AH3" s="58" t="s">
        <v>3389</v>
      </c>
      <c r="AI3" s="83" t="s">
        <v>3657</v>
      </c>
      <c r="AJ3" s="83" t="s">
        <v>3665</v>
      </c>
      <c r="AK3" s="83" t="s">
        <v>3666</v>
      </c>
      <c r="AL3" s="84" t="s">
        <v>3667</v>
      </c>
      <c r="AM3" s="84" t="s">
        <v>3668</v>
      </c>
      <c r="AN3" s="84" t="s">
        <v>3669</v>
      </c>
      <c r="AO3" s="84" t="s">
        <v>3675</v>
      </c>
      <c r="AP3" s="84" t="s">
        <v>3677</v>
      </c>
      <c r="AQ3" s="84" t="s">
        <v>3676</v>
      </c>
      <c r="AR3" s="84" t="s">
        <v>3670</v>
      </c>
      <c r="AS3" s="84" t="s">
        <v>3672</v>
      </c>
      <c r="AT3" s="84" t="s">
        <v>3671</v>
      </c>
      <c r="AU3" s="84" t="s">
        <v>3673</v>
      </c>
      <c r="AV3" s="83" t="s">
        <v>3660</v>
      </c>
      <c r="AW3" s="83" t="s">
        <v>3658</v>
      </c>
      <c r="AX3" s="3" t="s">
        <v>3708</v>
      </c>
      <c r="AY3" s="3" t="s">
        <v>3709</v>
      </c>
      <c r="AZ3" s="3" t="s">
        <v>3710</v>
      </c>
      <c r="BA3" s="3" t="s">
        <v>3711</v>
      </c>
      <c r="BB3" s="3" t="s">
        <v>3712</v>
      </c>
      <c r="BC3" s="3" t="s">
        <v>3713</v>
      </c>
      <c r="BD3" s="3" t="s">
        <v>3714</v>
      </c>
      <c r="BE3" s="3" t="s">
        <v>3715</v>
      </c>
      <c r="BF3" s="3" t="s">
        <v>3716</v>
      </c>
      <c r="BG3" s="3" t="s">
        <v>3717</v>
      </c>
      <c r="BH3" s="3" t="s">
        <v>3718</v>
      </c>
      <c r="BI3" s="3" t="s">
        <v>3719</v>
      </c>
      <c r="BJ3" s="3" t="s">
        <v>3720</v>
      </c>
      <c r="BK3" s="3" t="s">
        <v>3721</v>
      </c>
      <c r="BL3" s="3" t="s">
        <v>3722</v>
      </c>
      <c r="BM3" s="3" t="s">
        <v>3723</v>
      </c>
      <c r="BN3" s="3" t="s">
        <v>3724</v>
      </c>
      <c r="BO3" s="3" t="s">
        <v>3725</v>
      </c>
      <c r="BP3" s="84"/>
      <c r="BQ3" s="84"/>
      <c r="BR3" s="84"/>
      <c r="BS3" s="84"/>
      <c r="BT3" s="84"/>
      <c r="BU3" s="84"/>
      <c r="BV3" s="84"/>
      <c r="BW3" s="84"/>
      <c r="BX3" s="84"/>
      <c r="BY3" s="84"/>
      <c r="BZ3" s="83"/>
      <c r="CA3" s="83"/>
    </row>
    <row r="4" spans="1:79" ht="13" customHeight="1">
      <c r="A4" s="2">
        <v>11593320</v>
      </c>
      <c r="B4" s="11" t="s">
        <v>2643</v>
      </c>
      <c r="C4" s="2" t="s">
        <v>243</v>
      </c>
      <c r="D4" s="2" t="s">
        <v>2644</v>
      </c>
      <c r="E4" s="2" t="s">
        <v>2645</v>
      </c>
      <c r="F4" s="2">
        <v>2001</v>
      </c>
      <c r="G4" s="2" t="s">
        <v>10</v>
      </c>
      <c r="I4" s="2"/>
      <c r="J4" s="8" t="s">
        <v>2649</v>
      </c>
      <c r="L4" s="8" t="s">
        <v>2649</v>
      </c>
      <c r="M4" s="2"/>
      <c r="N4" s="8" t="s">
        <v>2649</v>
      </c>
      <c r="Q4" s="2" cm="1">
        <f t="array" ref="Q4:Q31">_xlfn.UNIQUE(_xlfn._xlws.FILTER('Included studies 2023 update'!A:A,('Included studies 2023 update'!E:E="No")))</f>
        <v>28392330</v>
      </c>
      <c r="R4">
        <f>IF(ISNUMBER(Q4), _xlfn.XLOOKUP(Q4,'Included studies 2023 update'!A:A,'Included studies 2023 update'!K:K)+_xlfn.XLOOKUP(Q4,'Included studies 2023 update'!A:A,'Included studies 2023 update'!L:L),"")</f>
        <v>273</v>
      </c>
      <c r="S4">
        <f>SUM(R:R)</f>
        <v>4241</v>
      </c>
      <c r="U4" s="96" t="s">
        <v>3638</v>
      </c>
      <c r="V4" s="101" t="s">
        <v>3652</v>
      </c>
      <c r="W4" s="102">
        <f>'Screening 2023 update'!M26</f>
        <v>28</v>
      </c>
      <c r="X4" s="103">
        <f>COUNTIFS('Included studies 2023 update'!$E:$E,"No",'Included studies 2023 update'!$H:$H,X2)</f>
        <v>25</v>
      </c>
      <c r="Y4" s="103">
        <f>COUNTIFS('Included studies 2023 update'!$E:$E,"No",'Included studies 2023 update'!$H:$H,Y2)</f>
        <v>8</v>
      </c>
      <c r="Z4" s="104">
        <f>COUNTIFS('Included studies 2023 update'!$E:$E,"No",'Included studies 2023 update'!$H:$H,Z2)</f>
        <v>7</v>
      </c>
      <c r="AA4" s="82"/>
      <c r="AB4" t="str">
        <v>https://pubmed.ncbi.nlm.nih.gov/28392330/</v>
      </c>
      <c r="AC4">
        <f>IF(ISTEXT(AB4),_xlfn.XLOOKUP(AB4,'Included studies 2023 update'!C:C,'Included studies 2023 update'!J:J),"")</f>
        <v>273</v>
      </c>
      <c r="AD4" t="str">
        <f>IF(ISTEXT(AB4),_xlfn.XLOOKUP(AB4,'Included studies 2023 update'!C:C,'Included studies 2023 update'!E:E),"")</f>
        <v>No</v>
      </c>
      <c r="AE4" t="str">
        <f>IF(ISTEXT(AB4),_xlfn.XLOOKUP(AB4,'Included studies 2023 update'!C:C,'Included studies 2023 update'!I:I),"")</f>
        <v>Pediatric</v>
      </c>
      <c r="AF4" t="str">
        <f>IF(ISTEXT(AB4),_xlfn.XLOOKUP(AB4,'Included studies 2023 update'!C:C,'Included studies 2023 update'!U:U),"")</f>
        <v>ACY</v>
      </c>
      <c r="AG4" t="str">
        <f>IF(ISTEXT(AB4),_xlfn.XLOOKUP(AB4,'Included studies 2023 update'!C:C,'Included studies 2023 update'!X:X),"")</f>
        <v>Plasma</v>
      </c>
      <c r="AH4">
        <f>IF(ISTEXT(AB4),_xlfn.XLOOKUP(AB4,'Included studies 2023 update'!C:C,'Included studies 2023 update'!Y:Y),"")</f>
        <v>1000</v>
      </c>
      <c r="AI4" t="str">
        <f>IF(ISTEXT($AB4),_xlfn.XLOOKUP($AB4,'Included studies 2023 update'!$C:$C,'Included studies 2023 update'!Z:Z),"")</f>
        <v>Retrospective</v>
      </c>
      <c r="AJ4">
        <f>IF(ISTEXT($AB4),_xlfn.XLOOKUP($AB4,'Included studies 2023 update'!$C:$C,'Included studies 2023 update'!AA:AA),"")</f>
        <v>0</v>
      </c>
      <c r="AK4">
        <f>IF(ISTEXT($AB4),_xlfn.XLOOKUP($AB4,'Included studies 2023 update'!$C:$C,'Included studies 2023 update'!AB:AB),"")</f>
        <v>0</v>
      </c>
      <c r="AL4">
        <f>IF(ISTEXT($AB4),_xlfn.XLOOKUP($AB4,'Included studies 2023 update'!$C:$C,'Included studies 2023 update'!AC:AC),"")</f>
        <v>0</v>
      </c>
      <c r="AM4">
        <f>IF(ISTEXT($AB4),_xlfn.XLOOKUP($AB4,'Included studies 2023 update'!$C:$C,'Included studies 2023 update'!AD:AD),"")</f>
        <v>0</v>
      </c>
      <c r="AN4">
        <f>IF(ISTEXT($AB4),_xlfn.XLOOKUP($AB4,'Included studies 2023 update'!$C:$C,'Included studies 2023 update'!AE:AE),"")</f>
        <v>0</v>
      </c>
      <c r="AO4">
        <f>IF(ISTEXT($AB4),_xlfn.XLOOKUP($AB4,'Included studies 2023 update'!$C:$C,'Included studies 2023 update'!AF:AF),"")</f>
        <v>0</v>
      </c>
      <c r="AP4">
        <f>IF(ISTEXT($AB4),_xlfn.XLOOKUP($AB4,'Included studies 2023 update'!$C:$C,'Included studies 2023 update'!AG:AG),"")</f>
        <v>0</v>
      </c>
      <c r="AQ4">
        <f>IF(ISTEXT($AB4),_xlfn.XLOOKUP($AB4,'Included studies 2023 update'!$C:$C,'Included studies 2023 update'!AH:AH),"")</f>
        <v>0</v>
      </c>
      <c r="AR4">
        <f>IF(ISTEXT($AB4),_xlfn.XLOOKUP($AB4,'Included studies 2023 update'!$C:$C,'Included studies 2023 update'!AI:AI),"")</f>
        <v>0</v>
      </c>
      <c r="AS4" s="85">
        <f>IF(ISTEXT($AB4),_xlfn.XLOOKUP($AB4,'Included studies 2023 update'!$C:$C,'Included studies 2023 update'!AJ:AJ),"")</f>
        <v>145</v>
      </c>
      <c r="AT4" s="85">
        <f>IF(ISTEXT($AB4),_xlfn.XLOOKUP($AB4,'Included studies 2023 update'!$C:$C,'Included studies 2023 update'!AK:AK),"")</f>
        <v>126</v>
      </c>
      <c r="AU4">
        <f>IF(ISTEXT($AB4),_xlfn.XLOOKUP($AB4,'Included studies 2023 update'!$C:$C,'Included studies 2023 update'!AL:AL),"")</f>
        <v>0</v>
      </c>
      <c r="AV4">
        <f>IF(ISTEXT($AB4),_xlfn.XLOOKUP($AB4,'Included studies 2023 update'!$C:$C,'Included studies 2023 update'!AM:AM),"")</f>
        <v>180</v>
      </c>
      <c r="AW4" t="str">
        <f>IF(ISTEXT($AB4),_xlfn.XLOOKUP($AB4,'Included studies 2023 update'!$C:$C,'Included studies 2023 update'!AN:AN),"")</f>
        <v>Unclear or ND</v>
      </c>
      <c r="AX4">
        <f>IF(ISTEXT($AB4),_xlfn.XLOOKUP($AB4,'Included studies 2023 update'!$C:$C,'Included studies 2023 update'!AP:AP),"")</f>
        <v>0</v>
      </c>
      <c r="AY4">
        <f>IF(ISTEXT($AB4),_xlfn.XLOOKUP($AB4,'Included studies 2023 update'!$C:$C,'Included studies 2023 update'!AQ:AQ),"")</f>
        <v>0</v>
      </c>
      <c r="AZ4">
        <f>IF(ISTEXT($AB4),_xlfn.XLOOKUP($AB4,'Included studies 2023 update'!$C:$C,'Included studies 2023 update'!AR:AR),"")</f>
        <v>0</v>
      </c>
      <c r="BA4">
        <f>IF(ISTEXT($AB4),_xlfn.XLOOKUP($AB4,'Included studies 2023 update'!$C:$C,'Included studies 2023 update'!AS:AS),"")</f>
        <v>0</v>
      </c>
      <c r="BB4">
        <f>IF(ISTEXT($AB4),_xlfn.XLOOKUP($AB4,'Included studies 2023 update'!$C:$C,'Included studies 2023 update'!AT:AT),"")</f>
        <v>0</v>
      </c>
      <c r="BC4">
        <f>IF(ISTEXT($AB4),_xlfn.XLOOKUP($AB4,'Included studies 2023 update'!$C:$C,'Included studies 2023 update'!AU:AU),"")</f>
        <v>0</v>
      </c>
      <c r="BD4">
        <f>IF(ISTEXT($AB4),_xlfn.XLOOKUP($AB4,'Included studies 2023 update'!$C:$C,'Included studies 2023 update'!AV:AV),"")</f>
        <v>0</v>
      </c>
      <c r="BE4">
        <f>IF(ISTEXT($AB4),_xlfn.XLOOKUP($AB4,'Included studies 2023 update'!$C:$C,'Included studies 2023 update'!AW:AW),"")</f>
        <v>0</v>
      </c>
      <c r="BF4">
        <f>IF(ISTEXT($AB4),_xlfn.XLOOKUP($AB4,'Included studies 2023 update'!$C:$C,'Included studies 2023 update'!AX:AX),"")</f>
        <v>142</v>
      </c>
      <c r="BG4">
        <f>IF(ISTEXT($AB4),_xlfn.XLOOKUP($AB4,'Included studies 2023 update'!$C:$C,'Included studies 2023 update'!AY:AY),"")</f>
        <v>0</v>
      </c>
      <c r="BH4">
        <f>IF(ISTEXT($AB4),_xlfn.XLOOKUP($AB4,'Included studies 2023 update'!$C:$C,'Included studies 2023 update'!AZ:AZ),"")</f>
        <v>131</v>
      </c>
      <c r="BI4">
        <f>IF(ISTEXT($AB4),_xlfn.XLOOKUP($AB4,'Included studies 2023 update'!$C:$C,'Included studies 2023 update'!BA:BA),"")</f>
        <v>0</v>
      </c>
      <c r="BJ4">
        <f>IF(ISTEXT($AB4),_xlfn.XLOOKUP($AB4,'Included studies 2023 update'!$C:$C,'Included studies 2023 update'!BB:BB),"")</f>
        <v>0</v>
      </c>
      <c r="BK4">
        <f>IF(ISTEXT($AB4),_xlfn.XLOOKUP($AB4,'Included studies 2023 update'!$C:$C,'Included studies 2023 update'!BC:BC),"")</f>
        <v>0</v>
      </c>
      <c r="BL4">
        <f>IF(ISTEXT($AB4),_xlfn.XLOOKUP($AB4,'Included studies 2023 update'!$C:$C,'Included studies 2023 update'!BD:BD),"")</f>
        <v>0</v>
      </c>
      <c r="BM4">
        <f>IF(ISTEXT($AB4),_xlfn.XLOOKUP($AB4,'Included studies 2023 update'!$C:$C,'Included studies 2023 update'!BE:BE),"")</f>
        <v>0</v>
      </c>
      <c r="BN4">
        <f>IF(ISTEXT($AB4),_xlfn.XLOOKUP($AB4,'Included studies 2023 update'!$C:$C,'Included studies 2023 update'!BF:BF),"")</f>
        <v>46</v>
      </c>
      <c r="BO4">
        <f>IF(ISTEXT($AB4),_xlfn.XLOOKUP($AB4,'Included studies 2023 update'!$C:$C,'Included studies 2023 update'!BG:BG),"")</f>
        <v>227</v>
      </c>
    </row>
    <row r="5" spans="1:79" ht="13" customHeight="1">
      <c r="A5" s="2">
        <v>26226409</v>
      </c>
      <c r="B5" s="11" t="s">
        <v>2646</v>
      </c>
      <c r="C5" s="2" t="s">
        <v>392</v>
      </c>
      <c r="D5" s="2" t="s">
        <v>2647</v>
      </c>
      <c r="E5" s="2" t="s">
        <v>2648</v>
      </c>
      <c r="F5" s="2">
        <v>2015</v>
      </c>
      <c r="G5" s="2" t="s">
        <v>10</v>
      </c>
      <c r="I5" s="2"/>
      <c r="J5" s="14" t="s">
        <v>38</v>
      </c>
      <c r="K5" s="2">
        <f t="shared" ref="K5:K20" si="0">COUNTIF($H:$H,J5)</f>
        <v>1</v>
      </c>
      <c r="L5" s="14" t="s">
        <v>2653</v>
      </c>
      <c r="M5" s="2">
        <f t="shared" ref="M5:M19" si="1">COUNTIF($H:$H,L5)</f>
        <v>1</v>
      </c>
      <c r="N5" s="14" t="s">
        <v>53</v>
      </c>
      <c r="O5" s="2">
        <f t="shared" ref="O5:O15" si="2">COUNTIF($H:$H,N5)</f>
        <v>135</v>
      </c>
      <c r="Q5" s="2">
        <v>31380705</v>
      </c>
      <c r="R5">
        <f>IF(ISNUMBER(Q5), _xlfn.XLOOKUP(Q5,'Included studies 2023 update'!A:A,'Included studies 2023 update'!K:K)+_xlfn.XLOOKUP(Q5,'Included studies 2023 update'!A:A,'Included studies 2023 update'!L:L),"")</f>
        <v>30</v>
      </c>
      <c r="U5" s="105" t="s">
        <v>3654</v>
      </c>
      <c r="V5" s="106" t="s">
        <v>3653</v>
      </c>
      <c r="W5" s="107" t="str" cm="1">
        <f t="array" ref="W5">""&amp;TEXT(AVERAGEIF(AD4:AD104,"No",AC4:AC104),"0")&amp;" ("&amp;TEXT(MIN(_xlfn._xlws.FILTER(AC4:AC104,AD4:AD104="No")),"0")&amp;"-"&amp;TEXT(MAX(_xlfn._xlws.FILTER(AC4:AC104,AD4:AD104="No")),"0")&amp;")"</f>
        <v>151 (25-738)</v>
      </c>
      <c r="X5" s="107" t="str" cm="1">
        <f t="array" ref="X5">""&amp;TEXT(AVERAGE(_xlfn._xlws.FILTER('Included studies 2023 update'!$J:$J,('Included studies 2023 update'!$E:$E="No")*('Included studies 2023 update'!$H:$H=X2))),"0")&amp;" ("&amp;TEXT(MIN(_xlfn._xlws.FILTER('Included studies 2023 update'!$J:$J,('Included studies 2023 update'!$E:$E="No")*('Included studies 2023 update'!$H:$H=X2))),"0")&amp;"-"&amp;TEXT(MAX(_xlfn._xlws.FILTER('Included studies 2023 update'!$J:$J,('Included studies 2023 update'!$E:$E="No")*('Included studies 2023 update'!$H:$H=X2))),"0")&amp;")"</f>
        <v>162 (26-738)</v>
      </c>
      <c r="Y5" s="107" t="str" cm="1">
        <f t="array" ref="Y5">""&amp;TEXT(AVERAGE(_xlfn._xlws.FILTER('Included studies 2023 update'!$J:$J,('Included studies 2023 update'!$E:$E="No")*('Included studies 2023 update'!$H:$H=Y2))),"0")&amp;" ("&amp;TEXT(MIN(_xlfn._xlws.FILTER('Included studies 2023 update'!$J:$J,('Included studies 2023 update'!$E:$E="No")*('Included studies 2023 update'!$H:$H=Y2))),"0")&amp;"-"&amp;TEXT(MAX(_xlfn._xlws.FILTER('Included studies 2023 update'!$J:$J,('Included studies 2023 update'!$E:$E="No")*('Included studies 2023 update'!$H:$H=Y2))),"0")&amp;")"</f>
        <v>191 (25-738)</v>
      </c>
      <c r="Z5" s="108" t="str" cm="1">
        <f t="array" ref="Z5">""&amp;TEXT(AVERAGE(_xlfn._xlws.FILTER('Included studies 2023 update'!$J:$J,('Included studies 2023 update'!$E:$E="No")*('Included studies 2023 update'!$H:$H=Z2))),"0")&amp;" ("&amp;TEXT(MIN(_xlfn._xlws.FILTER('Included studies 2023 update'!$J:$J,('Included studies 2023 update'!$E:$E="No")*('Included studies 2023 update'!$H:$H=Z2))),"0")&amp;"-"&amp;TEXT(MAX(_xlfn._xlws.FILTER('Included studies 2023 update'!$J:$J,('Included studies 2023 update'!$E:$E="No")*('Included studies 2023 update'!$H:$H=Z2))),"0")&amp;")"</f>
        <v>229 (26-738)</v>
      </c>
      <c r="AA5" s="82"/>
      <c r="AB5" t="str">
        <v>https://pubmed.ncbi.nlm.nih.gov/31380705/</v>
      </c>
      <c r="AC5">
        <f>IF(ISTEXT(AB5),_xlfn.XLOOKUP(AB5,'Included studies 2023 update'!C:C,'Included studies 2023 update'!J:J),"")</f>
        <v>30</v>
      </c>
      <c r="AD5" t="str">
        <f>IF(ISTEXT(AB5),_xlfn.XLOOKUP(AB5,'Included studies 2023 update'!C:C,'Included studies 2023 update'!E:E),"")</f>
        <v>No</v>
      </c>
      <c r="AE5" t="str">
        <f>IF(ISTEXT(AB5),_xlfn.XLOOKUP(AB5,'Included studies 2023 update'!C:C,'Included studies 2023 update'!I:I),"")</f>
        <v>Pediatric</v>
      </c>
      <c r="AF5" t="str">
        <f>IF(ISTEXT(AB5),_xlfn.XLOOKUP(AB5,'Included studies 2023 update'!C:C,'Included studies 2023 update'!U:U),"")</f>
        <v>Unclear or ND</v>
      </c>
      <c r="AG5" t="str">
        <f>IF(ISTEXT(AB5),_xlfn.XLOOKUP(AB5,'Included studies 2023 update'!C:C,'Included studies 2023 update'!X:X),"")</f>
        <v>Whole blood</v>
      </c>
      <c r="AH5">
        <f>IF(ISTEXT(AB5),_xlfn.XLOOKUP(AB5,'Included studies 2023 update'!C:C,'Included studies 2023 update'!Y:Y),"")</f>
        <v>120</v>
      </c>
      <c r="AI5" t="str">
        <f>IF(ISTEXT(AB5),_xlfn.XLOOKUP(AB5,'Included studies 2023 update'!C:C,'Included studies 2023 update'!Z:Z),"")</f>
        <v>Prospective</v>
      </c>
      <c r="AJ5">
        <f>IF(ISTEXT($AB5),_xlfn.XLOOKUP($AB5,'Included studies 2023 update'!$C:$C,'Included studies 2023 update'!AA:AA),"")</f>
        <v>19</v>
      </c>
      <c r="AK5">
        <f>IF(ISTEXT($AB5),_xlfn.XLOOKUP($AB5,'Included studies 2023 update'!$C:$C,'Included studies 2023 update'!AB:AB),"")</f>
        <v>0</v>
      </c>
      <c r="AL5">
        <f>IF(ISTEXT($AB5),_xlfn.XLOOKUP($AB5,'Included studies 2023 update'!$C:$C,'Included studies 2023 update'!AC:AC),"")</f>
        <v>1</v>
      </c>
      <c r="AM5">
        <f>IF(ISTEXT($AB5),_xlfn.XLOOKUP($AB5,'Included studies 2023 update'!$C:$C,'Included studies 2023 update'!AD:AD),"")</f>
        <v>2</v>
      </c>
      <c r="AN5">
        <f>IF(ISTEXT($AB5),_xlfn.XLOOKUP($AB5,'Included studies 2023 update'!$C:$C,'Included studies 2023 update'!AE:AE),"")</f>
        <v>8</v>
      </c>
      <c r="AO5">
        <f>IF(ISTEXT($AB5),_xlfn.XLOOKUP($AB5,'Included studies 2023 update'!$C:$C,'Included studies 2023 update'!AF:AF),"")</f>
        <v>0</v>
      </c>
      <c r="AP5">
        <f>IF(ISTEXT($AB5),_xlfn.XLOOKUP($AB5,'Included studies 2023 update'!$C:$C,'Included studies 2023 update'!AG:AG),"")</f>
        <v>0</v>
      </c>
      <c r="AQ5">
        <f>IF(ISTEXT($AB5),_xlfn.XLOOKUP($AB5,'Included studies 2023 update'!$C:$C,'Included studies 2023 update'!AH:AH),"")</f>
        <v>0</v>
      </c>
      <c r="AR5">
        <f>IF(ISTEXT($AB5),_xlfn.XLOOKUP($AB5,'Included studies 2023 update'!$C:$C,'Included studies 2023 update'!AI:AI),"")</f>
        <v>0</v>
      </c>
      <c r="AS5" s="85">
        <f>IF(ISTEXT($AB5),_xlfn.XLOOKUP($AB5,'Included studies 2023 update'!$C:$C,'Included studies 2023 update'!AJ:AJ),"")</f>
        <v>0</v>
      </c>
      <c r="AT5" s="85">
        <f>IF(ISTEXT($AB5),_xlfn.XLOOKUP($AB5,'Included studies 2023 update'!$C:$C,'Included studies 2023 update'!AK:AK),"")</f>
        <v>0</v>
      </c>
      <c r="AU5">
        <f>IF(ISTEXT($AB5),_xlfn.XLOOKUP($AB5,'Included studies 2023 update'!$C:$C,'Included studies 2023 update'!AL:AL),"")</f>
        <v>0</v>
      </c>
      <c r="AV5">
        <f>IF(ISTEXT($AB5),_xlfn.XLOOKUP($AB5,'Included studies 2023 update'!$C:$C,'Included studies 2023 update'!AM:AM),"")</f>
        <v>144</v>
      </c>
      <c r="AW5" t="str">
        <f>IF(ISTEXT($AB5),_xlfn.XLOOKUP($AB5,'Included studies 2023 update'!$C:$C,'Included studies 2023 update'!AN:AN),"")</f>
        <v>Other</v>
      </c>
      <c r="AX5">
        <f>IF(ISTEXT($AB5),_xlfn.XLOOKUP($AB5,'Included studies 2023 update'!$C:$C,'Included studies 2023 update'!AP:AP),"")</f>
        <v>8</v>
      </c>
      <c r="AY5">
        <f>IF(ISTEXT($AB5),_xlfn.XLOOKUP($AB5,'Included studies 2023 update'!$C:$C,'Included studies 2023 update'!AQ:AQ),"")</f>
        <v>0</v>
      </c>
      <c r="AZ5">
        <f>IF(ISTEXT($AB5),_xlfn.XLOOKUP($AB5,'Included studies 2023 update'!$C:$C,'Included studies 2023 update'!AR:AR),"")</f>
        <v>0</v>
      </c>
      <c r="BA5">
        <f>IF(ISTEXT($AB5),_xlfn.XLOOKUP($AB5,'Included studies 2023 update'!$C:$C,'Included studies 2023 update'!AS:AS),"")</f>
        <v>0</v>
      </c>
      <c r="BB5">
        <f>IF(ISTEXT($AB5),_xlfn.XLOOKUP($AB5,'Included studies 2023 update'!$C:$C,'Included studies 2023 update'!AT:AT),"")</f>
        <v>0</v>
      </c>
      <c r="BC5">
        <f>IF(ISTEXT($AB5),_xlfn.XLOOKUP($AB5,'Included studies 2023 update'!$C:$C,'Included studies 2023 update'!AU:AU),"")</f>
        <v>0</v>
      </c>
      <c r="BD5">
        <f>IF(ISTEXT($AB5),_xlfn.XLOOKUP($AB5,'Included studies 2023 update'!$C:$C,'Included studies 2023 update'!AV:AV),"")</f>
        <v>0</v>
      </c>
      <c r="BE5">
        <f>IF(ISTEXT($AB5),_xlfn.XLOOKUP($AB5,'Included studies 2023 update'!$C:$C,'Included studies 2023 update'!AW:AW),"")</f>
        <v>0</v>
      </c>
      <c r="BF5">
        <f>IF(ISTEXT($AB5),_xlfn.XLOOKUP($AB5,'Included studies 2023 update'!$C:$C,'Included studies 2023 update'!AX:AX),"")</f>
        <v>0</v>
      </c>
      <c r="BG5">
        <f>IF(ISTEXT($AB5),_xlfn.XLOOKUP($AB5,'Included studies 2023 update'!$C:$C,'Included studies 2023 update'!AY:AY),"")</f>
        <v>0</v>
      </c>
      <c r="BH5">
        <f>IF(ISTEXT($AB5),_xlfn.XLOOKUP($AB5,'Included studies 2023 update'!$C:$C,'Included studies 2023 update'!AZ:AZ),"")</f>
        <v>18</v>
      </c>
      <c r="BI5">
        <f>IF(ISTEXT($AB5),_xlfn.XLOOKUP($AB5,'Included studies 2023 update'!$C:$C,'Included studies 2023 update'!BA:BA),"")</f>
        <v>0</v>
      </c>
      <c r="BJ5">
        <f>IF(ISTEXT($AB5),_xlfn.XLOOKUP($AB5,'Included studies 2023 update'!$C:$C,'Included studies 2023 update'!BB:BB),"")</f>
        <v>0</v>
      </c>
      <c r="BK5">
        <f>IF(ISTEXT($AB5),_xlfn.XLOOKUP($AB5,'Included studies 2023 update'!$C:$C,'Included studies 2023 update'!BC:BC),"")</f>
        <v>3</v>
      </c>
      <c r="BL5">
        <f>IF(ISTEXT($AB5),_xlfn.XLOOKUP($AB5,'Included studies 2023 update'!$C:$C,'Included studies 2023 update'!BD:BD),"")</f>
        <v>0</v>
      </c>
      <c r="BM5">
        <f>IF(ISTEXT($AB5),_xlfn.XLOOKUP($AB5,'Included studies 2023 update'!$C:$C,'Included studies 2023 update'!BE:BE),"")</f>
        <v>0</v>
      </c>
      <c r="BN5">
        <f>IF(ISTEXT($AB5),_xlfn.XLOOKUP($AB5,'Included studies 2023 update'!$C:$C,'Included studies 2023 update'!BF:BF),"")</f>
        <v>0</v>
      </c>
      <c r="BO5">
        <f>IF(ISTEXT($AB5),_xlfn.XLOOKUP($AB5,'Included studies 2023 update'!$C:$C,'Included studies 2023 update'!BG:BG),"")</f>
        <v>30</v>
      </c>
    </row>
    <row r="6" spans="1:79" ht="13" customHeight="1">
      <c r="A6" s="2">
        <v>29297965</v>
      </c>
      <c r="B6" s="11" t="s">
        <v>2650</v>
      </c>
      <c r="C6" s="2" t="s">
        <v>506</v>
      </c>
      <c r="D6" s="2" t="s">
        <v>2651</v>
      </c>
      <c r="E6" s="2" t="s">
        <v>2652</v>
      </c>
      <c r="F6" s="2">
        <v>2018</v>
      </c>
      <c r="G6" s="2" t="s">
        <v>10</v>
      </c>
      <c r="I6" s="2"/>
      <c r="J6" s="14" t="s">
        <v>29</v>
      </c>
      <c r="K6" s="2">
        <f t="shared" si="0"/>
        <v>3</v>
      </c>
      <c r="L6" s="14" t="s">
        <v>2657</v>
      </c>
      <c r="M6" s="2">
        <f t="shared" si="1"/>
        <v>1</v>
      </c>
      <c r="N6" s="14" t="s">
        <v>2658</v>
      </c>
      <c r="O6" s="2">
        <f t="shared" si="2"/>
        <v>1</v>
      </c>
      <c r="Q6" s="2">
        <v>11593320</v>
      </c>
      <c r="R6">
        <f>IF(ISNUMBER(Q6), _xlfn.XLOOKUP(Q6,'Included studies 2023 update'!A:A,'Included studies 2023 update'!K:K)+_xlfn.XLOOKUP(Q6,'Included studies 2023 update'!A:A,'Included studies 2023 update'!L:L),"")</f>
        <v>30</v>
      </c>
      <c r="U6" s="131" t="s">
        <v>3639</v>
      </c>
      <c r="V6" s="109" t="s">
        <v>3407</v>
      </c>
      <c r="W6" s="110" t="str">
        <f>""&amp;TEXT(COUNTIFS(AD:AD,"No",AE:AE,V6),"0")&amp;" ("&amp;TEXT(COUNTIFS(AD:AD,"No",AE:AE,V6)/SUM(COUNTIFS(AD:AD,"No",AE:AE,V$6),COUNTIFS(AD:AD,"No",AE:AE,V$7),COUNTIFS(AD:AD,"No",AE:AE,V$8)),"0.0%")&amp;")"</f>
        <v>9 (32.1%)</v>
      </c>
      <c r="X6" s="110" t="str" cm="1">
        <f t="array" ref="X6">""&amp;TEXT(SUM(IF(_xlfn._xlws.FILTER(_xlfn._xlws.FILTER('Included studies 2023 update'!$I:$I,('Included studies 2023 update'!$E:$E="No")*('Included studies 2023 update'!$H:$H=X$2)),_xlfn._xlws.FILTER('Included studies 2023 update'!$I:$I,('Included studies 2023 update'!$E:$E="No")*('Included studies 2023 update'!$H:$H=X$2))=$V6,0)=0,0,1)),"0")&amp;" ("&amp;TEXT(SUM(IF(_xlfn._xlws.FILTER(_xlfn._xlws.FILTER('Included studies 2023 update'!$I:$I,('Included studies 2023 update'!$E:$E="No")*('Included studies 2023 update'!$H:$H=X$2)),_xlfn._xlws.FILTER('Included studies 2023 update'!$I:$I,('Included studies 2023 update'!$E:$E="No")*('Included studies 2023 update'!$H:$H=X$2))=$V6,0)=0,0,1))/SUM(SUM(IF(_xlfn._xlws.FILTER(_xlfn._xlws.FILTER('Included studies 2023 update'!$I:$I,('Included studies 2023 update'!$E:$E="No")*('Included studies 2023 update'!$H:$H=X$2)),_xlfn._xlws.FILTER('Included studies 2023 update'!$I:$I,('Included studies 2023 update'!$E:$E="No")*('Included studies 2023 update'!$H:$H=X$2))=$V$6,0)=0,0,1)),SUM(IF(_xlfn._xlws.FILTER(_xlfn._xlws.FILTER('Included studies 2023 update'!$I:$I,('Included studies 2023 update'!$E:$E="No")*('Included studies 2023 update'!$H:$H=X$2)),_xlfn._xlws.FILTER('Included studies 2023 update'!$I:$I,('Included studies 2023 update'!$E:$E="No")*('Included studies 2023 update'!$H:$H=X$2))=$V$7,0)=0,0,1)),SUM(IF(_xlfn._xlws.FILTER(_xlfn._xlws.FILTER('Included studies 2023 update'!$I:$I,('Included studies 2023 update'!$E:$E="No")*('Included studies 2023 update'!$H:$H=X$2)),_xlfn._xlws.FILTER('Included studies 2023 update'!$I:$I,('Included studies 2023 update'!$E:$E="No")*('Included studies 2023 update'!$H:$H=X$2))=$V$8,0)=0,0,1))),"0.0%")&amp;")"</f>
        <v>7 (28.0%)</v>
      </c>
      <c r="Y6" s="110" t="str" cm="1">
        <f t="array" ref="Y6">""&amp;TEXT(SUM(IF(_xlfn._xlws.FILTER(_xlfn._xlws.FILTER('Included studies 2023 update'!$I:$I,('Included studies 2023 update'!$E:$E="No")*('Included studies 2023 update'!$H:$H=Y$2)),_xlfn._xlws.FILTER('Included studies 2023 update'!$I:$I,('Included studies 2023 update'!$E:$E="No")*('Included studies 2023 update'!$H:$H=Y$2))=$V6,0)=0,0,1)),"0")&amp;" ("&amp;TEXT(SUM(IF(_xlfn._xlws.FILTER(_xlfn._xlws.FILTER('Included studies 2023 update'!$I:$I,('Included studies 2023 update'!$E:$E="No")*('Included studies 2023 update'!$H:$H=Y$2)),_xlfn._xlws.FILTER('Included studies 2023 update'!$I:$I,('Included studies 2023 update'!$E:$E="No")*('Included studies 2023 update'!$H:$H=Y$2))=$V6,0)=0,0,1))/SUM(SUM(IF(_xlfn._xlws.FILTER(_xlfn._xlws.FILTER('Included studies 2023 update'!$I:$I,('Included studies 2023 update'!$E:$E="No")*('Included studies 2023 update'!$H:$H=Y$2)),_xlfn._xlws.FILTER('Included studies 2023 update'!$I:$I,('Included studies 2023 update'!$E:$E="No")*('Included studies 2023 update'!$H:$H=Y$2))=$V$6,0)=0,0,1)),SUM(IF(_xlfn._xlws.FILTER(_xlfn._xlws.FILTER('Included studies 2023 update'!$I:$I,('Included studies 2023 update'!$E:$E="No")*('Included studies 2023 update'!$H:$H=Y$2)),_xlfn._xlws.FILTER('Included studies 2023 update'!$I:$I,('Included studies 2023 update'!$E:$E="No")*('Included studies 2023 update'!$H:$H=Y$2))=$V$7,0)=0,0,1)),SUM(IF(_xlfn._xlws.FILTER(_xlfn._xlws.FILTER('Included studies 2023 update'!$I:$I,('Included studies 2023 update'!$E:$E="No")*('Included studies 2023 update'!$H:$H=Y$2)),_xlfn._xlws.FILTER('Included studies 2023 update'!$I:$I,('Included studies 2023 update'!$E:$E="No")*('Included studies 2023 update'!$H:$H=Y$2))=$V$8,0)=0,0,1))),"0.0%")&amp;")"</f>
        <v>3 (37.5%)</v>
      </c>
      <c r="Z6" s="110" t="str" cm="1">
        <f t="array" ref="Z6">""&amp;TEXT(SUM(IF(_xlfn._xlws.FILTER(_xlfn._xlws.FILTER('Included studies 2023 update'!$I:$I,('Included studies 2023 update'!$E:$E="No")*('Included studies 2023 update'!$H:$H=Z$2)),_xlfn._xlws.FILTER('Included studies 2023 update'!$I:$I,('Included studies 2023 update'!$E:$E="No")*('Included studies 2023 update'!$H:$H=Z$2))=$V6,0)=0,0,1)),"0")&amp;" ("&amp;TEXT(SUM(IF(_xlfn._xlws.FILTER(_xlfn._xlws.FILTER('Included studies 2023 update'!$I:$I,('Included studies 2023 update'!$E:$E="No")*('Included studies 2023 update'!$H:$H=Z$2)),_xlfn._xlws.FILTER('Included studies 2023 update'!$I:$I,('Included studies 2023 update'!$E:$E="No")*('Included studies 2023 update'!$H:$H=Z$2))=$V6,0)=0,0,1))/SUM(SUM(IF(_xlfn._xlws.FILTER(_xlfn._xlws.FILTER('Included studies 2023 update'!$I:$I,('Included studies 2023 update'!$E:$E="No")*('Included studies 2023 update'!$H:$H=Z$2)),_xlfn._xlws.FILTER('Included studies 2023 update'!$I:$I,('Included studies 2023 update'!$E:$E="No")*('Included studies 2023 update'!$H:$H=Z$2))=$V$6,0)=0,0,1)),SUM(IF(_xlfn._xlws.FILTER(_xlfn._xlws.FILTER('Included studies 2023 update'!$I:$I,('Included studies 2023 update'!$E:$E="No")*('Included studies 2023 update'!$H:$H=Z$2)),_xlfn._xlws.FILTER('Included studies 2023 update'!$I:$I,('Included studies 2023 update'!$E:$E="No")*('Included studies 2023 update'!$H:$H=Z$2))=$V$7,0)=0,0,1)),SUM(IF(_xlfn._xlws.FILTER(_xlfn._xlws.FILTER('Included studies 2023 update'!$I:$I,('Included studies 2023 update'!$E:$E="No")*('Included studies 2023 update'!$H:$H=Z$2)),_xlfn._xlws.FILTER('Included studies 2023 update'!$I:$I,('Included studies 2023 update'!$E:$E="No")*('Included studies 2023 update'!$H:$H=Z$2))=$V$8,0)=0,0,1))),"0.0%")&amp;")"</f>
        <v>3 (42.9%)</v>
      </c>
      <c r="AA6" s="82"/>
      <c r="AB6" t="str">
        <v>https://pubmed.ncbi.nlm.nih.gov/11593320/</v>
      </c>
      <c r="AC6">
        <f>IF(ISTEXT(AB6),_xlfn.XLOOKUP(AB6,'Included studies 2023 update'!C:C,'Included studies 2023 update'!J:J),"")</f>
        <v>30</v>
      </c>
      <c r="AD6" t="str">
        <f>IF(ISTEXT(AB6),_xlfn.XLOOKUP(AB6,'Included studies 2023 update'!C:C,'Included studies 2023 update'!E:E),"")</f>
        <v>No</v>
      </c>
      <c r="AE6" t="str">
        <f>IF(ISTEXT(AB6),_xlfn.XLOOKUP(AB6,'Included studies 2023 update'!C:C,'Included studies 2023 update'!I:I),"")</f>
        <v>Pediatric</v>
      </c>
      <c r="AF6" t="str">
        <f>IF(ISTEXT(AB6),_xlfn.XLOOKUP(AB6,'Included studies 2023 update'!C:C,'Included studies 2023 update'!U:U),"")</f>
        <v>GAN</v>
      </c>
      <c r="AG6" t="str">
        <f>IF(ISTEXT(AB6),_xlfn.XLOOKUP(AB6,'Included studies 2023 update'!C:C,'Included studies 2023 update'!X:X),"")</f>
        <v>Plasma</v>
      </c>
      <c r="AH6">
        <f>IF(ISTEXT(AB6),_xlfn.XLOOKUP(AB6,'Included studies 2023 update'!C:C,'Included studies 2023 update'!Y:Y),"")</f>
        <v>10</v>
      </c>
      <c r="AI6" t="str">
        <f>IF(ISTEXT(AB6),_xlfn.XLOOKUP(AB6,'Included studies 2023 update'!C:C,'Included studies 2023 update'!Z:Z),"")</f>
        <v>Prospective</v>
      </c>
      <c r="AJ6">
        <f>IF(ISTEXT($AB6),_xlfn.XLOOKUP($AB6,'Included studies 2023 update'!$C:$C,'Included studies 2023 update'!AA:AA),"")</f>
        <v>9</v>
      </c>
      <c r="AK6">
        <f>IF(ISTEXT($AB6),_xlfn.XLOOKUP($AB6,'Included studies 2023 update'!$C:$C,'Included studies 2023 update'!AB:AB),"")</f>
        <v>4</v>
      </c>
      <c r="AL6">
        <f>IF(ISTEXT($AB6),_xlfn.XLOOKUP($AB6,'Included studies 2023 update'!$C:$C,'Included studies 2023 update'!AC:AC),"")</f>
        <v>0</v>
      </c>
      <c r="AM6">
        <f>IF(ISTEXT($AB6),_xlfn.XLOOKUP($AB6,'Included studies 2023 update'!$C:$C,'Included studies 2023 update'!AD:AD),"")</f>
        <v>0</v>
      </c>
      <c r="AN6">
        <f>IF(ISTEXT($AB6),_xlfn.XLOOKUP($AB6,'Included studies 2023 update'!$C:$C,'Included studies 2023 update'!AE:AE),"")</f>
        <v>0</v>
      </c>
      <c r="AO6">
        <f>IF(ISTEXT($AB6),_xlfn.XLOOKUP($AB6,'Included studies 2023 update'!$C:$C,'Included studies 2023 update'!AF:AF),"")</f>
        <v>0</v>
      </c>
      <c r="AP6">
        <f>IF(ISTEXT($AB6),_xlfn.XLOOKUP($AB6,'Included studies 2023 update'!$C:$C,'Included studies 2023 update'!AG:AG),"")</f>
        <v>0</v>
      </c>
      <c r="AQ6">
        <f>IF(ISTEXT($AB6),_xlfn.XLOOKUP($AB6,'Included studies 2023 update'!$C:$C,'Included studies 2023 update'!AH:AH),"")</f>
        <v>0</v>
      </c>
      <c r="AR6">
        <f>IF(ISTEXT($AB6),_xlfn.XLOOKUP($AB6,'Included studies 2023 update'!$C:$C,'Included studies 2023 update'!AI:AI),"")</f>
        <v>7</v>
      </c>
      <c r="AS6" s="85">
        <f>IF(ISTEXT($AB6),_xlfn.XLOOKUP($AB6,'Included studies 2023 update'!$C:$C,'Included studies 2023 update'!AJ:AJ),"")</f>
        <v>0</v>
      </c>
      <c r="AT6" s="85">
        <f>IF(ISTEXT($AB6),_xlfn.XLOOKUP($AB6,'Included studies 2023 update'!$C:$C,'Included studies 2023 update'!AK:AK),"")</f>
        <v>0</v>
      </c>
      <c r="AU6">
        <f>IF(ISTEXT($AB6),_xlfn.XLOOKUP($AB6,'Included studies 2023 update'!$C:$C,'Included studies 2023 update'!AL:AL),"")</f>
        <v>10</v>
      </c>
      <c r="AV6">
        <f>IF(ISTEXT($AB6),_xlfn.XLOOKUP($AB6,'Included studies 2023 update'!$C:$C,'Included studies 2023 update'!AM:AM),"")</f>
        <v>84</v>
      </c>
      <c r="AW6" t="str">
        <f>IF(ISTEXT($AB6),_xlfn.XLOOKUP($AB6,'Included studies 2023 update'!$C:$C,'Included studies 2023 update'!AN:AN),"")</f>
        <v>1x per 2 weeks</v>
      </c>
      <c r="AX6" t="str">
        <f>IF(ISTEXT($AB6),_xlfn.XLOOKUP($AB6,'Included studies 2023 update'!$C:$C,'Included studies 2023 update'!AP:AP),"")</f>
        <v>Unclear or ND</v>
      </c>
      <c r="AY6" t="str">
        <f>IF(ISTEXT($AB6),_xlfn.XLOOKUP($AB6,'Included studies 2023 update'!$C:$C,'Included studies 2023 update'!AQ:AQ),"")</f>
        <v>Unclear or ND</v>
      </c>
      <c r="AZ6" t="str">
        <f>IF(ISTEXT($AB6),_xlfn.XLOOKUP($AB6,'Included studies 2023 update'!$C:$C,'Included studies 2023 update'!AR:AR),"")</f>
        <v>Unclear or ND</v>
      </c>
      <c r="BA6" t="str">
        <f>IF(ISTEXT($AB6),_xlfn.XLOOKUP($AB6,'Included studies 2023 update'!$C:$C,'Included studies 2023 update'!AS:AS),"")</f>
        <v>Unclear or ND</v>
      </c>
      <c r="BB6" t="str">
        <f>IF(ISTEXT($AB6),_xlfn.XLOOKUP($AB6,'Included studies 2023 update'!$C:$C,'Included studies 2023 update'!AT:AT),"")</f>
        <v>Unclear or ND</v>
      </c>
      <c r="BC6" t="str">
        <f>IF(ISTEXT($AB6),_xlfn.XLOOKUP($AB6,'Included studies 2023 update'!$C:$C,'Included studies 2023 update'!AU:AU),"")</f>
        <v>Unclear or ND</v>
      </c>
      <c r="BD6" t="str">
        <f>IF(ISTEXT($AB6),_xlfn.XLOOKUP($AB6,'Included studies 2023 update'!$C:$C,'Included studies 2023 update'!AV:AV),"")</f>
        <v>Unclear or ND</v>
      </c>
      <c r="BE6" t="str">
        <f>IF(ISTEXT($AB6),_xlfn.XLOOKUP($AB6,'Included studies 2023 update'!$C:$C,'Included studies 2023 update'!AW:AW),"")</f>
        <v>Unclear or ND</v>
      </c>
      <c r="BF6" t="str">
        <f>IF(ISTEXT($AB6),_xlfn.XLOOKUP($AB6,'Included studies 2023 update'!$C:$C,'Included studies 2023 update'!AX:AX),"")</f>
        <v>Unclear or ND</v>
      </c>
      <c r="BG6" t="str">
        <f>IF(ISTEXT($AB6),_xlfn.XLOOKUP($AB6,'Included studies 2023 update'!$C:$C,'Included studies 2023 update'!AY:AY),"")</f>
        <v>Unclear or ND</v>
      </c>
      <c r="BH6" t="str">
        <f>IF(ISTEXT($AB6),_xlfn.XLOOKUP($AB6,'Included studies 2023 update'!$C:$C,'Included studies 2023 update'!AZ:AZ),"")</f>
        <v>Unclear or ND</v>
      </c>
      <c r="BI6" t="str">
        <f>IF(ISTEXT($AB6),_xlfn.XLOOKUP($AB6,'Included studies 2023 update'!$C:$C,'Included studies 2023 update'!BA:BA),"")</f>
        <v>Unclear or ND</v>
      </c>
      <c r="BJ6">
        <f>IF(ISTEXT($AB6),_xlfn.XLOOKUP($AB6,'Included studies 2023 update'!$C:$C,'Included studies 2023 update'!BB:BB),"")</f>
        <v>0</v>
      </c>
      <c r="BK6" t="str">
        <f>IF(ISTEXT($AB6),_xlfn.XLOOKUP($AB6,'Included studies 2023 update'!$C:$C,'Included studies 2023 update'!BC:BC),"")</f>
        <v>Unclear or ND</v>
      </c>
      <c r="BL6" t="str">
        <f>IF(ISTEXT($AB6),_xlfn.XLOOKUP($AB6,'Included studies 2023 update'!$C:$C,'Included studies 2023 update'!BD:BD),"")</f>
        <v>Unclear or ND</v>
      </c>
      <c r="BM6">
        <f>IF(ISTEXT($AB6),_xlfn.XLOOKUP($AB6,'Included studies 2023 update'!$C:$C,'Included studies 2023 update'!BE:BE),"")</f>
        <v>0</v>
      </c>
      <c r="BN6" t="str">
        <f>IF(ISTEXT($AB6),_xlfn.XLOOKUP($AB6,'Included studies 2023 update'!$C:$C,'Included studies 2023 update'!BF:BF),"")</f>
        <v>Unclear or ND</v>
      </c>
      <c r="BO6" t="str">
        <f>IF(ISTEXT($AB6),_xlfn.XLOOKUP($AB6,'Included studies 2023 update'!$C:$C,'Included studies 2023 update'!BG:BG),"")</f>
        <v>Unclear or ND</v>
      </c>
    </row>
    <row r="7" spans="1:79" ht="13" customHeight="1">
      <c r="A7" s="2">
        <v>27522040</v>
      </c>
      <c r="B7" s="11" t="s">
        <v>2654</v>
      </c>
      <c r="C7" s="2" t="s">
        <v>494</v>
      </c>
      <c r="D7" s="2" t="s">
        <v>2655</v>
      </c>
      <c r="E7" s="2" t="s">
        <v>2656</v>
      </c>
      <c r="F7" s="2">
        <v>2016</v>
      </c>
      <c r="G7" s="2" t="s">
        <v>10</v>
      </c>
      <c r="I7" s="2"/>
      <c r="J7" s="14" t="s">
        <v>2662</v>
      </c>
      <c r="K7" s="2">
        <f t="shared" si="0"/>
        <v>1</v>
      </c>
      <c r="L7" s="14" t="s">
        <v>2663</v>
      </c>
      <c r="M7" s="2">
        <f t="shared" si="1"/>
        <v>1</v>
      </c>
      <c r="N7" s="14" t="s">
        <v>2664</v>
      </c>
      <c r="O7" s="2">
        <f t="shared" si="2"/>
        <v>1</v>
      </c>
      <c r="Q7" s="2">
        <v>26226409</v>
      </c>
      <c r="R7">
        <f>IF(ISNUMBER(Q7), _xlfn.XLOOKUP(Q7,'Included studies 2023 update'!A:A,'Included studies 2023 update'!K:K)+_xlfn.XLOOKUP(Q7,'Included studies 2023 update'!A:A,'Included studies 2023 update'!L:L),"")</f>
        <v>236</v>
      </c>
      <c r="U7" s="131"/>
      <c r="V7" s="109" t="s">
        <v>3394</v>
      </c>
      <c r="W7" s="110" t="str">
        <f>""&amp;TEXT(COUNTIFS(AD:AD,"No",AE:AE,V7),"0")&amp;" ("&amp;TEXT(COUNTIFS(AD:AD,"No",AE:AE,V7)/SUM(COUNTIFS(AD:AD,"No",AE:AE,V$6),COUNTIFS(AD:AD,"No",AE:AE,V$7),COUNTIFS(AD:AD,"No",AE:AE,V$8)),"0.0%")&amp;")"</f>
        <v>8 (28.6%)</v>
      </c>
      <c r="X7" s="110" t="str" cm="1">
        <f t="array" ref="X7">""&amp;TEXT(SUM(IF(_xlfn._xlws.FILTER(_xlfn._xlws.FILTER('Included studies 2023 update'!$I:$I,('Included studies 2023 update'!$E:$E="No")*('Included studies 2023 update'!$H:$H=X$2)),_xlfn._xlws.FILTER('Included studies 2023 update'!$I:$I,('Included studies 2023 update'!$E:$E="No")*('Included studies 2023 update'!$H:$H=X$2))=$V7,0)=0,0,1)),"0")&amp;" ("&amp;TEXT(SUM(IF(_xlfn._xlws.FILTER(_xlfn._xlws.FILTER('Included studies 2023 update'!$I:$I,('Included studies 2023 update'!$E:$E="No")*('Included studies 2023 update'!$H:$H=X$2)),_xlfn._xlws.FILTER('Included studies 2023 update'!$I:$I,('Included studies 2023 update'!$E:$E="No")*('Included studies 2023 update'!$H:$H=X$2))=$V7,0)=0,0,1))/SUM(SUM(IF(_xlfn._xlws.FILTER(_xlfn._xlws.FILTER('Included studies 2023 update'!$I:$I,('Included studies 2023 update'!$E:$E="No")*('Included studies 2023 update'!$H:$H=X$2)),_xlfn._xlws.FILTER('Included studies 2023 update'!$I:$I,('Included studies 2023 update'!$E:$E="No")*('Included studies 2023 update'!$H:$H=X$2))=$V$6,0)=0,0,1)),SUM(IF(_xlfn._xlws.FILTER(_xlfn._xlws.FILTER('Included studies 2023 update'!$I:$I,('Included studies 2023 update'!$E:$E="No")*('Included studies 2023 update'!$H:$H=X$2)),_xlfn._xlws.FILTER('Included studies 2023 update'!$I:$I,('Included studies 2023 update'!$E:$E="No")*('Included studies 2023 update'!$H:$H=X$2))=$V$7,0)=0,0,1)),SUM(IF(_xlfn._xlws.FILTER(_xlfn._xlws.FILTER('Included studies 2023 update'!$I:$I,('Included studies 2023 update'!$E:$E="No")*('Included studies 2023 update'!$H:$H=X$2)),_xlfn._xlws.FILTER('Included studies 2023 update'!$I:$I,('Included studies 2023 update'!$E:$E="No")*('Included studies 2023 update'!$H:$H=X$2))=$V$8,0)=0,0,1))),"0.0%")&amp;")"</f>
        <v>7 (28.0%)</v>
      </c>
      <c r="Y7" s="110" t="str" cm="1">
        <f t="array" ref="Y7">""&amp;TEXT(SUM(IF(_xlfn._xlws.FILTER(_xlfn._xlws.FILTER('Included studies 2023 update'!$I:$I,('Included studies 2023 update'!$E:$E="No")*('Included studies 2023 update'!$H:$H=Y$2)),_xlfn._xlws.FILTER('Included studies 2023 update'!$I:$I,('Included studies 2023 update'!$E:$E="No")*('Included studies 2023 update'!$H:$H=Y$2))=$V7,0)=0,0,1)),"0")&amp;" ("&amp;TEXT(SUM(IF(_xlfn._xlws.FILTER(_xlfn._xlws.FILTER('Included studies 2023 update'!$I:$I,('Included studies 2023 update'!$E:$E="No")*('Included studies 2023 update'!$H:$H=Y$2)),_xlfn._xlws.FILTER('Included studies 2023 update'!$I:$I,('Included studies 2023 update'!$E:$E="No")*('Included studies 2023 update'!$H:$H=Y$2))=$V7,0)=0,0,1))/SUM(SUM(IF(_xlfn._xlws.FILTER(_xlfn._xlws.FILTER('Included studies 2023 update'!$I:$I,('Included studies 2023 update'!$E:$E="No")*('Included studies 2023 update'!$H:$H=Y$2)),_xlfn._xlws.FILTER('Included studies 2023 update'!$I:$I,('Included studies 2023 update'!$E:$E="No")*('Included studies 2023 update'!$H:$H=Y$2))=$V$6,0)=0,0,1)),SUM(IF(_xlfn._xlws.FILTER(_xlfn._xlws.FILTER('Included studies 2023 update'!$I:$I,('Included studies 2023 update'!$E:$E="No")*('Included studies 2023 update'!$H:$H=Y$2)),_xlfn._xlws.FILTER('Included studies 2023 update'!$I:$I,('Included studies 2023 update'!$E:$E="No")*('Included studies 2023 update'!$H:$H=Y$2))=$V$7,0)=0,0,1)),SUM(IF(_xlfn._xlws.FILTER(_xlfn._xlws.FILTER('Included studies 2023 update'!$I:$I,('Included studies 2023 update'!$E:$E="No")*('Included studies 2023 update'!$H:$H=Y$2)),_xlfn._xlws.FILTER('Included studies 2023 update'!$I:$I,('Included studies 2023 update'!$E:$E="No")*('Included studies 2023 update'!$H:$H=Y$2))=$V$8,0)=0,0,1))),"0.0%")&amp;")"</f>
        <v>2 (25.0%)</v>
      </c>
      <c r="Z7" s="110" t="str" cm="1">
        <f t="array" ref="Z7">""&amp;TEXT(SUM(IF(_xlfn._xlws.FILTER(_xlfn._xlws.FILTER('Included studies 2023 update'!$I:$I,('Included studies 2023 update'!$E:$E="No")*('Included studies 2023 update'!$H:$H=Z$2)),_xlfn._xlws.FILTER('Included studies 2023 update'!$I:$I,('Included studies 2023 update'!$E:$E="No")*('Included studies 2023 update'!$H:$H=Z$2))=$V7,0)=0,0,1)),"0")&amp;" ("&amp;TEXT(SUM(IF(_xlfn._xlws.FILTER(_xlfn._xlws.FILTER('Included studies 2023 update'!$I:$I,('Included studies 2023 update'!$E:$E="No")*('Included studies 2023 update'!$H:$H=Z$2)),_xlfn._xlws.FILTER('Included studies 2023 update'!$I:$I,('Included studies 2023 update'!$E:$E="No")*('Included studies 2023 update'!$H:$H=Z$2))=$V7,0)=0,0,1))/SUM(SUM(IF(_xlfn._xlws.FILTER(_xlfn._xlws.FILTER('Included studies 2023 update'!$I:$I,('Included studies 2023 update'!$E:$E="No")*('Included studies 2023 update'!$H:$H=Z$2)),_xlfn._xlws.FILTER('Included studies 2023 update'!$I:$I,('Included studies 2023 update'!$E:$E="No")*('Included studies 2023 update'!$H:$H=Z$2))=$V$6,0)=0,0,1)),SUM(IF(_xlfn._xlws.FILTER(_xlfn._xlws.FILTER('Included studies 2023 update'!$I:$I,('Included studies 2023 update'!$E:$E="No")*('Included studies 2023 update'!$H:$H=Z$2)),_xlfn._xlws.FILTER('Included studies 2023 update'!$I:$I,('Included studies 2023 update'!$E:$E="No")*('Included studies 2023 update'!$H:$H=Z$2))=$V$7,0)=0,0,1)),SUM(IF(_xlfn._xlws.FILTER(_xlfn._xlws.FILTER('Included studies 2023 update'!$I:$I,('Included studies 2023 update'!$E:$E="No")*('Included studies 2023 update'!$H:$H=Z$2)),_xlfn._xlws.FILTER('Included studies 2023 update'!$I:$I,('Included studies 2023 update'!$E:$E="No")*('Included studies 2023 update'!$H:$H=Z$2))=$V$8,0)=0,0,1))),"0.0%")&amp;")"</f>
        <v>1 (14.3%)</v>
      </c>
      <c r="AA7" s="82"/>
      <c r="AB7" t="str">
        <v>https://pubmed.ncbi.nlm.nih.gov/26226409/</v>
      </c>
      <c r="AC7">
        <f>IF(ISTEXT(AB7),_xlfn.XLOOKUP(AB7,'Included studies 2023 update'!C:C,'Included studies 2023 update'!J:J),"")</f>
        <v>236</v>
      </c>
      <c r="AD7" t="str">
        <f>IF(ISTEXT(AB7),_xlfn.XLOOKUP(AB7,'Included studies 2023 update'!C:C,'Included studies 2023 update'!E:E),"")</f>
        <v>No</v>
      </c>
      <c r="AE7" t="str">
        <f>IF(ISTEXT(AB7),_xlfn.XLOOKUP(AB7,'Included studies 2023 update'!C:C,'Included studies 2023 update'!I:I),"")</f>
        <v>Adult</v>
      </c>
      <c r="AF7" t="str">
        <f>IF(ISTEXT(AB7),_xlfn.XLOOKUP(AB7,'Included studies 2023 update'!C:C,'Included studies 2023 update'!U:U),"")</f>
        <v>Unclear or ND</v>
      </c>
      <c r="AG7" t="str">
        <f>IF(ISTEXT(AB7),_xlfn.XLOOKUP(AB7,'Included studies 2023 update'!C:C,'Included studies 2023 update'!X:X),"")</f>
        <v>Plasma</v>
      </c>
      <c r="AH7">
        <v>125</v>
      </c>
      <c r="AI7" t="str">
        <f>IF(ISTEXT(AB7),_xlfn.XLOOKUP(AB7,'Included studies 2023 update'!C:C,'Included studies 2023 update'!Z:Z),"")</f>
        <v>Retrospective</v>
      </c>
      <c r="AJ7">
        <f>IF(ISTEXT($AB7),_xlfn.XLOOKUP($AB7,'Included studies 2023 update'!$C:$C,'Included studies 2023 update'!AA:AA),"")</f>
        <v>91</v>
      </c>
      <c r="AK7">
        <f>IF(ISTEXT($AB7),_xlfn.XLOOKUP($AB7,'Included studies 2023 update'!$C:$C,'Included studies 2023 update'!AB:AB),"")</f>
        <v>142</v>
      </c>
      <c r="AL7">
        <f>IF(ISTEXT($AB7),_xlfn.XLOOKUP($AB7,'Included studies 2023 update'!$C:$C,'Included studies 2023 update'!AC:AC),"")</f>
        <v>0</v>
      </c>
      <c r="AM7">
        <f>IF(ISTEXT($AB7),_xlfn.XLOOKUP($AB7,'Included studies 2023 update'!$C:$C,'Included studies 2023 update'!AD:AD),"")</f>
        <v>0</v>
      </c>
      <c r="AN7">
        <f>IF(ISTEXT($AB7),_xlfn.XLOOKUP($AB7,'Included studies 2023 update'!$C:$C,'Included studies 2023 update'!AE:AE),"")</f>
        <v>0</v>
      </c>
      <c r="AO7">
        <f>IF(ISTEXT($AB7),_xlfn.XLOOKUP($AB7,'Included studies 2023 update'!$C:$C,'Included studies 2023 update'!AF:AF),"")</f>
        <v>0</v>
      </c>
      <c r="AP7">
        <f>IF(ISTEXT($AB7),_xlfn.XLOOKUP($AB7,'Included studies 2023 update'!$C:$C,'Included studies 2023 update'!AG:AG),"")</f>
        <v>0</v>
      </c>
      <c r="AQ7">
        <f>IF(ISTEXT($AB7),_xlfn.XLOOKUP($AB7,'Included studies 2023 update'!$C:$C,'Included studies 2023 update'!AH:AH),"")</f>
        <v>0</v>
      </c>
      <c r="AR7">
        <f>IF(ISTEXT($AB7),_xlfn.XLOOKUP($AB7,'Included studies 2023 update'!$C:$C,'Included studies 2023 update'!AI:AI),"")</f>
        <v>0</v>
      </c>
      <c r="AS7" s="85">
        <f>IF(ISTEXT($AB7),_xlfn.XLOOKUP($AB7,'Included studies 2023 update'!$C:$C,'Included studies 2023 update'!AJ:AJ),"")</f>
        <v>0</v>
      </c>
      <c r="AT7" s="85">
        <f>IF(ISTEXT($AB7),_xlfn.XLOOKUP($AB7,'Included studies 2023 update'!$C:$C,'Included studies 2023 update'!AK:AK),"")</f>
        <v>0</v>
      </c>
      <c r="AU7">
        <f>IF(ISTEXT($AB7),_xlfn.XLOOKUP($AB7,'Included studies 2023 update'!$C:$C,'Included studies 2023 update'!AL:AL),"")</f>
        <v>72</v>
      </c>
      <c r="AV7">
        <f>IF(ISTEXT($AB7),_xlfn.XLOOKUP($AB7,'Included studies 2023 update'!$C:$C,'Included studies 2023 update'!AM:AM),"")</f>
        <v>28</v>
      </c>
      <c r="AW7" t="str">
        <f>IF(ISTEXT($AB7),_xlfn.XLOOKUP($AB7,'Included studies 2023 update'!$C:$C,'Included studies 2023 update'!AN:AN),"")</f>
        <v>Other</v>
      </c>
      <c r="AX7" t="str">
        <f>IF(ISTEXT($AB7),_xlfn.XLOOKUP($AB7,'Included studies 2023 update'!$C:$C,'Included studies 2023 update'!AP:AP),"")</f>
        <v>Unclear or ND</v>
      </c>
      <c r="AY7" t="str">
        <f>IF(ISTEXT($AB7),_xlfn.XLOOKUP($AB7,'Included studies 2023 update'!$C:$C,'Included studies 2023 update'!AQ:AQ),"")</f>
        <v>Unclear or ND</v>
      </c>
      <c r="AZ7" t="str">
        <f>IF(ISTEXT($AB7),_xlfn.XLOOKUP($AB7,'Included studies 2023 update'!$C:$C,'Included studies 2023 update'!AR:AR),"")</f>
        <v>Unclear or ND</v>
      </c>
      <c r="BA7" t="str">
        <f>IF(ISTEXT($AB7),_xlfn.XLOOKUP($AB7,'Included studies 2023 update'!$C:$C,'Included studies 2023 update'!AS:AS),"")</f>
        <v>Unclear or ND</v>
      </c>
      <c r="BB7" t="str">
        <f>IF(ISTEXT($AB7),_xlfn.XLOOKUP($AB7,'Included studies 2023 update'!$C:$C,'Included studies 2023 update'!AT:AT),"")</f>
        <v>Unclear or ND</v>
      </c>
      <c r="BC7" t="str">
        <f>IF(ISTEXT($AB7),_xlfn.XLOOKUP($AB7,'Included studies 2023 update'!$C:$C,'Included studies 2023 update'!AU:AU),"")</f>
        <v>Unclear or ND</v>
      </c>
      <c r="BD7" t="str">
        <f>IF(ISTEXT($AB7),_xlfn.XLOOKUP($AB7,'Included studies 2023 update'!$C:$C,'Included studies 2023 update'!AV:AV),"")</f>
        <v>Unclear or ND</v>
      </c>
      <c r="BE7" t="str">
        <f>IF(ISTEXT($AB7),_xlfn.XLOOKUP($AB7,'Included studies 2023 update'!$C:$C,'Included studies 2023 update'!AW:AW),"")</f>
        <v>Unclear or ND</v>
      </c>
      <c r="BF7" t="str">
        <f>IF(ISTEXT($AB7),_xlfn.XLOOKUP($AB7,'Included studies 2023 update'!$C:$C,'Included studies 2023 update'!AX:AX),"")</f>
        <v>Unclear or ND</v>
      </c>
      <c r="BG7" t="str">
        <f>IF(ISTEXT($AB7),_xlfn.XLOOKUP($AB7,'Included studies 2023 update'!$C:$C,'Included studies 2023 update'!AY:AY),"")</f>
        <v>Unclear or ND</v>
      </c>
      <c r="BH7" t="str">
        <f>IF(ISTEXT($AB7),_xlfn.XLOOKUP($AB7,'Included studies 2023 update'!$C:$C,'Included studies 2023 update'!AZ:AZ),"")</f>
        <v>Unclear or ND</v>
      </c>
      <c r="BI7" t="str">
        <f>IF(ISTEXT($AB7),_xlfn.XLOOKUP($AB7,'Included studies 2023 update'!$C:$C,'Included studies 2023 update'!BA:BA),"")</f>
        <v>Unclear or ND</v>
      </c>
      <c r="BJ7">
        <f>IF(ISTEXT($AB7),_xlfn.XLOOKUP($AB7,'Included studies 2023 update'!$C:$C,'Included studies 2023 update'!BB:BB),"")</f>
        <v>0</v>
      </c>
      <c r="BK7" t="str">
        <f>IF(ISTEXT($AB7),_xlfn.XLOOKUP($AB7,'Included studies 2023 update'!$C:$C,'Included studies 2023 update'!BC:BC),"")</f>
        <v>Unclear or ND</v>
      </c>
      <c r="BL7" t="str">
        <f>IF(ISTEXT($AB7),_xlfn.XLOOKUP($AB7,'Included studies 2023 update'!$C:$C,'Included studies 2023 update'!BD:BD),"")</f>
        <v>Unclear or ND</v>
      </c>
      <c r="BM7">
        <f>IF(ISTEXT($AB7),_xlfn.XLOOKUP($AB7,'Included studies 2023 update'!$C:$C,'Included studies 2023 update'!BE:BE),"")</f>
        <v>0</v>
      </c>
      <c r="BN7">
        <f>IF(ISTEXT($AB7),_xlfn.XLOOKUP($AB7,'Included studies 2023 update'!$C:$C,'Included studies 2023 update'!BF:BF),"")</f>
        <v>97</v>
      </c>
      <c r="BO7">
        <f>IF(ISTEXT($AB7),_xlfn.XLOOKUP($AB7,'Included studies 2023 update'!$C:$C,'Included studies 2023 update'!BG:BG),"")</f>
        <v>139</v>
      </c>
    </row>
    <row r="8" spans="1:79" ht="13" customHeight="1">
      <c r="A8" s="2">
        <v>31075291</v>
      </c>
      <c r="B8" s="11" t="s">
        <v>2659</v>
      </c>
      <c r="C8" s="2" t="s">
        <v>265</v>
      </c>
      <c r="D8" s="2" t="s">
        <v>2660</v>
      </c>
      <c r="E8" s="2" t="s">
        <v>2661</v>
      </c>
      <c r="F8" s="2">
        <v>2019</v>
      </c>
      <c r="G8" s="2" t="s">
        <v>10</v>
      </c>
      <c r="I8" s="2"/>
      <c r="J8" s="14" t="s">
        <v>2668</v>
      </c>
      <c r="K8" s="2">
        <f t="shared" si="0"/>
        <v>1</v>
      </c>
      <c r="L8" s="14" t="s">
        <v>111</v>
      </c>
      <c r="M8" s="2">
        <f t="shared" si="1"/>
        <v>4</v>
      </c>
      <c r="N8" s="14" t="s">
        <v>2669</v>
      </c>
      <c r="O8" s="2">
        <f t="shared" si="2"/>
        <v>1</v>
      </c>
      <c r="Q8" s="2">
        <v>27522040</v>
      </c>
      <c r="R8">
        <f>IF(ISNUMBER(Q8), _xlfn.XLOOKUP(Q8,'Included studies 2023 update'!A:A,'Included studies 2023 update'!K:K)+_xlfn.XLOOKUP(Q8,'Included studies 2023 update'!A:A,'Included studies 2023 update'!L:L),"")</f>
        <v>130</v>
      </c>
      <c r="U8" s="131"/>
      <c r="V8" s="111" t="s">
        <v>3425</v>
      </c>
      <c r="W8" s="110" t="str">
        <f>""&amp;TEXT(COUNTIFS(AD:AD,"No",AE:AE,V8),"0")&amp;" ("&amp;TEXT(COUNTIFS(AD:AD,"No",AE:AE,V8)/SUM(COUNTIFS(AD:AD,"No",AE:AE,V$6),COUNTIFS(AD:AD,"No",AE:AE,V$7),COUNTIFS(AD:AD,"No",AE:AE,V$8)),"0.0%")&amp;")"</f>
        <v>11 (39.3%)</v>
      </c>
      <c r="X8" s="110" t="str" cm="1">
        <f t="array" ref="X8">""&amp;TEXT(SUM(IF(_xlfn._xlws.FILTER(_xlfn._xlws.FILTER('Included studies 2023 update'!$I:$I,('Included studies 2023 update'!$E:$E="No")*('Included studies 2023 update'!$H:$H=X$2)),_xlfn._xlws.FILTER('Included studies 2023 update'!$I:$I,('Included studies 2023 update'!$E:$E="No")*('Included studies 2023 update'!$H:$H=X$2))=$V8,0)=0,0,1)),"0")&amp;" ("&amp;TEXT(SUM(IF(_xlfn._xlws.FILTER(_xlfn._xlws.FILTER('Included studies 2023 update'!$I:$I,('Included studies 2023 update'!$E:$E="No")*('Included studies 2023 update'!$H:$H=X$2)),_xlfn._xlws.FILTER('Included studies 2023 update'!$I:$I,('Included studies 2023 update'!$E:$E="No")*('Included studies 2023 update'!$H:$H=X$2))=$V8,0)=0,0,1))/SUM(SUM(IF(_xlfn._xlws.FILTER(_xlfn._xlws.FILTER('Included studies 2023 update'!$I:$I,('Included studies 2023 update'!$E:$E="No")*('Included studies 2023 update'!$H:$H=X$2)),_xlfn._xlws.FILTER('Included studies 2023 update'!$I:$I,('Included studies 2023 update'!$E:$E="No")*('Included studies 2023 update'!$H:$H=X$2))=$V$6,0)=0,0,1)),SUM(IF(_xlfn._xlws.FILTER(_xlfn._xlws.FILTER('Included studies 2023 update'!$I:$I,('Included studies 2023 update'!$E:$E="No")*('Included studies 2023 update'!$H:$H=X$2)),_xlfn._xlws.FILTER('Included studies 2023 update'!$I:$I,('Included studies 2023 update'!$E:$E="No")*('Included studies 2023 update'!$H:$H=X$2))=$V$7,0)=0,0,1)),SUM(IF(_xlfn._xlws.FILTER(_xlfn._xlws.FILTER('Included studies 2023 update'!$I:$I,('Included studies 2023 update'!$E:$E="No")*('Included studies 2023 update'!$H:$H=X$2)),_xlfn._xlws.FILTER('Included studies 2023 update'!$I:$I,('Included studies 2023 update'!$E:$E="No")*('Included studies 2023 update'!$H:$H=X$2))=$V$8,0)=0,0,1))),"0.0%")&amp;")"</f>
        <v>11 (44.0%)</v>
      </c>
      <c r="Y8" s="110" t="str" cm="1">
        <f t="array" ref="Y8">""&amp;TEXT(SUM(IF(_xlfn._xlws.FILTER(_xlfn._xlws.FILTER('Included studies 2023 update'!$I:$I,('Included studies 2023 update'!$E:$E="No")*('Included studies 2023 update'!$H:$H=Y$2)),_xlfn._xlws.FILTER('Included studies 2023 update'!$I:$I,('Included studies 2023 update'!$E:$E="No")*('Included studies 2023 update'!$H:$H=Y$2))=$V8,0)=0,0,1)),"0")&amp;" ("&amp;TEXT(SUM(IF(_xlfn._xlws.FILTER(_xlfn._xlws.FILTER('Included studies 2023 update'!$I:$I,('Included studies 2023 update'!$E:$E="No")*('Included studies 2023 update'!$H:$H=Y$2)),_xlfn._xlws.FILTER('Included studies 2023 update'!$I:$I,('Included studies 2023 update'!$E:$E="No")*('Included studies 2023 update'!$H:$H=Y$2))=$V8,0)=0,0,1))/SUM(SUM(IF(_xlfn._xlws.FILTER(_xlfn._xlws.FILTER('Included studies 2023 update'!$I:$I,('Included studies 2023 update'!$E:$E="No")*('Included studies 2023 update'!$H:$H=Y$2)),_xlfn._xlws.FILTER('Included studies 2023 update'!$I:$I,('Included studies 2023 update'!$E:$E="No")*('Included studies 2023 update'!$H:$H=Y$2))=$V$6,0)=0,0,1)),SUM(IF(_xlfn._xlws.FILTER(_xlfn._xlws.FILTER('Included studies 2023 update'!$I:$I,('Included studies 2023 update'!$E:$E="No")*('Included studies 2023 update'!$H:$H=Y$2)),_xlfn._xlws.FILTER('Included studies 2023 update'!$I:$I,('Included studies 2023 update'!$E:$E="No")*('Included studies 2023 update'!$H:$H=Y$2))=$V$7,0)=0,0,1)),SUM(IF(_xlfn._xlws.FILTER(_xlfn._xlws.FILTER('Included studies 2023 update'!$I:$I,('Included studies 2023 update'!$E:$E="No")*('Included studies 2023 update'!$H:$H=Y$2)),_xlfn._xlws.FILTER('Included studies 2023 update'!$I:$I,('Included studies 2023 update'!$E:$E="No")*('Included studies 2023 update'!$H:$H=Y$2))=$V$8,0)=0,0,1))),"0.0%")&amp;")"</f>
        <v>3 (37.5%)</v>
      </c>
      <c r="Z8" s="110" t="str" cm="1">
        <f t="array" ref="Z8">""&amp;TEXT(SUM(IF(_xlfn._xlws.FILTER(_xlfn._xlws.FILTER('Included studies 2023 update'!$I:$I,('Included studies 2023 update'!$E:$E="No")*('Included studies 2023 update'!$H:$H=Z$2)),_xlfn._xlws.FILTER('Included studies 2023 update'!$I:$I,('Included studies 2023 update'!$E:$E="No")*('Included studies 2023 update'!$H:$H=Z$2))=$V8,0)=0,0,1)),"0")&amp;" ("&amp;TEXT(SUM(IF(_xlfn._xlws.FILTER(_xlfn._xlws.FILTER('Included studies 2023 update'!$I:$I,('Included studies 2023 update'!$E:$E="No")*('Included studies 2023 update'!$H:$H=Z$2)),_xlfn._xlws.FILTER('Included studies 2023 update'!$I:$I,('Included studies 2023 update'!$E:$E="No")*('Included studies 2023 update'!$H:$H=Z$2))=$V8,0)=0,0,1))/SUM(SUM(IF(_xlfn._xlws.FILTER(_xlfn._xlws.FILTER('Included studies 2023 update'!$I:$I,('Included studies 2023 update'!$E:$E="No")*('Included studies 2023 update'!$H:$H=Z$2)),_xlfn._xlws.FILTER('Included studies 2023 update'!$I:$I,('Included studies 2023 update'!$E:$E="No")*('Included studies 2023 update'!$H:$H=Z$2))=$V$6,0)=0,0,1)),SUM(IF(_xlfn._xlws.FILTER(_xlfn._xlws.FILTER('Included studies 2023 update'!$I:$I,('Included studies 2023 update'!$E:$E="No")*('Included studies 2023 update'!$H:$H=Z$2)),_xlfn._xlws.FILTER('Included studies 2023 update'!$I:$I,('Included studies 2023 update'!$E:$E="No")*('Included studies 2023 update'!$H:$H=Z$2))=$V$7,0)=0,0,1)),SUM(IF(_xlfn._xlws.FILTER(_xlfn._xlws.FILTER('Included studies 2023 update'!$I:$I,('Included studies 2023 update'!$E:$E="No")*('Included studies 2023 update'!$H:$H=Z$2)),_xlfn._xlws.FILTER('Included studies 2023 update'!$I:$I,('Included studies 2023 update'!$E:$E="No")*('Included studies 2023 update'!$H:$H=Z$2))=$V$8,0)=0,0,1))),"0.0%")&amp;")"</f>
        <v>3 (42.9%)</v>
      </c>
      <c r="AA8" s="82"/>
      <c r="AB8" t="str">
        <v>https://pubmed.ncbi.nlm.nih.gov/27522040/</v>
      </c>
      <c r="AC8">
        <f>IF(ISTEXT(AB8),_xlfn.XLOOKUP(AB8,'Included studies 2023 update'!C:C,'Included studies 2023 update'!J:J),"")</f>
        <v>130</v>
      </c>
      <c r="AD8" t="str">
        <f>IF(ISTEXT(AB8),_xlfn.XLOOKUP(AB8,'Included studies 2023 update'!C:C,'Included studies 2023 update'!E:E),"")</f>
        <v>No</v>
      </c>
      <c r="AE8" t="str">
        <f>IF(ISTEXT(AB8),_xlfn.XLOOKUP(AB8,'Included studies 2023 update'!C:C,'Included studies 2023 update'!I:I),"")</f>
        <v>Adult</v>
      </c>
      <c r="AF8" t="str">
        <f>IF(ISTEXT(AB8),_xlfn.XLOOKUP(AB8,'Included studies 2023 update'!C:C,'Included studies 2023 update'!U:U),"")</f>
        <v>ACY</v>
      </c>
      <c r="AG8" t="str">
        <f>IF(ISTEXT(AB8),_xlfn.XLOOKUP(AB8,'Included studies 2023 update'!C:C,'Included studies 2023 update'!X:X),"")</f>
        <v>Unclear or ND</v>
      </c>
      <c r="AH8" t="str">
        <f>IF(ISTEXT(AB8),_xlfn.XLOOKUP(AB8,'Included studies 2023 update'!C:C,'Included studies 2023 update'!Y:Y),"")</f>
        <v>Unclear or ND</v>
      </c>
      <c r="AI8" t="str">
        <f>IF(ISTEXT(AB8),_xlfn.XLOOKUP(AB8,'Included studies 2023 update'!C:C,'Included studies 2023 update'!Z:Z),"")</f>
        <v>Retrospective</v>
      </c>
      <c r="AJ8">
        <f>IF(ISTEXT($AB8),_xlfn.XLOOKUP($AB8,'Included studies 2023 update'!$C:$C,'Included studies 2023 update'!AA:AA),"")</f>
        <v>66</v>
      </c>
      <c r="AK8">
        <f>IF(ISTEXT($AB8),_xlfn.XLOOKUP($AB8,'Included studies 2023 update'!$C:$C,'Included studies 2023 update'!AB:AB),"")</f>
        <v>0</v>
      </c>
      <c r="AL8">
        <f>IF(ISTEXT($AB8),_xlfn.XLOOKUP($AB8,'Included studies 2023 update'!$C:$C,'Included studies 2023 update'!AC:AC),"")</f>
        <v>5</v>
      </c>
      <c r="AM8">
        <f>IF(ISTEXT($AB8),_xlfn.XLOOKUP($AB8,'Included studies 2023 update'!$C:$C,'Included studies 2023 update'!AD:AD),"")</f>
        <v>0</v>
      </c>
      <c r="AN8">
        <f>IF(ISTEXT($AB8),_xlfn.XLOOKUP($AB8,'Included studies 2023 update'!$C:$C,'Included studies 2023 update'!AE:AE),"")</f>
        <v>7</v>
      </c>
      <c r="AO8">
        <f>IF(ISTEXT($AB8),_xlfn.XLOOKUP($AB8,'Included studies 2023 update'!$C:$C,'Included studies 2023 update'!AF:AF),"")</f>
        <v>16</v>
      </c>
      <c r="AP8">
        <f>IF(ISTEXT($AB8),_xlfn.XLOOKUP($AB8,'Included studies 2023 update'!$C:$C,'Included studies 2023 update'!AG:AG),"")</f>
        <v>11</v>
      </c>
      <c r="AQ8">
        <f>IF(ISTEXT($AB8),_xlfn.XLOOKUP($AB8,'Included studies 2023 update'!$C:$C,'Included studies 2023 update'!AH:AH),"")</f>
        <v>0</v>
      </c>
      <c r="AR8">
        <f>IF(ISTEXT($AB8),_xlfn.XLOOKUP($AB8,'Included studies 2023 update'!$C:$C,'Included studies 2023 update'!AI:AI),"")</f>
        <v>0</v>
      </c>
      <c r="AS8" s="85">
        <f>IF(ISTEXT($AB8),_xlfn.XLOOKUP($AB8,'Included studies 2023 update'!$C:$C,'Included studies 2023 update'!AJ:AJ),"")</f>
        <v>0</v>
      </c>
      <c r="AT8" s="85">
        <f>IF(ISTEXT($AB8),_xlfn.XLOOKUP($AB8,'Included studies 2023 update'!$C:$C,'Included studies 2023 update'!AK:AK),"")</f>
        <v>0</v>
      </c>
      <c r="AU8">
        <f>IF(ISTEXT($AB8),_xlfn.XLOOKUP($AB8,'Included studies 2023 update'!$C:$C,'Included studies 2023 update'!AL:AL),"")</f>
        <v>0</v>
      </c>
      <c r="AV8">
        <f>IF(ISTEXT($AB8),_xlfn.XLOOKUP($AB8,'Included studies 2023 update'!$C:$C,'Included studies 2023 update'!AM:AM),"")</f>
        <v>100</v>
      </c>
      <c r="AW8" t="str">
        <f>IF(ISTEXT($AB8),_xlfn.XLOOKUP($AB8,'Included studies 2023 update'!$C:$C,'Included studies 2023 update'!AN:AN),"")</f>
        <v>1x per week</v>
      </c>
      <c r="AX8">
        <f>IF(ISTEXT($AB8),_xlfn.XLOOKUP($AB8,'Included studies 2023 update'!$C:$C,'Included studies 2023 update'!AP:AP),"")</f>
        <v>0</v>
      </c>
      <c r="AY8">
        <f>IF(ISTEXT($AB8),_xlfn.XLOOKUP($AB8,'Included studies 2023 update'!$C:$C,'Included studies 2023 update'!AQ:AQ),"")</f>
        <v>0</v>
      </c>
      <c r="AZ8">
        <f>IF(ISTEXT($AB8),_xlfn.XLOOKUP($AB8,'Included studies 2023 update'!$C:$C,'Included studies 2023 update'!AR:AR),"")</f>
        <v>0</v>
      </c>
      <c r="BA8">
        <f>IF(ISTEXT($AB8),_xlfn.XLOOKUP($AB8,'Included studies 2023 update'!$C:$C,'Included studies 2023 update'!AS:AS),"")</f>
        <v>0</v>
      </c>
      <c r="BB8">
        <f>IF(ISTEXT($AB8),_xlfn.XLOOKUP($AB8,'Included studies 2023 update'!$C:$C,'Included studies 2023 update'!AT:AT),"")</f>
        <v>0</v>
      </c>
      <c r="BC8">
        <f>IF(ISTEXT($AB8),_xlfn.XLOOKUP($AB8,'Included studies 2023 update'!$C:$C,'Included studies 2023 update'!AU:AU),"")</f>
        <v>0</v>
      </c>
      <c r="BD8">
        <f>IF(ISTEXT($AB8),_xlfn.XLOOKUP($AB8,'Included studies 2023 update'!$C:$C,'Included studies 2023 update'!AV:AV),"")</f>
        <v>0</v>
      </c>
      <c r="BE8">
        <f>IF(ISTEXT($AB8),_xlfn.XLOOKUP($AB8,'Included studies 2023 update'!$C:$C,'Included studies 2023 update'!AW:AW),"")</f>
        <v>0</v>
      </c>
      <c r="BF8">
        <f>IF(ISTEXT($AB8),_xlfn.XLOOKUP($AB8,'Included studies 2023 update'!$C:$C,'Included studies 2023 update'!AX:AX),"")</f>
        <v>0</v>
      </c>
      <c r="BG8">
        <f>IF(ISTEXT($AB8),_xlfn.XLOOKUP($AB8,'Included studies 2023 update'!$C:$C,'Included studies 2023 update'!AY:AY),"")</f>
        <v>0</v>
      </c>
      <c r="BH8">
        <f>IF(ISTEXT($AB8),_xlfn.XLOOKUP($AB8,'Included studies 2023 update'!$C:$C,'Included studies 2023 update'!AZ:AZ),"")</f>
        <v>0</v>
      </c>
      <c r="BI8">
        <f>IF(ISTEXT($AB8),_xlfn.XLOOKUP($AB8,'Included studies 2023 update'!$C:$C,'Included studies 2023 update'!BA:BA),"")</f>
        <v>0</v>
      </c>
      <c r="BJ8">
        <f>IF(ISTEXT($AB8),_xlfn.XLOOKUP($AB8,'Included studies 2023 update'!$C:$C,'Included studies 2023 update'!BB:BB),"")</f>
        <v>53</v>
      </c>
      <c r="BK8">
        <f>IF(ISTEXT($AB8),_xlfn.XLOOKUP($AB8,'Included studies 2023 update'!$C:$C,'Included studies 2023 update'!BC:BC),"")</f>
        <v>0</v>
      </c>
      <c r="BL8">
        <f>IF(ISTEXT($AB8),_xlfn.XLOOKUP($AB8,'Included studies 2023 update'!$C:$C,'Included studies 2023 update'!BD:BD),"")</f>
        <v>0</v>
      </c>
      <c r="BM8">
        <f>IF(ISTEXT($AB8),_xlfn.XLOOKUP($AB8,'Included studies 2023 update'!$C:$C,'Included studies 2023 update'!BE:BE),"")</f>
        <v>59</v>
      </c>
      <c r="BN8" t="str">
        <f>IF(ISTEXT($AB8),_xlfn.XLOOKUP($AB8,'Included studies 2023 update'!$C:$C,'Included studies 2023 update'!BF:BF),"")</f>
        <v>Unclear or ND</v>
      </c>
      <c r="BO8" t="str">
        <f>IF(ISTEXT($AB8),_xlfn.XLOOKUP($AB8,'Included studies 2023 update'!$C:$C,'Included studies 2023 update'!BG:BG),"")</f>
        <v>Unclear or ND</v>
      </c>
    </row>
    <row r="9" spans="1:79" ht="13" customHeight="1">
      <c r="A9" s="2">
        <v>24315842</v>
      </c>
      <c r="B9" s="11" t="s">
        <v>2665</v>
      </c>
      <c r="C9" s="2" t="s">
        <v>492</v>
      </c>
      <c r="D9" s="2" t="s">
        <v>2666</v>
      </c>
      <c r="E9" s="2" t="s">
        <v>2667</v>
      </c>
      <c r="F9" s="2">
        <v>2014</v>
      </c>
      <c r="G9" s="2" t="s">
        <v>10</v>
      </c>
      <c r="I9" s="2"/>
      <c r="J9" s="14" t="s">
        <v>2673</v>
      </c>
      <c r="K9" s="2">
        <f t="shared" si="0"/>
        <v>1</v>
      </c>
      <c r="L9" s="14" t="s">
        <v>2674</v>
      </c>
      <c r="M9" s="2">
        <f t="shared" si="1"/>
        <v>1</v>
      </c>
      <c r="N9" s="14" t="s">
        <v>2675</v>
      </c>
      <c r="O9" s="2">
        <f t="shared" si="2"/>
        <v>1</v>
      </c>
      <c r="Q9" s="2">
        <v>21549850</v>
      </c>
      <c r="R9">
        <f>IF(ISNUMBER(Q9), _xlfn.XLOOKUP(Q9,'Included studies 2023 update'!A:A,'Included studies 2023 update'!K:K)+_xlfn.XLOOKUP(Q9,'Included studies 2023 update'!A:A,'Included studies 2023 update'!L:L),"")</f>
        <v>82</v>
      </c>
      <c r="U9" s="132" t="s">
        <v>3657</v>
      </c>
      <c r="V9" s="134" t="s">
        <v>3661</v>
      </c>
      <c r="W9" s="112" t="str">
        <f>""&amp;TEXT(COUNTIFS(AD:AD,"No",AI:AI,V9),"0")&amp;" ("&amp;TEXT(COUNTIFS(AD:AD,"No",AI:AI,V9)/SUM(COUNTIFS(AD:AD,"No",AI:AI,$V$9),COUNTIFS(AD:AD,"No",AI:AI,$V$10)),"0.0%")&amp;")"</f>
        <v>16 (57.1%)</v>
      </c>
      <c r="X9" s="113" t="str" cm="1">
        <f t="array" ref="X9">""&amp;TEXT(SUM(IF(_xlfn._xlws.FILTER(_xlfn._xlws.FILTER('Included studies 2023 update'!$Z:$Z,('Included studies 2023 update'!$E:$E="No")*('Included studies 2023 update'!$H:$H=X$2)),_xlfn._xlws.FILTER('Included studies 2023 update'!$Z:$Z,('Included studies 2023 update'!$E:$E="No")*('Included studies 2023 update'!$H:$H=X$2))=$V9,0)=0,0,1)),"0")&amp;" ("&amp;TEXT(SUM(IF(_xlfn._xlws.FILTER(_xlfn._xlws.FILTER('Included studies 2023 update'!$Z:$Z,('Included studies 2023 update'!$E:$E="No")*('Included studies 2023 update'!$H:$H=X$2)),_xlfn._xlws.FILTER('Included studies 2023 update'!$Z:$Z,('Included studies 2023 update'!$E:$E="No")*('Included studies 2023 update'!$H:$H=X$2))=$V9,0)=0,0,1))/SUM(SUM(IF(_xlfn._xlws.FILTER(_xlfn._xlws.FILTER('Included studies 2023 update'!$Z:$Z,('Included studies 2023 update'!$E:$E="No")*('Included studies 2023 update'!$H:$H=X$2)),_xlfn._xlws.FILTER('Included studies 2023 update'!$Z:$Z,('Included studies 2023 update'!$E:$E="No")*('Included studies 2023 update'!$H:$H=X$2))=$V$9,0)=0,0,1)),SUM(IF(_xlfn._xlws.FILTER(_xlfn._xlws.FILTER('Included studies 2023 update'!$Z:$Z,('Included studies 2023 update'!$E:$E="No")*('Included studies 2023 update'!$H:$H=X$2)),_xlfn._xlws.FILTER('Included studies 2023 update'!$Z:$Z,('Included studies 2023 update'!$E:$E="No")*('Included studies 2023 update'!$H:$H=X$2))=$V$10,0)=0,0,1))),"0.0%")&amp;")"</f>
        <v>15 (60.0%)</v>
      </c>
      <c r="Y9" s="113" t="str" cm="1">
        <f t="array" ref="Y9">""&amp;TEXT(SUM(IF(_xlfn._xlws.FILTER(_xlfn._xlws.FILTER('Included studies 2023 update'!$Z:$Z,('Included studies 2023 update'!$E:$E="No")*('Included studies 2023 update'!$H:$H=Y$2)),_xlfn._xlws.FILTER('Included studies 2023 update'!$Z:$Z,('Included studies 2023 update'!$E:$E="No")*('Included studies 2023 update'!$H:$H=Y$2))=$V9,0)=0,0,1)),"0")&amp;" ("&amp;TEXT(SUM(IF(_xlfn._xlws.FILTER(_xlfn._xlws.FILTER('Included studies 2023 update'!$Z:$Z,('Included studies 2023 update'!$E:$E="No")*('Included studies 2023 update'!$H:$H=Y$2)),_xlfn._xlws.FILTER('Included studies 2023 update'!$Z:$Z,('Included studies 2023 update'!$E:$E="No")*('Included studies 2023 update'!$H:$H=Y$2))=$V9,0)=0,0,1))/SUM(SUM(IF(_xlfn._xlws.FILTER(_xlfn._xlws.FILTER('Included studies 2023 update'!$Z:$Z,('Included studies 2023 update'!$E:$E="No")*('Included studies 2023 update'!$H:$H=Y$2)),_xlfn._xlws.FILTER('Included studies 2023 update'!$Z:$Z,('Included studies 2023 update'!$E:$E="No")*('Included studies 2023 update'!$H:$H=Y$2))=$V$9,0)=0,0,1)),SUM(IF(_xlfn._xlws.FILTER(_xlfn._xlws.FILTER('Included studies 2023 update'!$Z:$Z,('Included studies 2023 update'!$E:$E="No")*('Included studies 2023 update'!$H:$H=Y$2)),_xlfn._xlws.FILTER('Included studies 2023 update'!$Z:$Z,('Included studies 2023 update'!$E:$E="No")*('Included studies 2023 update'!$H:$H=Y$2))=$V$10,0)=0,0,1))),"0.0%")&amp;")"</f>
        <v>5 (62.5%)</v>
      </c>
      <c r="Z9" s="113" t="str" cm="1">
        <f t="array" ref="Z9">""&amp;TEXT(SUM(IF(_xlfn._xlws.FILTER(_xlfn._xlws.FILTER('Included studies 2023 update'!$Z:$Z,('Included studies 2023 update'!$E:$E="No")*('Included studies 2023 update'!$H:$H=Z$2)),_xlfn._xlws.FILTER('Included studies 2023 update'!$Z:$Z,('Included studies 2023 update'!$E:$E="No")*('Included studies 2023 update'!$H:$H=Z$2))=$V9,0)=0,0,1)),"0")&amp;" ("&amp;TEXT(SUM(IF(_xlfn._xlws.FILTER(_xlfn._xlws.FILTER('Included studies 2023 update'!$Z:$Z,('Included studies 2023 update'!$E:$E="No")*('Included studies 2023 update'!$H:$H=Z$2)),_xlfn._xlws.FILTER('Included studies 2023 update'!$Z:$Z,('Included studies 2023 update'!$E:$E="No")*('Included studies 2023 update'!$H:$H=Z$2))=$V9,0)=0,0,1))/SUM(SUM(IF(_xlfn._xlws.FILTER(_xlfn._xlws.FILTER('Included studies 2023 update'!$Z:$Z,('Included studies 2023 update'!$E:$E="No")*('Included studies 2023 update'!$H:$H=Z$2)),_xlfn._xlws.FILTER('Included studies 2023 update'!$Z:$Z,('Included studies 2023 update'!$E:$E="No")*('Included studies 2023 update'!$H:$H=Z$2))=$V$9,0)=0,0,1)),SUM(IF(_xlfn._xlws.FILTER(_xlfn._xlws.FILTER('Included studies 2023 update'!$Z:$Z,('Included studies 2023 update'!$E:$E="No")*('Included studies 2023 update'!$H:$H=Z$2)),_xlfn._xlws.FILTER('Included studies 2023 update'!$Z:$Z,('Included studies 2023 update'!$E:$E="No")*('Included studies 2023 update'!$H:$H=Z$2))=$V$10,0)=0,0,1))),"0.0%")&amp;")"</f>
        <v>4 (57.1%)</v>
      </c>
      <c r="AA9" s="82"/>
      <c r="AB9" t="str">
        <v>https://pubmed.ncbi.nlm.nih.gov/21549850/</v>
      </c>
      <c r="AC9">
        <f>IF(ISTEXT(AB9),_xlfn.XLOOKUP(AB9,'Included studies 2023 update'!C:C,'Included studies 2023 update'!J:J),"")</f>
        <v>82</v>
      </c>
      <c r="AD9" t="str">
        <f>IF(ISTEXT(AB9),_xlfn.XLOOKUP(AB9,'Included studies 2023 update'!C:C,'Included studies 2023 update'!E:E),"")</f>
        <v>No</v>
      </c>
      <c r="AE9" t="str">
        <f>IF(ISTEXT(AB9),_xlfn.XLOOKUP(AB9,'Included studies 2023 update'!C:C,'Included studies 2023 update'!I:I),"")</f>
        <v>Both</v>
      </c>
      <c r="AF9" t="str">
        <f>IF(ISTEXT(AB9),_xlfn.XLOOKUP(AB9,'Included studies 2023 update'!C:C,'Included studies 2023 update'!U:U),"")</f>
        <v>ACY</v>
      </c>
      <c r="AG9" t="str">
        <f>IF(ISTEXT(AB9),_xlfn.XLOOKUP(AB9,'Included studies 2023 update'!C:C,'Included studies 2023 update'!X:X),"")</f>
        <v>Whole blood</v>
      </c>
      <c r="AH9">
        <f>IF(ISTEXT(AB9),_xlfn.XLOOKUP(AB9,'Included studies 2023 update'!C:C,'Included studies 2023 update'!Y:Y),"")</f>
        <v>500</v>
      </c>
      <c r="AI9" t="str">
        <f>IF(ISTEXT(AB9),_xlfn.XLOOKUP(AB9,'Included studies 2023 update'!C:C,'Included studies 2023 update'!Z:Z),"")</f>
        <v>Prospective</v>
      </c>
      <c r="AJ9" t="str">
        <f>IF(ISTEXT($AB9),_xlfn.XLOOKUP($AB9,'Included studies 2023 update'!$C:$C,'Included studies 2023 update'!AA:AA),"")</f>
        <v>ND</v>
      </c>
      <c r="AK9" t="str">
        <f>IF(ISTEXT($AB9),_xlfn.XLOOKUP($AB9,'Included studies 2023 update'!$C:$C,'Included studies 2023 update'!AB:AB),"")</f>
        <v>ND</v>
      </c>
      <c r="AL9" t="str">
        <f>IF(ISTEXT($AB9),_xlfn.XLOOKUP($AB9,'Included studies 2023 update'!$C:$C,'Included studies 2023 update'!AC:AC),"")</f>
        <v>ND</v>
      </c>
      <c r="AM9" t="str">
        <f>IF(ISTEXT($AB9),_xlfn.XLOOKUP($AB9,'Included studies 2023 update'!$C:$C,'Included studies 2023 update'!AD:AD),"")</f>
        <v>ND</v>
      </c>
      <c r="AN9" t="str">
        <f>IF(ISTEXT($AB9),_xlfn.XLOOKUP($AB9,'Included studies 2023 update'!$C:$C,'Included studies 2023 update'!AE:AE),"")</f>
        <v>ND</v>
      </c>
      <c r="AO9" t="str">
        <f>IF(ISTEXT($AB9),_xlfn.XLOOKUP($AB9,'Included studies 2023 update'!$C:$C,'Included studies 2023 update'!AF:AF),"")</f>
        <v>ND</v>
      </c>
      <c r="AP9" t="str">
        <f>IF(ISTEXT($AB9),_xlfn.XLOOKUP($AB9,'Included studies 2023 update'!$C:$C,'Included studies 2023 update'!AG:AG),"")</f>
        <v>ND</v>
      </c>
      <c r="AQ9" t="str">
        <f>IF(ISTEXT($AB9),_xlfn.XLOOKUP($AB9,'Included studies 2023 update'!$C:$C,'Included studies 2023 update'!AH:AH),"")</f>
        <v>ND</v>
      </c>
      <c r="AR9" t="str">
        <f>IF(ISTEXT($AB9),_xlfn.XLOOKUP($AB9,'Included studies 2023 update'!$C:$C,'Included studies 2023 update'!AI:AI),"")</f>
        <v>ND</v>
      </c>
      <c r="AS9" s="85" t="str">
        <f>IF(ISTEXT($AB9),_xlfn.XLOOKUP($AB9,'Included studies 2023 update'!$C:$C,'Included studies 2023 update'!AJ:AJ),"")</f>
        <v>ND</v>
      </c>
      <c r="AT9" s="85" t="str">
        <f>IF(ISTEXT($AB9),_xlfn.XLOOKUP($AB9,'Included studies 2023 update'!$C:$C,'Included studies 2023 update'!AK:AK),"")</f>
        <v>ND</v>
      </c>
      <c r="AU9" t="str">
        <f>IF(ISTEXT($AB9),_xlfn.XLOOKUP($AB9,'Included studies 2023 update'!$C:$C,'Included studies 2023 update'!AL:AL),"")</f>
        <v>ND</v>
      </c>
      <c r="AV9">
        <f>IF(ISTEXT($AB9),_xlfn.XLOOKUP($AB9,'Included studies 2023 update'!$C:$C,'Included studies 2023 update'!AM:AM),"")</f>
        <v>28</v>
      </c>
      <c r="AW9" t="str">
        <f>IF(ISTEXT($AB9),_xlfn.XLOOKUP($AB9,'Included studies 2023 update'!$C:$C,'Included studies 2023 update'!AN:AN),"")</f>
        <v>1x per week</v>
      </c>
      <c r="AX9" t="str">
        <f>IF(ISTEXT($AB9),_xlfn.XLOOKUP($AB9,'Included studies 2023 update'!$C:$C,'Included studies 2023 update'!AP:AP),"")</f>
        <v>Unclear or ND</v>
      </c>
      <c r="AY9" t="str">
        <f>IF(ISTEXT($AB9),_xlfn.XLOOKUP($AB9,'Included studies 2023 update'!$C:$C,'Included studies 2023 update'!AQ:AQ),"")</f>
        <v>Unclear or ND</v>
      </c>
      <c r="AZ9" t="str">
        <f>IF(ISTEXT($AB9),_xlfn.XLOOKUP($AB9,'Included studies 2023 update'!$C:$C,'Included studies 2023 update'!AR:AR),"")</f>
        <v>Unclear or ND</v>
      </c>
      <c r="BA9" t="str">
        <f>IF(ISTEXT($AB9),_xlfn.XLOOKUP($AB9,'Included studies 2023 update'!$C:$C,'Included studies 2023 update'!AS:AS),"")</f>
        <v>Unclear or ND</v>
      </c>
      <c r="BB9" t="str">
        <f>IF(ISTEXT($AB9),_xlfn.XLOOKUP($AB9,'Included studies 2023 update'!$C:$C,'Included studies 2023 update'!AT:AT),"")</f>
        <v>Unclear or ND</v>
      </c>
      <c r="BC9" t="str">
        <f>IF(ISTEXT($AB9),_xlfn.XLOOKUP($AB9,'Included studies 2023 update'!$C:$C,'Included studies 2023 update'!AU:AU),"")</f>
        <v>Unclear or ND</v>
      </c>
      <c r="BD9" t="str">
        <f>IF(ISTEXT($AB9),_xlfn.XLOOKUP($AB9,'Included studies 2023 update'!$C:$C,'Included studies 2023 update'!AV:AV),"")</f>
        <v>Unclear or ND</v>
      </c>
      <c r="BE9" t="str">
        <f>IF(ISTEXT($AB9),_xlfn.XLOOKUP($AB9,'Included studies 2023 update'!$C:$C,'Included studies 2023 update'!AW:AW),"")</f>
        <v>Unclear or ND</v>
      </c>
      <c r="BF9" t="str">
        <f>IF(ISTEXT($AB9),_xlfn.XLOOKUP($AB9,'Included studies 2023 update'!$C:$C,'Included studies 2023 update'!AX:AX),"")</f>
        <v>Unclear or ND</v>
      </c>
      <c r="BG9" t="str">
        <f>IF(ISTEXT($AB9),_xlfn.XLOOKUP($AB9,'Included studies 2023 update'!$C:$C,'Included studies 2023 update'!AY:AY),"")</f>
        <v>Unclear or ND</v>
      </c>
      <c r="BH9" t="str">
        <f>IF(ISTEXT($AB9),_xlfn.XLOOKUP($AB9,'Included studies 2023 update'!$C:$C,'Included studies 2023 update'!AZ:AZ),"")</f>
        <v>Unclear or ND</v>
      </c>
      <c r="BI9" t="str">
        <f>IF(ISTEXT($AB9),_xlfn.XLOOKUP($AB9,'Included studies 2023 update'!$C:$C,'Included studies 2023 update'!BA:BA),"")</f>
        <v>Unclear or ND</v>
      </c>
      <c r="BJ9" t="str">
        <f>IF(ISTEXT($AB9),_xlfn.XLOOKUP($AB9,'Included studies 2023 update'!$C:$C,'Included studies 2023 update'!BB:BB),"")</f>
        <v>Unclear or ND</v>
      </c>
      <c r="BK9" t="str">
        <f>IF(ISTEXT($AB9),_xlfn.XLOOKUP($AB9,'Included studies 2023 update'!$C:$C,'Included studies 2023 update'!BC:BC),"")</f>
        <v>Unclear or ND</v>
      </c>
      <c r="BL9" t="str">
        <f>IF(ISTEXT($AB9),_xlfn.XLOOKUP($AB9,'Included studies 2023 update'!$C:$C,'Included studies 2023 update'!BD:BD),"")</f>
        <v>Unclear or ND</v>
      </c>
      <c r="BM9" t="str">
        <f>IF(ISTEXT($AB9),_xlfn.XLOOKUP($AB9,'Included studies 2023 update'!$C:$C,'Included studies 2023 update'!BE:BE),"")</f>
        <v>Unclear or ND</v>
      </c>
      <c r="BN9" t="str">
        <f>IF(ISTEXT($AB9),_xlfn.XLOOKUP($AB9,'Included studies 2023 update'!$C:$C,'Included studies 2023 update'!BF:BF),"")</f>
        <v>Unclear or ND</v>
      </c>
      <c r="BO9" t="str">
        <f>IF(ISTEXT($AB9),_xlfn.XLOOKUP($AB9,'Included studies 2023 update'!$C:$C,'Included studies 2023 update'!BG:BG),"")</f>
        <v>Unclear or ND</v>
      </c>
    </row>
    <row r="10" spans="1:79" ht="13" customHeight="1">
      <c r="A10" s="2">
        <v>21549850</v>
      </c>
      <c r="B10" s="11" t="s">
        <v>2670</v>
      </c>
      <c r="C10" s="2" t="s">
        <v>432</v>
      </c>
      <c r="D10" s="2" t="s">
        <v>2671</v>
      </c>
      <c r="E10" s="2" t="s">
        <v>2672</v>
      </c>
      <c r="F10" s="2">
        <v>2011</v>
      </c>
      <c r="G10" s="2" t="s">
        <v>10</v>
      </c>
      <c r="I10" s="2"/>
      <c r="J10" s="14" t="s">
        <v>2679</v>
      </c>
      <c r="K10" s="2">
        <f t="shared" si="0"/>
        <v>1</v>
      </c>
      <c r="L10" s="14" t="s">
        <v>2680</v>
      </c>
      <c r="M10" s="2">
        <f t="shared" si="1"/>
        <v>1</v>
      </c>
      <c r="N10" s="14" t="s">
        <v>2681</v>
      </c>
      <c r="O10" s="2">
        <f t="shared" si="2"/>
        <v>1</v>
      </c>
      <c r="Q10" s="2">
        <v>26984480</v>
      </c>
      <c r="R10">
        <f>IF(ISNUMBER(Q10), _xlfn.XLOOKUP(Q10,'Included studies 2023 update'!A:A,'Included studies 2023 update'!K:K)+_xlfn.XLOOKUP(Q10,'Included studies 2023 update'!A:A,'Included studies 2023 update'!L:L),"")</f>
        <v>92</v>
      </c>
      <c r="U10" s="131"/>
      <c r="V10" s="135" t="s">
        <v>3659</v>
      </c>
      <c r="W10" s="136" t="str">
        <f>""&amp;TEXT(COUNTIFS(AD:AD,"No",AI:AI,V10),"0")&amp;" ("&amp;TEXT(COUNTIFS(AD:AD,"No",AI:AI,V10)/SUM(COUNTIFS(AD:AD,"No",AI:AI,$V$9),COUNTIFS(AD:AD,"No",AI:AI,$V$10)),"0.0%")&amp;")"</f>
        <v>12 (42.9%)</v>
      </c>
      <c r="X10" s="119" t="str" cm="1">
        <f t="array" ref="X10">""&amp;TEXT(SUM(IF(_xlfn._xlws.FILTER(_xlfn._xlws.FILTER('Included studies 2023 update'!$Z:$Z,('Included studies 2023 update'!$E:$E="No")*('Included studies 2023 update'!$H:$H=X$2)),_xlfn._xlws.FILTER('Included studies 2023 update'!$Z:$Z,('Included studies 2023 update'!$E:$E="No")*('Included studies 2023 update'!$H:$H=X$2))=$V10,0)=0,0,1)),"0")&amp;" ("&amp;TEXT(SUM(IF(_xlfn._xlws.FILTER(_xlfn._xlws.FILTER('Included studies 2023 update'!$Z:$Z,('Included studies 2023 update'!$E:$E="No")*('Included studies 2023 update'!$H:$H=X$2)),_xlfn._xlws.FILTER('Included studies 2023 update'!$Z:$Z,('Included studies 2023 update'!$E:$E="No")*('Included studies 2023 update'!$H:$H=X$2))=$V10,0)=0,0,1))/SUM(SUM(IF(_xlfn._xlws.FILTER(_xlfn._xlws.FILTER('Included studies 2023 update'!$Z:$Z,('Included studies 2023 update'!$E:$E="No")*('Included studies 2023 update'!$H:$H=X$2)),_xlfn._xlws.FILTER('Included studies 2023 update'!$Z:$Z,('Included studies 2023 update'!$E:$E="No")*('Included studies 2023 update'!$H:$H=X$2))=$V$9,0)=0,0,1)),SUM(IF(_xlfn._xlws.FILTER(_xlfn._xlws.FILTER('Included studies 2023 update'!$Z:$Z,('Included studies 2023 update'!$E:$E="No")*('Included studies 2023 update'!$H:$H=X$2)),_xlfn._xlws.FILTER('Included studies 2023 update'!$Z:$Z,('Included studies 2023 update'!$E:$E="No")*('Included studies 2023 update'!$H:$H=X$2))=$V$10,0)=0,0,1))),"0.0%")&amp;")"</f>
        <v>10 (40.0%)</v>
      </c>
      <c r="Y10" s="119" t="str" cm="1">
        <f t="array" ref="Y10">""&amp;TEXT(SUM(IF(_xlfn._xlws.FILTER(_xlfn._xlws.FILTER('Included studies 2023 update'!$Z:$Z,('Included studies 2023 update'!$E:$E="No")*('Included studies 2023 update'!$H:$H=Y$2)),_xlfn._xlws.FILTER('Included studies 2023 update'!$Z:$Z,('Included studies 2023 update'!$E:$E="No")*('Included studies 2023 update'!$H:$H=Y$2))=$V10,0)=0,0,1)),"0")&amp;" ("&amp;TEXT(SUM(IF(_xlfn._xlws.FILTER(_xlfn._xlws.FILTER('Included studies 2023 update'!$Z:$Z,('Included studies 2023 update'!$E:$E="No")*('Included studies 2023 update'!$H:$H=Y$2)),_xlfn._xlws.FILTER('Included studies 2023 update'!$Z:$Z,('Included studies 2023 update'!$E:$E="No")*('Included studies 2023 update'!$H:$H=Y$2))=$V10,0)=0,0,1))/SUM(SUM(IF(_xlfn._xlws.FILTER(_xlfn._xlws.FILTER('Included studies 2023 update'!$Z:$Z,('Included studies 2023 update'!$E:$E="No")*('Included studies 2023 update'!$H:$H=Y$2)),_xlfn._xlws.FILTER('Included studies 2023 update'!$Z:$Z,('Included studies 2023 update'!$E:$E="No")*('Included studies 2023 update'!$H:$H=Y$2))=$V$9,0)=0,0,1)),SUM(IF(_xlfn._xlws.FILTER(_xlfn._xlws.FILTER('Included studies 2023 update'!$Z:$Z,('Included studies 2023 update'!$E:$E="No")*('Included studies 2023 update'!$H:$H=Y$2)),_xlfn._xlws.FILTER('Included studies 2023 update'!$Z:$Z,('Included studies 2023 update'!$E:$E="No")*('Included studies 2023 update'!$H:$H=Y$2))=$V$10,0)=0,0,1))),"0.0%")&amp;")"</f>
        <v>3 (37.5%)</v>
      </c>
      <c r="Z10" s="119" t="str" cm="1">
        <f t="array" ref="Z10">""&amp;TEXT(SUM(IF(_xlfn._xlws.FILTER(_xlfn._xlws.FILTER('Included studies 2023 update'!$Z:$Z,('Included studies 2023 update'!$E:$E="No")*('Included studies 2023 update'!$H:$H=Z$2)),_xlfn._xlws.FILTER('Included studies 2023 update'!$Z:$Z,('Included studies 2023 update'!$E:$E="No")*('Included studies 2023 update'!$H:$H=Z$2))=$V10,0)=0,0,1)),"0")&amp;" ("&amp;TEXT(SUM(IF(_xlfn._xlws.FILTER(_xlfn._xlws.FILTER('Included studies 2023 update'!$Z:$Z,('Included studies 2023 update'!$E:$E="No")*('Included studies 2023 update'!$H:$H=Z$2)),_xlfn._xlws.FILTER('Included studies 2023 update'!$Z:$Z,('Included studies 2023 update'!$E:$E="No")*('Included studies 2023 update'!$H:$H=Z$2))=$V10,0)=0,0,1))/SUM(SUM(IF(_xlfn._xlws.FILTER(_xlfn._xlws.FILTER('Included studies 2023 update'!$Z:$Z,('Included studies 2023 update'!$E:$E="No")*('Included studies 2023 update'!$H:$H=Z$2)),_xlfn._xlws.FILTER('Included studies 2023 update'!$Z:$Z,('Included studies 2023 update'!$E:$E="No")*('Included studies 2023 update'!$H:$H=Z$2))=$V$9,0)=0,0,1)),SUM(IF(_xlfn._xlws.FILTER(_xlfn._xlws.FILTER('Included studies 2023 update'!$Z:$Z,('Included studies 2023 update'!$E:$E="No")*('Included studies 2023 update'!$H:$H=Z$2)),_xlfn._xlws.FILTER('Included studies 2023 update'!$Z:$Z,('Included studies 2023 update'!$E:$E="No")*('Included studies 2023 update'!$H:$H=Z$2))=$V$10,0)=0,0,1))),"0.0%")&amp;")"</f>
        <v>3 (42.9%)</v>
      </c>
      <c r="AA10" s="82"/>
      <c r="AB10" t="str">
        <v>https://pubmed.ncbi.nlm.nih.gov/26984480/</v>
      </c>
      <c r="AC10">
        <f>IF(ISTEXT(AB10),_xlfn.XLOOKUP(AB10,'Included studies 2023 update'!C:C,'Included studies 2023 update'!J:J),"")</f>
        <v>92</v>
      </c>
      <c r="AD10" t="str">
        <f>IF(ISTEXT(AB10),_xlfn.XLOOKUP(AB10,'Included studies 2023 update'!C:C,'Included studies 2023 update'!E:E),"")</f>
        <v>No</v>
      </c>
      <c r="AE10" t="str">
        <f>IF(ISTEXT(AB10),_xlfn.XLOOKUP(AB10,'Included studies 2023 update'!C:C,'Included studies 2023 update'!I:I),"")</f>
        <v>Adult</v>
      </c>
      <c r="AF10" t="str">
        <f>IF(ISTEXT(AB10),_xlfn.XLOOKUP(AB10,'Included studies 2023 update'!C:C,'Included studies 2023 update'!U:U),"")</f>
        <v>GAN</v>
      </c>
      <c r="AG10" t="str">
        <f>IF(ISTEXT(AB10),_xlfn.XLOOKUP(AB10,'Included studies 2023 update'!C:C,'Included studies 2023 update'!X:X),"")</f>
        <v>Plasma</v>
      </c>
      <c r="AH10">
        <f>IF(ISTEXT(AB10),_xlfn.XLOOKUP(AB10,'Included studies 2023 update'!C:C,'Included studies 2023 update'!Y:Y),"")</f>
        <v>200</v>
      </c>
      <c r="AI10" t="str">
        <f>IF(ISTEXT(AB10),_xlfn.XLOOKUP(AB10,'Included studies 2023 update'!C:C,'Included studies 2023 update'!Z:Z),"")</f>
        <v>Retrospective</v>
      </c>
      <c r="AJ10">
        <f>IF(ISTEXT($AB10),_xlfn.XLOOKUP($AB10,'Included studies 2023 update'!$C:$C,'Included studies 2023 update'!AA:AA),"")</f>
        <v>0</v>
      </c>
      <c r="AK10">
        <f>IF(ISTEXT($AB10),_xlfn.XLOOKUP($AB10,'Included studies 2023 update'!$C:$C,'Included studies 2023 update'!AB:AB),"")</f>
        <v>0</v>
      </c>
      <c r="AL10">
        <f>IF(ISTEXT($AB10),_xlfn.XLOOKUP($AB10,'Included studies 2023 update'!$C:$C,'Included studies 2023 update'!AC:AC),"")</f>
        <v>0</v>
      </c>
      <c r="AM10">
        <f>IF(ISTEXT($AB10),_xlfn.XLOOKUP($AB10,'Included studies 2023 update'!$C:$C,'Included studies 2023 update'!AD:AD),"")</f>
        <v>0</v>
      </c>
      <c r="AN10">
        <f>IF(ISTEXT($AB10),_xlfn.XLOOKUP($AB10,'Included studies 2023 update'!$C:$C,'Included studies 2023 update'!AE:AE),"")</f>
        <v>0</v>
      </c>
      <c r="AO10">
        <f>IF(ISTEXT($AB10),_xlfn.XLOOKUP($AB10,'Included studies 2023 update'!$C:$C,'Included studies 2023 update'!AF:AF),"")</f>
        <v>0</v>
      </c>
      <c r="AP10">
        <f>IF(ISTEXT($AB10),_xlfn.XLOOKUP($AB10,'Included studies 2023 update'!$C:$C,'Included studies 2023 update'!AG:AG),"")</f>
        <v>18</v>
      </c>
      <c r="AQ10">
        <f>IF(ISTEXT($AB10),_xlfn.XLOOKUP($AB10,'Included studies 2023 update'!$C:$C,'Included studies 2023 update'!AH:AH),"")</f>
        <v>61</v>
      </c>
      <c r="AR10">
        <f>IF(ISTEXT($AB10),_xlfn.XLOOKUP($AB10,'Included studies 2023 update'!$C:$C,'Included studies 2023 update'!AI:AI),"")</f>
        <v>0</v>
      </c>
      <c r="AS10" s="85">
        <f>IF(ISTEXT($AB10),_xlfn.XLOOKUP($AB10,'Included studies 2023 update'!$C:$C,'Included studies 2023 update'!AJ:AJ),"")</f>
        <v>0</v>
      </c>
      <c r="AT10" s="85">
        <f>IF(ISTEXT($AB10),_xlfn.XLOOKUP($AB10,'Included studies 2023 update'!$C:$C,'Included studies 2023 update'!AK:AK),"")</f>
        <v>0</v>
      </c>
      <c r="AU10">
        <f>IF(ISTEXT($AB10),_xlfn.XLOOKUP($AB10,'Included studies 2023 update'!$C:$C,'Included studies 2023 update'!AL:AL),"")</f>
        <v>13</v>
      </c>
      <c r="AV10" t="str">
        <f>IF(ISTEXT($AB10),_xlfn.XLOOKUP($AB10,'Included studies 2023 update'!$C:$C,'Included studies 2023 update'!AM:AM),"")</f>
        <v>Unclear</v>
      </c>
      <c r="AW10" t="str">
        <f>IF(ISTEXT($AB10),_xlfn.XLOOKUP($AB10,'Included studies 2023 update'!$C:$C,'Included studies 2023 update'!AN:AN),"")</f>
        <v>1x per week</v>
      </c>
      <c r="AX10" t="str">
        <f>IF(ISTEXT($AB10),_xlfn.XLOOKUP($AB10,'Included studies 2023 update'!$C:$C,'Included studies 2023 update'!AP:AP),"")</f>
        <v>Unclear or ND</v>
      </c>
      <c r="AY10" t="str">
        <f>IF(ISTEXT($AB10),_xlfn.XLOOKUP($AB10,'Included studies 2023 update'!$C:$C,'Included studies 2023 update'!AQ:AQ),"")</f>
        <v>Unclear or ND</v>
      </c>
      <c r="AZ10" t="str">
        <f>IF(ISTEXT($AB10),_xlfn.XLOOKUP($AB10,'Included studies 2023 update'!$C:$C,'Included studies 2023 update'!AR:AR),"")</f>
        <v>Unclear or ND</v>
      </c>
      <c r="BA10" t="str">
        <f>IF(ISTEXT($AB10),_xlfn.XLOOKUP($AB10,'Included studies 2023 update'!$C:$C,'Included studies 2023 update'!AS:AS),"")</f>
        <v>Unclear or ND</v>
      </c>
      <c r="BB10" t="str">
        <f>IF(ISTEXT($AB10),_xlfn.XLOOKUP($AB10,'Included studies 2023 update'!$C:$C,'Included studies 2023 update'!AT:AT),"")</f>
        <v>Unclear or ND</v>
      </c>
      <c r="BC10" t="str">
        <f>IF(ISTEXT($AB10),_xlfn.XLOOKUP($AB10,'Included studies 2023 update'!$C:$C,'Included studies 2023 update'!AU:AU),"")</f>
        <v>Unclear or ND</v>
      </c>
      <c r="BD10" t="str">
        <f>IF(ISTEXT($AB10),_xlfn.XLOOKUP($AB10,'Included studies 2023 update'!$C:$C,'Included studies 2023 update'!AV:AV),"")</f>
        <v>Unclear or ND</v>
      </c>
      <c r="BE10" t="str">
        <f>IF(ISTEXT($AB10),_xlfn.XLOOKUP($AB10,'Included studies 2023 update'!$C:$C,'Included studies 2023 update'!AW:AW),"")</f>
        <v>Unclear or ND</v>
      </c>
      <c r="BF10" t="str">
        <f>IF(ISTEXT($AB10),_xlfn.XLOOKUP($AB10,'Included studies 2023 update'!$C:$C,'Included studies 2023 update'!AX:AX),"")</f>
        <v>Unclear or ND</v>
      </c>
      <c r="BG10" t="str">
        <f>IF(ISTEXT($AB10),_xlfn.XLOOKUP($AB10,'Included studies 2023 update'!$C:$C,'Included studies 2023 update'!AY:AY),"")</f>
        <v>Unclear or ND</v>
      </c>
      <c r="BH10" t="str">
        <f>IF(ISTEXT($AB10),_xlfn.XLOOKUP($AB10,'Included studies 2023 update'!$C:$C,'Included studies 2023 update'!AZ:AZ),"")</f>
        <v>Unclear or ND</v>
      </c>
      <c r="BI10" t="str">
        <f>IF(ISTEXT($AB10),_xlfn.XLOOKUP($AB10,'Included studies 2023 update'!$C:$C,'Included studies 2023 update'!BA:BA),"")</f>
        <v>Unclear or ND</v>
      </c>
      <c r="BJ10" t="str">
        <f>IF(ISTEXT($AB10),_xlfn.XLOOKUP($AB10,'Included studies 2023 update'!$C:$C,'Included studies 2023 update'!BB:BB),"")</f>
        <v>Unclear or ND</v>
      </c>
      <c r="BK10" t="str">
        <f>IF(ISTEXT($AB10),_xlfn.XLOOKUP($AB10,'Included studies 2023 update'!$C:$C,'Included studies 2023 update'!BC:BC),"")</f>
        <v>Unclear or ND</v>
      </c>
      <c r="BL10" t="str">
        <f>IF(ISTEXT($AB10),_xlfn.XLOOKUP($AB10,'Included studies 2023 update'!$C:$C,'Included studies 2023 update'!BD:BD),"")</f>
        <v>Unclear or ND</v>
      </c>
      <c r="BM10" t="str">
        <f>IF(ISTEXT($AB10),_xlfn.XLOOKUP($AB10,'Included studies 2023 update'!$C:$C,'Included studies 2023 update'!BE:BE),"")</f>
        <v>Unclear or ND</v>
      </c>
      <c r="BN10" t="str">
        <f>IF(ISTEXT($AB10),_xlfn.XLOOKUP($AB10,'Included studies 2023 update'!$C:$C,'Included studies 2023 update'!BF:BF),"")</f>
        <v>Unclear or ND</v>
      </c>
      <c r="BO10" t="str">
        <f>IF(ISTEXT($AB10),_xlfn.XLOOKUP($AB10,'Included studies 2023 update'!$C:$C,'Included studies 2023 update'!BG:BG),"")</f>
        <v>Unclear or ND</v>
      </c>
    </row>
    <row r="11" spans="1:79" ht="13" customHeight="1">
      <c r="A11" s="2">
        <v>11035370</v>
      </c>
      <c r="B11" s="11" t="s">
        <v>2676</v>
      </c>
      <c r="C11" s="2" t="s">
        <v>352</v>
      </c>
      <c r="D11" s="2" t="s">
        <v>2677</v>
      </c>
      <c r="E11" s="2" t="s">
        <v>2678</v>
      </c>
      <c r="F11" s="2">
        <v>2000</v>
      </c>
      <c r="G11" s="2" t="s">
        <v>10</v>
      </c>
      <c r="I11" s="2"/>
      <c r="J11" s="14" t="s">
        <v>2685</v>
      </c>
      <c r="K11" s="2">
        <f t="shared" si="0"/>
        <v>1</v>
      </c>
      <c r="L11" s="14" t="s">
        <v>2686</v>
      </c>
      <c r="M11" s="2">
        <f t="shared" si="1"/>
        <v>1</v>
      </c>
      <c r="N11" s="14" t="s">
        <v>2687</v>
      </c>
      <c r="O11" s="2">
        <f t="shared" si="2"/>
        <v>1</v>
      </c>
      <c r="Q11" s="2">
        <v>18541204</v>
      </c>
      <c r="R11">
        <f>IF(ISNUMBER(Q11), _xlfn.XLOOKUP(Q11,'Included studies 2023 update'!A:A,'Included studies 2023 update'!K:K)+_xlfn.XLOOKUP(Q11,'Included studies 2023 update'!A:A,'Included studies 2023 update'!L:L),"")</f>
        <v>58</v>
      </c>
      <c r="U11" s="132" t="s">
        <v>3746</v>
      </c>
      <c r="V11" s="103" t="s">
        <v>3685</v>
      </c>
      <c r="W11" s="114" t="str">
        <f>""&amp;TEXT(SUM(AJ:AJ),"0")&amp;" ("&amp;TEXT(SUM(AJ:AJ)/(SUM(AJ:AU)-SUM(AJ:AJ)),"0.0%")&amp;")"</f>
        <v>306 (6.2%)</v>
      </c>
      <c r="X11" s="114" t="str" cm="1">
        <f t="array" ref="X11">""&amp;TEXT(SUM(_xlfn._xlws.FILTER('Included studies 2023 update'!$AA:$AA,('Included studies 2023 update'!$E:$E="No")*('Included studies 2023 update'!$H:$H=X$2))),"0")&amp;" ("&amp;TEXT(SUM(_xlfn._xlws.FILTER('Included studies 2023 update'!$AA:$AA,('Included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221 (4.4%)</v>
      </c>
      <c r="Y11" s="114" t="str" cm="1">
        <f t="array" ref="Y11">""&amp;TEXT(SUM(_xlfn._xlws.FILTER('Included studies 2023 update'!$AA:$AA,('Included studies 2023 update'!$E:$E="No")*('Included studies 2023 update'!$H:$H=Y$2))),"0")&amp;" ("&amp;TEXT(SUM(_xlfn._xlws.FILTER('Included studies 2023 update'!$AA:$AA,('Included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160 (12.5%)</v>
      </c>
      <c r="Z11" s="114" t="str" cm="1">
        <f t="array" ref="Z11">""&amp;TEXT(SUM(_xlfn._xlws.FILTER('Included studies 2023 update'!$AA:$AA,('Included studies 2023 update'!$E:$E="No")*('Included studies 2023 update'!$H:$H=Z$2))),"0")&amp;" ("&amp;TEXT(SUM(_xlfn._xlws.FILTER('Included studies 2023 update'!$AA:$AA,('Included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207 (15.5%)</v>
      </c>
      <c r="AA11"/>
      <c r="AB11" t="str">
        <v>https://pubmed.ncbi.nlm.nih.gov/18541204/</v>
      </c>
      <c r="AC11">
        <f>IF(ISTEXT(AB11),_xlfn.XLOOKUP(AB11,'Included studies 2023 update'!C:C,'Included studies 2023 update'!J:J),"")</f>
        <v>58</v>
      </c>
      <c r="AD11" t="str">
        <f>IF(ISTEXT(AB11),_xlfn.XLOOKUP(AB11,'Included studies 2023 update'!C:C,'Included studies 2023 update'!E:E),"")</f>
        <v>No</v>
      </c>
      <c r="AE11" t="str">
        <f>IF(ISTEXT(AB11),_xlfn.XLOOKUP(AB11,'Included studies 2023 update'!C:C,'Included studies 2023 update'!I:I),"")</f>
        <v>Pediatric</v>
      </c>
      <c r="AF11" t="str">
        <f>IF(ISTEXT(AB11),_xlfn.XLOOKUP(AB11,'Included studies 2023 update'!C:C,'Included studies 2023 update'!U:U),"")</f>
        <v>ACY</v>
      </c>
      <c r="AG11" t="str">
        <f>IF(ISTEXT(AB11),_xlfn.XLOOKUP(AB11,'Included studies 2023 update'!C:C,'Included studies 2023 update'!X:X),"")</f>
        <v>Plasma</v>
      </c>
      <c r="AH11">
        <f>IF(ISTEXT(AB11),_xlfn.XLOOKUP(AB11,'Included studies 2023 update'!C:C,'Included studies 2023 update'!Y:Y),"")</f>
        <v>1000</v>
      </c>
      <c r="AI11" t="str">
        <f>IF(ISTEXT(AB11),_xlfn.XLOOKUP(AB11,'Included studies 2023 update'!C:C,'Included studies 2023 update'!Z:Z),"")</f>
        <v>Prospective</v>
      </c>
      <c r="AJ11">
        <f>IF(ISTEXT($AB11),_xlfn.XLOOKUP($AB11,'Included studies 2023 update'!$C:$C,'Included studies 2023 update'!AA:AA),"")</f>
        <v>0</v>
      </c>
      <c r="AK11">
        <f>IF(ISTEXT($AB11),_xlfn.XLOOKUP($AB11,'Included studies 2023 update'!$C:$C,'Included studies 2023 update'!AB:AB),"")</f>
        <v>0</v>
      </c>
      <c r="AL11">
        <f>IF(ISTEXT($AB11),_xlfn.XLOOKUP($AB11,'Included studies 2023 update'!$C:$C,'Included studies 2023 update'!AC:AC),"")</f>
        <v>0</v>
      </c>
      <c r="AM11">
        <f>IF(ISTEXT($AB11),_xlfn.XLOOKUP($AB11,'Included studies 2023 update'!$C:$C,'Included studies 2023 update'!AD:AD),"")</f>
        <v>0</v>
      </c>
      <c r="AN11">
        <f>IF(ISTEXT($AB11),_xlfn.XLOOKUP($AB11,'Included studies 2023 update'!$C:$C,'Included studies 2023 update'!AE:AE),"")</f>
        <v>0</v>
      </c>
      <c r="AO11">
        <f>IF(ISTEXT($AB11),_xlfn.XLOOKUP($AB11,'Included studies 2023 update'!$C:$C,'Included studies 2023 update'!AF:AF),"")</f>
        <v>0</v>
      </c>
      <c r="AP11">
        <f>IF(ISTEXT($AB11),_xlfn.XLOOKUP($AB11,'Included studies 2023 update'!$C:$C,'Included studies 2023 update'!AG:AG),"")</f>
        <v>0</v>
      </c>
      <c r="AQ11">
        <f>IF(ISTEXT($AB11),_xlfn.XLOOKUP($AB11,'Included studies 2023 update'!$C:$C,'Included studies 2023 update'!AH:AH),"")</f>
        <v>0</v>
      </c>
      <c r="AR11">
        <f>IF(ISTEXT($AB11),_xlfn.XLOOKUP($AB11,'Included studies 2023 update'!$C:$C,'Included studies 2023 update'!AI:AI),"")</f>
        <v>0</v>
      </c>
      <c r="AS11" s="85">
        <f>IF(ISTEXT($AB11),_xlfn.XLOOKUP($AB11,'Included studies 2023 update'!$C:$C,'Included studies 2023 update'!AJ:AJ),"")</f>
        <v>28</v>
      </c>
      <c r="AT11" s="85">
        <f>IF(ISTEXT($AB11),_xlfn.XLOOKUP($AB11,'Included studies 2023 update'!$C:$C,'Included studies 2023 update'!AK:AK),"")</f>
        <v>30</v>
      </c>
      <c r="AU11">
        <f>IF(ISTEXT($AB11),_xlfn.XLOOKUP($AB11,'Included studies 2023 update'!$C:$C,'Included studies 2023 update'!AL:AL),"")</f>
        <v>0</v>
      </c>
      <c r="AV11">
        <f>IF(ISTEXT($AB11),_xlfn.XLOOKUP($AB11,'Included studies 2023 update'!$C:$C,'Included studies 2023 update'!AM:AM),"")</f>
        <v>120</v>
      </c>
      <c r="AW11" t="str">
        <f>IF(ISTEXT($AB11),_xlfn.XLOOKUP($AB11,'Included studies 2023 update'!$C:$C,'Included studies 2023 update'!AN:AN),"")</f>
        <v>1x per week</v>
      </c>
      <c r="AX11">
        <f>IF(ISTEXT($AB11),_xlfn.XLOOKUP($AB11,'Included studies 2023 update'!$C:$C,'Included studies 2023 update'!AP:AP),"")</f>
        <v>58</v>
      </c>
      <c r="AY11">
        <f>IF(ISTEXT($AB11),_xlfn.XLOOKUP($AB11,'Included studies 2023 update'!$C:$C,'Included studies 2023 update'!AQ:AQ),"")</f>
        <v>0</v>
      </c>
      <c r="AZ11">
        <f>IF(ISTEXT($AB11),_xlfn.XLOOKUP($AB11,'Included studies 2023 update'!$C:$C,'Included studies 2023 update'!AR:AR),"")</f>
        <v>0</v>
      </c>
      <c r="BA11">
        <f>IF(ISTEXT($AB11),_xlfn.XLOOKUP($AB11,'Included studies 2023 update'!$C:$C,'Included studies 2023 update'!AS:AS),"")</f>
        <v>0</v>
      </c>
      <c r="BB11">
        <f>IF(ISTEXT($AB11),_xlfn.XLOOKUP($AB11,'Included studies 2023 update'!$C:$C,'Included studies 2023 update'!AT:AT),"")</f>
        <v>0</v>
      </c>
      <c r="BC11">
        <f>IF(ISTEXT($AB11),_xlfn.XLOOKUP($AB11,'Included studies 2023 update'!$C:$C,'Included studies 2023 update'!AU:AU),"")</f>
        <v>0</v>
      </c>
      <c r="BD11">
        <f>IF(ISTEXT($AB11),_xlfn.XLOOKUP($AB11,'Included studies 2023 update'!$C:$C,'Included studies 2023 update'!AV:AV),"")</f>
        <v>0</v>
      </c>
      <c r="BE11">
        <f>IF(ISTEXT($AB11),_xlfn.XLOOKUP($AB11,'Included studies 2023 update'!$C:$C,'Included studies 2023 update'!AW:AW),"")</f>
        <v>0</v>
      </c>
      <c r="BF11">
        <f>IF(ISTEXT($AB11),_xlfn.XLOOKUP($AB11,'Included studies 2023 update'!$C:$C,'Included studies 2023 update'!AX:AX),"")</f>
        <v>0</v>
      </c>
      <c r="BG11">
        <f>IF(ISTEXT($AB11),_xlfn.XLOOKUP($AB11,'Included studies 2023 update'!$C:$C,'Included studies 2023 update'!AY:AY),"")</f>
        <v>0</v>
      </c>
      <c r="BH11">
        <f>IF(ISTEXT($AB11),_xlfn.XLOOKUP($AB11,'Included studies 2023 update'!$C:$C,'Included studies 2023 update'!AZ:AZ),"")</f>
        <v>0</v>
      </c>
      <c r="BI11">
        <f>IF(ISTEXT($AB11),_xlfn.XLOOKUP($AB11,'Included studies 2023 update'!$C:$C,'Included studies 2023 update'!BA:BA),"")</f>
        <v>0</v>
      </c>
      <c r="BJ11">
        <f>IF(ISTEXT($AB11),_xlfn.XLOOKUP($AB11,'Included studies 2023 update'!$C:$C,'Included studies 2023 update'!BB:BB),"")</f>
        <v>0</v>
      </c>
      <c r="BK11">
        <f>IF(ISTEXT($AB11),_xlfn.XLOOKUP($AB11,'Included studies 2023 update'!$C:$C,'Included studies 2023 update'!BC:BC),"")</f>
        <v>0</v>
      </c>
      <c r="BL11">
        <f>IF(ISTEXT($AB11),_xlfn.XLOOKUP($AB11,'Included studies 2023 update'!$C:$C,'Included studies 2023 update'!BD:BD),"")</f>
        <v>0</v>
      </c>
      <c r="BM11">
        <f>IF(ISTEXT($AB11),_xlfn.XLOOKUP($AB11,'Included studies 2023 update'!$C:$C,'Included studies 2023 update'!BE:BE),"")</f>
        <v>0</v>
      </c>
      <c r="BN11">
        <f>IF(ISTEXT($AB11),_xlfn.XLOOKUP($AB11,'Included studies 2023 update'!$C:$C,'Included studies 2023 update'!BF:BF),"")</f>
        <v>40</v>
      </c>
      <c r="BO11">
        <f>IF(ISTEXT($AB11),_xlfn.XLOOKUP($AB11,'Included studies 2023 update'!$C:$C,'Included studies 2023 update'!BG:BG),"")</f>
        <v>18</v>
      </c>
    </row>
    <row r="12" spans="1:79" ht="13" customHeight="1">
      <c r="A12" s="2">
        <v>9365899</v>
      </c>
      <c r="B12" s="11" t="s">
        <v>2682</v>
      </c>
      <c r="C12" s="2" t="s">
        <v>133</v>
      </c>
      <c r="D12" s="2" t="s">
        <v>2683</v>
      </c>
      <c r="E12" s="2" t="s">
        <v>2684</v>
      </c>
      <c r="F12" s="2">
        <v>1997</v>
      </c>
      <c r="G12" s="2" t="s">
        <v>10</v>
      </c>
      <c r="I12" s="2"/>
      <c r="J12" s="14" t="s">
        <v>2691</v>
      </c>
      <c r="K12" s="2">
        <f t="shared" si="0"/>
        <v>1</v>
      </c>
      <c r="L12" s="14" t="s">
        <v>2692</v>
      </c>
      <c r="M12" s="2">
        <f t="shared" si="1"/>
        <v>1</v>
      </c>
      <c r="N12" s="14" t="s">
        <v>2693</v>
      </c>
      <c r="O12" s="2">
        <f t="shared" si="2"/>
        <v>2</v>
      </c>
      <c r="Q12" s="2">
        <v>22820131</v>
      </c>
      <c r="R12">
        <f>IF(ISNUMBER(Q12), _xlfn.XLOOKUP(Q12,'Included studies 2023 update'!A:A,'Included studies 2023 update'!K:K)+_xlfn.XLOOKUP(Q12,'Included studies 2023 update'!A:A,'Included studies 2023 update'!L:L),"")</f>
        <v>56</v>
      </c>
      <c r="U12" s="131"/>
      <c r="V12" s="115" t="s">
        <v>3686</v>
      </c>
      <c r="W12" s="114" t="str">
        <f>""&amp;TEXT(SUM(AK:AK),"0")&amp;" ("&amp;TEXT(SUM(AK:AK)/(SUM(AJ:AU)-SUM(AK:AK)),"0.0%")&amp;")"</f>
        <v>355 (7.3%)</v>
      </c>
      <c r="X12" s="114" t="str" cm="1">
        <f t="array" ref="X12">""&amp;TEXT(SUM(_xlfn._xlws.FILTER('Included studies 2023 update'!$AB:$AB,('Included studies 2023 update'!$E:$E="No")*('Included studies 2023 update'!$H:$H=X$2))),"0")&amp;" ("&amp;TEXT(SUM(_xlfn._xlws.FILTER('Included studies 2023 update'!$AB:$AB,('Included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342 (6.8%)</v>
      </c>
      <c r="Y12" s="114" t="str" cm="1">
        <f t="array" ref="Y12">""&amp;TEXT(SUM(_xlfn._xlws.FILTER('Included studies 2023 update'!$AB:$AB,('Included studies 2023 update'!$E:$E="No")*('Included studies 2023 update'!$H:$H=Y$2))),"0")&amp;" ("&amp;TEXT(SUM(_xlfn._xlws.FILTER('Included studies 2023 update'!$AB:$AB,('Included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206 (16.1%)</v>
      </c>
      <c r="Z12" s="114" t="str" cm="1">
        <f t="array" ref="Z12">""&amp;TEXT(SUM(_xlfn._xlws.FILTER('Included studies 2023 update'!$AB:$AB,('Included studies 2023 update'!$E:$E="No")*('Included studies 2023 update'!$H:$H=Z$2))),"0")&amp;" ("&amp;TEXT(SUM(_xlfn._xlws.FILTER('Included studies 2023 update'!$AB:$AB,('Included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193 (14.5%)</v>
      </c>
      <c r="AA12"/>
      <c r="AB12" t="str">
        <v>https://pubmed.ncbi.nlm.nih.gov/22820131/</v>
      </c>
      <c r="AC12">
        <f>IF(ISTEXT(AB12),_xlfn.XLOOKUP(AB12,'Included studies 2023 update'!C:C,'Included studies 2023 update'!J:J),"")</f>
        <v>56</v>
      </c>
      <c r="AD12" t="str">
        <f>IF(ISTEXT(AB12),_xlfn.XLOOKUP(AB12,'Included studies 2023 update'!C:C,'Included studies 2023 update'!E:E),"")</f>
        <v>No</v>
      </c>
      <c r="AE12" t="str">
        <f>IF(ISTEXT(AB12),_xlfn.XLOOKUP(AB12,'Included studies 2023 update'!C:C,'Included studies 2023 update'!I:I),"")</f>
        <v>Pediatric</v>
      </c>
      <c r="AF12" t="str">
        <f>IF(ISTEXT(AB12),_xlfn.XLOOKUP(AB12,'Included studies 2023 update'!C:C,'Included studies 2023 update'!U:U),"")</f>
        <v>Unclear or ND</v>
      </c>
      <c r="AG12" t="str">
        <f>IF(ISTEXT(AB12),_xlfn.XLOOKUP(AB12,'Included studies 2023 update'!C:C,'Included studies 2023 update'!X:X),"")</f>
        <v>Plasma</v>
      </c>
      <c r="AH12">
        <f>IF(ISTEXT(AB12),_xlfn.XLOOKUP(AB12,'Included studies 2023 update'!C:C,'Included studies 2023 update'!Y:Y),"")</f>
        <v>1000</v>
      </c>
      <c r="AI12" t="str">
        <f>IF(ISTEXT(AB12),_xlfn.XLOOKUP(AB12,'Included studies 2023 update'!C:C,'Included studies 2023 update'!Z:Z),"")</f>
        <v>Prospective</v>
      </c>
      <c r="AJ12" t="str">
        <f>IF(ISTEXT($AB12),_xlfn.XLOOKUP($AB12,'Included studies 2023 update'!$C:$C,'Included studies 2023 update'!AA:AA),"")</f>
        <v>ND</v>
      </c>
      <c r="AK12" t="str">
        <f>IF(ISTEXT($AB12),_xlfn.XLOOKUP($AB12,'Included studies 2023 update'!$C:$C,'Included studies 2023 update'!AB:AB),"")</f>
        <v>ND</v>
      </c>
      <c r="AL12" t="str">
        <f>IF(ISTEXT($AB12),_xlfn.XLOOKUP($AB12,'Included studies 2023 update'!$C:$C,'Included studies 2023 update'!AC:AC),"")</f>
        <v>ND</v>
      </c>
      <c r="AM12" t="str">
        <f>IF(ISTEXT($AB12),_xlfn.XLOOKUP($AB12,'Included studies 2023 update'!$C:$C,'Included studies 2023 update'!AD:AD),"")</f>
        <v>ND</v>
      </c>
      <c r="AN12" t="str">
        <f>IF(ISTEXT($AB12),_xlfn.XLOOKUP($AB12,'Included studies 2023 update'!$C:$C,'Included studies 2023 update'!AE:AE),"")</f>
        <v>ND</v>
      </c>
      <c r="AO12" t="str">
        <f>IF(ISTEXT($AB12),_xlfn.XLOOKUP($AB12,'Included studies 2023 update'!$C:$C,'Included studies 2023 update'!AF:AF),"")</f>
        <v>ND</v>
      </c>
      <c r="AP12" t="str">
        <f>IF(ISTEXT($AB12),_xlfn.XLOOKUP($AB12,'Included studies 2023 update'!$C:$C,'Included studies 2023 update'!AG:AG),"")</f>
        <v>ND</v>
      </c>
      <c r="AQ12" t="str">
        <f>IF(ISTEXT($AB12),_xlfn.XLOOKUP($AB12,'Included studies 2023 update'!$C:$C,'Included studies 2023 update'!AH:AH),"")</f>
        <v>ND</v>
      </c>
      <c r="AR12" t="str">
        <f>IF(ISTEXT($AB12),_xlfn.XLOOKUP($AB12,'Included studies 2023 update'!$C:$C,'Included studies 2023 update'!AI:AI),"")</f>
        <v>ND</v>
      </c>
      <c r="AS12" s="85" t="str">
        <f>IF(ISTEXT($AB12),_xlfn.XLOOKUP($AB12,'Included studies 2023 update'!$C:$C,'Included studies 2023 update'!AJ:AJ),"")</f>
        <v>ND</v>
      </c>
      <c r="AT12" s="85" t="str">
        <f>IF(ISTEXT($AB12),_xlfn.XLOOKUP($AB12,'Included studies 2023 update'!$C:$C,'Included studies 2023 update'!AK:AK),"")</f>
        <v>ND</v>
      </c>
      <c r="AU12" t="str">
        <f>IF(ISTEXT($AB12),_xlfn.XLOOKUP($AB12,'Included studies 2023 update'!$C:$C,'Included studies 2023 update'!AL:AL),"")</f>
        <v>ND</v>
      </c>
      <c r="AV12">
        <f>IF(ISTEXT($AB12),_xlfn.XLOOKUP($AB12,'Included studies 2023 update'!$C:$C,'Included studies 2023 update'!AM:AM),"")</f>
        <v>120</v>
      </c>
      <c r="AW12" t="str">
        <f>IF(ISTEXT($AB12),_xlfn.XLOOKUP($AB12,'Included studies 2023 update'!$C:$C,'Included studies 2023 update'!AN:AN),"")</f>
        <v>1x per week</v>
      </c>
      <c r="AX12">
        <f>IF(ISTEXT($AB12),_xlfn.XLOOKUP($AB12,'Included studies 2023 update'!$C:$C,'Included studies 2023 update'!AP:AP),"")</f>
        <v>56</v>
      </c>
      <c r="AY12">
        <f>IF(ISTEXT($AB12),_xlfn.XLOOKUP($AB12,'Included studies 2023 update'!$C:$C,'Included studies 2023 update'!AQ:AQ),"")</f>
        <v>0</v>
      </c>
      <c r="AZ12">
        <f>IF(ISTEXT($AB12),_xlfn.XLOOKUP($AB12,'Included studies 2023 update'!$C:$C,'Included studies 2023 update'!AR:AR),"")</f>
        <v>0</v>
      </c>
      <c r="BA12">
        <f>IF(ISTEXT($AB12),_xlfn.XLOOKUP($AB12,'Included studies 2023 update'!$C:$C,'Included studies 2023 update'!AS:AS),"")</f>
        <v>0</v>
      </c>
      <c r="BB12">
        <f>IF(ISTEXT($AB12),_xlfn.XLOOKUP($AB12,'Included studies 2023 update'!$C:$C,'Included studies 2023 update'!AT:AT),"")</f>
        <v>0</v>
      </c>
      <c r="BC12">
        <f>IF(ISTEXT($AB12),_xlfn.XLOOKUP($AB12,'Included studies 2023 update'!$C:$C,'Included studies 2023 update'!AU:AU),"")</f>
        <v>0</v>
      </c>
      <c r="BD12">
        <f>IF(ISTEXT($AB12),_xlfn.XLOOKUP($AB12,'Included studies 2023 update'!$C:$C,'Included studies 2023 update'!AV:AV),"")</f>
        <v>0</v>
      </c>
      <c r="BE12">
        <f>IF(ISTEXT($AB12),_xlfn.XLOOKUP($AB12,'Included studies 2023 update'!$C:$C,'Included studies 2023 update'!AW:AW),"")</f>
        <v>0</v>
      </c>
      <c r="BF12">
        <f>IF(ISTEXT($AB12),_xlfn.XLOOKUP($AB12,'Included studies 2023 update'!$C:$C,'Included studies 2023 update'!AX:AX),"")</f>
        <v>0</v>
      </c>
      <c r="BG12">
        <f>IF(ISTEXT($AB12),_xlfn.XLOOKUP($AB12,'Included studies 2023 update'!$C:$C,'Included studies 2023 update'!AY:AY),"")</f>
        <v>0</v>
      </c>
      <c r="BH12">
        <f>IF(ISTEXT($AB12),_xlfn.XLOOKUP($AB12,'Included studies 2023 update'!$C:$C,'Included studies 2023 update'!AZ:AZ),"")</f>
        <v>0</v>
      </c>
      <c r="BI12">
        <f>IF(ISTEXT($AB12),_xlfn.XLOOKUP($AB12,'Included studies 2023 update'!$C:$C,'Included studies 2023 update'!BA:BA),"")</f>
        <v>0</v>
      </c>
      <c r="BJ12">
        <f>IF(ISTEXT($AB12),_xlfn.XLOOKUP($AB12,'Included studies 2023 update'!$C:$C,'Included studies 2023 update'!BB:BB),"")</f>
        <v>0</v>
      </c>
      <c r="BK12">
        <f>IF(ISTEXT($AB12),_xlfn.XLOOKUP($AB12,'Included studies 2023 update'!$C:$C,'Included studies 2023 update'!BC:BC),"")</f>
        <v>0</v>
      </c>
      <c r="BL12">
        <f>IF(ISTEXT($AB12),_xlfn.XLOOKUP($AB12,'Included studies 2023 update'!$C:$C,'Included studies 2023 update'!BD:BD),"")</f>
        <v>0</v>
      </c>
      <c r="BM12">
        <f>IF(ISTEXT($AB12),_xlfn.XLOOKUP($AB12,'Included studies 2023 update'!$C:$C,'Included studies 2023 update'!BE:BE),"")</f>
        <v>0</v>
      </c>
      <c r="BN12">
        <f>IF(ISTEXT($AB12),_xlfn.XLOOKUP($AB12,'Included studies 2023 update'!$C:$C,'Included studies 2023 update'!BF:BF),"")</f>
        <v>45</v>
      </c>
      <c r="BO12">
        <f>IF(ISTEXT($AB12),_xlfn.XLOOKUP($AB12,'Included studies 2023 update'!$C:$C,'Included studies 2023 update'!BG:BG),"")</f>
        <v>11</v>
      </c>
    </row>
    <row r="13" spans="1:79" ht="13" customHeight="1">
      <c r="A13" s="2">
        <v>19935727</v>
      </c>
      <c r="B13" s="11" t="s">
        <v>2688</v>
      </c>
      <c r="C13" s="2" t="s">
        <v>428</v>
      </c>
      <c r="D13" s="2" t="s">
        <v>2689</v>
      </c>
      <c r="E13" s="2" t="s">
        <v>2690</v>
      </c>
      <c r="F13" s="2">
        <v>2010</v>
      </c>
      <c r="G13" s="2" t="s">
        <v>10</v>
      </c>
      <c r="I13" s="2"/>
      <c r="J13" s="14" t="s">
        <v>2697</v>
      </c>
      <c r="K13" s="2">
        <f t="shared" si="0"/>
        <v>1</v>
      </c>
      <c r="L13" s="14" t="s">
        <v>2698</v>
      </c>
      <c r="M13" s="2">
        <f t="shared" si="1"/>
        <v>1</v>
      </c>
      <c r="N13" s="14" t="s">
        <v>2699</v>
      </c>
      <c r="O13" s="2">
        <f t="shared" si="2"/>
        <v>1</v>
      </c>
      <c r="Q13" s="2">
        <v>22212513</v>
      </c>
      <c r="R13">
        <f>IF(ISNUMBER(Q13), _xlfn.XLOOKUP(Q13,'Included studies 2023 update'!A:A,'Included studies 2023 update'!K:K)+_xlfn.XLOOKUP(Q13,'Included studies 2023 update'!A:A,'Included studies 2023 update'!L:L),"")</f>
        <v>235</v>
      </c>
      <c r="U13" s="131"/>
      <c r="V13" s="115" t="s">
        <v>3687</v>
      </c>
      <c r="W13" s="114" t="str">
        <f>""&amp;TEXT(SUM(AL:AL),"0")&amp;" ("&amp;TEXT(SUM(AL:AL)/(SUM(AJ:AU)-SUM(AL:AL)),"0.0%")&amp;")"</f>
        <v>85 (1.7%)</v>
      </c>
      <c r="X13" s="114" t="str" cm="1">
        <f t="array" ref="X13">""&amp;TEXT(SUM(_xlfn._xlws.FILTER('Included studies 2023 update'!$AC:$AC,('Included studies 2023 update'!$E:$E="No")*('Included studies 2023 update'!$H:$H=X$2))),"0")&amp;" ("&amp;TEXT(SUM(_xlfn._xlws.FILTER('Included studies 2023 update'!$AC:$AC,('Included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78 (1.5%)</v>
      </c>
      <c r="Y13" s="114" t="str" cm="1">
        <f t="array" ref="Y13">""&amp;TEXT(SUM(_xlfn._xlws.FILTER('Included studies 2023 update'!$AC:$AC,('Included studies 2023 update'!$E:$E="No")*('Included studies 2023 update'!$H:$H=Y$2))),"0")&amp;" ("&amp;TEXT(SUM(_xlfn._xlws.FILTER('Included studies 2023 update'!$AC:$AC,('Included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9 (0.7%)</v>
      </c>
      <c r="Z13" s="114" t="str" cm="1">
        <f t="array" ref="Z13">""&amp;TEXT(SUM(_xlfn._xlws.FILTER('Included studies 2023 update'!$AC:$AC,('Included studies 2023 update'!$E:$E="No")*('Included studies 2023 update'!$H:$H=Z$2))),"0")&amp;" ("&amp;TEXT(SUM(_xlfn._xlws.FILTER('Included studies 2023 update'!$AC:$AC,('Included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12 (0.9%)</v>
      </c>
      <c r="AA13"/>
      <c r="AB13" t="str">
        <v>https://pubmed.ncbi.nlm.nih.gov/22212513/</v>
      </c>
      <c r="AC13">
        <f>IF(ISTEXT(AB13),_xlfn.XLOOKUP(AB13,'Included studies 2023 update'!C:C,'Included studies 2023 update'!J:J),"")</f>
        <v>235</v>
      </c>
      <c r="AD13" t="str">
        <f>IF(ISTEXT(AB13),_xlfn.XLOOKUP(AB13,'Included studies 2023 update'!C:C,'Included studies 2023 update'!E:E),"")</f>
        <v>No</v>
      </c>
      <c r="AE13" t="str">
        <f>IF(ISTEXT(AB13),_xlfn.XLOOKUP(AB13,'Included studies 2023 update'!C:C,'Included studies 2023 update'!I:I),"")</f>
        <v>Both</v>
      </c>
      <c r="AF13" t="str">
        <f>IF(ISTEXT(AB13),_xlfn.XLOOKUP(AB13,'Included studies 2023 update'!C:C,'Included studies 2023 update'!U:U),"")</f>
        <v>ACY</v>
      </c>
      <c r="AG13" t="str">
        <f>IF(ISTEXT(AB13),_xlfn.XLOOKUP(AB13,'Included studies 2023 update'!C:C,'Included studies 2023 update'!X:X),"")</f>
        <v>Unclear or ND</v>
      </c>
      <c r="AH13" t="str">
        <f>IF(ISTEXT(AB13),_xlfn.XLOOKUP(AB13,'Included studies 2023 update'!C:C,'Included studies 2023 update'!Y:Y),"")</f>
        <v>Unclear or ND</v>
      </c>
      <c r="AI13" t="str">
        <f>IF(ISTEXT(AB13),_xlfn.XLOOKUP(AB13,'Included studies 2023 update'!C:C,'Included studies 2023 update'!Z:Z),"")</f>
        <v>Retrospective</v>
      </c>
      <c r="AJ13">
        <f>IF(ISTEXT($AB13),_xlfn.XLOOKUP($AB13,'Included studies 2023 update'!$C:$C,'Included studies 2023 update'!AA:AA),"")</f>
        <v>0</v>
      </c>
      <c r="AK13">
        <f>IF(ISTEXT($AB13),_xlfn.XLOOKUP($AB13,'Included studies 2023 update'!$C:$C,'Included studies 2023 update'!AB:AB),"")</f>
        <v>0</v>
      </c>
      <c r="AL13">
        <f>IF(ISTEXT($AB13),_xlfn.XLOOKUP($AB13,'Included studies 2023 update'!$C:$C,'Included studies 2023 update'!AC:AC),"")</f>
        <v>16</v>
      </c>
      <c r="AM13">
        <f>IF(ISTEXT($AB13),_xlfn.XLOOKUP($AB13,'Included studies 2023 update'!$C:$C,'Included studies 2023 update'!AD:AD),"")</f>
        <v>0</v>
      </c>
      <c r="AN13">
        <f>IF(ISTEXT($AB13),_xlfn.XLOOKUP($AB13,'Included studies 2023 update'!$C:$C,'Included studies 2023 update'!AE:AE),"")</f>
        <v>23</v>
      </c>
      <c r="AO13">
        <f>IF(ISTEXT($AB13),_xlfn.XLOOKUP($AB13,'Included studies 2023 update'!$C:$C,'Included studies 2023 update'!AF:AF),"")</f>
        <v>11</v>
      </c>
      <c r="AP13">
        <f>IF(ISTEXT($AB13),_xlfn.XLOOKUP($AB13,'Included studies 2023 update'!$C:$C,'Included studies 2023 update'!AG:AG),"")</f>
        <v>19</v>
      </c>
      <c r="AQ13">
        <f>IF(ISTEXT($AB13),_xlfn.XLOOKUP($AB13,'Included studies 2023 update'!$C:$C,'Included studies 2023 update'!AH:AH),"")</f>
        <v>139</v>
      </c>
      <c r="AR13">
        <f>IF(ISTEXT($AB13),_xlfn.XLOOKUP($AB13,'Included studies 2023 update'!$C:$C,'Included studies 2023 update'!AI:AI),"")</f>
        <v>0</v>
      </c>
      <c r="AS13" s="85">
        <f>IF(ISTEXT($AB13),_xlfn.XLOOKUP($AB13,'Included studies 2023 update'!$C:$C,'Included studies 2023 update'!AJ:AJ),"")</f>
        <v>14</v>
      </c>
      <c r="AT13" s="85">
        <f>IF(ISTEXT($AB13),_xlfn.XLOOKUP($AB13,'Included studies 2023 update'!$C:$C,'Included studies 2023 update'!AK:AK),"")</f>
        <v>7</v>
      </c>
      <c r="AU13">
        <f>IF(ISTEXT($AB13),_xlfn.XLOOKUP($AB13,'Included studies 2023 update'!$C:$C,'Included studies 2023 update'!AL:AL),"")</f>
        <v>6</v>
      </c>
      <c r="AV13">
        <f>IF(ISTEXT($AB13),_xlfn.XLOOKUP($AB13,'Included studies 2023 update'!$C:$C,'Included studies 2023 update'!AM:AM),"")</f>
        <v>28</v>
      </c>
      <c r="AW13" t="str">
        <f>IF(ISTEXT($AB13),_xlfn.XLOOKUP($AB13,'Included studies 2023 update'!$C:$C,'Included studies 2023 update'!AN:AN),"")</f>
        <v>1x per week</v>
      </c>
      <c r="AX13">
        <f>IF(ISTEXT($AB13),_xlfn.XLOOKUP($AB13,'Included studies 2023 update'!$C:$C,'Included studies 2023 update'!AP:AP),"")</f>
        <v>0</v>
      </c>
      <c r="AY13">
        <f>IF(ISTEXT($AB13),_xlfn.XLOOKUP($AB13,'Included studies 2023 update'!$C:$C,'Included studies 2023 update'!AQ:AQ),"")</f>
        <v>0</v>
      </c>
      <c r="AZ13">
        <f>IF(ISTEXT($AB13),_xlfn.XLOOKUP($AB13,'Included studies 2023 update'!$C:$C,'Included studies 2023 update'!AR:AR),"")</f>
        <v>0</v>
      </c>
      <c r="BA13">
        <f>IF(ISTEXT($AB13),_xlfn.XLOOKUP($AB13,'Included studies 2023 update'!$C:$C,'Included studies 2023 update'!AS:AS),"")</f>
        <v>0</v>
      </c>
      <c r="BB13">
        <f>IF(ISTEXT($AB13),_xlfn.XLOOKUP($AB13,'Included studies 2023 update'!$C:$C,'Included studies 2023 update'!AT:AT),"")</f>
        <v>0</v>
      </c>
      <c r="BC13">
        <f>IF(ISTEXT($AB13),_xlfn.XLOOKUP($AB13,'Included studies 2023 update'!$C:$C,'Included studies 2023 update'!AU:AU),"")</f>
        <v>0</v>
      </c>
      <c r="BD13">
        <f>IF(ISTEXT($AB13),_xlfn.XLOOKUP($AB13,'Included studies 2023 update'!$C:$C,'Included studies 2023 update'!AV:AV),"")</f>
        <v>0</v>
      </c>
      <c r="BE13">
        <f>IF(ISTEXT($AB13),_xlfn.XLOOKUP($AB13,'Included studies 2023 update'!$C:$C,'Included studies 2023 update'!AW:AW),"")</f>
        <v>0</v>
      </c>
      <c r="BF13">
        <f>IF(ISTEXT($AB13),_xlfn.XLOOKUP($AB13,'Included studies 2023 update'!$C:$C,'Included studies 2023 update'!AX:AX),"")</f>
        <v>0</v>
      </c>
      <c r="BG13">
        <f>IF(ISTEXT($AB13),_xlfn.XLOOKUP($AB13,'Included studies 2023 update'!$C:$C,'Included studies 2023 update'!AY:AY),"")</f>
        <v>0</v>
      </c>
      <c r="BH13">
        <f>IF(ISTEXT($AB13),_xlfn.XLOOKUP($AB13,'Included studies 2023 update'!$C:$C,'Included studies 2023 update'!AZ:AZ),"")</f>
        <v>153</v>
      </c>
      <c r="BI13">
        <f>IF(ISTEXT($AB13),_xlfn.XLOOKUP($AB13,'Included studies 2023 update'!$C:$C,'Included studies 2023 update'!BA:BA),"")</f>
        <v>82</v>
      </c>
      <c r="BJ13">
        <f>IF(ISTEXT($AB13),_xlfn.XLOOKUP($AB13,'Included studies 2023 update'!$C:$C,'Included studies 2023 update'!BB:BB),"")</f>
        <v>0</v>
      </c>
      <c r="BK13">
        <f>IF(ISTEXT($AB13),_xlfn.XLOOKUP($AB13,'Included studies 2023 update'!$C:$C,'Included studies 2023 update'!BC:BC),"")</f>
        <v>0</v>
      </c>
      <c r="BL13">
        <f>IF(ISTEXT($AB13),_xlfn.XLOOKUP($AB13,'Included studies 2023 update'!$C:$C,'Included studies 2023 update'!BD:BD),"")</f>
        <v>0</v>
      </c>
      <c r="BM13">
        <f>IF(ISTEXT($AB13),_xlfn.XLOOKUP($AB13,'Included studies 2023 update'!$C:$C,'Included studies 2023 update'!BE:BE),"")</f>
        <v>0</v>
      </c>
      <c r="BN13">
        <f>IF(ISTEXT($AB13),_xlfn.XLOOKUP($AB13,'Included studies 2023 update'!$C:$C,'Included studies 2023 update'!BF:BF),"")</f>
        <v>82</v>
      </c>
      <c r="BO13">
        <f>IF(ISTEXT($AB13),_xlfn.XLOOKUP($AB13,'Included studies 2023 update'!$C:$C,'Included studies 2023 update'!BG:BG),"")</f>
        <v>153</v>
      </c>
    </row>
    <row r="14" spans="1:79" ht="13" customHeight="1">
      <c r="A14" s="2">
        <v>26984480</v>
      </c>
      <c r="B14" s="11" t="s">
        <v>2694</v>
      </c>
      <c r="C14" s="2" t="s">
        <v>334</v>
      </c>
      <c r="D14" s="2" t="s">
        <v>2695</v>
      </c>
      <c r="E14" s="2" t="s">
        <v>2696</v>
      </c>
      <c r="F14" s="2">
        <v>2016</v>
      </c>
      <c r="G14" s="2" t="s">
        <v>10</v>
      </c>
      <c r="I14" s="2"/>
      <c r="J14" s="14" t="s">
        <v>2703</v>
      </c>
      <c r="K14" s="2">
        <f t="shared" si="0"/>
        <v>1</v>
      </c>
      <c r="L14" s="14" t="s">
        <v>2704</v>
      </c>
      <c r="M14" s="2">
        <f t="shared" si="1"/>
        <v>1</v>
      </c>
      <c r="N14" s="14" t="s">
        <v>2705</v>
      </c>
      <c r="O14" s="2">
        <f t="shared" si="2"/>
        <v>1</v>
      </c>
      <c r="Q14" s="2">
        <v>18512026</v>
      </c>
      <c r="R14">
        <f>IF(ISNUMBER(Q14), _xlfn.XLOOKUP(Q14,'Included studies 2023 update'!A:A,'Included studies 2023 update'!K:K)+_xlfn.XLOOKUP(Q14,'Included studies 2023 update'!A:A,'Included studies 2023 update'!L:L),"")</f>
        <v>26</v>
      </c>
      <c r="U14" s="131"/>
      <c r="V14" s="115" t="s">
        <v>3688</v>
      </c>
      <c r="W14" s="114" t="str">
        <f>""&amp;TEXT(SUM(AM:AM),"0")&amp;" ("&amp;TEXT(SUM(AM:AM)/(SUM(AJ:AU)-SUM(AM:AM)),"0.0%")&amp;")"</f>
        <v>15 (0.3%)</v>
      </c>
      <c r="X14" s="114" t="str" cm="1">
        <f t="array" ref="X14">""&amp;TEXT(SUM(_xlfn._xlws.FILTER('Included studies 2023 update'!$AD:$AD,('Included studies 2023 update'!$E:$E="No")*('Included studies 2023 update'!$H:$H=X$2))),"0")&amp;" ("&amp;TEXT(SUM(_xlfn._xlws.FILTER('Included studies 2023 update'!$AD:$AD,('Included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12 (0.2%)</v>
      </c>
      <c r="Y14" s="114" t="str" cm="1">
        <f t="array" ref="Y14">""&amp;TEXT(SUM(_xlfn._xlws.FILTER('Included studies 2023 update'!$AD:$AD,('Included studies 2023 update'!$E:$E="No")*('Included studies 2023 update'!$H:$H=Y$2))),"0")&amp;" ("&amp;TEXT(SUM(_xlfn._xlws.FILTER('Included studies 2023 update'!$AD:$AD,('Included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7 (0.5%)</v>
      </c>
      <c r="Z14" s="114" t="str" cm="1">
        <f t="array" ref="Z14">""&amp;TEXT(SUM(_xlfn._xlws.FILTER('Included studies 2023 update'!$AD:$AD,('Included studies 2023 update'!$E:$E="No")*('Included studies 2023 update'!$H:$H=Z$2))),"0")&amp;" ("&amp;TEXT(SUM(_xlfn._xlws.FILTER('Included studies 2023 update'!$AD:$AD,('Included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4 (0.3%)</v>
      </c>
      <c r="AA14"/>
      <c r="AB14" t="str">
        <v>https://pubmed.ncbi.nlm.nih.gov/18512026/</v>
      </c>
      <c r="AC14">
        <f>IF(ISTEXT(AB14),_xlfn.XLOOKUP(AB14,'Included studies 2023 update'!C:C,'Included studies 2023 update'!J:J),"")</f>
        <v>26</v>
      </c>
      <c r="AD14" t="str">
        <f>IF(ISTEXT(AB14),_xlfn.XLOOKUP(AB14,'Included studies 2023 update'!C:C,'Included studies 2023 update'!E:E),"")</f>
        <v>No</v>
      </c>
      <c r="AE14" t="str">
        <f>IF(ISTEXT(AB14),_xlfn.XLOOKUP(AB14,'Included studies 2023 update'!C:C,'Included studies 2023 update'!I:I),"")</f>
        <v>Adult</v>
      </c>
      <c r="AF14" t="str">
        <f>IF(ISTEXT(AB14),_xlfn.XLOOKUP(AB14,'Included studies 2023 update'!C:C,'Included studies 2023 update'!U:U),"")</f>
        <v>ACY</v>
      </c>
      <c r="AG14" t="str">
        <f>IF(ISTEXT(AB14),_xlfn.XLOOKUP(AB14,'Included studies 2023 update'!C:C,'Included studies 2023 update'!X:X),"")</f>
        <v>Plasma</v>
      </c>
      <c r="AH14" t="str">
        <f>IF(ISTEXT(AB14),_xlfn.XLOOKUP(AB14,'Included studies 2023 update'!C:C,'Included studies 2023 update'!Y:Y),"")</f>
        <v>Unclear or ND</v>
      </c>
      <c r="AI14" t="str">
        <f>IF(ISTEXT(AB14),_xlfn.XLOOKUP(AB14,'Included studies 2023 update'!C:C,'Included studies 2023 update'!Z:Z),"")</f>
        <v>Retrospective</v>
      </c>
      <c r="AJ14">
        <f>IF(ISTEXT($AB14),_xlfn.XLOOKUP($AB14,'Included studies 2023 update'!$C:$C,'Included studies 2023 update'!AA:AA),"")</f>
        <v>9</v>
      </c>
      <c r="AK14">
        <f>IF(ISTEXT($AB14),_xlfn.XLOOKUP($AB14,'Included studies 2023 update'!$C:$C,'Included studies 2023 update'!AB:AB),"")</f>
        <v>13</v>
      </c>
      <c r="AL14">
        <f>IF(ISTEXT($AB14),_xlfn.XLOOKUP($AB14,'Included studies 2023 update'!$C:$C,'Included studies 2023 update'!AC:AC),"")</f>
        <v>1</v>
      </c>
      <c r="AM14">
        <f>IF(ISTEXT($AB14),_xlfn.XLOOKUP($AB14,'Included studies 2023 update'!$C:$C,'Included studies 2023 update'!AD:AD),"")</f>
        <v>0</v>
      </c>
      <c r="AN14">
        <f>IF(ISTEXT($AB14),_xlfn.XLOOKUP($AB14,'Included studies 2023 update'!$C:$C,'Included studies 2023 update'!AE:AE),"")</f>
        <v>2</v>
      </c>
      <c r="AO14">
        <f>IF(ISTEXT($AB14),_xlfn.XLOOKUP($AB14,'Included studies 2023 update'!$C:$C,'Included studies 2023 update'!AF:AF),"")</f>
        <v>0</v>
      </c>
      <c r="AP14">
        <f>IF(ISTEXT($AB14),_xlfn.XLOOKUP($AB14,'Included studies 2023 update'!$C:$C,'Included studies 2023 update'!AG:AG),"")</f>
        <v>0</v>
      </c>
      <c r="AQ14">
        <f>IF(ISTEXT($AB14),_xlfn.XLOOKUP($AB14,'Included studies 2023 update'!$C:$C,'Included studies 2023 update'!AH:AH),"")</f>
        <v>0</v>
      </c>
      <c r="AR14">
        <f>IF(ISTEXT($AB14),_xlfn.XLOOKUP($AB14,'Included studies 2023 update'!$C:$C,'Included studies 2023 update'!AI:AI),"")</f>
        <v>0</v>
      </c>
      <c r="AS14" s="85">
        <f>IF(ISTEXT($AB14),_xlfn.XLOOKUP($AB14,'Included studies 2023 update'!$C:$C,'Included studies 2023 update'!AJ:AJ),"")</f>
        <v>0</v>
      </c>
      <c r="AT14" s="85">
        <f>IF(ISTEXT($AB14),_xlfn.XLOOKUP($AB14,'Included studies 2023 update'!$C:$C,'Included studies 2023 update'!AK:AK),"")</f>
        <v>1</v>
      </c>
      <c r="AU14">
        <f>IF(ISTEXT($AB14),_xlfn.XLOOKUP($AB14,'Included studies 2023 update'!$C:$C,'Included studies 2023 update'!AL:AL),"")</f>
        <v>0</v>
      </c>
      <c r="AV14">
        <f>IF(ISTEXT($AB14),_xlfn.XLOOKUP($AB14,'Included studies 2023 update'!$C:$C,'Included studies 2023 update'!AM:AM),"")</f>
        <v>100</v>
      </c>
      <c r="AW14" t="str">
        <f>IF(ISTEXT($AB14),_xlfn.XLOOKUP($AB14,'Included studies 2023 update'!$C:$C,'Included studies 2023 update'!AN:AN),"")</f>
        <v>1x per week</v>
      </c>
      <c r="AX14" t="str">
        <f>IF(ISTEXT($AB14),_xlfn.XLOOKUP($AB14,'Included studies 2023 update'!$C:$C,'Included studies 2023 update'!AP:AP),"")</f>
        <v>Unclear or ND</v>
      </c>
      <c r="AY14" t="str">
        <f>IF(ISTEXT($AB14),_xlfn.XLOOKUP($AB14,'Included studies 2023 update'!$C:$C,'Included studies 2023 update'!AQ:AQ),"")</f>
        <v>Unclear or ND</v>
      </c>
      <c r="AZ14" t="str">
        <f>IF(ISTEXT($AB14),_xlfn.XLOOKUP($AB14,'Included studies 2023 update'!$C:$C,'Included studies 2023 update'!AR:AR),"")</f>
        <v>Unclear or ND</v>
      </c>
      <c r="BA14" t="str">
        <f>IF(ISTEXT($AB14),_xlfn.XLOOKUP($AB14,'Included studies 2023 update'!$C:$C,'Included studies 2023 update'!AS:AS),"")</f>
        <v>Unclear or ND</v>
      </c>
      <c r="BB14" t="str">
        <f>IF(ISTEXT($AB14),_xlfn.XLOOKUP($AB14,'Included studies 2023 update'!$C:$C,'Included studies 2023 update'!AT:AT),"")</f>
        <v>Unclear or ND</v>
      </c>
      <c r="BC14" t="str">
        <f>IF(ISTEXT($AB14),_xlfn.XLOOKUP($AB14,'Included studies 2023 update'!$C:$C,'Included studies 2023 update'!AU:AU),"")</f>
        <v>Unclear or ND</v>
      </c>
      <c r="BD14" t="str">
        <f>IF(ISTEXT($AB14),_xlfn.XLOOKUP($AB14,'Included studies 2023 update'!$C:$C,'Included studies 2023 update'!AV:AV),"")</f>
        <v>Unclear or ND</v>
      </c>
      <c r="BE14" t="str">
        <f>IF(ISTEXT($AB14),_xlfn.XLOOKUP($AB14,'Included studies 2023 update'!$C:$C,'Included studies 2023 update'!AW:AW),"")</f>
        <v>Unclear or ND</v>
      </c>
      <c r="BF14" t="str">
        <f>IF(ISTEXT($AB14),_xlfn.XLOOKUP($AB14,'Included studies 2023 update'!$C:$C,'Included studies 2023 update'!AX:AX),"")</f>
        <v>Unclear or ND</v>
      </c>
      <c r="BG14" t="str">
        <f>IF(ISTEXT($AB14),_xlfn.XLOOKUP($AB14,'Included studies 2023 update'!$C:$C,'Included studies 2023 update'!AY:AY),"")</f>
        <v>Unclear or ND</v>
      </c>
      <c r="BH14" t="str">
        <f>IF(ISTEXT($AB14),_xlfn.XLOOKUP($AB14,'Included studies 2023 update'!$C:$C,'Included studies 2023 update'!AZ:AZ),"")</f>
        <v>Unclear or ND</v>
      </c>
      <c r="BI14" t="str">
        <f>IF(ISTEXT($AB14),_xlfn.XLOOKUP($AB14,'Included studies 2023 update'!$C:$C,'Included studies 2023 update'!BA:BA),"")</f>
        <v>Unclear or ND</v>
      </c>
      <c r="BJ14" t="str">
        <f>IF(ISTEXT($AB14),_xlfn.XLOOKUP($AB14,'Included studies 2023 update'!$C:$C,'Included studies 2023 update'!BB:BB),"")</f>
        <v>Unclear or ND</v>
      </c>
      <c r="BK14" t="str">
        <f>IF(ISTEXT($AB14),_xlfn.XLOOKUP($AB14,'Included studies 2023 update'!$C:$C,'Included studies 2023 update'!BC:BC),"")</f>
        <v>Unclear or ND</v>
      </c>
      <c r="BL14" t="str">
        <f>IF(ISTEXT($AB14),_xlfn.XLOOKUP($AB14,'Included studies 2023 update'!$C:$C,'Included studies 2023 update'!BD:BD),"")</f>
        <v>Unclear or ND</v>
      </c>
      <c r="BM14" t="str">
        <f>IF(ISTEXT($AB14),_xlfn.XLOOKUP($AB14,'Included studies 2023 update'!$C:$C,'Included studies 2023 update'!BE:BE),"")</f>
        <v>Unclear or ND</v>
      </c>
      <c r="BN14" t="str">
        <f>IF(ISTEXT($AB14),_xlfn.XLOOKUP($AB14,'Included studies 2023 update'!$C:$C,'Included studies 2023 update'!BF:BF),"")</f>
        <v>Unclear or ND</v>
      </c>
      <c r="BO14" t="str">
        <f>IF(ISTEXT($AB14),_xlfn.XLOOKUP($AB14,'Included studies 2023 update'!$C:$C,'Included studies 2023 update'!BG:BG),"")</f>
        <v>Unclear or ND</v>
      </c>
    </row>
    <row r="15" spans="1:79" ht="13" customHeight="1">
      <c r="A15" s="2">
        <v>33085827</v>
      </c>
      <c r="B15" s="11" t="s">
        <v>2700</v>
      </c>
      <c r="C15" s="2" t="s">
        <v>560</v>
      </c>
      <c r="D15" s="2" t="s">
        <v>2701</v>
      </c>
      <c r="E15" s="2" t="s">
        <v>2702</v>
      </c>
      <c r="F15" s="2">
        <v>2020</v>
      </c>
      <c r="G15" s="2" t="s">
        <v>10</v>
      </c>
      <c r="I15" s="2"/>
      <c r="J15" s="14" t="s">
        <v>2709</v>
      </c>
      <c r="K15" s="2">
        <f t="shared" si="0"/>
        <v>1</v>
      </c>
      <c r="L15" s="14" t="s">
        <v>2710</v>
      </c>
      <c r="M15" s="2">
        <f t="shared" si="1"/>
        <v>1</v>
      </c>
      <c r="N15" s="14" t="s">
        <v>2711</v>
      </c>
      <c r="O15" s="2">
        <f t="shared" si="2"/>
        <v>1</v>
      </c>
      <c r="Q15" s="2">
        <v>24810656</v>
      </c>
      <c r="R15">
        <f>IF(ISNUMBER(Q15), _xlfn.XLOOKUP(Q15,'Included studies 2023 update'!A:A,'Included studies 2023 update'!K:K)+_xlfn.XLOOKUP(Q15,'Included studies 2023 update'!A:A,'Included studies 2023 update'!L:L),"")</f>
        <v>49</v>
      </c>
      <c r="U15" s="131"/>
      <c r="V15" s="115" t="s">
        <v>3689</v>
      </c>
      <c r="W15" s="114" t="str">
        <f>""&amp;TEXT(SUM(AN:AN),"0")&amp;" ("&amp;TEXT(SUM(AN:AN)/(SUM(AJ:AU)-SUM(AN:AN)),"0.0%")&amp;")"</f>
        <v>146 (2.9%)</v>
      </c>
      <c r="X15" s="114" t="str" cm="1">
        <f t="array" ref="X15">""&amp;TEXT(SUM(_xlfn._xlws.FILTER('Included studies 2023 update'!$AE:$AE,('Included studies 2023 update'!$E:$E="No")*('Included studies 2023 update'!$H:$H=X$2))),"0")&amp;" ("&amp;TEXT(SUM(_xlfn._xlws.FILTER('Included studies 2023 update'!$AE:$AE,('Included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137 (2.7%)</v>
      </c>
      <c r="Y15" s="114" t="str" cm="1">
        <f t="array" ref="Y15">""&amp;TEXT(SUM(_xlfn._xlws.FILTER('Included studies 2023 update'!$AE:$AE,('Included studies 2023 update'!$E:$E="No")*('Included studies 2023 update'!$H:$H=Y$2))),"0")&amp;" ("&amp;TEXT(SUM(_xlfn._xlws.FILTER('Included studies 2023 update'!$AE:$AE,('Included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update'!$H:$H=Y$2)))),"0%")&amp;")"</f>
        <v>12 (1%)</v>
      </c>
      <c r="Z15" s="114" t="str" cm="1">
        <f t="array" ref="Z15">""&amp;TEXT(SUM(_xlfn._xlws.FILTER('Included studies 2023 update'!$AE:$AE,('Included studies 2023 update'!$E:$E="No")*('Included studies 2023 update'!$H:$H=Z$2))),"0")&amp;" ("&amp;TEXT(SUM(_xlfn._xlws.FILTER('Included studies 2023 update'!$AE:$AE,('Included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update'!$H:$H=Z$2)))),"0%")&amp;")"</f>
        <v>17 (1%)</v>
      </c>
      <c r="AA15"/>
      <c r="AB15" t="str">
        <v>https://pubmed.ncbi.nlm.nih.gov/24810656/</v>
      </c>
      <c r="AC15">
        <f>IF(ISTEXT(AB15),_xlfn.XLOOKUP(AB15,'Included studies 2023 update'!C:C,'Included studies 2023 update'!J:J),"")</f>
        <v>49</v>
      </c>
      <c r="AD15" t="str">
        <f>IF(ISTEXT(AB15),_xlfn.XLOOKUP(AB15,'Included studies 2023 update'!C:C,'Included studies 2023 update'!E:E),"")</f>
        <v>No</v>
      </c>
      <c r="AE15" t="str">
        <f>IF(ISTEXT(AB15),_xlfn.XLOOKUP(AB15,'Included studies 2023 update'!C:C,'Included studies 2023 update'!I:I),"")</f>
        <v>Adult</v>
      </c>
      <c r="AF15" t="str">
        <f>IF(ISTEXT(AB15),_xlfn.XLOOKUP(AB15,'Included studies 2023 update'!C:C,'Included studies 2023 update'!U:U),"")</f>
        <v>ACY</v>
      </c>
      <c r="AG15" t="str">
        <f>IF(ISTEXT(AB15),_xlfn.XLOOKUP(AB15,'Included studies 2023 update'!C:C,'Included studies 2023 update'!X:X),"")</f>
        <v>plasma</v>
      </c>
      <c r="AH15">
        <f>IF(ISTEXT(AB15),_xlfn.XLOOKUP(AB15,'Included studies 2023 update'!C:C,'Included studies 2023 update'!Y:Y),"")</f>
        <v>20</v>
      </c>
      <c r="AI15" t="str">
        <f>IF(ISTEXT(AB15),_xlfn.XLOOKUP(AB15,'Included studies 2023 update'!C:C,'Included studies 2023 update'!Z:Z),"")</f>
        <v>Retrospective</v>
      </c>
      <c r="AJ15">
        <f>IF(ISTEXT($AB15),_xlfn.XLOOKUP($AB15,'Included studies 2023 update'!$C:$C,'Included studies 2023 update'!AA:AA),"")</f>
        <v>15</v>
      </c>
      <c r="AK15">
        <f>IF(ISTEXT($AB15),_xlfn.XLOOKUP($AB15,'Included studies 2023 update'!$C:$C,'Included studies 2023 update'!AB:AB),"")</f>
        <v>23</v>
      </c>
      <c r="AL15">
        <f>IF(ISTEXT($AB15),_xlfn.XLOOKUP($AB15,'Included studies 2023 update'!$C:$C,'Included studies 2023 update'!AC:AC),"")</f>
        <v>1</v>
      </c>
      <c r="AM15">
        <f>IF(ISTEXT($AB15),_xlfn.XLOOKUP($AB15,'Included studies 2023 update'!$C:$C,'Included studies 2023 update'!AD:AD),"")</f>
        <v>0</v>
      </c>
      <c r="AN15">
        <f>IF(ISTEXT($AB15),_xlfn.XLOOKUP($AB15,'Included studies 2023 update'!$C:$C,'Included studies 2023 update'!AE:AE),"")</f>
        <v>1</v>
      </c>
      <c r="AO15">
        <f>IF(ISTEXT($AB15),_xlfn.XLOOKUP($AB15,'Included studies 2023 update'!$C:$C,'Included studies 2023 update'!AF:AF),"")</f>
        <v>0</v>
      </c>
      <c r="AP15">
        <f>IF(ISTEXT($AB15),_xlfn.XLOOKUP($AB15,'Included studies 2023 update'!$C:$C,'Included studies 2023 update'!AG:AG),"")</f>
        <v>6</v>
      </c>
      <c r="AQ15">
        <f>IF(ISTEXT($AB15),_xlfn.XLOOKUP($AB15,'Included studies 2023 update'!$C:$C,'Included studies 2023 update'!AH:AH),"")</f>
        <v>2</v>
      </c>
      <c r="AR15">
        <f>IF(ISTEXT($AB15),_xlfn.XLOOKUP($AB15,'Included studies 2023 update'!$C:$C,'Included studies 2023 update'!AI:AI),"")</f>
        <v>0</v>
      </c>
      <c r="AS15" s="85">
        <f>IF(ISTEXT($AB15),_xlfn.XLOOKUP($AB15,'Included studies 2023 update'!$C:$C,'Included studies 2023 update'!AJ:AJ),"")</f>
        <v>0</v>
      </c>
      <c r="AT15" s="85">
        <f>IF(ISTEXT($AB15),_xlfn.XLOOKUP($AB15,'Included studies 2023 update'!$C:$C,'Included studies 2023 update'!AK:AK),"")</f>
        <v>0</v>
      </c>
      <c r="AU15">
        <f>IF(ISTEXT($AB15),_xlfn.XLOOKUP($AB15,'Included studies 2023 update'!$C:$C,'Included studies 2023 update'!AL:AL),"")</f>
        <v>0</v>
      </c>
      <c r="AV15" t="str">
        <f>IF(ISTEXT($AB15),_xlfn.XLOOKUP($AB15,'Included studies 2023 update'!$C:$C,'Included studies 2023 update'!AM:AM),"")</f>
        <v>Unclear</v>
      </c>
      <c r="AW15" t="str">
        <f>IF(ISTEXT($AB15),_xlfn.XLOOKUP($AB15,'Included studies 2023 update'!$C:$C,'Included studies 2023 update'!AN:AN),"")</f>
        <v>Unclear or ND</v>
      </c>
      <c r="AX15">
        <f>IF(ISTEXT($AB15),_xlfn.XLOOKUP($AB15,'Included studies 2023 update'!$C:$C,'Included studies 2023 update'!AP:AP),"")</f>
        <v>27</v>
      </c>
      <c r="AY15">
        <f>IF(ISTEXT($AB15),_xlfn.XLOOKUP($AB15,'Included studies 2023 update'!$C:$C,'Included studies 2023 update'!AQ:AQ),"")</f>
        <v>22</v>
      </c>
      <c r="AZ15">
        <f>IF(ISTEXT($AB15),_xlfn.XLOOKUP($AB15,'Included studies 2023 update'!$C:$C,'Included studies 2023 update'!AR:AR),"")</f>
        <v>0</v>
      </c>
      <c r="BA15">
        <f>IF(ISTEXT($AB15),_xlfn.XLOOKUP($AB15,'Included studies 2023 update'!$C:$C,'Included studies 2023 update'!AS:AS),"")</f>
        <v>0</v>
      </c>
      <c r="BB15">
        <f>IF(ISTEXT($AB15),_xlfn.XLOOKUP($AB15,'Included studies 2023 update'!$C:$C,'Included studies 2023 update'!AT:AT),"")</f>
        <v>0</v>
      </c>
      <c r="BC15">
        <f>IF(ISTEXT($AB15),_xlfn.XLOOKUP($AB15,'Included studies 2023 update'!$C:$C,'Included studies 2023 update'!AU:AU),"")</f>
        <v>0</v>
      </c>
      <c r="BD15">
        <f>IF(ISTEXT($AB15),_xlfn.XLOOKUP($AB15,'Included studies 2023 update'!$C:$C,'Included studies 2023 update'!AV:AV),"")</f>
        <v>0</v>
      </c>
      <c r="BE15">
        <f>IF(ISTEXT($AB15),_xlfn.XLOOKUP($AB15,'Included studies 2023 update'!$C:$C,'Included studies 2023 update'!AW:AW),"")</f>
        <v>0</v>
      </c>
      <c r="BF15">
        <f>IF(ISTEXT($AB15),_xlfn.XLOOKUP($AB15,'Included studies 2023 update'!$C:$C,'Included studies 2023 update'!AX:AX),"")</f>
        <v>0</v>
      </c>
      <c r="BG15">
        <f>IF(ISTEXT($AB15),_xlfn.XLOOKUP($AB15,'Included studies 2023 update'!$C:$C,'Included studies 2023 update'!AY:AY),"")</f>
        <v>0</v>
      </c>
      <c r="BH15">
        <f>IF(ISTEXT($AB15),_xlfn.XLOOKUP($AB15,'Included studies 2023 update'!$C:$C,'Included studies 2023 update'!AZ:AZ),"")</f>
        <v>0</v>
      </c>
      <c r="BI15">
        <f>IF(ISTEXT($AB15),_xlfn.XLOOKUP($AB15,'Included studies 2023 update'!$C:$C,'Included studies 2023 update'!BA:BA),"")</f>
        <v>0</v>
      </c>
      <c r="BJ15">
        <f>IF(ISTEXT($AB15),_xlfn.XLOOKUP($AB15,'Included studies 2023 update'!$C:$C,'Included studies 2023 update'!BB:BB),"")</f>
        <v>0</v>
      </c>
      <c r="BK15">
        <f>IF(ISTEXT($AB15),_xlfn.XLOOKUP($AB15,'Included studies 2023 update'!$C:$C,'Included studies 2023 update'!BC:BC),"")</f>
        <v>0</v>
      </c>
      <c r="BL15">
        <f>IF(ISTEXT($AB15),_xlfn.XLOOKUP($AB15,'Included studies 2023 update'!$C:$C,'Included studies 2023 update'!BD:BD),"")</f>
        <v>0</v>
      </c>
      <c r="BM15">
        <f>IF(ISTEXT($AB15),_xlfn.XLOOKUP($AB15,'Included studies 2023 update'!$C:$C,'Included studies 2023 update'!BE:BE),"")</f>
        <v>0</v>
      </c>
      <c r="BN15">
        <f>IF(ISTEXT($AB15),_xlfn.XLOOKUP($AB15,'Included studies 2023 update'!$C:$C,'Included studies 2023 update'!BF:BF),"")</f>
        <v>29</v>
      </c>
      <c r="BO15">
        <f>IF(ISTEXT($AB15),_xlfn.XLOOKUP($AB15,'Included studies 2023 update'!$C:$C,'Included studies 2023 update'!BG:BG),"")</f>
        <v>20</v>
      </c>
    </row>
    <row r="16" spans="1:79" ht="13" customHeight="1">
      <c r="A16" s="2">
        <v>22820131</v>
      </c>
      <c r="B16" s="11" t="s">
        <v>2706</v>
      </c>
      <c r="C16" s="2" t="s">
        <v>306</v>
      </c>
      <c r="D16" s="2" t="s">
        <v>2707</v>
      </c>
      <c r="E16" s="2" t="s">
        <v>2708</v>
      </c>
      <c r="F16" s="2">
        <v>2012</v>
      </c>
      <c r="G16" s="2" t="s">
        <v>10</v>
      </c>
      <c r="I16" s="2"/>
      <c r="J16" s="14" t="s">
        <v>2715</v>
      </c>
      <c r="K16" s="2">
        <f t="shared" si="0"/>
        <v>1</v>
      </c>
      <c r="L16" s="14" t="s">
        <v>2716</v>
      </c>
      <c r="M16" s="2">
        <f t="shared" si="1"/>
        <v>1</v>
      </c>
      <c r="N16" s="15"/>
      <c r="O16" s="2"/>
      <c r="Q16" s="2">
        <v>33326670</v>
      </c>
      <c r="R16">
        <f>IF(ISNUMBER(Q16), _xlfn.XLOOKUP(Q16,'Included studies 2023 update'!A:A,'Included studies 2023 update'!K:K)+_xlfn.XLOOKUP(Q16,'Included studies 2023 update'!A:A,'Included studies 2023 update'!L:L),"")</f>
        <v>102</v>
      </c>
      <c r="U16" s="131"/>
      <c r="V16" s="115" t="s">
        <v>3690</v>
      </c>
      <c r="W16" s="114" t="str">
        <f>""&amp;TEXT(SUM(AO:AO),"0")&amp;" ("&amp;TEXT(SUM(AO:AO)/(SUM(AJ:AU)-SUM(AO:AO)),"0.0%")&amp;")"</f>
        <v>157 (3.1%)</v>
      </c>
      <c r="X16" s="114" t="str" cm="1">
        <f t="array" ref="X16">""&amp;TEXT(SUM(_xlfn._xlws.FILTER('Included studies 2023 update'!$AF:$AF,('Included studies 2023 update'!$E:$E="No")*('Included studies 2023 update'!$H:$H=X$2))),"0")&amp;" ("&amp;TEXT(SUM(_xlfn._xlws.FILTER('Included studies 2023 update'!$AF:$AF,('Included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141 (2.8%)</v>
      </c>
      <c r="Y16" s="114" t="str" cm="1">
        <f t="array" ref="Y16">""&amp;TEXT(SUM(_xlfn._xlws.FILTER('Included studies 2023 update'!$AF:$AF,('Included studies 2023 update'!$E:$E="No")*('Included studies 2023 update'!$H:$H=Y$2))),"0")&amp;" ("&amp;TEXT(SUM(_xlfn._xlws.FILTER('Included studies 2023 update'!$AF:$AF,('Included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0 (0.0%)</v>
      </c>
      <c r="Z16" s="114" t="str" cm="1">
        <f t="array" ref="Z16">""&amp;TEXT(SUM(_xlfn._xlws.FILTER('Included studies 2023 update'!$AF:$AF,('Included studies 2023 update'!$E:$E="No")*('Included studies 2023 update'!$H:$H=Z$2))),"0")&amp;" ("&amp;TEXT(SUM(_xlfn._xlws.FILTER('Included studies 2023 update'!$AF:$AF,('Included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16 (1.2%)</v>
      </c>
      <c r="AA16"/>
      <c r="AB16" t="str">
        <v>https://pubmed.ncbi.nlm.nih.gov/33326670/</v>
      </c>
      <c r="AC16">
        <f>IF(ISTEXT(AB16),_xlfn.XLOOKUP(AB16,'Included studies 2023 update'!C:C,'Included studies 2023 update'!J:J),"")</f>
        <v>102</v>
      </c>
      <c r="AD16" t="str">
        <f>IF(ISTEXT(AB16),_xlfn.XLOOKUP(AB16,'Included studies 2023 update'!C:C,'Included studies 2023 update'!E:E),"")</f>
        <v>No</v>
      </c>
      <c r="AE16" t="str">
        <f>IF(ISTEXT(AB16),_xlfn.XLOOKUP(AB16,'Included studies 2023 update'!C:C,'Included studies 2023 update'!I:I),"")</f>
        <v>Both</v>
      </c>
      <c r="AF16" t="str">
        <f>IF(ISTEXT(AB16),_xlfn.XLOOKUP(AB16,'Included studies 2023 update'!C:C,'Included studies 2023 update'!U:U),"")</f>
        <v>ACY and GAN</v>
      </c>
      <c r="AG16" t="str">
        <f>IF(ISTEXT(AB16),_xlfn.XLOOKUP(AB16,'Included studies 2023 update'!C:C,'Included studies 2023 update'!X:X),"")</f>
        <v>Plasma</v>
      </c>
      <c r="AH16">
        <f>IF(ISTEXT(AB16),_xlfn.XLOOKUP(AB16,'Included studies 2023 update'!C:C,'Included studies 2023 update'!Y:Y),"")</f>
        <v>500</v>
      </c>
      <c r="AI16" t="str">
        <f>IF(ISTEXT(AB16),_xlfn.XLOOKUP(AB16,'Included studies 2023 update'!C:C,'Included studies 2023 update'!Z:Z),"")</f>
        <v>Prospective</v>
      </c>
      <c r="AJ16">
        <f>IF(ISTEXT($AB16),_xlfn.XLOOKUP($AB16,'Included studies 2023 update'!$C:$C,'Included studies 2023 update'!AA:AA),"")</f>
        <v>47</v>
      </c>
      <c r="AK16">
        <f>IF(ISTEXT($AB16),_xlfn.XLOOKUP($AB16,'Included studies 2023 update'!$C:$C,'Included studies 2023 update'!AB:AB),"")</f>
        <v>45</v>
      </c>
      <c r="AL16">
        <f>IF(ISTEXT($AB16),_xlfn.XLOOKUP($AB16,'Included studies 2023 update'!$C:$C,'Included studies 2023 update'!AC:AC),"")</f>
        <v>0</v>
      </c>
      <c r="AM16">
        <f>IF(ISTEXT($AB16),_xlfn.XLOOKUP($AB16,'Included studies 2023 update'!$C:$C,'Included studies 2023 update'!AD:AD),"")</f>
        <v>0</v>
      </c>
      <c r="AN16">
        <f>IF(ISTEXT($AB16),_xlfn.XLOOKUP($AB16,'Included studies 2023 update'!$C:$C,'Included studies 2023 update'!AE:AE),"")</f>
        <v>10</v>
      </c>
      <c r="AO16">
        <f>IF(ISTEXT($AB16),_xlfn.XLOOKUP($AB16,'Included studies 2023 update'!$C:$C,'Included studies 2023 update'!AF:AF),"")</f>
        <v>0</v>
      </c>
      <c r="AP16">
        <f>IF(ISTEXT($AB16),_xlfn.XLOOKUP($AB16,'Included studies 2023 update'!$C:$C,'Included studies 2023 update'!AG:AG),"")</f>
        <v>0</v>
      </c>
      <c r="AQ16">
        <f>IF(ISTEXT($AB16),_xlfn.XLOOKUP($AB16,'Included studies 2023 update'!$C:$C,'Included studies 2023 update'!AH:AH),"")</f>
        <v>0</v>
      </c>
      <c r="AR16">
        <f>IF(ISTEXT($AB16),_xlfn.XLOOKUP($AB16,'Included studies 2023 update'!$C:$C,'Included studies 2023 update'!AI:AI),"")</f>
        <v>0</v>
      </c>
      <c r="AS16" s="85">
        <f>IF(ISTEXT($AB16),_xlfn.XLOOKUP($AB16,'Included studies 2023 update'!$C:$C,'Included studies 2023 update'!AJ:AJ),"")</f>
        <v>0</v>
      </c>
      <c r="AT16" s="85">
        <f>IF(ISTEXT($AB16),_xlfn.XLOOKUP($AB16,'Included studies 2023 update'!$C:$C,'Included studies 2023 update'!AK:AK),"")</f>
        <v>0</v>
      </c>
      <c r="AU16">
        <f>IF(ISTEXT($AB16),_xlfn.XLOOKUP($AB16,'Included studies 2023 update'!$C:$C,'Included studies 2023 update'!AL:AL),"")</f>
        <v>0</v>
      </c>
      <c r="AV16">
        <f>IF(ISTEXT($AB16),_xlfn.XLOOKUP($AB16,'Included studies 2023 update'!$C:$C,'Included studies 2023 update'!AM:AM),"")</f>
        <v>100</v>
      </c>
      <c r="AW16" t="str">
        <f>IF(ISTEXT($AB16),_xlfn.XLOOKUP($AB16,'Included studies 2023 update'!$C:$C,'Included studies 2023 update'!AN:AN),"")</f>
        <v>1x per week</v>
      </c>
      <c r="AX16">
        <f>IF(ISTEXT($AB16),_xlfn.XLOOKUP($AB16,'Included studies 2023 update'!$C:$C,'Included studies 2023 update'!AP:AP),"")</f>
        <v>0</v>
      </c>
      <c r="AY16">
        <f>IF(ISTEXT($AB16),_xlfn.XLOOKUP($AB16,'Included studies 2023 update'!$C:$C,'Included studies 2023 update'!AQ:AQ),"")</f>
        <v>0</v>
      </c>
      <c r="AZ16">
        <f>IF(ISTEXT($AB16),_xlfn.XLOOKUP($AB16,'Included studies 2023 update'!$C:$C,'Included studies 2023 update'!AR:AR),"")</f>
        <v>0</v>
      </c>
      <c r="BA16">
        <f>IF(ISTEXT($AB16),_xlfn.XLOOKUP($AB16,'Included studies 2023 update'!$C:$C,'Included studies 2023 update'!AS:AS),"")</f>
        <v>0</v>
      </c>
      <c r="BB16">
        <f>IF(ISTEXT($AB16),_xlfn.XLOOKUP($AB16,'Included studies 2023 update'!$C:$C,'Included studies 2023 update'!AT:AT),"")</f>
        <v>0</v>
      </c>
      <c r="BC16">
        <f>IF(ISTEXT($AB16),_xlfn.XLOOKUP($AB16,'Included studies 2023 update'!$C:$C,'Included studies 2023 update'!AU:AU),"")</f>
        <v>0</v>
      </c>
      <c r="BD16">
        <f>IF(ISTEXT($AB16),_xlfn.XLOOKUP($AB16,'Included studies 2023 update'!$C:$C,'Included studies 2023 update'!AV:AV),"")</f>
        <v>0</v>
      </c>
      <c r="BE16">
        <f>IF(ISTEXT($AB16),_xlfn.XLOOKUP($AB16,'Included studies 2023 update'!$C:$C,'Included studies 2023 update'!AW:AW),"")</f>
        <v>0</v>
      </c>
      <c r="BF16">
        <f>IF(ISTEXT($AB16),_xlfn.XLOOKUP($AB16,'Included studies 2023 update'!$C:$C,'Included studies 2023 update'!AX:AX),"")</f>
        <v>0</v>
      </c>
      <c r="BG16">
        <f>IF(ISTEXT($AB16),_xlfn.XLOOKUP($AB16,'Included studies 2023 update'!$C:$C,'Included studies 2023 update'!AY:AY),"")</f>
        <v>0</v>
      </c>
      <c r="BH16">
        <f>IF(ISTEXT($AB16),_xlfn.XLOOKUP($AB16,'Included studies 2023 update'!$C:$C,'Included studies 2023 update'!AZ:AZ),"")</f>
        <v>0</v>
      </c>
      <c r="BI16">
        <f>IF(ISTEXT($AB16),_xlfn.XLOOKUP($AB16,'Included studies 2023 update'!$C:$C,'Included studies 2023 update'!BA:BA),"")</f>
        <v>0</v>
      </c>
      <c r="BJ16">
        <f>IF(ISTEXT($AB16),_xlfn.XLOOKUP($AB16,'Included studies 2023 update'!$C:$C,'Included studies 2023 update'!BB:BB),"")</f>
        <v>0</v>
      </c>
      <c r="BK16">
        <f>IF(ISTEXT($AB16),_xlfn.XLOOKUP($AB16,'Included studies 2023 update'!$C:$C,'Included studies 2023 update'!BC:BC),"")</f>
        <v>0</v>
      </c>
      <c r="BL16">
        <f>IF(ISTEXT($AB16),_xlfn.XLOOKUP($AB16,'Included studies 2023 update'!$C:$C,'Included studies 2023 update'!BD:BD),"")</f>
        <v>102</v>
      </c>
      <c r="BM16">
        <f>IF(ISTEXT($AB16),_xlfn.XLOOKUP($AB16,'Included studies 2023 update'!$C:$C,'Included studies 2023 update'!BE:BE),"")</f>
        <v>0</v>
      </c>
      <c r="BN16">
        <f>IF(ISTEXT($AB16),_xlfn.XLOOKUP($AB16,'Included studies 2023 update'!$C:$C,'Included studies 2023 update'!BF:BF),"")</f>
        <v>0</v>
      </c>
      <c r="BO16">
        <f>IF(ISTEXT($AB16),_xlfn.XLOOKUP($AB16,'Included studies 2023 update'!$C:$C,'Included studies 2023 update'!BG:BG),"")</f>
        <v>102</v>
      </c>
    </row>
    <row r="17" spans="1:67" ht="13" customHeight="1">
      <c r="A17" s="2">
        <v>23771003</v>
      </c>
      <c r="B17" s="11" t="s">
        <v>2712</v>
      </c>
      <c r="C17" s="2" t="s">
        <v>223</v>
      </c>
      <c r="D17" s="2" t="s">
        <v>2713</v>
      </c>
      <c r="E17" s="2" t="s">
        <v>2714</v>
      </c>
      <c r="F17" s="2">
        <v>2013</v>
      </c>
      <c r="G17" s="2" t="s">
        <v>10</v>
      </c>
      <c r="I17" s="2"/>
      <c r="J17" s="14" t="s">
        <v>2719</v>
      </c>
      <c r="K17" s="2">
        <f t="shared" si="0"/>
        <v>1</v>
      </c>
      <c r="L17" s="14" t="s">
        <v>2720</v>
      </c>
      <c r="M17" s="2">
        <f t="shared" si="1"/>
        <v>3</v>
      </c>
      <c r="N17" s="15"/>
      <c r="O17" s="2"/>
      <c r="Q17" s="2">
        <v>29020348</v>
      </c>
      <c r="R17">
        <f>IF(ISNUMBER(Q17), _xlfn.XLOOKUP(Q17,'Included studies 2023 update'!A:A,'Included studies 2023 update'!K:K)+_xlfn.XLOOKUP(Q17,'Included studies 2023 update'!A:A,'Included studies 2023 update'!L:L),"")</f>
        <v>404</v>
      </c>
      <c r="U17" s="131"/>
      <c r="V17" s="115" t="s">
        <v>3691</v>
      </c>
      <c r="W17" s="114" t="str">
        <f>""&amp;TEXT(SUM(AP:AP),"0")&amp;" ("&amp;TEXT(SUM(AP:AP)/(SUM(AJ:AU)-SUM(AP:AP)),"0.0%")&amp;")"</f>
        <v>286 (5.8%)</v>
      </c>
      <c r="X17" s="114" t="str" cm="1">
        <f t="array" ref="X17">""&amp;TEXT(SUM(_xlfn._xlws.FILTER('Included studies 2023 update'!$AG:$AG,('Included studies 2023 update'!$E:$E="No")*('Included studies 2023 update'!$H:$H=X$2))),"0")&amp;" ("&amp;TEXT(SUM(_xlfn._xlws.FILTER('Included studies 2023 update'!$AG:$AG,('Included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275 (5.4%)</v>
      </c>
      <c r="Y17" s="114" t="str" cm="1">
        <f t="array" ref="Y17">""&amp;TEXT(SUM(_xlfn._xlws.FILTER('Included studies 2023 update'!$AG:$AG,('Included studies 2023 update'!$E:$E="No")*('Included studies 2023 update'!$H:$H=Y$2))),"0")&amp;" ("&amp;TEXT(SUM(_xlfn._xlws.FILTER('Included studies 2023 update'!$AG:$AG,('Included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0 (0.0%)</v>
      </c>
      <c r="Z17" s="114" t="str" cm="1">
        <f t="array" ref="Z17">""&amp;TEXT(SUM(_xlfn._xlws.FILTER('Included studies 2023 update'!$AG:$AG,('Included studies 2023 update'!$E:$E="No")*('Included studies 2023 update'!$H:$H=Z$2))),"0")&amp;" ("&amp;TEXT(SUM(_xlfn._xlws.FILTER('Included studies 2023 update'!$AG:$AG,('Included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11 (0.8%)</v>
      </c>
      <c r="AA17"/>
      <c r="AB17" t="str">
        <v>https://pubmed.ncbi.nlm.nih.gov/29020348/</v>
      </c>
      <c r="AC17">
        <f>IF(ISTEXT(AB17),_xlfn.XLOOKUP(AB17,'Included studies 2023 update'!C:C,'Included studies 2023 update'!J:J),"")</f>
        <v>404</v>
      </c>
      <c r="AD17" t="str">
        <f>IF(ISTEXT(AB17),_xlfn.XLOOKUP(AB17,'Included studies 2023 update'!C:C,'Included studies 2023 update'!E:E),"")</f>
        <v>No</v>
      </c>
      <c r="AE17" t="str">
        <f>IF(ISTEXT(AB17),_xlfn.XLOOKUP(AB17,'Included studies 2023 update'!C:C,'Included studies 2023 update'!I:I),"")</f>
        <v>Adult</v>
      </c>
      <c r="AF17" t="str">
        <f>IF(ISTEXT(AB17),_xlfn.XLOOKUP(AB17,'Included studies 2023 update'!C:C,'Included studies 2023 update'!U:U),"")</f>
        <v>ACY</v>
      </c>
      <c r="AG17" t="str">
        <f>IF(ISTEXT(AB17),_xlfn.XLOOKUP(AB17,'Included studies 2023 update'!C:C,'Included studies 2023 update'!X:X),"")</f>
        <v>Plasma</v>
      </c>
      <c r="AH17">
        <f>IF(ISTEXT(AB17),_xlfn.XLOOKUP(AB17,'Included studies 2023 update'!C:C,'Included studies 2023 update'!Y:Y),"")</f>
        <v>50</v>
      </c>
      <c r="AI17" t="str">
        <f>IF(ISTEXT(AB17),_xlfn.XLOOKUP(AB17,'Included studies 2023 update'!C:C,'Included studies 2023 update'!Z:Z),"")</f>
        <v>Retrospective</v>
      </c>
      <c r="AJ17">
        <f>IF(ISTEXT($AB17),_xlfn.XLOOKUP($AB17,'Included studies 2023 update'!$C:$C,'Included studies 2023 update'!AA:AA),"")</f>
        <v>0</v>
      </c>
      <c r="AK17">
        <f>IF(ISTEXT($AB17),_xlfn.XLOOKUP($AB17,'Included studies 2023 update'!$C:$C,'Included studies 2023 update'!AB:AB),"")</f>
        <v>0</v>
      </c>
      <c r="AL17">
        <f>IF(ISTEXT($AB17),_xlfn.XLOOKUP($AB17,'Included studies 2023 update'!$C:$C,'Included studies 2023 update'!AC:AC),"")</f>
        <v>0</v>
      </c>
      <c r="AM17">
        <f>IF(ISTEXT($AB17),_xlfn.XLOOKUP($AB17,'Included studies 2023 update'!$C:$C,'Included studies 2023 update'!AD:AD),"")</f>
        <v>0</v>
      </c>
      <c r="AN17">
        <f>IF(ISTEXT($AB17),_xlfn.XLOOKUP($AB17,'Included studies 2023 update'!$C:$C,'Included studies 2023 update'!AE:AE),"")</f>
        <v>0</v>
      </c>
      <c r="AO17">
        <f>IF(ISTEXT($AB17),_xlfn.XLOOKUP($AB17,'Included studies 2023 update'!$C:$C,'Included studies 2023 update'!AF:AF),"")</f>
        <v>0</v>
      </c>
      <c r="AP17">
        <f>IF(ISTEXT($AB17),_xlfn.XLOOKUP($AB17,'Included studies 2023 update'!$C:$C,'Included studies 2023 update'!AG:AG),"")</f>
        <v>232</v>
      </c>
      <c r="AQ17">
        <f>IF(ISTEXT($AB17),_xlfn.XLOOKUP($AB17,'Included studies 2023 update'!$C:$C,'Included studies 2023 update'!AH:AH),"")</f>
        <v>1114</v>
      </c>
      <c r="AR17">
        <f>IF(ISTEXT($AB17),_xlfn.XLOOKUP($AB17,'Included studies 2023 update'!$C:$C,'Included studies 2023 update'!AI:AI),"")</f>
        <v>0</v>
      </c>
      <c r="AS17" s="85">
        <f>IF(ISTEXT($AB17),_xlfn.XLOOKUP($AB17,'Included studies 2023 update'!$C:$C,'Included studies 2023 update'!AJ:AJ),"")</f>
        <v>0</v>
      </c>
      <c r="AT17" s="85">
        <f>IF(ISTEXT($AB17),_xlfn.XLOOKUP($AB17,'Included studies 2023 update'!$C:$C,'Included studies 2023 update'!AK:AK),"")</f>
        <v>158</v>
      </c>
      <c r="AU17">
        <f>IF(ISTEXT($AB17),_xlfn.XLOOKUP($AB17,'Included studies 2023 update'!$C:$C,'Included studies 2023 update'!AL:AL),"")</f>
        <v>422</v>
      </c>
      <c r="AV17" t="str">
        <f>IF(ISTEXT($AB17),_xlfn.XLOOKUP($AB17,'Included studies 2023 update'!$C:$C,'Included studies 2023 update'!AM:AM),"")</f>
        <v>Unclear</v>
      </c>
      <c r="AW17" t="str">
        <f>IF(ISTEXT($AB17),_xlfn.XLOOKUP($AB17,'Included studies 2023 update'!$C:$C,'Included studies 2023 update'!AN:AN),"")</f>
        <v>Unclear or ND</v>
      </c>
      <c r="AX17" t="str">
        <f>IF(ISTEXT($AB17),_xlfn.XLOOKUP($AB17,'Included studies 2023 update'!$C:$C,'Included studies 2023 update'!AP:AP),"")</f>
        <v>Unclear or ND</v>
      </c>
      <c r="AY17" t="str">
        <f>IF(ISTEXT($AB17),_xlfn.XLOOKUP($AB17,'Included studies 2023 update'!$C:$C,'Included studies 2023 update'!AQ:AQ),"")</f>
        <v>Unclear or ND</v>
      </c>
      <c r="AZ17" t="str">
        <f>IF(ISTEXT($AB17),_xlfn.XLOOKUP($AB17,'Included studies 2023 update'!$C:$C,'Included studies 2023 update'!AR:AR),"")</f>
        <v>Unclear or ND</v>
      </c>
      <c r="BA17" t="str">
        <f>IF(ISTEXT($AB17),_xlfn.XLOOKUP($AB17,'Included studies 2023 update'!$C:$C,'Included studies 2023 update'!AS:AS),"")</f>
        <v>Unclear or ND</v>
      </c>
      <c r="BB17" t="str">
        <f>IF(ISTEXT($AB17),_xlfn.XLOOKUP($AB17,'Included studies 2023 update'!$C:$C,'Included studies 2023 update'!AT:AT),"")</f>
        <v>Unclear or ND</v>
      </c>
      <c r="BC17" t="str">
        <f>IF(ISTEXT($AB17),_xlfn.XLOOKUP($AB17,'Included studies 2023 update'!$C:$C,'Included studies 2023 update'!AU:AU),"")</f>
        <v>Unclear or ND</v>
      </c>
      <c r="BD17" t="str">
        <f>IF(ISTEXT($AB17),_xlfn.XLOOKUP($AB17,'Included studies 2023 update'!$C:$C,'Included studies 2023 update'!AV:AV),"")</f>
        <v>Unclear or ND</v>
      </c>
      <c r="BE17" t="str">
        <f>IF(ISTEXT($AB17),_xlfn.XLOOKUP($AB17,'Included studies 2023 update'!$C:$C,'Included studies 2023 update'!AW:AW),"")</f>
        <v>Unclear or ND</v>
      </c>
      <c r="BF17" t="str">
        <f>IF(ISTEXT($AB17),_xlfn.XLOOKUP($AB17,'Included studies 2023 update'!$C:$C,'Included studies 2023 update'!AX:AX),"")</f>
        <v>Unclear or ND</v>
      </c>
      <c r="BG17" t="str">
        <f>IF(ISTEXT($AB17),_xlfn.XLOOKUP($AB17,'Included studies 2023 update'!$C:$C,'Included studies 2023 update'!AY:AY),"")</f>
        <v>Unclear or ND</v>
      </c>
      <c r="BH17" t="str">
        <f>IF(ISTEXT($AB17),_xlfn.XLOOKUP($AB17,'Included studies 2023 update'!$C:$C,'Included studies 2023 update'!AZ:AZ),"")</f>
        <v>Unclear or ND</v>
      </c>
      <c r="BI17" t="str">
        <f>IF(ISTEXT($AB17),_xlfn.XLOOKUP($AB17,'Included studies 2023 update'!$C:$C,'Included studies 2023 update'!BA:BA),"")</f>
        <v>Unclear or ND</v>
      </c>
      <c r="BJ17" t="str">
        <f>IF(ISTEXT($AB17),_xlfn.XLOOKUP($AB17,'Included studies 2023 update'!$C:$C,'Included studies 2023 update'!BB:BB),"")</f>
        <v>Unclear or ND</v>
      </c>
      <c r="BK17" t="str">
        <f>IF(ISTEXT($AB17),_xlfn.XLOOKUP($AB17,'Included studies 2023 update'!$C:$C,'Included studies 2023 update'!BC:BC),"")</f>
        <v>Unclear or ND</v>
      </c>
      <c r="BL17" t="str">
        <f>IF(ISTEXT($AB17),_xlfn.XLOOKUP($AB17,'Included studies 2023 update'!$C:$C,'Included studies 2023 update'!BD:BD),"")</f>
        <v>Unclear or ND</v>
      </c>
      <c r="BM17" t="str">
        <f>IF(ISTEXT($AB17),_xlfn.XLOOKUP($AB17,'Included studies 2023 update'!$C:$C,'Included studies 2023 update'!BE:BE),"")</f>
        <v>Unclear or ND</v>
      </c>
      <c r="BN17">
        <f>IF(ISTEXT($AB17),_xlfn.XLOOKUP($AB17,'Included studies 2023 update'!$C:$C,'Included studies 2023 update'!BF:BF),"")</f>
        <v>250</v>
      </c>
      <c r="BO17">
        <f>IF(ISTEXT($AB17),_xlfn.XLOOKUP($AB17,'Included studies 2023 update'!$C:$C,'Included studies 2023 update'!BG:BG),"")</f>
        <v>154</v>
      </c>
    </row>
    <row r="18" spans="1:67" ht="13" customHeight="1">
      <c r="A18" s="2">
        <v>18541204</v>
      </c>
      <c r="B18" s="11" t="s">
        <v>2717</v>
      </c>
      <c r="C18" s="2" t="s">
        <v>314</v>
      </c>
      <c r="D18" s="2" t="s">
        <v>2718</v>
      </c>
      <c r="E18" s="2" t="s">
        <v>2714</v>
      </c>
      <c r="F18" s="2">
        <v>2008</v>
      </c>
      <c r="G18" s="2" t="s">
        <v>10</v>
      </c>
      <c r="I18" s="2"/>
      <c r="J18" s="14" t="s">
        <v>2724</v>
      </c>
      <c r="K18" s="2">
        <f t="shared" si="0"/>
        <v>1</v>
      </c>
      <c r="L18" s="14" t="s">
        <v>2725</v>
      </c>
      <c r="M18" s="2">
        <f t="shared" si="1"/>
        <v>1</v>
      </c>
      <c r="N18" s="15"/>
      <c r="O18" s="2"/>
      <c r="Q18" s="2">
        <v>29542206</v>
      </c>
      <c r="R18">
        <f>IF(ISNUMBER(Q18), _xlfn.XLOOKUP(Q18,'Included studies 2023 update'!A:A,'Included studies 2023 update'!K:K)+_xlfn.XLOOKUP(Q18,'Included studies 2023 update'!A:A,'Included studies 2023 update'!L:L),"")</f>
        <v>72</v>
      </c>
      <c r="U18" s="131"/>
      <c r="V18" s="116" t="s">
        <v>3692</v>
      </c>
      <c r="W18" s="114" t="str">
        <f>""&amp;TEXT(SUM(AQ:AQ),"0")&amp;" ("&amp;TEXT(SUM(AQ:AQ)/(SUM(AJ:AU)-SUM(AQ:AQ)),"0.0%")&amp;")"</f>
        <v>1490 (40.0%)</v>
      </c>
      <c r="X18" s="114" t="str" cm="1">
        <f t="array" ref="X18">""&amp;TEXT(SUM(_xlfn._xlws.FILTER('Included studies 2023 update'!$AH:$AH,('Included studies 2023 update'!$E:$E="No")*('Included studies 2023 update'!$H:$H=X$2))),"0")&amp;" ("&amp;TEXT(SUM(_xlfn._xlws.FILTER('Included studies 2023 update'!$AH:$AH,('Included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1490 (29.5%)</v>
      </c>
      <c r="Y18" s="114" t="str" cm="1">
        <f t="array" ref="Y18">""&amp;TEXT(SUM(_xlfn._xlws.FILTER('Included studies 2023 update'!$AH:$AH,('Included studies 2023 update'!$E:$E="No")*('Included studies 2023 update'!$H:$H=Y$2))),"0")&amp;" ("&amp;TEXT(SUM(_xlfn._xlws.FILTER('Included studies 2023 update'!$AH:$AH,('Included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0 (0.0%)</v>
      </c>
      <c r="Z18" s="114" t="str" cm="1">
        <f t="array" ref="Z18">""&amp;TEXT(SUM(_xlfn._xlws.FILTER('Included studies 2023 update'!$AH:$AH,('Included studies 2023 update'!$E:$E="No")*('Included studies 2023 update'!$H:$H=Z$2))),"0")&amp;" ("&amp;TEXT(SUM(_xlfn._xlws.FILTER('Included studies 2023 update'!$AH:$AH,('Included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0 (0.0%)</v>
      </c>
      <c r="AA18"/>
      <c r="AB18" t="str">
        <v>https://pubmed.ncbi.nlm.nih.gov/29542206/</v>
      </c>
      <c r="AC18">
        <f>IF(ISTEXT(AB18),_xlfn.XLOOKUP(AB18,'Included studies 2023 update'!C:C,'Included studies 2023 update'!J:J),"")</f>
        <v>72</v>
      </c>
      <c r="AD18" t="str">
        <f>IF(ISTEXT(AB18),_xlfn.XLOOKUP(AB18,'Included studies 2023 update'!C:C,'Included studies 2023 update'!E:E),"")</f>
        <v>No</v>
      </c>
      <c r="AE18" t="str">
        <f>IF(ISTEXT(AB18),_xlfn.XLOOKUP(AB18,'Included studies 2023 update'!C:C,'Included studies 2023 update'!I:I),"")</f>
        <v>Both</v>
      </c>
      <c r="AF18" t="str">
        <f>IF(ISTEXT(AB18),_xlfn.XLOOKUP(AB18,'Included studies 2023 update'!C:C,'Included studies 2023 update'!U:U),"")</f>
        <v>ACY and GAN</v>
      </c>
      <c r="AG18" t="str">
        <f>IF(ISTEXT(AB18),_xlfn.XLOOKUP(AB18,'Included studies 2023 update'!C:C,'Included studies 2023 update'!X:X),"")</f>
        <v>Whole blood</v>
      </c>
      <c r="AH18">
        <f>IF(ISTEXT(AB18),_xlfn.XLOOKUP(AB18,'Included studies 2023 update'!C:C,'Included studies 2023 update'!Y:Y),"")</f>
        <v>50</v>
      </c>
      <c r="AI18" t="str">
        <f>IF(ISTEXT(AB18),_xlfn.XLOOKUP(AB18,'Included studies 2023 update'!C:C,'Included studies 2023 update'!Z:Z),"")</f>
        <v>Prospective</v>
      </c>
      <c r="AJ18" t="str">
        <f>IF(ISTEXT($AB18),_xlfn.XLOOKUP($AB18,'Included studies 2023 update'!$C:$C,'Included studies 2023 update'!AA:AA),"")</f>
        <v>ND</v>
      </c>
      <c r="AK18" t="str">
        <f>IF(ISTEXT($AB18),_xlfn.XLOOKUP($AB18,'Included studies 2023 update'!$C:$C,'Included studies 2023 update'!AB:AB),"")</f>
        <v>ND</v>
      </c>
      <c r="AL18" t="str">
        <f>IF(ISTEXT($AB18),_xlfn.XLOOKUP($AB18,'Included studies 2023 update'!$C:$C,'Included studies 2023 update'!AC:AC),"")</f>
        <v>ND</v>
      </c>
      <c r="AM18" t="str">
        <f>IF(ISTEXT($AB18),_xlfn.XLOOKUP($AB18,'Included studies 2023 update'!$C:$C,'Included studies 2023 update'!AD:AD),"")</f>
        <v>ND</v>
      </c>
      <c r="AN18" t="str">
        <f>IF(ISTEXT($AB18),_xlfn.XLOOKUP($AB18,'Included studies 2023 update'!$C:$C,'Included studies 2023 update'!AE:AE),"")</f>
        <v>ND</v>
      </c>
      <c r="AO18" t="str">
        <f>IF(ISTEXT($AB18),_xlfn.XLOOKUP($AB18,'Included studies 2023 update'!$C:$C,'Included studies 2023 update'!AF:AF),"")</f>
        <v>ND</v>
      </c>
      <c r="AP18" t="str">
        <f>IF(ISTEXT($AB18),_xlfn.XLOOKUP($AB18,'Included studies 2023 update'!$C:$C,'Included studies 2023 update'!AG:AG),"")</f>
        <v>ND</v>
      </c>
      <c r="AQ18" t="str">
        <f>IF(ISTEXT($AB18),_xlfn.XLOOKUP($AB18,'Included studies 2023 update'!$C:$C,'Included studies 2023 update'!AH:AH),"")</f>
        <v>ND</v>
      </c>
      <c r="AR18" t="str">
        <f>IF(ISTEXT($AB18),_xlfn.XLOOKUP($AB18,'Included studies 2023 update'!$C:$C,'Included studies 2023 update'!AI:AI),"")</f>
        <v>ND</v>
      </c>
      <c r="AS18" s="85" t="str">
        <f>IF(ISTEXT($AB18),_xlfn.XLOOKUP($AB18,'Included studies 2023 update'!$C:$C,'Included studies 2023 update'!AJ:AJ),"")</f>
        <v>ND</v>
      </c>
      <c r="AT18" s="85" t="str">
        <f>IF(ISTEXT($AB18),_xlfn.XLOOKUP($AB18,'Included studies 2023 update'!$C:$C,'Included studies 2023 update'!AK:AK),"")</f>
        <v>ND</v>
      </c>
      <c r="AU18" t="str">
        <f>IF(ISTEXT($AB18),_xlfn.XLOOKUP($AB18,'Included studies 2023 update'!$C:$C,'Included studies 2023 update'!AL:AL),"")</f>
        <v>ND</v>
      </c>
      <c r="AV18">
        <f>IF(ISTEXT($AB18),_xlfn.XLOOKUP($AB18,'Included studies 2023 update'!$C:$C,'Included studies 2023 update'!AM:AM),"")</f>
        <v>42</v>
      </c>
      <c r="AW18" t="str">
        <f>IF(ISTEXT($AB18),_xlfn.XLOOKUP($AB18,'Included studies 2023 update'!$C:$C,'Included studies 2023 update'!AN:AN),"")</f>
        <v>1x per week</v>
      </c>
      <c r="AX18" t="str">
        <f>IF(ISTEXT($AB18),_xlfn.XLOOKUP($AB18,'Included studies 2023 update'!$C:$C,'Included studies 2023 update'!AP:AP),"")</f>
        <v>Unclear or ND</v>
      </c>
      <c r="AY18" t="str">
        <f>IF(ISTEXT($AB18),_xlfn.XLOOKUP($AB18,'Included studies 2023 update'!$C:$C,'Included studies 2023 update'!AQ:AQ),"")</f>
        <v>Unclear or ND</v>
      </c>
      <c r="AZ18" t="str">
        <f>IF(ISTEXT($AB18),_xlfn.XLOOKUP($AB18,'Included studies 2023 update'!$C:$C,'Included studies 2023 update'!AR:AR),"")</f>
        <v>Unclear or ND</v>
      </c>
      <c r="BA18" t="str">
        <f>IF(ISTEXT($AB18),_xlfn.XLOOKUP($AB18,'Included studies 2023 update'!$C:$C,'Included studies 2023 update'!AS:AS),"")</f>
        <v>Unclear or ND</v>
      </c>
      <c r="BB18" t="str">
        <f>IF(ISTEXT($AB18),_xlfn.XLOOKUP($AB18,'Included studies 2023 update'!$C:$C,'Included studies 2023 update'!AT:AT),"")</f>
        <v>Unclear or ND</v>
      </c>
      <c r="BC18" t="str">
        <f>IF(ISTEXT($AB18),_xlfn.XLOOKUP($AB18,'Included studies 2023 update'!$C:$C,'Included studies 2023 update'!AU:AU),"")</f>
        <v>Unclear or ND</v>
      </c>
      <c r="BD18" t="str">
        <f>IF(ISTEXT($AB18),_xlfn.XLOOKUP($AB18,'Included studies 2023 update'!$C:$C,'Included studies 2023 update'!AV:AV),"")</f>
        <v>Unclear or ND</v>
      </c>
      <c r="BE18" t="str">
        <f>IF(ISTEXT($AB18),_xlfn.XLOOKUP($AB18,'Included studies 2023 update'!$C:$C,'Included studies 2023 update'!AW:AW),"")</f>
        <v>Unclear or ND</v>
      </c>
      <c r="BF18" t="str">
        <f>IF(ISTEXT($AB18),_xlfn.XLOOKUP($AB18,'Included studies 2023 update'!$C:$C,'Included studies 2023 update'!AX:AX),"")</f>
        <v>Unclear or ND</v>
      </c>
      <c r="BG18" t="str">
        <f>IF(ISTEXT($AB18),_xlfn.XLOOKUP($AB18,'Included studies 2023 update'!$C:$C,'Included studies 2023 update'!AY:AY),"")</f>
        <v>Unclear or ND</v>
      </c>
      <c r="BH18" t="str">
        <f>IF(ISTEXT($AB18),_xlfn.XLOOKUP($AB18,'Included studies 2023 update'!$C:$C,'Included studies 2023 update'!AZ:AZ),"")</f>
        <v>Unclear or ND</v>
      </c>
      <c r="BI18" t="str">
        <f>IF(ISTEXT($AB18),_xlfn.XLOOKUP($AB18,'Included studies 2023 update'!$C:$C,'Included studies 2023 update'!BA:BA),"")</f>
        <v>Unclear or ND</v>
      </c>
      <c r="BJ18" t="str">
        <f>IF(ISTEXT($AB18),_xlfn.XLOOKUP($AB18,'Included studies 2023 update'!$C:$C,'Included studies 2023 update'!BB:BB),"")</f>
        <v>Unclear or ND</v>
      </c>
      <c r="BK18" t="str">
        <f>IF(ISTEXT($AB18),_xlfn.XLOOKUP($AB18,'Included studies 2023 update'!$C:$C,'Included studies 2023 update'!BC:BC),"")</f>
        <v>Unclear or ND</v>
      </c>
      <c r="BL18" t="str">
        <f>IF(ISTEXT($AB18),_xlfn.XLOOKUP($AB18,'Included studies 2023 update'!$C:$C,'Included studies 2023 update'!BD:BD),"")</f>
        <v>Unclear or ND</v>
      </c>
      <c r="BM18" t="str">
        <f>IF(ISTEXT($AB18),_xlfn.XLOOKUP($AB18,'Included studies 2023 update'!$C:$C,'Included studies 2023 update'!BE:BE),"")</f>
        <v>Unclear or ND</v>
      </c>
      <c r="BN18">
        <f>IF(ISTEXT($AB18),_xlfn.XLOOKUP($AB18,'Included studies 2023 update'!$C:$C,'Included studies 2023 update'!BF:BF),"")</f>
        <v>53</v>
      </c>
      <c r="BO18">
        <f>IF(ISTEXT($AB18),_xlfn.XLOOKUP($AB18,'Included studies 2023 update'!$C:$C,'Included studies 2023 update'!BG:BG),"")</f>
        <v>53</v>
      </c>
    </row>
    <row r="19" spans="1:67" ht="13" customHeight="1">
      <c r="A19" s="2">
        <v>8382723</v>
      </c>
      <c r="B19" s="11" t="s">
        <v>2721</v>
      </c>
      <c r="C19" s="2" t="s">
        <v>213</v>
      </c>
      <c r="D19" s="2" t="s">
        <v>2722</v>
      </c>
      <c r="E19" s="2" t="s">
        <v>2723</v>
      </c>
      <c r="F19" s="2">
        <v>1993</v>
      </c>
      <c r="G19" s="2" t="s">
        <v>10</v>
      </c>
      <c r="I19" s="2"/>
      <c r="J19" s="14" t="s">
        <v>2729</v>
      </c>
      <c r="K19" s="2">
        <f t="shared" si="0"/>
        <v>2</v>
      </c>
      <c r="L19" s="14" t="s">
        <v>2730</v>
      </c>
      <c r="M19" s="2">
        <f t="shared" si="1"/>
        <v>1</v>
      </c>
      <c r="N19" s="15"/>
      <c r="O19" s="2"/>
      <c r="Q19" s="2">
        <v>23514960</v>
      </c>
      <c r="R19">
        <f>IF(ISNUMBER(Q19), _xlfn.XLOOKUP(Q19,'Included studies 2023 update'!A:A,'Included studies 2023 update'!K:K)+_xlfn.XLOOKUP(Q19,'Included studies 2023 update'!A:A,'Included studies 2023 update'!L:L),"")</f>
        <v>213</v>
      </c>
      <c r="U19" s="131"/>
      <c r="V19" s="115" t="s">
        <v>3693</v>
      </c>
      <c r="W19" s="114" t="str">
        <f>""&amp;TEXT(SUM(AR:AR),"0")&amp;" ("&amp;TEXT(SUM(AR:AR)/(SUM(AJ:AU)-SUM(AR:AR)),"0.0%")&amp;")"</f>
        <v>7 (0.1%)</v>
      </c>
      <c r="X19" s="114" t="str" cm="1">
        <f t="array" ref="X19">""&amp;TEXT(SUM(_xlfn._xlws.FILTER('Included studies 2023 update'!$AI:$AI,('Included studies 2023 update'!$E:$E="No")*('Included studies 2023 update'!$H:$H=X$2))),"0")&amp;" ("&amp;TEXT(SUM(_xlfn._xlws.FILTER('Included studies 2023 update'!$AI:$AI,('Included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7 (0.1%)</v>
      </c>
      <c r="Y19" s="114" t="str" cm="1">
        <f t="array" ref="Y19">""&amp;TEXT(SUM(_xlfn._xlws.FILTER('Included studies 2023 update'!$AI:$AI,('Included studies 2023 update'!$E:$E="No")*('Included studies 2023 update'!$H:$H=Y$2))),"0")&amp;" ("&amp;TEXT(SUM(_xlfn._xlws.FILTER('Included studies 2023 update'!$AI:$AI,('Included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0 (0.0%)</v>
      </c>
      <c r="Z19" s="114" t="str" cm="1">
        <f t="array" ref="Z19">""&amp;TEXT(SUM(_xlfn._xlws.FILTER('Included studies 2023 update'!$AI:$AI,('Included studies 2023 update'!$E:$E="No")*('Included studies 2023 update'!$H:$H=Z$2))),"0")&amp;" ("&amp;TEXT(SUM(_xlfn._xlws.FILTER('Included studies 2023 update'!$AI:$AI,('Included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0 (0.0%)</v>
      </c>
      <c r="AA19"/>
      <c r="AB19" t="str">
        <v>https://pubmed.ncbi.nlm.nih.gov/23514960/</v>
      </c>
      <c r="AC19">
        <f>IF(ISTEXT(AB19),_xlfn.XLOOKUP(AB19,'Included studies 2023 update'!C:C,'Included studies 2023 update'!J:J),"")</f>
        <v>213</v>
      </c>
      <c r="AD19" t="str">
        <f>IF(ISTEXT(AB19),_xlfn.XLOOKUP(AB19,'Included studies 2023 update'!C:C,'Included studies 2023 update'!E:E),"")</f>
        <v>No</v>
      </c>
      <c r="AE19" t="str">
        <f>IF(ISTEXT(AB19),_xlfn.XLOOKUP(AB19,'Included studies 2023 update'!C:C,'Included studies 2023 update'!I:I),"")</f>
        <v>Both</v>
      </c>
      <c r="AF19" t="str">
        <f>IF(ISTEXT(AB19),_xlfn.XLOOKUP(AB19,'Included studies 2023 update'!C:C,'Included studies 2023 update'!U:U),"")</f>
        <v>Unclear or ND</v>
      </c>
      <c r="AG19" t="str">
        <f>IF(ISTEXT(AB19),_xlfn.XLOOKUP(AB19,'Included studies 2023 update'!C:C,'Included studies 2023 update'!X:X),"")</f>
        <v>Whole blood</v>
      </c>
      <c r="AH19" t="str">
        <f>IF(ISTEXT(AB19),_xlfn.XLOOKUP(AB19,'Included studies 2023 update'!C:C,'Included studies 2023 update'!Y:Y),"")</f>
        <v>Unclear or ND</v>
      </c>
      <c r="AI19" t="str">
        <f>IF(ISTEXT(AB19),_xlfn.XLOOKUP(AB19,'Included studies 2023 update'!C:C,'Included studies 2023 update'!Z:Z),"")</f>
        <v>Retrospective</v>
      </c>
      <c r="AJ19">
        <f>IF(ISTEXT($AB19),_xlfn.XLOOKUP($AB19,'Included studies 2023 update'!$C:$C,'Included studies 2023 update'!AA:AA),"")</f>
        <v>0</v>
      </c>
      <c r="AK19">
        <f>IF(ISTEXT($AB19),_xlfn.XLOOKUP($AB19,'Included studies 2023 update'!$C:$C,'Included studies 2023 update'!AB:AB),"")</f>
        <v>0</v>
      </c>
      <c r="AL19">
        <f>IF(ISTEXT($AB19),_xlfn.XLOOKUP($AB19,'Included studies 2023 update'!$C:$C,'Included studies 2023 update'!AC:AC),"")</f>
        <v>0</v>
      </c>
      <c r="AM19">
        <f>IF(ISTEXT($AB19),_xlfn.XLOOKUP($AB19,'Included studies 2023 update'!$C:$C,'Included studies 2023 update'!AD:AD),"")</f>
        <v>0</v>
      </c>
      <c r="AN19">
        <f>IF(ISTEXT($AB19),_xlfn.XLOOKUP($AB19,'Included studies 2023 update'!$C:$C,'Included studies 2023 update'!AE:AE),"")</f>
        <v>0</v>
      </c>
      <c r="AO19">
        <f>IF(ISTEXT($AB19),_xlfn.XLOOKUP($AB19,'Included studies 2023 update'!$C:$C,'Included studies 2023 update'!AF:AF),"")</f>
        <v>0</v>
      </c>
      <c r="AP19">
        <f>IF(ISTEXT($AB19),_xlfn.XLOOKUP($AB19,'Included studies 2023 update'!$C:$C,'Included studies 2023 update'!AG:AG),"")</f>
        <v>0</v>
      </c>
      <c r="AQ19">
        <f>IF(ISTEXT($AB19),_xlfn.XLOOKUP($AB19,'Included studies 2023 update'!$C:$C,'Included studies 2023 update'!AH:AH),"")</f>
        <v>0</v>
      </c>
      <c r="AR19">
        <f>IF(ISTEXT($AB19),_xlfn.XLOOKUP($AB19,'Included studies 2023 update'!$C:$C,'Included studies 2023 update'!AI:AI),"")</f>
        <v>0</v>
      </c>
      <c r="AS19" s="85">
        <f>IF(ISTEXT($AB19),_xlfn.XLOOKUP($AB19,'Included studies 2023 update'!$C:$C,'Included studies 2023 update'!AJ:AJ),"")</f>
        <v>204</v>
      </c>
      <c r="AT19" s="85">
        <f>IF(ISTEXT($AB19),_xlfn.XLOOKUP($AB19,'Included studies 2023 update'!$C:$C,'Included studies 2023 update'!AK:AK),"")</f>
        <v>14</v>
      </c>
      <c r="AU19">
        <f>IF(ISTEXT($AB19),_xlfn.XLOOKUP($AB19,'Included studies 2023 update'!$C:$C,'Included studies 2023 update'!AL:AL),"")</f>
        <v>2</v>
      </c>
      <c r="AV19">
        <f>IF(ISTEXT($AB19),_xlfn.XLOOKUP($AB19,'Included studies 2023 update'!$C:$C,'Included studies 2023 update'!AM:AM),"")</f>
        <v>100</v>
      </c>
      <c r="AW19" t="str">
        <f>IF(ISTEXT($AB19),_xlfn.XLOOKUP($AB19,'Included studies 2023 update'!$C:$C,'Included studies 2023 update'!AN:AN),"")</f>
        <v>2x per week</v>
      </c>
      <c r="AX19" t="str">
        <f>IF(ISTEXT($AB19),_xlfn.XLOOKUP($AB19,'Included studies 2023 update'!$C:$C,'Included studies 2023 update'!AP:AP),"")</f>
        <v>Unclear or ND</v>
      </c>
      <c r="AY19" t="str">
        <f>IF(ISTEXT($AB19),_xlfn.XLOOKUP($AB19,'Included studies 2023 update'!$C:$C,'Included studies 2023 update'!AQ:AQ),"")</f>
        <v>Unclear or ND</v>
      </c>
      <c r="AZ19" t="str">
        <f>IF(ISTEXT($AB19),_xlfn.XLOOKUP($AB19,'Included studies 2023 update'!$C:$C,'Included studies 2023 update'!AR:AR),"")</f>
        <v>Unclear or ND</v>
      </c>
      <c r="BA19" t="str">
        <f>IF(ISTEXT($AB19),_xlfn.XLOOKUP($AB19,'Included studies 2023 update'!$C:$C,'Included studies 2023 update'!AS:AS),"")</f>
        <v>Unclear or ND</v>
      </c>
      <c r="BB19" t="str">
        <f>IF(ISTEXT($AB19),_xlfn.XLOOKUP($AB19,'Included studies 2023 update'!$C:$C,'Included studies 2023 update'!AT:AT),"")</f>
        <v>Unclear or ND</v>
      </c>
      <c r="BC19" t="str">
        <f>IF(ISTEXT($AB19),_xlfn.XLOOKUP($AB19,'Included studies 2023 update'!$C:$C,'Included studies 2023 update'!AU:AU),"")</f>
        <v>Unclear or ND</v>
      </c>
      <c r="BD19" t="str">
        <f>IF(ISTEXT($AB19),_xlfn.XLOOKUP($AB19,'Included studies 2023 update'!$C:$C,'Included studies 2023 update'!AV:AV),"")</f>
        <v>Unclear or ND</v>
      </c>
      <c r="BE19" t="str">
        <f>IF(ISTEXT($AB19),_xlfn.XLOOKUP($AB19,'Included studies 2023 update'!$C:$C,'Included studies 2023 update'!AW:AW),"")</f>
        <v>Unclear or ND</v>
      </c>
      <c r="BF19" t="str">
        <f>IF(ISTEXT($AB19),_xlfn.XLOOKUP($AB19,'Included studies 2023 update'!$C:$C,'Included studies 2023 update'!AX:AX),"")</f>
        <v>Unclear or ND</v>
      </c>
      <c r="BG19" t="str">
        <f>IF(ISTEXT($AB19),_xlfn.XLOOKUP($AB19,'Included studies 2023 update'!$C:$C,'Included studies 2023 update'!AY:AY),"")</f>
        <v>Unclear or ND</v>
      </c>
      <c r="BH19" t="str">
        <f>IF(ISTEXT($AB19),_xlfn.XLOOKUP($AB19,'Included studies 2023 update'!$C:$C,'Included studies 2023 update'!AZ:AZ),"")</f>
        <v>Unclear or ND</v>
      </c>
      <c r="BI19" t="str">
        <f>IF(ISTEXT($AB19),_xlfn.XLOOKUP($AB19,'Included studies 2023 update'!$C:$C,'Included studies 2023 update'!BA:BA),"")</f>
        <v>Unclear or ND</v>
      </c>
      <c r="BJ19" t="str">
        <f>IF(ISTEXT($AB19),_xlfn.XLOOKUP($AB19,'Included studies 2023 update'!$C:$C,'Included studies 2023 update'!BB:BB),"")</f>
        <v>Unclear or ND</v>
      </c>
      <c r="BK19" t="str">
        <f>IF(ISTEXT($AB19),_xlfn.XLOOKUP($AB19,'Included studies 2023 update'!$C:$C,'Included studies 2023 update'!BC:BC),"")</f>
        <v>Unclear or ND</v>
      </c>
      <c r="BL19" t="str">
        <f>IF(ISTEXT($AB19),_xlfn.XLOOKUP($AB19,'Included studies 2023 update'!$C:$C,'Included studies 2023 update'!BD:BD),"")</f>
        <v>Unclear or ND</v>
      </c>
      <c r="BM19" t="str">
        <f>IF(ISTEXT($AB19),_xlfn.XLOOKUP($AB19,'Included studies 2023 update'!$C:$C,'Included studies 2023 update'!BE:BE),"")</f>
        <v>Unclear or ND</v>
      </c>
      <c r="BN19">
        <f>IF(ISTEXT($AB19),_xlfn.XLOOKUP($AB19,'Included studies 2023 update'!$C:$C,'Included studies 2023 update'!BF:BF),"")</f>
        <v>119</v>
      </c>
      <c r="BO19">
        <f>IF(ISTEXT($AB19),_xlfn.XLOOKUP($AB19,'Included studies 2023 update'!$C:$C,'Included studies 2023 update'!BG:BG),"")</f>
        <v>101</v>
      </c>
    </row>
    <row r="20" spans="1:67" ht="13" customHeight="1">
      <c r="A20" s="2">
        <v>22212513</v>
      </c>
      <c r="B20" s="11" t="s">
        <v>2726</v>
      </c>
      <c r="C20" s="2" t="s">
        <v>292</v>
      </c>
      <c r="D20" s="2" t="s">
        <v>2727</v>
      </c>
      <c r="E20" s="2" t="s">
        <v>2728</v>
      </c>
      <c r="F20" s="2">
        <v>2012</v>
      </c>
      <c r="G20" s="2" t="s">
        <v>10</v>
      </c>
      <c r="I20" s="2"/>
      <c r="J20" s="14" t="s">
        <v>2734</v>
      </c>
      <c r="K20" s="2">
        <f t="shared" si="0"/>
        <v>1</v>
      </c>
      <c r="L20" s="15"/>
      <c r="M20" s="2"/>
      <c r="N20" s="15"/>
      <c r="O20" s="2"/>
      <c r="Q20" s="2">
        <v>8652850</v>
      </c>
      <c r="R20">
        <f>IF(ISNUMBER(Q20), _xlfn.XLOOKUP(Q20,'Included studies 2023 update'!A:A,'Included studies 2023 update'!K:K)+_xlfn.XLOOKUP(Q20,'Included studies 2023 update'!A:A,'Included studies 2023 update'!L:L),"")</f>
        <v>26</v>
      </c>
      <c r="U20" s="131"/>
      <c r="V20" s="115" t="s">
        <v>3694</v>
      </c>
      <c r="W20" s="114" t="str">
        <f>""&amp;TEXT(SUM(AS:AS),"0")&amp;" ("&amp;TEXT(SUM(AS:AS)/(SUM(AJ:AU)-SUM(AS:AS)),"0.0%")&amp;")"</f>
        <v>1274 (32.3%)</v>
      </c>
      <c r="X20" s="114" t="str" cm="1">
        <f t="array" ref="X20">""&amp;TEXT(SUM(_xlfn._xlws.FILTER('Included studies 2023 update'!$AJ:$AJ,('Included studies 2023 update'!$E:$E="No")*('Included studies 2023 update'!$H:$H=X$2))),"0")&amp;" ("&amp;TEXT(SUM(_xlfn._xlws.FILTER('Included studies 2023 update'!$AJ:$AJ,('Included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1263 (25.0%)</v>
      </c>
      <c r="Y20" s="114" t="str" cm="1">
        <f t="array" ref="Y20">""&amp;TEXT(SUM(_xlfn._xlws.FILTER('Included studies 2023 update'!$AJ:$AJ,('Included studies 2023 update'!$E:$E="No")*('Included studies 2023 update'!$H:$H=Y$2))),"0")&amp;" ("&amp;TEXT(SUM(_xlfn._xlws.FILTER('Included studies 2023 update'!$AJ:$AJ,('Included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668 (52.2%)</v>
      </c>
      <c r="Z20" s="114" t="str" cm="1">
        <f t="array" ref="Z20">""&amp;TEXT(SUM(_xlfn._xlws.FILTER('Included studies 2023 update'!$AJ:$AJ,('Included studies 2023 update'!$E:$E="No")*('Included studies 2023 update'!$H:$H=Z$2))),"0")&amp;" ("&amp;TEXT(SUM(_xlfn._xlws.FILTER('Included studies 2023 update'!$AJ:$AJ,('Included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657 (49.3%)</v>
      </c>
      <c r="AA20"/>
      <c r="AB20" t="str">
        <v>https://pubmed.ncbi.nlm.nih.gov/8652850/</v>
      </c>
      <c r="AC20">
        <f>IF(ISTEXT(AB20),_xlfn.XLOOKUP(AB20,'Included studies 2023 update'!C:C,'Included studies 2023 update'!J:J),"")</f>
        <v>26</v>
      </c>
      <c r="AD20" t="str">
        <f>IF(ISTEXT(AB20),_xlfn.XLOOKUP(AB20,'Included studies 2023 update'!C:C,'Included studies 2023 update'!E:E),"")</f>
        <v>No</v>
      </c>
      <c r="AE20" t="str">
        <f>IF(ISTEXT(AB20),_xlfn.XLOOKUP(AB20,'Included studies 2023 update'!C:C,'Included studies 2023 update'!I:I),"")</f>
        <v>Adult</v>
      </c>
      <c r="AF20" t="str">
        <f>IF(ISTEXT(AB20),_xlfn.XLOOKUP(AB20,'Included studies 2023 update'!C:C,'Included studies 2023 update'!U:U),"")</f>
        <v>Unclear or ND</v>
      </c>
      <c r="AG20" t="str">
        <f>IF(ISTEXT(AB20),_xlfn.XLOOKUP(AB20,'Included studies 2023 update'!C:C,'Included studies 2023 update'!X:X),"")</f>
        <v>Plasma</v>
      </c>
      <c r="AH20" t="str">
        <f>IF(ISTEXT(AB20),_xlfn.XLOOKUP(AB20,'Included studies 2023 update'!C:C,'Included studies 2023 update'!Y:Y),"")</f>
        <v>Unclear or ND</v>
      </c>
      <c r="AI20" t="str">
        <f>IF(ISTEXT(AB20),_xlfn.XLOOKUP(AB20,'Included studies 2023 update'!C:C,'Included studies 2023 update'!Z:Z),"")</f>
        <v>Prospective</v>
      </c>
      <c r="AJ20">
        <f>IF(ISTEXT($AB20),_xlfn.XLOOKUP($AB20,'Included studies 2023 update'!$C:$C,'Included studies 2023 update'!AA:AA),"")</f>
        <v>3</v>
      </c>
      <c r="AK20">
        <f>IF(ISTEXT($AB20),_xlfn.XLOOKUP($AB20,'Included studies 2023 update'!$C:$C,'Included studies 2023 update'!AB:AB),"")</f>
        <v>6</v>
      </c>
      <c r="AL20">
        <f>IF(ISTEXT($AB20),_xlfn.XLOOKUP($AB20,'Included studies 2023 update'!$C:$C,'Included studies 2023 update'!AC:AC),"")</f>
        <v>7</v>
      </c>
      <c r="AM20">
        <f>IF(ISTEXT($AB20),_xlfn.XLOOKUP($AB20,'Included studies 2023 update'!$C:$C,'Included studies 2023 update'!AD:AD),"")</f>
        <v>4</v>
      </c>
      <c r="AN20">
        <f>IF(ISTEXT($AB20),_xlfn.XLOOKUP($AB20,'Included studies 2023 update'!$C:$C,'Included studies 2023 update'!AE:AE),"")</f>
        <v>0</v>
      </c>
      <c r="AO20">
        <f>IF(ISTEXT($AB20),_xlfn.XLOOKUP($AB20,'Included studies 2023 update'!$C:$C,'Included studies 2023 update'!AF:AF),"")</f>
        <v>0</v>
      </c>
      <c r="AP20">
        <f>IF(ISTEXT($AB20),_xlfn.XLOOKUP($AB20,'Included studies 2023 update'!$C:$C,'Included studies 2023 update'!AG:AG),"")</f>
        <v>0</v>
      </c>
      <c r="AQ20">
        <f>IF(ISTEXT($AB20),_xlfn.XLOOKUP($AB20,'Included studies 2023 update'!$C:$C,'Included studies 2023 update'!AH:AH),"")</f>
        <v>0</v>
      </c>
      <c r="AR20">
        <f>IF(ISTEXT($AB20),_xlfn.XLOOKUP($AB20,'Included studies 2023 update'!$C:$C,'Included studies 2023 update'!AI:AI),"")</f>
        <v>0</v>
      </c>
      <c r="AS20" s="85">
        <f>IF(ISTEXT($AB20),_xlfn.XLOOKUP($AB20,'Included studies 2023 update'!$C:$C,'Included studies 2023 update'!AJ:AJ),"")</f>
        <v>6</v>
      </c>
      <c r="AT20" s="85">
        <f>IF(ISTEXT($AB20),_xlfn.XLOOKUP($AB20,'Included studies 2023 update'!$C:$C,'Included studies 2023 update'!AK:AK),"")</f>
        <v>0</v>
      </c>
      <c r="AU20">
        <f>IF(ISTEXT($AB20),_xlfn.XLOOKUP($AB20,'Included studies 2023 update'!$C:$C,'Included studies 2023 update'!AL:AL),"")</f>
        <v>0</v>
      </c>
      <c r="AV20">
        <f>IF(ISTEXT($AB20),_xlfn.XLOOKUP($AB20,'Included studies 2023 update'!$C:$C,'Included studies 2023 update'!AM:AM),"")</f>
        <v>90</v>
      </c>
      <c r="AW20" t="str">
        <f>IF(ISTEXT($AB20),_xlfn.XLOOKUP($AB20,'Included studies 2023 update'!$C:$C,'Included studies 2023 update'!AN:AN),"")</f>
        <v>Other</v>
      </c>
      <c r="AX20">
        <f>IF(ISTEXT($AB20),_xlfn.XLOOKUP($AB20,'Included studies 2023 update'!$C:$C,'Included studies 2023 update'!AP:AP),"")</f>
        <v>0</v>
      </c>
      <c r="AY20">
        <f>IF(ISTEXT($AB20),_xlfn.XLOOKUP($AB20,'Included studies 2023 update'!$C:$C,'Included studies 2023 update'!AQ:AQ),"")</f>
        <v>0</v>
      </c>
      <c r="AZ20">
        <f>IF(ISTEXT($AB20),_xlfn.XLOOKUP($AB20,'Included studies 2023 update'!$C:$C,'Included studies 2023 update'!AR:AR),"")</f>
        <v>0</v>
      </c>
      <c r="BA20">
        <f>IF(ISTEXT($AB20),_xlfn.XLOOKUP($AB20,'Included studies 2023 update'!$C:$C,'Included studies 2023 update'!AS:AS),"")</f>
        <v>0</v>
      </c>
      <c r="BB20">
        <f>IF(ISTEXT($AB20),_xlfn.XLOOKUP($AB20,'Included studies 2023 update'!$C:$C,'Included studies 2023 update'!AT:AT),"")</f>
        <v>0</v>
      </c>
      <c r="BC20">
        <f>IF(ISTEXT($AB20),_xlfn.XLOOKUP($AB20,'Included studies 2023 update'!$C:$C,'Included studies 2023 update'!AU:AU),"")</f>
        <v>0</v>
      </c>
      <c r="BD20">
        <f>IF(ISTEXT($AB20),_xlfn.XLOOKUP($AB20,'Included studies 2023 update'!$C:$C,'Included studies 2023 update'!AV:AV),"")</f>
        <v>0</v>
      </c>
      <c r="BE20">
        <f>IF(ISTEXT($AB20),_xlfn.XLOOKUP($AB20,'Included studies 2023 update'!$C:$C,'Included studies 2023 update'!AW:AW),"")</f>
        <v>0</v>
      </c>
      <c r="BF20">
        <f>IF(ISTEXT($AB20),_xlfn.XLOOKUP($AB20,'Included studies 2023 update'!$C:$C,'Included studies 2023 update'!AX:AX),"")</f>
        <v>0</v>
      </c>
      <c r="BG20">
        <f>IF(ISTEXT($AB20),_xlfn.XLOOKUP($AB20,'Included studies 2023 update'!$C:$C,'Included studies 2023 update'!AY:AY),"")</f>
        <v>26</v>
      </c>
      <c r="BH20">
        <f>IF(ISTEXT($AB20),_xlfn.XLOOKUP($AB20,'Included studies 2023 update'!$C:$C,'Included studies 2023 update'!AZ:AZ),"")</f>
        <v>0</v>
      </c>
      <c r="BI20">
        <f>IF(ISTEXT($AB20),_xlfn.XLOOKUP($AB20,'Included studies 2023 update'!$C:$C,'Included studies 2023 update'!BA:BA),"")</f>
        <v>0</v>
      </c>
      <c r="BJ20">
        <f>IF(ISTEXT($AB20),_xlfn.XLOOKUP($AB20,'Included studies 2023 update'!$C:$C,'Included studies 2023 update'!BB:BB),"")</f>
        <v>0</v>
      </c>
      <c r="BK20">
        <f>IF(ISTEXT($AB20),_xlfn.XLOOKUP($AB20,'Included studies 2023 update'!$C:$C,'Included studies 2023 update'!BC:BC),"")</f>
        <v>0</v>
      </c>
      <c r="BL20">
        <f>IF(ISTEXT($AB20),_xlfn.XLOOKUP($AB20,'Included studies 2023 update'!$C:$C,'Included studies 2023 update'!BD:BD),"")</f>
        <v>0</v>
      </c>
      <c r="BM20">
        <f>IF(ISTEXT($AB20),_xlfn.XLOOKUP($AB20,'Included studies 2023 update'!$C:$C,'Included studies 2023 update'!BE:BE),"")</f>
        <v>0</v>
      </c>
      <c r="BN20" t="str">
        <f>IF(ISTEXT($AB20),_xlfn.XLOOKUP($AB20,'Included studies 2023 update'!$C:$C,'Included studies 2023 update'!BF:BF),"")</f>
        <v>Unclear or ND</v>
      </c>
      <c r="BO20" t="str">
        <f>IF(ISTEXT($AB20),_xlfn.XLOOKUP($AB20,'Included studies 2023 update'!$C:$C,'Included studies 2023 update'!BG:BG),"")</f>
        <v>Unclear or ND</v>
      </c>
    </row>
    <row r="21" spans="1:67" ht="13" customHeight="1">
      <c r="A21" s="2">
        <v>32017805</v>
      </c>
      <c r="B21" s="11" t="s">
        <v>2731</v>
      </c>
      <c r="C21" s="2" t="s">
        <v>354</v>
      </c>
      <c r="D21" s="2" t="s">
        <v>2732</v>
      </c>
      <c r="E21" s="2" t="s">
        <v>2733</v>
      </c>
      <c r="F21" s="2">
        <v>2020</v>
      </c>
      <c r="G21" s="2" t="s">
        <v>10</v>
      </c>
      <c r="I21" s="2"/>
      <c r="N21" s="15"/>
      <c r="O21" s="2"/>
      <c r="Q21" s="2">
        <v>34390240</v>
      </c>
      <c r="R21">
        <f>IF(ISNUMBER(Q21), _xlfn.XLOOKUP(Q21,'Included studies 2023 update'!A:A,'Included studies 2023 update'!K:K)+_xlfn.XLOOKUP(Q21,'Included studies 2023 update'!A:A,'Included studies 2023 update'!L:L),"")</f>
        <v>312</v>
      </c>
      <c r="U21" s="131"/>
      <c r="V21" s="115" t="s">
        <v>3695</v>
      </c>
      <c r="W21" s="114" t="str">
        <f>""&amp;TEXT(SUM(AT:AT),"0")&amp;" ("&amp;TEXT(SUM(AT:AT)/(SUM(AJ:AU)-SUM(AT:AT)),"0.0%")&amp;")"</f>
        <v>509 (10.8%)</v>
      </c>
      <c r="X21" s="114" t="str" cm="1">
        <f t="array" ref="X21">""&amp;TEXT(SUM(_xlfn._xlws.FILTER('Included studies 2023 update'!$AK:$AK,('Included studies 2023 update'!$E:$E="No")*('Included studies 2023 update'!$H:$H=X$2))),"0")&amp;" ("&amp;TEXT(SUM(_xlfn._xlws.FILTER('Included studies 2023 update'!$AK:$AK,('Included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508 (10.0%)</v>
      </c>
      <c r="Y21" s="114" t="str" cm="1">
        <f t="array" ref="Y21">""&amp;TEXT(SUM(_xlfn._xlws.FILTER('Included studies 2023 update'!$AK:$AK,('Included studies 2023 update'!$E:$E="No")*('Included studies 2023 update'!$H:$H=Y$2))),"0")&amp;" ("&amp;TEXT(SUM(_xlfn._xlws.FILTER('Included studies 2023 update'!$AK:$AK,('Included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146 (11.4%)</v>
      </c>
      <c r="Z21" s="114" t="str" cm="1">
        <f t="array" ref="Z21">""&amp;TEXT(SUM(_xlfn._xlws.FILTER('Included studies 2023 update'!$AK:$AK,('Included studies 2023 update'!$E:$E="No")*('Included studies 2023 update'!$H:$H=Z$2))),"0")&amp;" ("&amp;TEXT(SUM(_xlfn._xlws.FILTER('Included studies 2023 update'!$AK:$AK,('Included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145 (10.9%)</v>
      </c>
      <c r="AA21"/>
      <c r="AB21" t="str">
        <v>https://pubmed.ncbi.nlm.nih.gov/34390240</v>
      </c>
      <c r="AC21">
        <f>IF(ISTEXT(AB21),_xlfn.XLOOKUP(AB21,'Included studies 2023 update'!C:C,'Included studies 2023 update'!J:J),"")</f>
        <v>312</v>
      </c>
      <c r="AD21" t="str">
        <f>IF(ISTEXT(AB21),_xlfn.XLOOKUP(AB21,'Included studies 2023 update'!C:C,'Included studies 2023 update'!E:E),"")</f>
        <v>No</v>
      </c>
      <c r="AE21" t="str">
        <f>IF(ISTEXT(AB21),_xlfn.XLOOKUP(AB21,'Included studies 2023 update'!C:C,'Included studies 2023 update'!I:I),"")</f>
        <v>Adult</v>
      </c>
      <c r="AF21" t="str">
        <f>IF(ISTEXT(AB21),_xlfn.XLOOKUP(AB21,'Included studies 2023 update'!C:C,'Included studies 2023 update'!U:U),"")</f>
        <v>ACY</v>
      </c>
      <c r="AG21" t="str">
        <f>IF(ISTEXT(AB21),_xlfn.XLOOKUP(AB21,'Included studies 2023 update'!C:C,'Included studies 2023 update'!X:X),"")</f>
        <v>Plasma</v>
      </c>
      <c r="AH21">
        <f>IF(ISTEXT(AB21),_xlfn.XLOOKUP(AB21,'Included studies 2023 update'!C:C,'Included studies 2023 update'!Y:Y),"")</f>
        <v>500</v>
      </c>
      <c r="AI21" t="str">
        <f>IF(ISTEXT(AB21),_xlfn.XLOOKUP(AB21,'Included studies 2023 update'!C:C,'Included studies 2023 update'!Z:Z),"")</f>
        <v>Prospective</v>
      </c>
      <c r="AJ21">
        <f>IF(ISTEXT($AB21),_xlfn.XLOOKUP($AB21,'Included studies 2023 update'!$C:$C,'Included studies 2023 update'!AA:AA),"")</f>
        <v>0</v>
      </c>
      <c r="AK21">
        <f>IF(ISTEXT($AB21),_xlfn.XLOOKUP($AB21,'Included studies 2023 update'!$C:$C,'Included studies 2023 update'!AB:AB),"")</f>
        <v>0</v>
      </c>
      <c r="AL21">
        <f>IF(ISTEXT($AB21),_xlfn.XLOOKUP($AB21,'Included studies 2023 update'!$C:$C,'Included studies 2023 update'!AC:AC),"")</f>
        <v>0</v>
      </c>
      <c r="AM21">
        <f>IF(ISTEXT($AB21),_xlfn.XLOOKUP($AB21,'Included studies 2023 update'!$C:$C,'Included studies 2023 update'!AD:AD),"")</f>
        <v>0</v>
      </c>
      <c r="AN21">
        <f>IF(ISTEXT($AB21),_xlfn.XLOOKUP($AB21,'Included studies 2023 update'!$C:$C,'Included studies 2023 update'!AE:AE),"")</f>
        <v>60</v>
      </c>
      <c r="AO21">
        <f>IF(ISTEXT($AB21),_xlfn.XLOOKUP($AB21,'Included studies 2023 update'!$C:$C,'Included studies 2023 update'!AF:AF),"")</f>
        <v>75</v>
      </c>
      <c r="AP21">
        <f>IF(ISTEXT($AB21),_xlfn.XLOOKUP($AB21,'Included studies 2023 update'!$C:$C,'Included studies 2023 update'!AG:AG),"")</f>
        <v>0</v>
      </c>
      <c r="AQ21">
        <f>IF(ISTEXT($AB21),_xlfn.XLOOKUP($AB21,'Included studies 2023 update'!$C:$C,'Included studies 2023 update'!AH:AH),"")</f>
        <v>174</v>
      </c>
      <c r="AR21">
        <f>IF(ISTEXT($AB21),_xlfn.XLOOKUP($AB21,'Included studies 2023 update'!$C:$C,'Included studies 2023 update'!AI:AI),"")</f>
        <v>0</v>
      </c>
      <c r="AS21" s="85">
        <f>IF(ISTEXT($AB21),_xlfn.XLOOKUP($AB21,'Included studies 2023 update'!$C:$C,'Included studies 2023 update'!AJ:AJ),"")</f>
        <v>3</v>
      </c>
      <c r="AT21" s="85">
        <f>IF(ISTEXT($AB21),_xlfn.XLOOKUP($AB21,'Included studies 2023 update'!$C:$C,'Included studies 2023 update'!AK:AK),"")</f>
        <v>0</v>
      </c>
      <c r="AU21">
        <f>IF(ISTEXT($AB21),_xlfn.XLOOKUP($AB21,'Included studies 2023 update'!$C:$C,'Included studies 2023 update'!AL:AL),"")</f>
        <v>0</v>
      </c>
      <c r="AV21">
        <f>IF(ISTEXT($AB21),_xlfn.XLOOKUP($AB21,'Included studies 2023 update'!$C:$C,'Included studies 2023 update'!AM:AM),"")</f>
        <v>100</v>
      </c>
      <c r="AW21" t="str">
        <f>IF(ISTEXT($AB21),_xlfn.XLOOKUP($AB21,'Included studies 2023 update'!$C:$C,'Included studies 2023 update'!AN:AN),"")</f>
        <v>Other</v>
      </c>
      <c r="AX21" t="str">
        <f>IF(ISTEXT($AB21),_xlfn.XLOOKUP($AB21,'Included studies 2023 update'!$C:$C,'Included studies 2023 update'!AP:AP),"")</f>
        <v>Unclear or ND</v>
      </c>
      <c r="AY21" t="str">
        <f>IF(ISTEXT($AB21),_xlfn.XLOOKUP($AB21,'Included studies 2023 update'!$C:$C,'Included studies 2023 update'!AQ:AQ),"")</f>
        <v>Unclear or ND</v>
      </c>
      <c r="AZ21" t="str">
        <f>IF(ISTEXT($AB21),_xlfn.XLOOKUP($AB21,'Included studies 2023 update'!$C:$C,'Included studies 2023 update'!AR:AR),"")</f>
        <v>Unclear or ND</v>
      </c>
      <c r="BA21" t="str">
        <f>IF(ISTEXT($AB21),_xlfn.XLOOKUP($AB21,'Included studies 2023 update'!$C:$C,'Included studies 2023 update'!AS:AS),"")</f>
        <v>Unclear or ND</v>
      </c>
      <c r="BB21" t="str">
        <f>IF(ISTEXT($AB21),_xlfn.XLOOKUP($AB21,'Included studies 2023 update'!$C:$C,'Included studies 2023 update'!AT:AT),"")</f>
        <v>Unclear or ND</v>
      </c>
      <c r="BC21" t="str">
        <f>IF(ISTEXT($AB21),_xlfn.XLOOKUP($AB21,'Included studies 2023 update'!$C:$C,'Included studies 2023 update'!AU:AU),"")</f>
        <v>Unclear or ND</v>
      </c>
      <c r="BD21" t="str">
        <f>IF(ISTEXT($AB21),_xlfn.XLOOKUP($AB21,'Included studies 2023 update'!$C:$C,'Included studies 2023 update'!AV:AV),"")</f>
        <v>Unclear or ND</v>
      </c>
      <c r="BE21" t="str">
        <f>IF(ISTEXT($AB21),_xlfn.XLOOKUP($AB21,'Included studies 2023 update'!$C:$C,'Included studies 2023 update'!AW:AW),"")</f>
        <v>Unclear or ND</v>
      </c>
      <c r="BF21" t="str">
        <f>IF(ISTEXT($AB21),_xlfn.XLOOKUP($AB21,'Included studies 2023 update'!$C:$C,'Included studies 2023 update'!AX:AX),"")</f>
        <v>Unclear or ND</v>
      </c>
      <c r="BG21" t="str">
        <f>IF(ISTEXT($AB21),_xlfn.XLOOKUP($AB21,'Included studies 2023 update'!$C:$C,'Included studies 2023 update'!AY:AY),"")</f>
        <v>Unclear or ND</v>
      </c>
      <c r="BH21" t="str">
        <f>IF(ISTEXT($AB21),_xlfn.XLOOKUP($AB21,'Included studies 2023 update'!$C:$C,'Included studies 2023 update'!AZ:AZ),"")</f>
        <v>Unclear or ND</v>
      </c>
      <c r="BI21" t="str">
        <f>IF(ISTEXT($AB21),_xlfn.XLOOKUP($AB21,'Included studies 2023 update'!$C:$C,'Included studies 2023 update'!BA:BA),"")</f>
        <v>Unclear or ND</v>
      </c>
      <c r="BJ21" t="str">
        <f>IF(ISTEXT($AB21),_xlfn.XLOOKUP($AB21,'Included studies 2023 update'!$C:$C,'Included studies 2023 update'!BB:BB),"")</f>
        <v>Unclear or ND</v>
      </c>
      <c r="BK21" t="str">
        <f>IF(ISTEXT($AB21),_xlfn.XLOOKUP($AB21,'Included studies 2023 update'!$C:$C,'Included studies 2023 update'!BC:BC),"")</f>
        <v>Unclear or ND</v>
      </c>
      <c r="BL21" t="str">
        <f>IF(ISTEXT($AB21),_xlfn.XLOOKUP($AB21,'Included studies 2023 update'!$C:$C,'Included studies 2023 update'!BD:BD),"")</f>
        <v>Unclear or ND</v>
      </c>
      <c r="BM21" t="str">
        <f>IF(ISTEXT($AB21),_xlfn.XLOOKUP($AB21,'Included studies 2023 update'!$C:$C,'Included studies 2023 update'!BE:BE),"")</f>
        <v>Unclear or ND</v>
      </c>
      <c r="BN21" t="str">
        <f>IF(ISTEXT($AB21),_xlfn.XLOOKUP($AB21,'Included studies 2023 update'!$C:$C,'Included studies 2023 update'!BF:BF),"")</f>
        <v>Unclear or ND</v>
      </c>
      <c r="BO21" t="str">
        <f>IF(ISTEXT($AB21),_xlfn.XLOOKUP($AB21,'Included studies 2023 update'!$C:$C,'Included studies 2023 update'!BG:BG),"")</f>
        <v>Unclear or ND</v>
      </c>
    </row>
    <row r="22" spans="1:67" ht="13" customHeight="1">
      <c r="A22" s="2">
        <v>20872080</v>
      </c>
      <c r="B22" s="11" t="s">
        <v>2735</v>
      </c>
      <c r="C22" s="2" t="s">
        <v>203</v>
      </c>
      <c r="D22" s="2" t="s">
        <v>2736</v>
      </c>
      <c r="E22" s="2" t="s">
        <v>2737</v>
      </c>
      <c r="F22" s="2">
        <v>2010</v>
      </c>
      <c r="G22" s="2" t="s">
        <v>10</v>
      </c>
      <c r="I22" s="2"/>
      <c r="Q22" s="2">
        <v>29797616</v>
      </c>
      <c r="R22">
        <f>IF(ISNUMBER(Q22), _xlfn.XLOOKUP(Q22,'Included studies 2023 update'!A:A,'Included studies 2023 update'!K:K)+_xlfn.XLOOKUP(Q22,'Included studies 2023 update'!A:A,'Included studies 2023 update'!L:L),"")</f>
        <v>89</v>
      </c>
      <c r="U22" s="131"/>
      <c r="V22" s="115" t="s">
        <v>3696</v>
      </c>
      <c r="W22" s="114" t="str">
        <f>""&amp;TEXT(SUM(AU:AU),"0")&amp;" ("&amp;TEXT(SUM(AU:AU)/(SUM(AJ:AU)-SUM(AU:AU)),"0.0%")&amp;")"</f>
        <v>583 (12.6%)</v>
      </c>
      <c r="X22" s="114" t="str" cm="1">
        <f t="array" ref="X22">""&amp;TEXT(SUM(_xlfn._xlws.FILTER('Included studies 2023 update'!$AL:$AL,('Included studies 2023 update'!$E:$E="No")*('Included studies 2023 update'!$H:$H=X$2))),"0")&amp;" ("&amp;TEXT(SUM(_xlfn._xlws.FILTER('Included studies 2023 update'!$AL:$AL,('Included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583 (11.5%)</v>
      </c>
      <c r="Y22" s="114" t="str" cm="1">
        <f t="array" ref="Y22">""&amp;TEXT(SUM(_xlfn._xlws.FILTER('Included studies 2023 update'!$AL:$AL,('Included studies 2023 update'!$E:$E="No")*('Included studies 2023 update'!$H:$H=Y$2))),"0")&amp;" ("&amp;TEXT(SUM(_xlfn._xlws.FILTER('Included studies 2023 update'!$AL:$AL,('Included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72 (5.6%)</v>
      </c>
      <c r="Z22" s="114" t="str" cm="1">
        <f t="array" ref="Z22">""&amp;TEXT(SUM(_xlfn._xlws.FILTER('Included studies 2023 update'!$AL:$AL,('Included studies 2023 update'!$E:$E="No")*('Included studies 2023 update'!$H:$H=Z$2))),"0")&amp;" ("&amp;TEXT(SUM(_xlfn._xlws.FILTER('Included studies 2023 update'!$AL:$AL,('Included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72 (5.4%)</v>
      </c>
      <c r="AA22"/>
      <c r="AB22" t="str">
        <v>https://pubmed.ncbi.nlm.nih.gov/29797616/</v>
      </c>
      <c r="AC22">
        <f>IF(ISTEXT(AB22),_xlfn.XLOOKUP(AB22,'Included studies 2023 update'!C:C,'Included studies 2023 update'!J:J),"")</f>
        <v>89</v>
      </c>
      <c r="AD22" t="str">
        <f>IF(ISTEXT(AB22),_xlfn.XLOOKUP(AB22,'Included studies 2023 update'!C:C,'Included studies 2023 update'!E:E),"")</f>
        <v>No</v>
      </c>
      <c r="AE22" t="str">
        <f>IF(ISTEXT(AB22),_xlfn.XLOOKUP(AB22,'Included studies 2023 update'!C:C,'Included studies 2023 update'!I:I),"")</f>
        <v>Both</v>
      </c>
      <c r="AF22" t="str">
        <f>IF(ISTEXT(AB22),_xlfn.XLOOKUP(AB22,'Included studies 2023 update'!C:C,'Included studies 2023 update'!U:U),"")</f>
        <v>Unclear or ND</v>
      </c>
      <c r="AG22" t="str">
        <f>IF(ISTEXT(AB22),_xlfn.XLOOKUP(AB22,'Included studies 2023 update'!C:C,'Included studies 2023 update'!X:X),"")</f>
        <v>Plasma</v>
      </c>
      <c r="AH22">
        <f>IF(ISTEXT(AB22),_xlfn.XLOOKUP(AB22,'Included studies 2023 update'!C:C,'Included studies 2023 update'!Y:Y),"")</f>
        <v>1000</v>
      </c>
      <c r="AI22" t="str">
        <f>IF(ISTEXT(AB22),_xlfn.XLOOKUP(AB22,'Included studies 2023 update'!C:C,'Included studies 2023 update'!Z:Z),"")</f>
        <v>Retrospective</v>
      </c>
      <c r="AJ22">
        <f>IF(ISTEXT($AB22),_xlfn.XLOOKUP($AB22,'Included studies 2023 update'!$C:$C,'Included studies 2023 update'!AA:AA),"")</f>
        <v>0</v>
      </c>
      <c r="AK22">
        <f>IF(ISTEXT($AB22),_xlfn.XLOOKUP($AB22,'Included studies 2023 update'!$C:$C,'Included studies 2023 update'!AB:AB),"")</f>
        <v>0</v>
      </c>
      <c r="AL22">
        <f>IF(ISTEXT($AB22),_xlfn.XLOOKUP($AB22,'Included studies 2023 update'!$C:$C,'Included studies 2023 update'!AC:AC),"")</f>
        <v>0</v>
      </c>
      <c r="AM22">
        <f>IF(ISTEXT($AB22),_xlfn.XLOOKUP($AB22,'Included studies 2023 update'!$C:$C,'Included studies 2023 update'!AD:AD),"")</f>
        <v>0</v>
      </c>
      <c r="AN22">
        <f>IF(ISTEXT($AB22),_xlfn.XLOOKUP($AB22,'Included studies 2023 update'!$C:$C,'Included studies 2023 update'!AE:AE),"")</f>
        <v>0</v>
      </c>
      <c r="AO22">
        <f>IF(ISTEXT($AB22),_xlfn.XLOOKUP($AB22,'Included studies 2023 update'!$C:$C,'Included studies 2023 update'!AF:AF),"")</f>
        <v>0</v>
      </c>
      <c r="AP22">
        <f>IF(ISTEXT($AB22),_xlfn.XLOOKUP($AB22,'Included studies 2023 update'!$C:$C,'Included studies 2023 update'!AG:AG),"")</f>
        <v>0</v>
      </c>
      <c r="AQ22">
        <f>IF(ISTEXT($AB22),_xlfn.XLOOKUP($AB22,'Included studies 2023 update'!$C:$C,'Included studies 2023 update'!AH:AH),"")</f>
        <v>0</v>
      </c>
      <c r="AR22">
        <f>IF(ISTEXT($AB22),_xlfn.XLOOKUP($AB22,'Included studies 2023 update'!$C:$C,'Included studies 2023 update'!AI:AI),"")</f>
        <v>0</v>
      </c>
      <c r="AS22" s="85">
        <f>IF(ISTEXT($AB22),_xlfn.XLOOKUP($AB22,'Included studies 2023 update'!$C:$C,'Included studies 2023 update'!AJ:AJ),"")</f>
        <v>51</v>
      </c>
      <c r="AT22" s="85">
        <f>IF(ISTEXT($AB22),_xlfn.XLOOKUP($AB22,'Included studies 2023 update'!$C:$C,'Included studies 2023 update'!AK:AK),"")</f>
        <v>0</v>
      </c>
      <c r="AU22">
        <f>IF(ISTEXT($AB22),_xlfn.XLOOKUP($AB22,'Included studies 2023 update'!$C:$C,'Included studies 2023 update'!AL:AL),"")</f>
        <v>38</v>
      </c>
      <c r="AV22">
        <f>IF(ISTEXT($AB22),_xlfn.XLOOKUP($AB22,'Included studies 2023 update'!$C:$C,'Included studies 2023 update'!AM:AM),"")</f>
        <v>60</v>
      </c>
      <c r="AW22" t="str">
        <f>IF(ISTEXT($AB22),_xlfn.XLOOKUP($AB22,'Included studies 2023 update'!$C:$C,'Included studies 2023 update'!AN:AN),"")</f>
        <v>1x per week</v>
      </c>
      <c r="AX22">
        <f>IF(ISTEXT($AB22),_xlfn.XLOOKUP($AB22,'Included studies 2023 update'!$C:$C,'Included studies 2023 update'!AP:AP),"")</f>
        <v>22</v>
      </c>
      <c r="AY22">
        <f>IF(ISTEXT($AB22),_xlfn.XLOOKUP($AB22,'Included studies 2023 update'!$C:$C,'Included studies 2023 update'!AQ:AQ),"")</f>
        <v>67</v>
      </c>
      <c r="AZ22">
        <f>IF(ISTEXT($AB22),_xlfn.XLOOKUP($AB22,'Included studies 2023 update'!$C:$C,'Included studies 2023 update'!AR:AR),"")</f>
        <v>0</v>
      </c>
      <c r="BA22">
        <f>IF(ISTEXT($AB22),_xlfn.XLOOKUP($AB22,'Included studies 2023 update'!$C:$C,'Included studies 2023 update'!AS:AS),"")</f>
        <v>0</v>
      </c>
      <c r="BB22">
        <f>IF(ISTEXT($AB22),_xlfn.XLOOKUP($AB22,'Included studies 2023 update'!$C:$C,'Included studies 2023 update'!AT:AT),"")</f>
        <v>0</v>
      </c>
      <c r="BC22">
        <f>IF(ISTEXT($AB22),_xlfn.XLOOKUP($AB22,'Included studies 2023 update'!$C:$C,'Included studies 2023 update'!AU:AU),"")</f>
        <v>0</v>
      </c>
      <c r="BD22">
        <f>IF(ISTEXT($AB22),_xlfn.XLOOKUP($AB22,'Included studies 2023 update'!$C:$C,'Included studies 2023 update'!AV:AV),"")</f>
        <v>0</v>
      </c>
      <c r="BE22">
        <f>IF(ISTEXT($AB22),_xlfn.XLOOKUP($AB22,'Included studies 2023 update'!$C:$C,'Included studies 2023 update'!AW:AW),"")</f>
        <v>0</v>
      </c>
      <c r="BF22">
        <f>IF(ISTEXT($AB22),_xlfn.XLOOKUP($AB22,'Included studies 2023 update'!$C:$C,'Included studies 2023 update'!AX:AX),"")</f>
        <v>0</v>
      </c>
      <c r="BG22">
        <f>IF(ISTEXT($AB22),_xlfn.XLOOKUP($AB22,'Included studies 2023 update'!$C:$C,'Included studies 2023 update'!AY:AY),"")</f>
        <v>0</v>
      </c>
      <c r="BH22">
        <f>IF(ISTEXT($AB22),_xlfn.XLOOKUP($AB22,'Included studies 2023 update'!$C:$C,'Included studies 2023 update'!AZ:AZ),"")</f>
        <v>0</v>
      </c>
      <c r="BI22">
        <f>IF(ISTEXT($AB22),_xlfn.XLOOKUP($AB22,'Included studies 2023 update'!$C:$C,'Included studies 2023 update'!BA:BA),"")</f>
        <v>0</v>
      </c>
      <c r="BJ22">
        <f>IF(ISTEXT($AB22),_xlfn.XLOOKUP($AB22,'Included studies 2023 update'!$C:$C,'Included studies 2023 update'!BB:BB),"")</f>
        <v>0</v>
      </c>
      <c r="BK22">
        <f>IF(ISTEXT($AB22),_xlfn.XLOOKUP($AB22,'Included studies 2023 update'!$C:$C,'Included studies 2023 update'!BC:BC),"")</f>
        <v>0</v>
      </c>
      <c r="BL22">
        <f>IF(ISTEXT($AB22),_xlfn.XLOOKUP($AB22,'Included studies 2023 update'!$C:$C,'Included studies 2023 update'!BD:BD),"")</f>
        <v>0</v>
      </c>
      <c r="BM22">
        <f>IF(ISTEXT($AB22),_xlfn.XLOOKUP($AB22,'Included studies 2023 update'!$C:$C,'Included studies 2023 update'!BE:BE),"")</f>
        <v>0</v>
      </c>
      <c r="BN22">
        <f>IF(ISTEXT($AB22),_xlfn.XLOOKUP($AB22,'Included studies 2023 update'!$C:$C,'Included studies 2023 update'!BF:BF),"")</f>
        <v>14</v>
      </c>
      <c r="BO22">
        <f>IF(ISTEXT($AB22),_xlfn.XLOOKUP($AB22,'Included studies 2023 update'!$C:$C,'Included studies 2023 update'!BG:BG),"")</f>
        <v>75</v>
      </c>
    </row>
    <row r="23" spans="1:67" ht="13" customHeight="1">
      <c r="A23" s="2">
        <v>18512026</v>
      </c>
      <c r="B23" s="11" t="s">
        <v>2738</v>
      </c>
      <c r="C23" s="2" t="s">
        <v>153</v>
      </c>
      <c r="D23" s="2" t="s">
        <v>2739</v>
      </c>
      <c r="E23" s="2" t="s">
        <v>2740</v>
      </c>
      <c r="F23" s="2">
        <v>2008</v>
      </c>
      <c r="G23" s="2" t="s">
        <v>10</v>
      </c>
      <c r="I23" s="2"/>
      <c r="Q23" s="2">
        <v>37067947</v>
      </c>
      <c r="R23">
        <f>IF(ISNUMBER(Q23), _xlfn.XLOOKUP(Q23,'Included studies 2023 update'!A:A,'Included studies 2023 update'!K:K)+_xlfn.XLOOKUP(Q23,'Included studies 2023 update'!A:A,'Included studies 2023 update'!L:L),"")</f>
        <v>208</v>
      </c>
      <c r="U23" s="139" t="s">
        <v>3640</v>
      </c>
      <c r="V23" s="103" t="s">
        <v>3726</v>
      </c>
      <c r="W23" s="112" t="str">
        <f>""&amp;TEXT(SUM(AX:AX),"0")&amp;" ("&amp;TEXT(SUM(AX:AX)/(SUM(AX:BM)-SUM(AX:AX)),"0.0%")&amp;")"</f>
        <v>219 (14.1%)</v>
      </c>
      <c r="X23" s="112" t="str" cm="1">
        <f t="array" ref="X23">""&amp;TEXT(SUM(_xlfn._xlws.FILTER('Included studies 2023 update'!$AP:$AP,('Included studies 2023 update'!$E:$E="No")*('Included studies 2023 update'!$H:$H=X$2))),"0")&amp;" ("&amp;TEXT(SUM(_xlfn._xlws.FILTER('Included studies 2023 update'!$AP:$AP,('Included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219 (13.4%)</v>
      </c>
      <c r="Y23" s="112" t="str" cm="1">
        <f t="array" ref="Y23">""&amp;TEXT(SUM(_xlfn._xlws.FILTER('Included studies 2023 update'!$AP:$AP,('Included studies 2023 update'!$E:$E="No")*('Included studies 2023 update'!$H:$H=Y$2))),"0")&amp;" ("&amp;TEXT(SUM(_xlfn._xlws.FILTER('Included studies 2023 update'!$AP:$AP,('Included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58 (27.6%)</v>
      </c>
      <c r="Z23" s="112" t="str" cm="1">
        <f t="array" ref="Z23">""&amp;TEXT(SUM(_xlfn._xlws.FILTER('Included studies 2023 update'!$AP:$AP,('Included studies 2023 update'!$E:$E="No")*('Included studies 2023 update'!$H:$H=Z$2))),"0")&amp;" ("&amp;TEXT(SUM(_xlfn._xlws.FILTER('Included studies 2023 update'!$AP:$AP,('Included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58 (19.5%)</v>
      </c>
      <c r="AA23" s="82"/>
      <c r="AB23" t="str">
        <v>https://pubmed.ncbi.nlm.nih.gov/37067947</v>
      </c>
      <c r="AC23">
        <f>IF(ISTEXT(AB23),_xlfn.XLOOKUP(AB23,'Included studies 2023 update'!C:C,'Included studies 2023 update'!J:J),"")</f>
        <v>208</v>
      </c>
      <c r="AD23" t="str">
        <f>IF(ISTEXT(AB23),_xlfn.XLOOKUP(AB23,'Included studies 2023 update'!C:C,'Included studies 2023 update'!E:E),"")</f>
        <v>No</v>
      </c>
      <c r="AE23" t="str">
        <f>IF(ISTEXT(AB23),_xlfn.XLOOKUP(AB23,'Included studies 2023 update'!C:C,'Included studies 2023 update'!I:I),"")</f>
        <v>Adult</v>
      </c>
      <c r="AF23" t="str">
        <f>IF(ISTEXT(AB23),_xlfn.XLOOKUP(AB23,'Included studies 2023 update'!C:C,'Included studies 2023 update'!U:U),"")</f>
        <v>ACY</v>
      </c>
      <c r="AG23" t="str">
        <f>IF(ISTEXT(AB23),_xlfn.XLOOKUP(AB23,'Included studies 2023 update'!C:C,'Included studies 2023 update'!X:X),"")</f>
        <v>Plasma</v>
      </c>
      <c r="AH23">
        <f>IF(ISTEXT(AB23),_xlfn.XLOOKUP(AB23,'Included studies 2023 update'!C:C,'Included studies 2023 update'!Y:Y),"")</f>
        <v>100</v>
      </c>
      <c r="AI23" t="str">
        <f>IF(ISTEXT(AB23),_xlfn.XLOOKUP(AB23,'Included studies 2023 update'!C:C,'Included studies 2023 update'!Z:Z),"")</f>
        <v>Prospective</v>
      </c>
      <c r="AJ23">
        <f>IF(ISTEXT($AB23),_xlfn.XLOOKUP($AB23,'Included studies 2023 update'!$C:$C,'Included studies 2023 update'!AA:AA),"")</f>
        <v>0</v>
      </c>
      <c r="AK23">
        <f>IF(ISTEXT($AB23),_xlfn.XLOOKUP($AB23,'Included studies 2023 update'!$C:$C,'Included studies 2023 update'!AB:AB),"")</f>
        <v>122</v>
      </c>
      <c r="AL23">
        <f>IF(ISTEXT($AB23),_xlfn.XLOOKUP($AB23,'Included studies 2023 update'!$C:$C,'Included studies 2023 update'!AC:AC),"")</f>
        <v>0</v>
      </c>
      <c r="AM23">
        <f>IF(ISTEXT($AB23),_xlfn.XLOOKUP($AB23,'Included studies 2023 update'!$C:$C,'Included studies 2023 update'!AD:AD),"")</f>
        <v>0</v>
      </c>
      <c r="AN23">
        <f>IF(ISTEXT($AB23),_xlfn.XLOOKUP($AB23,'Included studies 2023 update'!$C:$C,'Included studies 2023 update'!AE:AE),"")</f>
        <v>32</v>
      </c>
      <c r="AO23">
        <f>IF(ISTEXT($AB23),_xlfn.XLOOKUP($AB23,'Included studies 2023 update'!$C:$C,'Included studies 2023 update'!AF:AF),"")</f>
        <v>54</v>
      </c>
      <c r="AP23">
        <f>IF(ISTEXT($AB23),_xlfn.XLOOKUP($AB23,'Included studies 2023 update'!$C:$C,'Included studies 2023 update'!AG:AG),"")</f>
        <v>0</v>
      </c>
      <c r="AQ23">
        <f>IF(ISTEXT($AB23),_xlfn.XLOOKUP($AB23,'Included studies 2023 update'!$C:$C,'Included studies 2023 update'!AH:AH),"")</f>
        <v>0</v>
      </c>
      <c r="AR23">
        <f>IF(ISTEXT($AB23),_xlfn.XLOOKUP($AB23,'Included studies 2023 update'!$C:$C,'Included studies 2023 update'!AI:AI),"")</f>
        <v>0</v>
      </c>
      <c r="AS23" s="85">
        <f>IF(ISTEXT($AB23),_xlfn.XLOOKUP($AB23,'Included studies 2023 update'!$C:$C,'Included studies 2023 update'!AJ:AJ),"")</f>
        <v>0</v>
      </c>
      <c r="AT23" s="85">
        <f>IF(ISTEXT($AB23),_xlfn.XLOOKUP($AB23,'Included studies 2023 update'!$C:$C,'Included studies 2023 update'!AK:AK),"")</f>
        <v>0</v>
      </c>
      <c r="AU23">
        <f>IF(ISTEXT($AB23),_xlfn.XLOOKUP($AB23,'Included studies 2023 update'!$C:$C,'Included studies 2023 update'!AL:AL),"")</f>
        <v>0</v>
      </c>
      <c r="AV23">
        <f>IF(ISTEXT($AB23),_xlfn.XLOOKUP($AB23,'Included studies 2023 update'!$C:$C,'Included studies 2023 update'!AM:AM),"")</f>
        <v>100</v>
      </c>
      <c r="AW23" t="str">
        <f>IF(ISTEXT($AB23),_xlfn.XLOOKUP($AB23,'Included studies 2023 update'!$C:$C,'Included studies 2023 update'!AN:AN),"")</f>
        <v>1x per week</v>
      </c>
      <c r="AX23">
        <f>IF(ISTEXT($AB23),_xlfn.XLOOKUP($AB23,'Included studies 2023 update'!$C:$C,'Included studies 2023 update'!AP:AP),"")</f>
        <v>47</v>
      </c>
      <c r="AY23">
        <f>IF(ISTEXT($AB23),_xlfn.XLOOKUP($AB23,'Included studies 2023 update'!$C:$C,'Included studies 2023 update'!AQ:AQ),"")</f>
        <v>0</v>
      </c>
      <c r="AZ23">
        <f>IF(ISTEXT($AB23),_xlfn.XLOOKUP($AB23,'Included studies 2023 update'!$C:$C,'Included studies 2023 update'!AR:AR),"")</f>
        <v>0</v>
      </c>
      <c r="BA23">
        <f>IF(ISTEXT($AB23),_xlfn.XLOOKUP($AB23,'Included studies 2023 update'!$C:$C,'Included studies 2023 update'!AS:AS),"")</f>
        <v>0</v>
      </c>
      <c r="BB23">
        <f>IF(ISTEXT($AB23),_xlfn.XLOOKUP($AB23,'Included studies 2023 update'!$C:$C,'Included studies 2023 update'!AT:AT),"")</f>
        <v>161</v>
      </c>
      <c r="BC23">
        <f>IF(ISTEXT($AB23),_xlfn.XLOOKUP($AB23,'Included studies 2023 update'!$C:$C,'Included studies 2023 update'!AU:AU),"")</f>
        <v>101</v>
      </c>
      <c r="BD23">
        <f>IF(ISTEXT($AB23),_xlfn.XLOOKUP($AB23,'Included studies 2023 update'!$C:$C,'Included studies 2023 update'!AV:AV),"")</f>
        <v>84</v>
      </c>
      <c r="BE23">
        <f>IF(ISTEXT($AB23),_xlfn.XLOOKUP($AB23,'Included studies 2023 update'!$C:$C,'Included studies 2023 update'!AW:AW),"")</f>
        <v>0</v>
      </c>
      <c r="BF23">
        <f>IF(ISTEXT($AB23),_xlfn.XLOOKUP($AB23,'Included studies 2023 update'!$C:$C,'Included studies 2023 update'!AX:AX),"")</f>
        <v>0</v>
      </c>
      <c r="BG23">
        <f>IF(ISTEXT($AB23),_xlfn.XLOOKUP($AB23,'Included studies 2023 update'!$C:$C,'Included studies 2023 update'!AY:AY),"")</f>
        <v>0</v>
      </c>
      <c r="BH23">
        <f>IF(ISTEXT($AB23),_xlfn.XLOOKUP($AB23,'Included studies 2023 update'!$C:$C,'Included studies 2023 update'!AZ:AZ),"")</f>
        <v>0</v>
      </c>
      <c r="BI23">
        <f>IF(ISTEXT($AB23),_xlfn.XLOOKUP($AB23,'Included studies 2023 update'!$C:$C,'Included studies 2023 update'!BA:BA),"")</f>
        <v>0</v>
      </c>
      <c r="BJ23">
        <f>IF(ISTEXT($AB23),_xlfn.XLOOKUP($AB23,'Included studies 2023 update'!$C:$C,'Included studies 2023 update'!BB:BB),"")</f>
        <v>0</v>
      </c>
      <c r="BK23">
        <f>IF(ISTEXT($AB23),_xlfn.XLOOKUP($AB23,'Included studies 2023 update'!$C:$C,'Included studies 2023 update'!BC:BC),"")</f>
        <v>0</v>
      </c>
      <c r="BL23">
        <f>IF(ISTEXT($AB23),_xlfn.XLOOKUP($AB23,'Included studies 2023 update'!$C:$C,'Included studies 2023 update'!BD:BD),"")</f>
        <v>0</v>
      </c>
      <c r="BM23">
        <f>IF(ISTEXT($AB23),_xlfn.XLOOKUP($AB23,'Included studies 2023 update'!$C:$C,'Included studies 2023 update'!BE:BE),"")</f>
        <v>0</v>
      </c>
      <c r="BN23">
        <f>IF(ISTEXT($AB23),_xlfn.XLOOKUP($AB23,'Included studies 2023 update'!$C:$C,'Included studies 2023 update'!BF:BF),"")</f>
        <v>39</v>
      </c>
      <c r="BO23">
        <f>IF(ISTEXT($AB23),_xlfn.XLOOKUP($AB23,'Included studies 2023 update'!$C:$C,'Included studies 2023 update'!BG:BG),"")</f>
        <v>169</v>
      </c>
    </row>
    <row r="24" spans="1:67" ht="13" customHeight="1">
      <c r="A24" s="2">
        <v>32450288</v>
      </c>
      <c r="B24" s="11" t="s">
        <v>2741</v>
      </c>
      <c r="C24" s="2" t="s">
        <v>566</v>
      </c>
      <c r="D24" s="2" t="s">
        <v>2742</v>
      </c>
      <c r="E24" s="2" t="s">
        <v>2743</v>
      </c>
      <c r="F24" s="2">
        <v>2020</v>
      </c>
      <c r="G24" s="2" t="s">
        <v>10</v>
      </c>
      <c r="I24" s="2"/>
      <c r="Q24" s="2">
        <v>23929317</v>
      </c>
      <c r="R24">
        <f>IF(ISNUMBER(Q24), _xlfn.XLOOKUP(Q24,'Included studies 2023 update'!A:A,'Included studies 2023 update'!K:K)+_xlfn.XLOOKUP(Q24,'Included studies 2023 update'!A:A,'Included studies 2023 update'!L:L),"")</f>
        <v>80</v>
      </c>
      <c r="U24" s="140"/>
      <c r="V24" s="129" t="s">
        <v>3727</v>
      </c>
      <c r="W24" s="137" t="str">
        <f>""&amp;TEXT(SUM(AY:AY),"0")&amp;" ("&amp;TEXT(SUM(AY:AY)/(SUM(AX:BM)-SUM(AY:AY)),"0.0%")&amp;")"</f>
        <v>89 (5.3%)</v>
      </c>
      <c r="X24" s="114" t="str" cm="1">
        <f t="array" ref="X24">""&amp;TEXT(SUM(_xlfn._xlws.FILTER('Included studies 2023 update'!$AQ:$AQ,('Included studies 2023 update'!$E:$E="No")*('Included studies 2023 update'!$H:$H=X$2))),"0")&amp;" ("&amp;TEXT(SUM(_xlfn._xlws.FILTER('Included studies 2023 update'!$AQ:$AQ,('Included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89 (5.4%)</v>
      </c>
      <c r="Y24" s="114" t="str" cm="1">
        <f t="array" ref="Y24">""&amp;TEXT(SUM(_xlfn._xlws.FILTER('Included studies 2023 update'!$AQ:$AQ,('Included studies 2023 update'!$E:$E="No")*('Included studies 2023 update'!$H:$H=Y$2))),"0")&amp;" ("&amp;TEXT(SUM(_xlfn._xlws.FILTER('Included studies 2023 update'!$AQ:$AQ,('Included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24" s="114" t="str" cm="1">
        <f t="array" ref="Z24">""&amp;TEXT(SUM(_xlfn._xlws.FILTER('Included studies 2023 update'!$AQ:$AQ,('Included studies 2023 update'!$E:$E="No")*('Included studies 2023 update'!$H:$H=Z$2))),"0")&amp;" ("&amp;TEXT(SUM(_xlfn._xlws.FILTER('Included studies 2023 update'!$AQ:$AQ,('Included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24" s="82"/>
      <c r="AB24" t="str">
        <v>https://pubmed.ncbi.nlm.nih.gov/23929317/</v>
      </c>
      <c r="AC24">
        <f>IF(ISTEXT(AB24),_xlfn.XLOOKUP(AB24,'Included studies 2023 update'!C:C,'Included studies 2023 update'!J:J),"")</f>
        <v>80</v>
      </c>
      <c r="AD24" t="str">
        <f>IF(ISTEXT(AB24),_xlfn.XLOOKUP(AB24,'Included studies 2023 update'!C:C,'Included studies 2023 update'!E:E),"")</f>
        <v>No</v>
      </c>
      <c r="AE24" t="str">
        <f>IF(ISTEXT(AB24),_xlfn.XLOOKUP(AB24,'Included studies 2023 update'!C:C,'Included studies 2023 update'!I:I),"")</f>
        <v>Pediatric</v>
      </c>
      <c r="AF24" t="str">
        <f>IF(ISTEXT(AB24),_xlfn.XLOOKUP(AB24,'Included studies 2023 update'!C:C,'Included studies 2023 update'!U:U),"")</f>
        <v>ACY</v>
      </c>
      <c r="AG24" t="str">
        <f>IF(ISTEXT(AB24),_xlfn.XLOOKUP(AB24,'Included studies 2023 update'!C:C,'Included studies 2023 update'!X:X),"")</f>
        <v>Whole blood</v>
      </c>
      <c r="AH24">
        <f>IF(ISTEXT(AB24),_xlfn.XLOOKUP(AB24,'Included studies 2023 update'!C:C,'Included studies 2023 update'!Y:Y),"")</f>
        <v>50</v>
      </c>
      <c r="AI24" t="str">
        <f>IF(ISTEXT(AB24),_xlfn.XLOOKUP(AB24,'Included studies 2023 update'!C:C,'Included studies 2023 update'!Z:Z),"")</f>
        <v>Retrospective</v>
      </c>
      <c r="AJ24">
        <f>IF(ISTEXT($AB24),_xlfn.XLOOKUP($AB24,'Included studies 2023 update'!$C:$C,'Included studies 2023 update'!AA:AA),"")</f>
        <v>0</v>
      </c>
      <c r="AK24">
        <f>IF(ISTEXT($AB24),_xlfn.XLOOKUP($AB24,'Included studies 2023 update'!$C:$C,'Included studies 2023 update'!AB:AB),"")</f>
        <v>0</v>
      </c>
      <c r="AL24">
        <f>IF(ISTEXT($AB24),_xlfn.XLOOKUP($AB24,'Included studies 2023 update'!$C:$C,'Included studies 2023 update'!AC:AC),"")</f>
        <v>0</v>
      </c>
      <c r="AM24">
        <f>IF(ISTEXT($AB24),_xlfn.XLOOKUP($AB24,'Included studies 2023 update'!$C:$C,'Included studies 2023 update'!AD:AD),"")</f>
        <v>0</v>
      </c>
      <c r="AN24">
        <f>IF(ISTEXT($AB24),_xlfn.XLOOKUP($AB24,'Included studies 2023 update'!$C:$C,'Included studies 2023 update'!AE:AE),"")</f>
        <v>0</v>
      </c>
      <c r="AO24">
        <f>IF(ISTEXT($AB24),_xlfn.XLOOKUP($AB24,'Included studies 2023 update'!$C:$C,'Included studies 2023 update'!AF:AF),"")</f>
        <v>0</v>
      </c>
      <c r="AP24">
        <f>IF(ISTEXT($AB24),_xlfn.XLOOKUP($AB24,'Included studies 2023 update'!$C:$C,'Included studies 2023 update'!AG:AG),"")</f>
        <v>0</v>
      </c>
      <c r="AQ24">
        <f>IF(ISTEXT($AB24),_xlfn.XLOOKUP($AB24,'Included studies 2023 update'!$C:$C,'Included studies 2023 update'!AH:AH),"")</f>
        <v>0</v>
      </c>
      <c r="AR24">
        <f>IF(ISTEXT($AB24),_xlfn.XLOOKUP($AB24,'Included studies 2023 update'!$C:$C,'Included studies 2023 update'!AI:AI),"")</f>
        <v>0</v>
      </c>
      <c r="AS24" s="85">
        <f>IF(ISTEXT($AB24),_xlfn.XLOOKUP($AB24,'Included studies 2023 update'!$C:$C,'Included studies 2023 update'!AJ:AJ),"")</f>
        <v>68</v>
      </c>
      <c r="AT24" s="85">
        <f>IF(ISTEXT($AB24),_xlfn.XLOOKUP($AB24,'Included studies 2023 update'!$C:$C,'Included studies 2023 update'!AK:AK),"")</f>
        <v>12</v>
      </c>
      <c r="AU24">
        <f>IF(ISTEXT($AB24),_xlfn.XLOOKUP($AB24,'Included studies 2023 update'!$C:$C,'Included studies 2023 update'!AL:AL),"")</f>
        <v>0</v>
      </c>
      <c r="AV24">
        <f>IF(ISTEXT($AB24),_xlfn.XLOOKUP($AB24,'Included studies 2023 update'!$C:$C,'Included studies 2023 update'!AM:AM),"")</f>
        <v>40</v>
      </c>
      <c r="AW24" t="str">
        <f>IF(ISTEXT($AB24),_xlfn.XLOOKUP($AB24,'Included studies 2023 update'!$C:$C,'Included studies 2023 update'!AN:AN),"")</f>
        <v>Other</v>
      </c>
      <c r="AX24">
        <f>IF(ISTEXT($AB24),_xlfn.XLOOKUP($AB24,'Included studies 2023 update'!$C:$C,'Included studies 2023 update'!AP:AP),"")</f>
        <v>1</v>
      </c>
      <c r="AY24">
        <f>IF(ISTEXT($AB24),_xlfn.XLOOKUP($AB24,'Included studies 2023 update'!$C:$C,'Included studies 2023 update'!AQ:AQ),"")</f>
        <v>0</v>
      </c>
      <c r="AZ24">
        <f>IF(ISTEXT($AB24),_xlfn.XLOOKUP($AB24,'Included studies 2023 update'!$C:$C,'Included studies 2023 update'!AR:AR),"")</f>
        <v>3</v>
      </c>
      <c r="BA24">
        <f>IF(ISTEXT($AB24),_xlfn.XLOOKUP($AB24,'Included studies 2023 update'!$C:$C,'Included studies 2023 update'!AS:AS),"")</f>
        <v>9</v>
      </c>
      <c r="BB24">
        <f>IF(ISTEXT($AB24),_xlfn.XLOOKUP($AB24,'Included studies 2023 update'!$C:$C,'Included studies 2023 update'!AT:AT),"")</f>
        <v>0</v>
      </c>
      <c r="BC24">
        <f>IF(ISTEXT($AB24),_xlfn.XLOOKUP($AB24,'Included studies 2023 update'!$C:$C,'Included studies 2023 update'!AU:AU),"")</f>
        <v>0</v>
      </c>
      <c r="BD24">
        <f>IF(ISTEXT($AB24),_xlfn.XLOOKUP($AB24,'Included studies 2023 update'!$C:$C,'Included studies 2023 update'!AV:AV),"")</f>
        <v>0</v>
      </c>
      <c r="BE24">
        <f>IF(ISTEXT($AB24),_xlfn.XLOOKUP($AB24,'Included studies 2023 update'!$C:$C,'Included studies 2023 update'!AW:AW),"")</f>
        <v>0</v>
      </c>
      <c r="BF24">
        <f>IF(ISTEXT($AB24),_xlfn.XLOOKUP($AB24,'Included studies 2023 update'!$C:$C,'Included studies 2023 update'!AX:AX),"")</f>
        <v>30</v>
      </c>
      <c r="BG24">
        <f>IF(ISTEXT($AB24),_xlfn.XLOOKUP($AB24,'Included studies 2023 update'!$C:$C,'Included studies 2023 update'!AY:AY),"")</f>
        <v>0</v>
      </c>
      <c r="BH24">
        <f>IF(ISTEXT($AB24),_xlfn.XLOOKUP($AB24,'Included studies 2023 update'!$C:$C,'Included studies 2023 update'!AZ:AZ),"")</f>
        <v>30</v>
      </c>
      <c r="BI24">
        <f>IF(ISTEXT($AB24),_xlfn.XLOOKUP($AB24,'Included studies 2023 update'!$C:$C,'Included studies 2023 update'!BA:BA),"")</f>
        <v>0</v>
      </c>
      <c r="BJ24">
        <f>IF(ISTEXT($AB24),_xlfn.XLOOKUP($AB24,'Included studies 2023 update'!$C:$C,'Included studies 2023 update'!BB:BB),"")</f>
        <v>0</v>
      </c>
      <c r="BK24">
        <f>IF(ISTEXT($AB24),_xlfn.XLOOKUP($AB24,'Included studies 2023 update'!$C:$C,'Included studies 2023 update'!BC:BC),"")</f>
        <v>0</v>
      </c>
      <c r="BL24">
        <f>IF(ISTEXT($AB24),_xlfn.XLOOKUP($AB24,'Included studies 2023 update'!$C:$C,'Included studies 2023 update'!BD:BD),"")</f>
        <v>0</v>
      </c>
      <c r="BM24">
        <f>IF(ISTEXT($AB24),_xlfn.XLOOKUP($AB24,'Included studies 2023 update'!$C:$C,'Included studies 2023 update'!BE:BE),"")</f>
        <v>0</v>
      </c>
      <c r="BN24">
        <f>IF(ISTEXT($AB24),_xlfn.XLOOKUP($AB24,'Included studies 2023 update'!$C:$C,'Included studies 2023 update'!BF:BF),"")</f>
        <v>5</v>
      </c>
      <c r="BO24">
        <f>IF(ISTEXT($AB24),_xlfn.XLOOKUP($AB24,'Included studies 2023 update'!$C:$C,'Included studies 2023 update'!BG:BG),"")</f>
        <v>75</v>
      </c>
    </row>
    <row r="25" spans="1:67" ht="13" customHeight="1">
      <c r="A25" s="2">
        <v>24881673</v>
      </c>
      <c r="B25" s="11" t="s">
        <v>2744</v>
      </c>
      <c r="C25" s="2" t="s">
        <v>544</v>
      </c>
      <c r="D25" s="2" t="s">
        <v>2745</v>
      </c>
      <c r="E25" s="2" t="s">
        <v>2746</v>
      </c>
      <c r="F25" s="2">
        <v>2014</v>
      </c>
      <c r="G25" s="2" t="s">
        <v>10</v>
      </c>
      <c r="I25" s="2"/>
      <c r="Q25" s="2">
        <v>26132825</v>
      </c>
      <c r="R25">
        <f>IF(ISNUMBER(Q25), _xlfn.XLOOKUP(Q25,'Included studies 2023 update'!A:A,'Included studies 2023 update'!K:K)+_xlfn.XLOOKUP(Q25,'Included studies 2023 update'!A:A,'Included studies 2023 update'!L:L),"")</f>
        <v>106</v>
      </c>
      <c r="U25" s="140"/>
      <c r="V25" s="115" t="s">
        <v>3728</v>
      </c>
      <c r="W25" s="114" t="str">
        <f>""&amp;TEXT(SUM(AZ:AZ),"0")&amp;" ("&amp;TEXT(SUM(AZ:AZ)/(SUM(AX:BM)-SUM(AZ:AZ)),"0.0%")&amp;")"</f>
        <v>22 (1.3%)</v>
      </c>
      <c r="X25" s="114" t="str" cm="1">
        <f t="array" ref="X25">""&amp;TEXT(SUM(_xlfn._xlws.FILTER('Included studies 2023 update'!$AR:$AR,('Included studies 2023 update'!$E:$E="No")*('Included studies 2023 update'!$H:$H=X$2))),"0")&amp;" ("&amp;TEXT(SUM(_xlfn._xlws.FILTER('Included studies 2023 update'!$AR:$AR,('Included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3 (0.2%)</v>
      </c>
      <c r="Y25" s="114" t="str" cm="1">
        <f t="array" ref="Y25">""&amp;TEXT(SUM(_xlfn._xlws.FILTER('Included studies 2023 update'!$AR:$AR,('Included studies 2023 update'!$E:$E="No")*('Included studies 2023 update'!$H:$H=Y$2))),"0")&amp;" ("&amp;TEXT(SUM(_xlfn._xlws.FILTER('Included studies 2023 update'!$AR:$AR,('Included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19 (9.0%)</v>
      </c>
      <c r="Z25" s="114" t="str" cm="1">
        <f t="array" ref="Z25">""&amp;TEXT(SUM(_xlfn._xlws.FILTER('Included studies 2023 update'!$AR:$AR,('Included studies 2023 update'!$E:$E="No")*('Included studies 2023 update'!$H:$H=Z$2))),"0")&amp;" ("&amp;TEXT(SUM(_xlfn._xlws.FILTER('Included studies 2023 update'!$AR:$AR,('Included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25" s="82"/>
      <c r="AB25" t="str">
        <v>https://pubmed.ncbi.nlm.nih.gov/26132825/</v>
      </c>
      <c r="AC25">
        <f>IF(ISTEXT(AB25),_xlfn.XLOOKUP(AB25,'Included studies 2023 update'!C:C,'Included studies 2023 update'!J:J),"")</f>
        <v>106</v>
      </c>
      <c r="AD25" t="str">
        <f>IF(ISTEXT(AB25),_xlfn.XLOOKUP(AB25,'Included studies 2023 update'!C:C,'Included studies 2023 update'!E:E),"")</f>
        <v>No</v>
      </c>
      <c r="AE25" t="str">
        <f>IF(ISTEXT(AB25),_xlfn.XLOOKUP(AB25,'Included studies 2023 update'!C:C,'Included studies 2023 update'!I:I),"")</f>
        <v>Pediatric</v>
      </c>
      <c r="AF25" t="str">
        <f>IF(ISTEXT(AB25),_xlfn.XLOOKUP(AB25,'Included studies 2023 update'!C:C,'Included studies 2023 update'!U:U),"")</f>
        <v>Unclear or ND</v>
      </c>
      <c r="AG25" t="str">
        <f>IF(ISTEXT(AB25),_xlfn.XLOOKUP(AB25,'Included studies 2023 update'!C:C,'Included studies 2023 update'!X:X),"")</f>
        <v>Unclear or ND</v>
      </c>
      <c r="AH25">
        <f>IF(ISTEXT(AB25),_xlfn.XLOOKUP(AB25,'Included studies 2023 update'!C:C,'Included studies 2023 update'!Y:Y),"")</f>
        <v>25</v>
      </c>
      <c r="AI25" t="str">
        <f>IF(ISTEXT(AB25),_xlfn.XLOOKUP(AB25,'Included studies 2023 update'!C:C,'Included studies 2023 update'!Z:Z),"")</f>
        <v>Prospective</v>
      </c>
      <c r="AJ25">
        <f>IF(ISTEXT($AB25),_xlfn.XLOOKUP($AB25,'Included studies 2023 update'!$C:$C,'Included studies 2023 update'!AA:AA),"")</f>
        <v>0</v>
      </c>
      <c r="AK25">
        <f>IF(ISTEXT($AB25),_xlfn.XLOOKUP($AB25,'Included studies 2023 update'!$C:$C,'Included studies 2023 update'!AB:AB),"")</f>
        <v>0</v>
      </c>
      <c r="AL25">
        <f>IF(ISTEXT($AB25),_xlfn.XLOOKUP($AB25,'Included studies 2023 update'!$C:$C,'Included studies 2023 update'!AC:AC),"")</f>
        <v>0</v>
      </c>
      <c r="AM25">
        <f>IF(ISTEXT($AB25),_xlfn.XLOOKUP($AB25,'Included studies 2023 update'!$C:$C,'Included studies 2023 update'!AD:AD),"")</f>
        <v>0</v>
      </c>
      <c r="AN25">
        <f>IF(ISTEXT($AB25),_xlfn.XLOOKUP($AB25,'Included studies 2023 update'!$C:$C,'Included studies 2023 update'!AE:AE),"")</f>
        <v>0</v>
      </c>
      <c r="AO25">
        <f>IF(ISTEXT($AB25),_xlfn.XLOOKUP($AB25,'Included studies 2023 update'!$C:$C,'Included studies 2023 update'!AF:AF),"")</f>
        <v>0</v>
      </c>
      <c r="AP25">
        <f>IF(ISTEXT($AB25),_xlfn.XLOOKUP($AB25,'Included studies 2023 update'!$C:$C,'Included studies 2023 update'!AG:AG),"")</f>
        <v>0</v>
      </c>
      <c r="AQ25">
        <f>IF(ISTEXT($AB25),_xlfn.XLOOKUP($AB25,'Included studies 2023 update'!$C:$C,'Included studies 2023 update'!AH:AH),"")</f>
        <v>0</v>
      </c>
      <c r="AR25">
        <f>IF(ISTEXT($AB25),_xlfn.XLOOKUP($AB25,'Included studies 2023 update'!$C:$C,'Included studies 2023 update'!AI:AI),"")</f>
        <v>0</v>
      </c>
      <c r="AS25" s="85">
        <f>IF(ISTEXT($AB25),_xlfn.XLOOKUP($AB25,'Included studies 2023 update'!$C:$C,'Included studies 2023 update'!AJ:AJ),"")</f>
        <v>62</v>
      </c>
      <c r="AT25" s="85">
        <f>IF(ISTEXT($AB25),_xlfn.XLOOKUP($AB25,'Included studies 2023 update'!$C:$C,'Included studies 2023 update'!AK:AK),"")</f>
        <v>43</v>
      </c>
      <c r="AU25">
        <f>IF(ISTEXT($AB25),_xlfn.XLOOKUP($AB25,'Included studies 2023 update'!$C:$C,'Included studies 2023 update'!AL:AL),"")</f>
        <v>0</v>
      </c>
      <c r="AV25" t="str">
        <f>IF(ISTEXT($AB25),_xlfn.XLOOKUP($AB25,'Included studies 2023 update'!$C:$C,'Included studies 2023 update'!AM:AM),"")</f>
        <v>Unclear</v>
      </c>
      <c r="AW25" t="str">
        <f>IF(ISTEXT($AB25),_xlfn.XLOOKUP($AB25,'Included studies 2023 update'!$C:$C,'Included studies 2023 update'!AN:AN),"")</f>
        <v>Unclear or ND</v>
      </c>
      <c r="AX25">
        <f>IF(ISTEXT($AB25),_xlfn.XLOOKUP($AB25,'Included studies 2023 update'!$C:$C,'Included studies 2023 update'!AP:AP),"")</f>
        <v>0</v>
      </c>
      <c r="AY25">
        <f>IF(ISTEXT($AB25),_xlfn.XLOOKUP($AB25,'Included studies 2023 update'!$C:$C,'Included studies 2023 update'!AQ:AQ),"")</f>
        <v>0</v>
      </c>
      <c r="AZ25">
        <f>IF(ISTEXT($AB25),_xlfn.XLOOKUP($AB25,'Included studies 2023 update'!$C:$C,'Included studies 2023 update'!AR:AR),"")</f>
        <v>0</v>
      </c>
      <c r="BA25">
        <f>IF(ISTEXT($AB25),_xlfn.XLOOKUP($AB25,'Included studies 2023 update'!$C:$C,'Included studies 2023 update'!AS:AS),"")</f>
        <v>0</v>
      </c>
      <c r="BB25">
        <f>IF(ISTEXT($AB25),_xlfn.XLOOKUP($AB25,'Included studies 2023 update'!$C:$C,'Included studies 2023 update'!AT:AT),"")</f>
        <v>0</v>
      </c>
      <c r="BC25">
        <f>IF(ISTEXT($AB25),_xlfn.XLOOKUP($AB25,'Included studies 2023 update'!$C:$C,'Included studies 2023 update'!AU:AU),"")</f>
        <v>0</v>
      </c>
      <c r="BD25">
        <f>IF(ISTEXT($AB25),_xlfn.XLOOKUP($AB25,'Included studies 2023 update'!$C:$C,'Included studies 2023 update'!AV:AV),"")</f>
        <v>52</v>
      </c>
      <c r="BE25">
        <f>IF(ISTEXT($AB25),_xlfn.XLOOKUP($AB25,'Included studies 2023 update'!$C:$C,'Included studies 2023 update'!AW:AW),"")</f>
        <v>34</v>
      </c>
      <c r="BF25">
        <f>IF(ISTEXT($AB25),_xlfn.XLOOKUP($AB25,'Included studies 2023 update'!$C:$C,'Included studies 2023 update'!AX:AX),"")</f>
        <v>0</v>
      </c>
      <c r="BG25">
        <f>IF(ISTEXT($AB25),_xlfn.XLOOKUP($AB25,'Included studies 2023 update'!$C:$C,'Included studies 2023 update'!AY:AY),"")</f>
        <v>0</v>
      </c>
      <c r="BH25">
        <f>IF(ISTEXT($AB25),_xlfn.XLOOKUP($AB25,'Included studies 2023 update'!$C:$C,'Included studies 2023 update'!AZ:AZ),"")</f>
        <v>0</v>
      </c>
      <c r="BI25">
        <f>IF(ISTEXT($AB25),_xlfn.XLOOKUP($AB25,'Included studies 2023 update'!$C:$C,'Included studies 2023 update'!BA:BA),"")</f>
        <v>0</v>
      </c>
      <c r="BJ25">
        <f>IF(ISTEXT($AB25),_xlfn.XLOOKUP($AB25,'Included studies 2023 update'!$C:$C,'Included studies 2023 update'!BB:BB),"")</f>
        <v>0</v>
      </c>
      <c r="BK25">
        <f>IF(ISTEXT($AB25),_xlfn.XLOOKUP($AB25,'Included studies 2023 update'!$C:$C,'Included studies 2023 update'!BC:BC),"")</f>
        <v>0</v>
      </c>
      <c r="BL25">
        <f>IF(ISTEXT($AB25),_xlfn.XLOOKUP($AB25,'Included studies 2023 update'!$C:$C,'Included studies 2023 update'!BD:BD),"")</f>
        <v>0</v>
      </c>
      <c r="BM25">
        <f>IF(ISTEXT($AB25),_xlfn.XLOOKUP($AB25,'Included studies 2023 update'!$C:$C,'Included studies 2023 update'!BE:BE),"")</f>
        <v>0</v>
      </c>
      <c r="BN25" t="str">
        <f>IF(ISTEXT($AB25),_xlfn.XLOOKUP($AB25,'Included studies 2023 update'!$C:$C,'Included studies 2023 update'!BF:BF),"")</f>
        <v>Unclear or ND</v>
      </c>
      <c r="BO25" t="str">
        <f>IF(ISTEXT($AB25),_xlfn.XLOOKUP($AB25,'Included studies 2023 update'!$C:$C,'Included studies 2023 update'!BG:BG),"")</f>
        <v>Unclear or ND</v>
      </c>
    </row>
    <row r="26" spans="1:67" ht="13" customHeight="1">
      <c r="A26" s="2">
        <v>26555946</v>
      </c>
      <c r="B26" s="11" t="s">
        <v>2747</v>
      </c>
      <c r="C26" s="2" t="s">
        <v>548</v>
      </c>
      <c r="D26" s="2" t="s">
        <v>2748</v>
      </c>
      <c r="E26" s="2" t="s">
        <v>2749</v>
      </c>
      <c r="F26" s="2">
        <v>2016</v>
      </c>
      <c r="G26" s="2" t="s">
        <v>10</v>
      </c>
      <c r="I26" s="2"/>
      <c r="Q26" s="2">
        <v>17067909</v>
      </c>
      <c r="R26">
        <f>IF(ISNUMBER(Q26), _xlfn.XLOOKUP(Q26,'Included studies 2023 update'!A:A,'Included studies 2023 update'!K:K)+_xlfn.XLOOKUP(Q26,'Included studies 2023 update'!A:A,'Included studies 2023 update'!L:L),"")</f>
        <v>72</v>
      </c>
      <c r="U26" s="140"/>
      <c r="V26" s="115" t="s">
        <v>3729</v>
      </c>
      <c r="W26" s="114" t="str">
        <f>""&amp;TEXT(SUM(BA:BA),"0")&amp;" ("&amp;TEXT(SUM(BA:BA)/(SUM(AX:BM)-SUM(BA:BA)),"0.0%")&amp;")"</f>
        <v>9 (0.5%)</v>
      </c>
      <c r="X26" s="114" t="str" cm="1">
        <f t="array" ref="X26">""&amp;TEXT(SUM(_xlfn._xlws.FILTER('Included studies 2023 update'!$AS:$AS,('Included studies 2023 update'!$E:$E="No")*('Included studies 2023 update'!$H:$H=X$2))),"0")&amp;" ("&amp;TEXT(SUM(_xlfn._xlws.FILTER('Included studies 2023 update'!$AS:$AS,('Included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9 (0.5%)</v>
      </c>
      <c r="Y26" s="114" t="str" cm="1">
        <f t="array" ref="Y26">""&amp;TEXT(SUM(_xlfn._xlws.FILTER('Included studies 2023 update'!$AS:$AS,('Included studies 2023 update'!$E:$E="No")*('Included studies 2023 update'!$H:$H=Y$2))),"0")&amp;" ("&amp;TEXT(SUM(_xlfn._xlws.FILTER('Included studies 2023 update'!$AS:$AS,('Included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26" s="114" t="str" cm="1">
        <f t="array" ref="Z26">""&amp;TEXT(SUM(_xlfn._xlws.FILTER('Included studies 2023 update'!$AS:$AS,('Included studies 2023 update'!$E:$E="No")*('Included studies 2023 update'!$H:$H=Z$2))),"0")&amp;" ("&amp;TEXT(SUM(_xlfn._xlws.FILTER('Included studies 2023 update'!$AS:$AS,('Included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26" s="82"/>
      <c r="AB26" t="str">
        <v>https://pubmed.ncbi.nlm.nih.gov/17067909/</v>
      </c>
      <c r="AC26">
        <f>IF(ISTEXT(AB26),_xlfn.XLOOKUP(AB26,'Included studies 2023 update'!C:C,'Included studies 2023 update'!J:J),"")</f>
        <v>72</v>
      </c>
      <c r="AD26" t="str">
        <f>IF(ISTEXT(AB26),_xlfn.XLOOKUP(AB26,'Included studies 2023 update'!C:C,'Included studies 2023 update'!E:E),"")</f>
        <v>No</v>
      </c>
      <c r="AE26" t="str">
        <f>IF(ISTEXT(AB26),_xlfn.XLOOKUP(AB26,'Included studies 2023 update'!C:C,'Included studies 2023 update'!I:I),"")</f>
        <v>Both</v>
      </c>
      <c r="AF26" t="str">
        <f>IF(ISTEXT(AB26),_xlfn.XLOOKUP(AB26,'Included studies 2023 update'!C:C,'Included studies 2023 update'!U:U),"")</f>
        <v>ACY and GAN</v>
      </c>
      <c r="AG26" t="str">
        <f>IF(ISTEXT(AB26),_xlfn.XLOOKUP(AB26,'Included studies 2023 update'!C:C,'Included studies 2023 update'!X:X),"")</f>
        <v>PBMC</v>
      </c>
      <c r="AH26" t="str">
        <f>IF(ISTEXT(AB26),_xlfn.XLOOKUP(AB26,'Included studies 2023 update'!C:C,'Included studies 2023 update'!Y:Y),"")</f>
        <v>Unclear or ND</v>
      </c>
      <c r="AI26" t="str">
        <f>IF(ISTEXT(AB26),_xlfn.XLOOKUP(AB26,'Included studies 2023 update'!C:C,'Included studies 2023 update'!Z:Z),"")</f>
        <v>Prospective</v>
      </c>
      <c r="AJ26" t="str">
        <f>IF(ISTEXT($AB26),_xlfn.XLOOKUP($AB26,'Included studies 2023 update'!$C:$C,'Included studies 2023 update'!AA:AA),"")</f>
        <v>ND</v>
      </c>
      <c r="AK26" t="str">
        <f>IF(ISTEXT($AB26),_xlfn.XLOOKUP($AB26,'Included studies 2023 update'!$C:$C,'Included studies 2023 update'!AB:AB),"")</f>
        <v>ND</v>
      </c>
      <c r="AL26" t="str">
        <f>IF(ISTEXT($AB26),_xlfn.XLOOKUP($AB26,'Included studies 2023 update'!$C:$C,'Included studies 2023 update'!AC:AC),"")</f>
        <v>ND</v>
      </c>
      <c r="AM26" t="str">
        <f>IF(ISTEXT($AB26),_xlfn.XLOOKUP($AB26,'Included studies 2023 update'!$C:$C,'Included studies 2023 update'!AD:AD),"")</f>
        <v>ND</v>
      </c>
      <c r="AN26" t="str">
        <f>IF(ISTEXT($AB26),_xlfn.XLOOKUP($AB26,'Included studies 2023 update'!$C:$C,'Included studies 2023 update'!AE:AE),"")</f>
        <v>ND</v>
      </c>
      <c r="AO26" t="str">
        <f>IF(ISTEXT($AB26),_xlfn.XLOOKUP($AB26,'Included studies 2023 update'!$C:$C,'Included studies 2023 update'!AF:AF),"")</f>
        <v>ND</v>
      </c>
      <c r="AP26" t="str">
        <f>IF(ISTEXT($AB26),_xlfn.XLOOKUP($AB26,'Included studies 2023 update'!$C:$C,'Included studies 2023 update'!AG:AG),"")</f>
        <v>ND</v>
      </c>
      <c r="AQ26" t="str">
        <f>IF(ISTEXT($AB26),_xlfn.XLOOKUP($AB26,'Included studies 2023 update'!$C:$C,'Included studies 2023 update'!AH:AH),"")</f>
        <v>ND</v>
      </c>
      <c r="AR26" t="str">
        <f>IF(ISTEXT($AB26),_xlfn.XLOOKUP($AB26,'Included studies 2023 update'!$C:$C,'Included studies 2023 update'!AI:AI),"")</f>
        <v>ND</v>
      </c>
      <c r="AS26" s="85" t="str">
        <f>IF(ISTEXT($AB26),_xlfn.XLOOKUP($AB26,'Included studies 2023 update'!$C:$C,'Included studies 2023 update'!AJ:AJ),"")</f>
        <v>ND</v>
      </c>
      <c r="AT26" s="85" t="str">
        <f>IF(ISTEXT($AB26),_xlfn.XLOOKUP($AB26,'Included studies 2023 update'!$C:$C,'Included studies 2023 update'!AK:AK),"")</f>
        <v>ND</v>
      </c>
      <c r="AU26" t="str">
        <f>IF(ISTEXT($AB26),_xlfn.XLOOKUP($AB26,'Included studies 2023 update'!$C:$C,'Included studies 2023 update'!AL:AL),"")</f>
        <v>ND</v>
      </c>
      <c r="AV26">
        <f>IF(ISTEXT($AB26),_xlfn.XLOOKUP($AB26,'Included studies 2023 update'!$C:$C,'Included studies 2023 update'!AM:AM),"")</f>
        <v>84</v>
      </c>
      <c r="AW26" t="str">
        <f>IF(ISTEXT($AB26),_xlfn.XLOOKUP($AB26,'Included studies 2023 update'!$C:$C,'Included studies 2023 update'!AN:AN),"")</f>
        <v>1x per week</v>
      </c>
      <c r="AX26">
        <f>IF(ISTEXT($AB26),_xlfn.XLOOKUP($AB26,'Included studies 2023 update'!$C:$C,'Included studies 2023 update'!AP:AP),"")</f>
        <v>0</v>
      </c>
      <c r="AY26">
        <f>IF(ISTEXT($AB26),_xlfn.XLOOKUP($AB26,'Included studies 2023 update'!$C:$C,'Included studies 2023 update'!AQ:AQ),"")</f>
        <v>0</v>
      </c>
      <c r="AZ26">
        <f>IF(ISTEXT($AB26),_xlfn.XLOOKUP($AB26,'Included studies 2023 update'!$C:$C,'Included studies 2023 update'!AR:AR),"")</f>
        <v>0</v>
      </c>
      <c r="BA26">
        <f>IF(ISTEXT($AB26),_xlfn.XLOOKUP($AB26,'Included studies 2023 update'!$C:$C,'Included studies 2023 update'!AS:AS),"")</f>
        <v>0</v>
      </c>
      <c r="BB26">
        <f>IF(ISTEXT($AB26),_xlfn.XLOOKUP($AB26,'Included studies 2023 update'!$C:$C,'Included studies 2023 update'!AT:AT),"")</f>
        <v>0</v>
      </c>
      <c r="BC26">
        <f>IF(ISTEXT($AB26),_xlfn.XLOOKUP($AB26,'Included studies 2023 update'!$C:$C,'Included studies 2023 update'!AU:AU),"")</f>
        <v>0</v>
      </c>
      <c r="BD26">
        <f>IF(ISTEXT($AB26),_xlfn.XLOOKUP($AB26,'Included studies 2023 update'!$C:$C,'Included studies 2023 update'!AV:AV),"")</f>
        <v>0</v>
      </c>
      <c r="BE26">
        <f>IF(ISTEXT($AB26),_xlfn.XLOOKUP($AB26,'Included studies 2023 update'!$C:$C,'Included studies 2023 update'!AW:AW),"")</f>
        <v>0</v>
      </c>
      <c r="BF26">
        <f>IF(ISTEXT($AB26),_xlfn.XLOOKUP($AB26,'Included studies 2023 update'!$C:$C,'Included studies 2023 update'!AX:AX),"")</f>
        <v>0</v>
      </c>
      <c r="BG26">
        <f>IF(ISTEXT($AB26),_xlfn.XLOOKUP($AB26,'Included studies 2023 update'!$C:$C,'Included studies 2023 update'!AY:AY),"")</f>
        <v>0</v>
      </c>
      <c r="BH26">
        <f>IF(ISTEXT($AB26),_xlfn.XLOOKUP($AB26,'Included studies 2023 update'!$C:$C,'Included studies 2023 update'!AZ:AZ),"")</f>
        <v>0</v>
      </c>
      <c r="BI26">
        <f>IF(ISTEXT($AB26),_xlfn.XLOOKUP($AB26,'Included studies 2023 update'!$C:$C,'Included studies 2023 update'!BA:BA),"")</f>
        <v>0</v>
      </c>
      <c r="BJ26">
        <f>IF(ISTEXT($AB26),_xlfn.XLOOKUP($AB26,'Included studies 2023 update'!$C:$C,'Included studies 2023 update'!BB:BB),"")</f>
        <v>0</v>
      </c>
      <c r="BK26">
        <f>IF(ISTEXT($AB26),_xlfn.XLOOKUP($AB26,'Included studies 2023 update'!$C:$C,'Included studies 2023 update'!BC:BC),"")</f>
        <v>0</v>
      </c>
      <c r="BL26">
        <f>IF(ISTEXT($AB26),_xlfn.XLOOKUP($AB26,'Included studies 2023 update'!$C:$C,'Included studies 2023 update'!BD:BD),"")</f>
        <v>72</v>
      </c>
      <c r="BM26">
        <f>IF(ISTEXT($AB26),_xlfn.XLOOKUP($AB26,'Included studies 2023 update'!$C:$C,'Included studies 2023 update'!BE:BE),"")</f>
        <v>0</v>
      </c>
      <c r="BN26" t="str">
        <f>IF(ISTEXT($AB26),_xlfn.XLOOKUP($AB26,'Included studies 2023 update'!$C:$C,'Included studies 2023 update'!BF:BF),"")</f>
        <v>Unclear or ND</v>
      </c>
      <c r="BO26" t="str">
        <f>IF(ISTEXT($AB26),_xlfn.XLOOKUP($AB26,'Included studies 2023 update'!$C:$C,'Included studies 2023 update'!BG:BG),"")</f>
        <v>Unclear or ND</v>
      </c>
    </row>
    <row r="27" spans="1:67" ht="13" customHeight="1">
      <c r="A27" s="2">
        <v>24810656</v>
      </c>
      <c r="B27" s="11" t="s">
        <v>2750</v>
      </c>
      <c r="C27" s="2" t="s">
        <v>130</v>
      </c>
      <c r="D27" s="2" t="s">
        <v>2751</v>
      </c>
      <c r="E27" s="2" t="s">
        <v>2752</v>
      </c>
      <c r="F27" s="2">
        <v>2014</v>
      </c>
      <c r="G27" s="2" t="s">
        <v>10</v>
      </c>
      <c r="I27" s="2"/>
      <c r="Q27" s="2">
        <v>18695666</v>
      </c>
      <c r="R27">
        <f>IF(ISNUMBER(Q27), _xlfn.XLOOKUP(Q27,'Included studies 2023 update'!A:A,'Included studies 2023 update'!K:K)+_xlfn.XLOOKUP(Q27,'Included studies 2023 update'!A:A,'Included studies 2023 update'!L:L),"")</f>
        <v>72</v>
      </c>
      <c r="U27" s="140"/>
      <c r="V27" s="115" t="s">
        <v>3730</v>
      </c>
      <c r="W27" s="114" t="str">
        <f>""&amp;TEXT(SUM(BB:BB),"0")&amp;" ("&amp;TEXT(SUM(BB:BB)/(SUM(AX:BM)-SUM(BB:BB)),"0.0%")&amp;")"</f>
        <v>161 (10.0%)</v>
      </c>
      <c r="X27" s="114" t="str" cm="1">
        <f t="array" ref="X27">""&amp;TEXT(SUM(_xlfn._xlws.FILTER('Included studies 2023 update'!$AT:$AT,('Included studies 2023 update'!$E:$E="No")*('Included studies 2023 update'!$H:$H=X$2))),"0")&amp;" ("&amp;TEXT(SUM(_xlfn._xlws.FILTER('Included studies 2023 update'!$AT:$AT,('Included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161 (9.8%)</v>
      </c>
      <c r="Y27" s="114" t="str" cm="1">
        <f t="array" ref="Y27">""&amp;TEXT(SUM(_xlfn._xlws.FILTER('Included studies 2023 update'!$AT:$AT,('Included studies 2023 update'!$E:$E="No")*('Included studies 2023 update'!$H:$H=Y$2))),"0")&amp;" ("&amp;TEXT(SUM(_xlfn._xlws.FILTER('Included studies 2023 update'!$AT:$AT,('Included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27" s="114" t="str" cm="1">
        <f t="array" ref="Z27">""&amp;TEXT(SUM(_xlfn._xlws.FILTER('Included studies 2023 update'!$AT:$AT,('Included studies 2023 update'!$E:$E="No")*('Included studies 2023 update'!$H:$H=Z$2))),"0")&amp;" ("&amp;TEXT(SUM(_xlfn._xlws.FILTER('Included studies 2023 update'!$AT:$AT,('Included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27" s="82"/>
      <c r="AB27" t="str">
        <v>https://pubmed.ncbi.nlm.nih.gov/18695666/</v>
      </c>
      <c r="AC27">
        <f>IF(ISTEXT(AB27),_xlfn.XLOOKUP(AB27,'Included studies 2023 update'!C:C,'Included studies 2023 update'!J:J),"")</f>
        <v>72</v>
      </c>
      <c r="AD27" t="str">
        <f>IF(ISTEXT(AB27),_xlfn.XLOOKUP(AB27,'Included studies 2023 update'!C:C,'Included studies 2023 update'!E:E),"")</f>
        <v>No</v>
      </c>
      <c r="AE27" t="str">
        <f>IF(ISTEXT(AB27),_xlfn.XLOOKUP(AB27,'Included studies 2023 update'!C:C,'Included studies 2023 update'!I:I),"")</f>
        <v>Both</v>
      </c>
      <c r="AF27" t="str">
        <f>IF(ISTEXT(AB27),_xlfn.XLOOKUP(AB27,'Included studies 2023 update'!C:C,'Included studies 2023 update'!U:U),"")</f>
        <v>ACY and GAN</v>
      </c>
      <c r="AG27" t="str">
        <f>IF(ISTEXT(AB27),_xlfn.XLOOKUP(AB27,'Included studies 2023 update'!C:C,'Included studies 2023 update'!X:X),"")</f>
        <v>PBMC</v>
      </c>
      <c r="AH27" t="str">
        <f>IF(ISTEXT(AB27),_xlfn.XLOOKUP(AB27,'Included studies 2023 update'!C:C,'Included studies 2023 update'!Y:Y),"")</f>
        <v>Unclear or ND</v>
      </c>
      <c r="AI27" t="str">
        <f>IF(ISTEXT(AB27),_xlfn.XLOOKUP(AB27,'Included studies 2023 update'!C:C,'Included studies 2023 update'!Z:Z),"")</f>
        <v>Prospective</v>
      </c>
      <c r="AJ27">
        <f>IF(ISTEXT($AB27),_xlfn.XLOOKUP($AB27,'Included studies 2023 update'!$C:$C,'Included studies 2023 update'!AA:AA),"")</f>
        <v>37</v>
      </c>
      <c r="AK27">
        <f>IF(ISTEXT($AB27),_xlfn.XLOOKUP($AB27,'Included studies 2023 update'!$C:$C,'Included studies 2023 update'!AB:AB),"")</f>
        <v>0</v>
      </c>
      <c r="AL27">
        <f>IF(ISTEXT($AB27),_xlfn.XLOOKUP($AB27,'Included studies 2023 update'!$C:$C,'Included studies 2023 update'!AC:AC),"")</f>
        <v>22</v>
      </c>
      <c r="AM27">
        <f>IF(ISTEXT($AB27),_xlfn.XLOOKUP($AB27,'Included studies 2023 update'!$C:$C,'Included studies 2023 update'!AD:AD),"")</f>
        <v>6</v>
      </c>
      <c r="AN27">
        <f>IF(ISTEXT($AB27),_xlfn.XLOOKUP($AB27,'Included studies 2023 update'!$C:$C,'Included studies 2023 update'!AE:AE),"")</f>
        <v>3</v>
      </c>
      <c r="AO27">
        <f>IF(ISTEXT($AB27),_xlfn.XLOOKUP($AB27,'Included studies 2023 update'!$C:$C,'Included studies 2023 update'!AF:AF),"")</f>
        <v>1</v>
      </c>
      <c r="AP27">
        <f>IF(ISTEXT($AB27),_xlfn.XLOOKUP($AB27,'Included studies 2023 update'!$C:$C,'Included studies 2023 update'!AG:AG),"")</f>
        <v>0</v>
      </c>
      <c r="AQ27">
        <f>IF(ISTEXT($AB27),_xlfn.XLOOKUP($AB27,'Included studies 2023 update'!$C:$C,'Included studies 2023 update'!AH:AH),"")</f>
        <v>0</v>
      </c>
      <c r="AR27">
        <f>IF(ISTEXT($AB27),_xlfn.XLOOKUP($AB27,'Included studies 2023 update'!$C:$C,'Included studies 2023 update'!AI:AI),"")</f>
        <v>0</v>
      </c>
      <c r="AS27" s="85">
        <f>IF(ISTEXT($AB27),_xlfn.XLOOKUP($AB27,'Included studies 2023 update'!$C:$C,'Included studies 2023 update'!AJ:AJ),"")</f>
        <v>0</v>
      </c>
      <c r="AT27" s="85">
        <f>IF(ISTEXT($AB27),_xlfn.XLOOKUP($AB27,'Included studies 2023 update'!$C:$C,'Included studies 2023 update'!AK:AK),"")</f>
        <v>3</v>
      </c>
      <c r="AU27">
        <f>IF(ISTEXT($AB27),_xlfn.XLOOKUP($AB27,'Included studies 2023 update'!$C:$C,'Included studies 2023 update'!AL:AL),"")</f>
        <v>0</v>
      </c>
      <c r="AV27">
        <f>IF(ISTEXT($AB27),_xlfn.XLOOKUP($AB27,'Included studies 2023 update'!$C:$C,'Included studies 2023 update'!AM:AM),"")</f>
        <v>84</v>
      </c>
      <c r="AW27" t="str">
        <f>IF(ISTEXT($AB27),_xlfn.XLOOKUP($AB27,'Included studies 2023 update'!$C:$C,'Included studies 2023 update'!AN:AN),"")</f>
        <v>1x per week</v>
      </c>
      <c r="AX27" t="str">
        <f>IF(ISTEXT($AB27),_xlfn.XLOOKUP($AB27,'Included studies 2023 update'!$C:$C,'Included studies 2023 update'!AP:AP),"")</f>
        <v>Unclear or ND</v>
      </c>
      <c r="AY27" t="str">
        <f>IF(ISTEXT($AB27),_xlfn.XLOOKUP($AB27,'Included studies 2023 update'!$C:$C,'Included studies 2023 update'!AQ:AQ),"")</f>
        <v>Unclear or ND</v>
      </c>
      <c r="AZ27" t="str">
        <f>IF(ISTEXT($AB27),_xlfn.XLOOKUP($AB27,'Included studies 2023 update'!$C:$C,'Included studies 2023 update'!AR:AR),"")</f>
        <v>Unclear or ND</v>
      </c>
      <c r="BA27" t="str">
        <f>IF(ISTEXT($AB27),_xlfn.XLOOKUP($AB27,'Included studies 2023 update'!$C:$C,'Included studies 2023 update'!AS:AS),"")</f>
        <v>Unclear or ND</v>
      </c>
      <c r="BB27" t="str">
        <f>IF(ISTEXT($AB27),_xlfn.XLOOKUP($AB27,'Included studies 2023 update'!$C:$C,'Included studies 2023 update'!AT:AT),"")</f>
        <v>Unclear or ND</v>
      </c>
      <c r="BC27" t="str">
        <f>IF(ISTEXT($AB27),_xlfn.XLOOKUP($AB27,'Included studies 2023 update'!$C:$C,'Included studies 2023 update'!AU:AU),"")</f>
        <v>Unclear or ND</v>
      </c>
      <c r="BD27" t="str">
        <f>IF(ISTEXT($AB27),_xlfn.XLOOKUP($AB27,'Included studies 2023 update'!$C:$C,'Included studies 2023 update'!AV:AV),"")</f>
        <v>Unclear or ND</v>
      </c>
      <c r="BE27" t="str">
        <f>IF(ISTEXT($AB27),_xlfn.XLOOKUP($AB27,'Included studies 2023 update'!$C:$C,'Included studies 2023 update'!AW:AW),"")</f>
        <v>Unclear or ND</v>
      </c>
      <c r="BF27" t="str">
        <f>IF(ISTEXT($AB27),_xlfn.XLOOKUP($AB27,'Included studies 2023 update'!$C:$C,'Included studies 2023 update'!AX:AX),"")</f>
        <v>Unclear or ND</v>
      </c>
      <c r="BG27" t="str">
        <f>IF(ISTEXT($AB27),_xlfn.XLOOKUP($AB27,'Included studies 2023 update'!$C:$C,'Included studies 2023 update'!AY:AY),"")</f>
        <v>Unclear or ND</v>
      </c>
      <c r="BH27" t="str">
        <f>IF(ISTEXT($AB27),_xlfn.XLOOKUP($AB27,'Included studies 2023 update'!$C:$C,'Included studies 2023 update'!AZ:AZ),"")</f>
        <v>Unclear or ND</v>
      </c>
      <c r="BI27" t="str">
        <f>IF(ISTEXT($AB27),_xlfn.XLOOKUP($AB27,'Included studies 2023 update'!$C:$C,'Included studies 2023 update'!BA:BA),"")</f>
        <v>Unclear or ND</v>
      </c>
      <c r="BJ27" t="str">
        <f>IF(ISTEXT($AB27),_xlfn.XLOOKUP($AB27,'Included studies 2023 update'!$C:$C,'Included studies 2023 update'!BB:BB),"")</f>
        <v>Unclear or ND</v>
      </c>
      <c r="BK27" t="str">
        <f>IF(ISTEXT($AB27),_xlfn.XLOOKUP($AB27,'Included studies 2023 update'!$C:$C,'Included studies 2023 update'!BC:BC),"")</f>
        <v>Unclear or ND</v>
      </c>
      <c r="BL27" t="str">
        <f>IF(ISTEXT($AB27),_xlfn.XLOOKUP($AB27,'Included studies 2023 update'!$C:$C,'Included studies 2023 update'!BD:BD),"")</f>
        <v>Unclear or ND</v>
      </c>
      <c r="BM27" t="str">
        <f>IF(ISTEXT($AB27),_xlfn.XLOOKUP($AB27,'Included studies 2023 update'!$C:$C,'Included studies 2023 update'!BE:BE),"")</f>
        <v>Unclear or ND</v>
      </c>
      <c r="BN27">
        <f>IF(ISTEXT($AB27),_xlfn.XLOOKUP($AB27,'Included studies 2023 update'!$C:$C,'Included studies 2023 update'!BF:BF),"")</f>
        <v>62</v>
      </c>
      <c r="BO27">
        <f>IF(ISTEXT($AB27),_xlfn.XLOOKUP($AB27,'Included studies 2023 update'!$C:$C,'Included studies 2023 update'!BG:BG),"")</f>
        <v>6</v>
      </c>
    </row>
    <row r="28" spans="1:67" ht="13" customHeight="1">
      <c r="A28" s="2">
        <v>33326670</v>
      </c>
      <c r="B28" s="11" t="s">
        <v>2753</v>
      </c>
      <c r="C28" s="2" t="s">
        <v>269</v>
      </c>
      <c r="D28" s="2" t="s">
        <v>2754</v>
      </c>
      <c r="E28" s="2" t="s">
        <v>2755</v>
      </c>
      <c r="F28" s="2">
        <v>2020</v>
      </c>
      <c r="G28" s="2" t="s">
        <v>10</v>
      </c>
      <c r="I28" s="2"/>
      <c r="Q28" s="2">
        <v>1652312</v>
      </c>
      <c r="R28">
        <f>IF(ISNUMBER(Q28), _xlfn.XLOOKUP(Q28,'Included studies 2023 update'!A:A,'Included studies 2023 update'!K:K)+_xlfn.XLOOKUP(Q28,'Included studies 2023 update'!A:A,'Included studies 2023 update'!L:L),"")</f>
        <v>25</v>
      </c>
      <c r="U28" s="140"/>
      <c r="V28" s="115" t="s">
        <v>3731</v>
      </c>
      <c r="W28" s="114" t="str">
        <f>""&amp;TEXT(SUM(BC:BC),"0")&amp;" ("&amp;TEXT(SUM(BC:BC)/(SUM(AX:BM)-SUM(BC:BC)),"0.0%")&amp;")"</f>
        <v>101 (6.0%)</v>
      </c>
      <c r="X28" s="114" t="str" cm="1">
        <f t="array" ref="X28">""&amp;TEXT(SUM(_xlfn._xlws.FILTER('Included studies 2023 update'!$AU:$AU,('Included studies 2023 update'!$E:$E="No")*('Included studies 2023 update'!$H:$H=X$2))),"0")&amp;" ("&amp;TEXT(SUM(_xlfn._xlws.FILTER('Included studies 2023 update'!$AU:$AU,('Included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101 (6.2%)</v>
      </c>
      <c r="Y28" s="114" t="str" cm="1">
        <f t="array" ref="Y28">""&amp;TEXT(SUM(_xlfn._xlws.FILTER('Included studies 2023 update'!$AU:$AU,('Included studies 2023 update'!$E:$E="No")*('Included studies 2023 update'!$H:$H=Y$2))),"0")&amp;" ("&amp;TEXT(SUM(_xlfn._xlws.FILTER('Included studies 2023 update'!$AU:$AU,('Included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28" s="114" t="str" cm="1">
        <f t="array" ref="Z28">""&amp;TEXT(SUM(_xlfn._xlws.FILTER('Included studies 2023 update'!$AU:$AU,('Included studies 2023 update'!$E:$E="No")*('Included studies 2023 update'!$H:$H=Z$2))),"0")&amp;" ("&amp;TEXT(SUM(_xlfn._xlws.FILTER('Included studies 2023 update'!$AU:$AU,('Included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28" s="82"/>
      <c r="AB28" t="str">
        <v>https://pubmed.ncbi.nlm.nih.gov/1652312/</v>
      </c>
      <c r="AC28">
        <f>IF(ISTEXT(AB28),_xlfn.XLOOKUP(AB28,'Included studies 2023 update'!C:C,'Included studies 2023 update'!J:J),"")</f>
        <v>25</v>
      </c>
      <c r="AD28" t="str">
        <f>IF(ISTEXT(AB28),_xlfn.XLOOKUP(AB28,'Included studies 2023 update'!C:C,'Included studies 2023 update'!E:E),"")</f>
        <v>No</v>
      </c>
      <c r="AE28" t="str">
        <f>IF(ISTEXT(AB28),_xlfn.XLOOKUP(AB28,'Included studies 2023 update'!C:C,'Included studies 2023 update'!I:I),"")</f>
        <v>Pediatric</v>
      </c>
      <c r="AF28" t="str">
        <f>IF(ISTEXT(AB28),_xlfn.XLOOKUP(AB28,'Included studies 2023 update'!C:C,'Included studies 2023 update'!U:U),"")</f>
        <v>IVIg</v>
      </c>
      <c r="AG28" t="str">
        <f>IF(ISTEXT(AB28),_xlfn.XLOOKUP(AB28,'Included studies 2023 update'!C:C,'Included studies 2023 update'!X:X),"")</f>
        <v>PBMC</v>
      </c>
      <c r="AH28" t="str">
        <f>IF(ISTEXT(AB28),_xlfn.XLOOKUP(AB28,'Included studies 2023 update'!C:C,'Included studies 2023 update'!Y:Y),"")</f>
        <v>Unclear or ND</v>
      </c>
      <c r="AI28" t="str">
        <f>IF(ISTEXT(AB28),_xlfn.XLOOKUP(AB28,'Included studies 2023 update'!C:C,'Included studies 2023 update'!Z:Z),"")</f>
        <v>Prospective</v>
      </c>
      <c r="AJ28">
        <f>IF(ISTEXT($AB28),_xlfn.XLOOKUP($AB28,'Included studies 2023 update'!$C:$C,'Included studies 2023 update'!AA:AA),"")</f>
        <v>10</v>
      </c>
      <c r="AK28">
        <f>IF(ISTEXT($AB28),_xlfn.XLOOKUP($AB28,'Included studies 2023 update'!$C:$C,'Included studies 2023 update'!AB:AB),"")</f>
        <v>0</v>
      </c>
      <c r="AL28">
        <f>IF(ISTEXT($AB28),_xlfn.XLOOKUP($AB28,'Included studies 2023 update'!$C:$C,'Included studies 2023 update'!AC:AC),"")</f>
        <v>1</v>
      </c>
      <c r="AM28">
        <f>IF(ISTEXT($AB28),_xlfn.XLOOKUP($AB28,'Included studies 2023 update'!$C:$C,'Included studies 2023 update'!AD:AD),"")</f>
        <v>3</v>
      </c>
      <c r="AN28">
        <f>IF(ISTEXT($AB28),_xlfn.XLOOKUP($AB28,'Included studies 2023 update'!$C:$C,'Included studies 2023 update'!AE:AE),"")</f>
        <v>0</v>
      </c>
      <c r="AO28">
        <f>IF(ISTEXT($AB28),_xlfn.XLOOKUP($AB28,'Included studies 2023 update'!$C:$C,'Included studies 2023 update'!AF:AF),"")</f>
        <v>0</v>
      </c>
      <c r="AP28">
        <f>IF(ISTEXT($AB28),_xlfn.XLOOKUP($AB28,'Included studies 2023 update'!$C:$C,'Included studies 2023 update'!AG:AG),"")</f>
        <v>0</v>
      </c>
      <c r="AQ28">
        <f>IF(ISTEXT($AB28),_xlfn.XLOOKUP($AB28,'Included studies 2023 update'!$C:$C,'Included studies 2023 update'!AH:AH),"")</f>
        <v>0</v>
      </c>
      <c r="AR28">
        <f>IF(ISTEXT($AB28),_xlfn.XLOOKUP($AB28,'Included studies 2023 update'!$C:$C,'Included studies 2023 update'!AI:AI),"")</f>
        <v>0</v>
      </c>
      <c r="AS28" s="85">
        <f>IF(ISTEXT($AB28),_xlfn.XLOOKUP($AB28,'Included studies 2023 update'!$C:$C,'Included studies 2023 update'!AJ:AJ),"")</f>
        <v>11</v>
      </c>
      <c r="AT28" s="85">
        <f>IF(ISTEXT($AB28),_xlfn.XLOOKUP($AB28,'Included studies 2023 update'!$C:$C,'Included studies 2023 update'!AK:AK),"")</f>
        <v>0</v>
      </c>
      <c r="AU28">
        <f>IF(ISTEXT($AB28),_xlfn.XLOOKUP($AB28,'Included studies 2023 update'!$C:$C,'Included studies 2023 update'!AL:AL),"")</f>
        <v>0</v>
      </c>
      <c r="AV28" t="str">
        <f>IF(ISTEXT($AB28),_xlfn.XLOOKUP($AB28,'Included studies 2023 update'!$C:$C,'Included studies 2023 update'!AM:AM),"")</f>
        <v>Unclear</v>
      </c>
      <c r="AW28" t="str">
        <f>IF(ISTEXT($AB28),_xlfn.XLOOKUP($AB28,'Included studies 2023 update'!$C:$C,'Included studies 2023 update'!AN:AN),"")</f>
        <v>1x per week</v>
      </c>
      <c r="AX28">
        <f>IF(ISTEXT($AB28),_xlfn.XLOOKUP($AB28,'Included studies 2023 update'!$C:$C,'Included studies 2023 update'!AP:AP),"")</f>
        <v>0</v>
      </c>
      <c r="AY28">
        <f>IF(ISTEXT($AB28),_xlfn.XLOOKUP($AB28,'Included studies 2023 update'!$C:$C,'Included studies 2023 update'!AQ:AQ),"")</f>
        <v>0</v>
      </c>
      <c r="AZ28">
        <f>IF(ISTEXT($AB28),_xlfn.XLOOKUP($AB28,'Included studies 2023 update'!$C:$C,'Included studies 2023 update'!AR:AR),"")</f>
        <v>19</v>
      </c>
      <c r="BA28">
        <f>IF(ISTEXT($AB28),_xlfn.XLOOKUP($AB28,'Included studies 2023 update'!$C:$C,'Included studies 2023 update'!AS:AS),"")</f>
        <v>0</v>
      </c>
      <c r="BB28">
        <f>IF(ISTEXT($AB28),_xlfn.XLOOKUP($AB28,'Included studies 2023 update'!$C:$C,'Included studies 2023 update'!AT:AT),"")</f>
        <v>0</v>
      </c>
      <c r="BC28">
        <f>IF(ISTEXT($AB28),_xlfn.XLOOKUP($AB28,'Included studies 2023 update'!$C:$C,'Included studies 2023 update'!AU:AU),"")</f>
        <v>0</v>
      </c>
      <c r="BD28">
        <f>IF(ISTEXT($AB28),_xlfn.XLOOKUP($AB28,'Included studies 2023 update'!$C:$C,'Included studies 2023 update'!AV:AV),"")</f>
        <v>0</v>
      </c>
      <c r="BE28">
        <f>IF(ISTEXT($AB28),_xlfn.XLOOKUP($AB28,'Included studies 2023 update'!$C:$C,'Included studies 2023 update'!AW:AW),"")</f>
        <v>0</v>
      </c>
      <c r="BF28">
        <f>IF(ISTEXT($AB28),_xlfn.XLOOKUP($AB28,'Included studies 2023 update'!$C:$C,'Included studies 2023 update'!AX:AX),"")</f>
        <v>0</v>
      </c>
      <c r="BG28">
        <f>IF(ISTEXT($AB28),_xlfn.XLOOKUP($AB28,'Included studies 2023 update'!$C:$C,'Included studies 2023 update'!AY:AY),"")</f>
        <v>0</v>
      </c>
      <c r="BH28">
        <f>IF(ISTEXT($AB28),_xlfn.XLOOKUP($AB28,'Included studies 2023 update'!$C:$C,'Included studies 2023 update'!AZ:AZ),"")</f>
        <v>5</v>
      </c>
      <c r="BI28">
        <f>IF(ISTEXT($AB28),_xlfn.XLOOKUP($AB28,'Included studies 2023 update'!$C:$C,'Included studies 2023 update'!BA:BA),"")</f>
        <v>0</v>
      </c>
      <c r="BJ28">
        <f>IF(ISTEXT($AB28),_xlfn.XLOOKUP($AB28,'Included studies 2023 update'!$C:$C,'Included studies 2023 update'!BB:BB),"")</f>
        <v>0</v>
      </c>
      <c r="BK28">
        <f>IF(ISTEXT($AB28),_xlfn.XLOOKUP($AB28,'Included studies 2023 update'!$C:$C,'Included studies 2023 update'!BC:BC),"")</f>
        <v>0</v>
      </c>
      <c r="BL28">
        <f>IF(ISTEXT($AB28),_xlfn.XLOOKUP($AB28,'Included studies 2023 update'!$C:$C,'Included studies 2023 update'!BD:BD),"")</f>
        <v>0</v>
      </c>
      <c r="BM28">
        <f>IF(ISTEXT($AB28),_xlfn.XLOOKUP($AB28,'Included studies 2023 update'!$C:$C,'Included studies 2023 update'!BE:BE),"")</f>
        <v>0</v>
      </c>
      <c r="BN28">
        <f>IF(ISTEXT($AB28),_xlfn.XLOOKUP($AB28,'Included studies 2023 update'!$C:$C,'Included studies 2023 update'!BF:BF),"")</f>
        <v>9</v>
      </c>
      <c r="BO28">
        <f>IF(ISTEXT($AB28),_xlfn.XLOOKUP($AB28,'Included studies 2023 update'!$C:$C,'Included studies 2023 update'!BG:BG),"")</f>
        <v>16</v>
      </c>
    </row>
    <row r="29" spans="1:67" ht="13" customHeight="1">
      <c r="A29" s="2">
        <v>32663845</v>
      </c>
      <c r="B29" s="11" t="s">
        <v>2756</v>
      </c>
      <c r="C29" s="2" t="s">
        <v>36</v>
      </c>
      <c r="D29" s="2" t="s">
        <v>2757</v>
      </c>
      <c r="E29" s="2" t="s">
        <v>2758</v>
      </c>
      <c r="F29" s="2">
        <v>2020</v>
      </c>
      <c r="G29" s="2" t="s">
        <v>10</v>
      </c>
      <c r="I29" s="2"/>
      <c r="Q29" s="2">
        <v>22641196</v>
      </c>
      <c r="R29">
        <f>IF(ISNUMBER(Q29), _xlfn.XLOOKUP(Q29,'Included studies 2023 update'!A:A,'Included studies 2023 update'!K:K)+_xlfn.XLOOKUP(Q29,'Included studies 2023 update'!A:A,'Included studies 2023 update'!L:L),"")</f>
        <v>315</v>
      </c>
      <c r="U29" s="140"/>
      <c r="V29" s="115" t="s">
        <v>3732</v>
      </c>
      <c r="W29" s="114" t="str">
        <f>""&amp;TEXT(SUM(BD:BD),"0")&amp;" ("&amp;TEXT(SUM(BD:BD)/(SUM(AX:BM)-SUM(BD:BD)),"0.0%")&amp;")"</f>
        <v>136 (8.3%)</v>
      </c>
      <c r="X29" s="114" t="str" cm="1">
        <f t="array" ref="X29">""&amp;TEXT(SUM(_xlfn._xlws.FILTER('Included studies 2023 update'!$AV:$AV,('Included studies 2023 update'!$E:$E="No")*('Included studies 2023 update'!$H:$H=X$2))),"0")&amp;" ("&amp;TEXT(SUM(_xlfn._xlws.FILTER('Included studies 2023 update'!$AV:$AV,('Included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136 (8.3%)</v>
      </c>
      <c r="Y29" s="114" t="str" cm="1">
        <f t="array" ref="Y29">""&amp;TEXT(SUM(_xlfn._xlws.FILTER('Included studies 2023 update'!$AV:$AV,('Included studies 2023 update'!$E:$E="No")*('Included studies 2023 update'!$H:$H=Y$2))),"0")&amp;" ("&amp;TEXT(SUM(_xlfn._xlws.FILTER('Included studies 2023 update'!$AV:$AV,('Included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29" s="114" t="str" cm="1">
        <f t="array" ref="Z29">""&amp;TEXT(SUM(_xlfn._xlws.FILTER('Included studies 2023 update'!$AV:$AV,('Included studies 2023 update'!$E:$E="No")*('Included studies 2023 update'!$H:$H=Z$2))),"0")&amp;" ("&amp;TEXT(SUM(_xlfn._xlws.FILTER('Included studies 2023 update'!$AV:$AV,('Included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29" s="82"/>
      <c r="AB29" t="str">
        <v>https://pubmed.ncbi.nlm.nih.gov/22641196/</v>
      </c>
      <c r="AC29">
        <f>IF(ISTEXT(AB29),_xlfn.XLOOKUP(AB29,'Included studies 2023 update'!C:C,'Included studies 2023 update'!J:J),"")</f>
        <v>315</v>
      </c>
      <c r="AD29" t="str">
        <f>IF(ISTEXT(AB29),_xlfn.XLOOKUP(AB29,'Included studies 2023 update'!C:C,'Included studies 2023 update'!E:E),"")</f>
        <v>No</v>
      </c>
      <c r="AE29" t="str">
        <f>IF(ISTEXT(AB29),_xlfn.XLOOKUP(AB29,'Included studies 2023 update'!C:C,'Included studies 2023 update'!I:I),"")</f>
        <v>Both</v>
      </c>
      <c r="AF29" t="str">
        <f>IF(ISTEXT(AB29),_xlfn.XLOOKUP(AB29,'Included studies 2023 update'!C:C,'Included studies 2023 update'!U:U),"")</f>
        <v>Unclear or ND</v>
      </c>
      <c r="AG29" t="str">
        <f>IF(ISTEXT(AB29),_xlfn.XLOOKUP(AB29,'Included studies 2023 update'!C:C,'Included studies 2023 update'!X:X),"")</f>
        <v>Plasma</v>
      </c>
      <c r="AH29">
        <f>IF(ISTEXT(AB29),_xlfn.XLOOKUP(AB29,'Included studies 2023 update'!C:C,'Included studies 2023 update'!Y:Y),"")</f>
        <v>25</v>
      </c>
      <c r="AI29" t="str">
        <f>IF(ISTEXT(AB29),_xlfn.XLOOKUP(AB29,'Included studies 2023 update'!C:C,'Included studies 2023 update'!Z:Z),"")</f>
        <v>Prospective</v>
      </c>
      <c r="AJ29" t="str">
        <f>IF(ISTEXT($AB29),_xlfn.XLOOKUP($AB29,'Included studies 2023 update'!$C:$C,'Included studies 2023 update'!AA:AA),"")</f>
        <v>ND</v>
      </c>
      <c r="AK29" t="str">
        <f>IF(ISTEXT($AB29),_xlfn.XLOOKUP($AB29,'Included studies 2023 update'!$C:$C,'Included studies 2023 update'!AB:AB),"")</f>
        <v>ND</v>
      </c>
      <c r="AL29" t="str">
        <f>IF(ISTEXT($AB29),_xlfn.XLOOKUP($AB29,'Included studies 2023 update'!$C:$C,'Included studies 2023 update'!AC:AC),"")</f>
        <v>ND</v>
      </c>
      <c r="AM29" t="str">
        <f>IF(ISTEXT($AB29),_xlfn.XLOOKUP($AB29,'Included studies 2023 update'!$C:$C,'Included studies 2023 update'!AD:AD),"")</f>
        <v>ND</v>
      </c>
      <c r="AN29" t="str">
        <f>IF(ISTEXT($AB29),_xlfn.XLOOKUP($AB29,'Included studies 2023 update'!$C:$C,'Included studies 2023 update'!AE:AE),"")</f>
        <v>ND</v>
      </c>
      <c r="AO29" t="str">
        <f>IF(ISTEXT($AB29),_xlfn.XLOOKUP($AB29,'Included studies 2023 update'!$C:$C,'Included studies 2023 update'!AF:AF),"")</f>
        <v>ND</v>
      </c>
      <c r="AP29" t="str">
        <f>IF(ISTEXT($AB29),_xlfn.XLOOKUP($AB29,'Included studies 2023 update'!$C:$C,'Included studies 2023 update'!AG:AG),"")</f>
        <v>ND</v>
      </c>
      <c r="AQ29" t="str">
        <f>IF(ISTEXT($AB29),_xlfn.XLOOKUP($AB29,'Included studies 2023 update'!$C:$C,'Included studies 2023 update'!AH:AH),"")</f>
        <v>ND</v>
      </c>
      <c r="AR29" t="str">
        <f>IF(ISTEXT($AB29),_xlfn.XLOOKUP($AB29,'Included studies 2023 update'!$C:$C,'Included studies 2023 update'!AI:AI),"")</f>
        <v>ND</v>
      </c>
      <c r="AS29" s="85" t="str">
        <f>IF(ISTEXT($AB29),_xlfn.XLOOKUP($AB29,'Included studies 2023 update'!$C:$C,'Included studies 2023 update'!AJ:AJ),"")</f>
        <v>ND</v>
      </c>
      <c r="AT29" s="85" t="str">
        <f>IF(ISTEXT($AB29),_xlfn.XLOOKUP($AB29,'Included studies 2023 update'!$C:$C,'Included studies 2023 update'!AK:AK),"")</f>
        <v>ND</v>
      </c>
      <c r="AU29" t="str">
        <f>IF(ISTEXT($AB29),_xlfn.XLOOKUP($AB29,'Included studies 2023 update'!$C:$C,'Included studies 2023 update'!AL:AL),"")</f>
        <v>ND</v>
      </c>
      <c r="AV29" t="str">
        <f>IF(ISTEXT($AB29),_xlfn.XLOOKUP($AB29,'Included studies 2023 update'!$C:$C,'Included studies 2023 update'!AM:AM),"")</f>
        <v>Unclear</v>
      </c>
      <c r="AW29" t="str">
        <f>IF(ISTEXT($AB29),_xlfn.XLOOKUP($AB29,'Included studies 2023 update'!$C:$C,'Included studies 2023 update'!AN:AN),"")</f>
        <v>Unclear or ND</v>
      </c>
      <c r="AX29" t="str">
        <f>IF(ISTEXT($AB29),_xlfn.XLOOKUP($AB29,'Included studies 2023 update'!$C:$C,'Included studies 2023 update'!AP:AP),"")</f>
        <v>Unclear or ND</v>
      </c>
      <c r="AY29" t="str">
        <f>IF(ISTEXT($AB29),_xlfn.XLOOKUP($AB29,'Included studies 2023 update'!$C:$C,'Included studies 2023 update'!AQ:AQ),"")</f>
        <v>Unclear or ND</v>
      </c>
      <c r="AZ29" t="str">
        <f>IF(ISTEXT($AB29),_xlfn.XLOOKUP($AB29,'Included studies 2023 update'!$C:$C,'Included studies 2023 update'!AR:AR),"")</f>
        <v>Unclear or ND</v>
      </c>
      <c r="BA29" t="str">
        <f>IF(ISTEXT($AB29),_xlfn.XLOOKUP($AB29,'Included studies 2023 update'!$C:$C,'Included studies 2023 update'!AS:AS),"")</f>
        <v>Unclear or ND</v>
      </c>
      <c r="BB29" t="str">
        <f>IF(ISTEXT($AB29),_xlfn.XLOOKUP($AB29,'Included studies 2023 update'!$C:$C,'Included studies 2023 update'!AT:AT),"")</f>
        <v>Unclear or ND</v>
      </c>
      <c r="BC29" t="str">
        <f>IF(ISTEXT($AB29),_xlfn.XLOOKUP($AB29,'Included studies 2023 update'!$C:$C,'Included studies 2023 update'!AU:AU),"")</f>
        <v>Unclear or ND</v>
      </c>
      <c r="BD29" t="str">
        <f>IF(ISTEXT($AB29),_xlfn.XLOOKUP($AB29,'Included studies 2023 update'!$C:$C,'Included studies 2023 update'!AV:AV),"")</f>
        <v>Unclear or ND</v>
      </c>
      <c r="BE29" t="str">
        <f>IF(ISTEXT($AB29),_xlfn.XLOOKUP($AB29,'Included studies 2023 update'!$C:$C,'Included studies 2023 update'!AW:AW),"")</f>
        <v>Unclear or ND</v>
      </c>
      <c r="BF29" t="str">
        <f>IF(ISTEXT($AB29),_xlfn.XLOOKUP($AB29,'Included studies 2023 update'!$C:$C,'Included studies 2023 update'!AX:AX),"")</f>
        <v>Unclear or ND</v>
      </c>
      <c r="BG29" t="str">
        <f>IF(ISTEXT($AB29),_xlfn.XLOOKUP($AB29,'Included studies 2023 update'!$C:$C,'Included studies 2023 update'!AY:AY),"")</f>
        <v>Unclear or ND</v>
      </c>
      <c r="BH29" t="str">
        <f>IF(ISTEXT($AB29),_xlfn.XLOOKUP($AB29,'Included studies 2023 update'!$C:$C,'Included studies 2023 update'!AZ:AZ),"")</f>
        <v>Unclear or ND</v>
      </c>
      <c r="BI29" t="str">
        <f>IF(ISTEXT($AB29),_xlfn.XLOOKUP($AB29,'Included studies 2023 update'!$C:$C,'Included studies 2023 update'!BA:BA),"")</f>
        <v>Unclear or ND</v>
      </c>
      <c r="BJ29" t="str">
        <f>IF(ISTEXT($AB29),_xlfn.XLOOKUP($AB29,'Included studies 2023 update'!$C:$C,'Included studies 2023 update'!BB:BB),"")</f>
        <v>Unclear or ND</v>
      </c>
      <c r="BK29" t="str">
        <f>IF(ISTEXT($AB29),_xlfn.XLOOKUP($AB29,'Included studies 2023 update'!$C:$C,'Included studies 2023 update'!BC:BC),"")</f>
        <v>Unclear or ND</v>
      </c>
      <c r="BL29" t="str">
        <f>IF(ISTEXT($AB29),_xlfn.XLOOKUP($AB29,'Included studies 2023 update'!$C:$C,'Included studies 2023 update'!BD:BD),"")</f>
        <v>Unclear or ND</v>
      </c>
      <c r="BM29" t="str">
        <f>IF(ISTEXT($AB29),_xlfn.XLOOKUP($AB29,'Included studies 2023 update'!$C:$C,'Included studies 2023 update'!BE:BE),"")</f>
        <v>Unclear or ND</v>
      </c>
      <c r="BN29">
        <f>IF(ISTEXT($AB29),_xlfn.XLOOKUP($AB29,'Included studies 2023 update'!$C:$C,'Included studies 2023 update'!BF:BF),"")</f>
        <v>34</v>
      </c>
      <c r="BO29">
        <f>IF(ISTEXT($AB29),_xlfn.XLOOKUP($AB29,'Included studies 2023 update'!$C:$C,'Included studies 2023 update'!BG:BG),"")</f>
        <v>281</v>
      </c>
    </row>
    <row r="30" spans="1:67" ht="13" customHeight="1">
      <c r="A30" s="2">
        <v>29020348</v>
      </c>
      <c r="B30" s="11" t="s">
        <v>2759</v>
      </c>
      <c r="C30" s="2" t="s">
        <v>482</v>
      </c>
      <c r="D30" s="2" t="s">
        <v>2760</v>
      </c>
      <c r="E30" s="2" t="s">
        <v>2761</v>
      </c>
      <c r="F30" s="2">
        <v>2018</v>
      </c>
      <c r="G30" s="2" t="s">
        <v>10</v>
      </c>
      <c r="I30" s="2"/>
      <c r="Q30" s="2">
        <v>15824982</v>
      </c>
      <c r="R30">
        <f>IF(ISNUMBER(Q30), _xlfn.XLOOKUP(Q30,'Included studies 2023 update'!A:A,'Included studies 2023 update'!K:K)+_xlfn.XLOOKUP(Q30,'Included studies 2023 update'!A:A,'Included studies 2023 update'!L:L),"")</f>
        <v>110</v>
      </c>
      <c r="U30" s="140"/>
      <c r="V30" s="115" t="s">
        <v>3733</v>
      </c>
      <c r="W30" s="114" t="str">
        <f>""&amp;TEXT(SUM(BE:BE),"0")&amp;" ("&amp;TEXT(SUM(BE:BE)/(SUM(AX:BM)-SUM(BE:BE)),"0.0%")&amp;")"</f>
        <v>34 (2.0%)</v>
      </c>
      <c r="X30" s="114" t="str" cm="1">
        <f t="array" ref="X30">""&amp;TEXT(SUM(_xlfn._xlws.FILTER('Included studies 2023 update'!$AW:$AW,('Included studies 2023 update'!$E:$E="No")*('Included studies 2023 update'!$H:$H=X$2))),"0")&amp;" ("&amp;TEXT(SUM(_xlfn._xlws.FILTER('Included studies 2023 update'!$AW:$AW,('Included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34 (2.1%)</v>
      </c>
      <c r="Y30" s="114" t="str" cm="1">
        <f t="array" ref="Y30">""&amp;TEXT(SUM(_xlfn._xlws.FILTER('Included studies 2023 update'!$AW:$AW,('Included studies 2023 update'!$E:$E="No")*('Included studies 2023 update'!$H:$H=Y$2))),"0")&amp;" ("&amp;TEXT(SUM(_xlfn._xlws.FILTER('Included studies 2023 update'!$AW:$AW,('Included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30" s="114" t="str" cm="1">
        <f t="array" ref="Z30">""&amp;TEXT(SUM(_xlfn._xlws.FILTER('Included studies 2023 update'!$AW:$AW,('Included studies 2023 update'!$E:$E="No")*('Included studies 2023 update'!$H:$H=Z$2))),"0")&amp;" ("&amp;TEXT(SUM(_xlfn._xlws.FILTER('Included studies 2023 update'!$AW:$AW,('Included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30" s="82"/>
      <c r="AB30" t="str">
        <v>https://pubmed.ncbi.nlm.nih.gov/15824982/</v>
      </c>
      <c r="AC30">
        <f>IF(ISTEXT(AB30),_xlfn.XLOOKUP(AB30,'Included studies 2023 update'!C:C,'Included studies 2023 update'!J:J),"")</f>
        <v>110</v>
      </c>
      <c r="AD30" t="str">
        <f>IF(ISTEXT(AB30),_xlfn.XLOOKUP(AB30,'Included studies 2023 update'!C:C,'Included studies 2023 update'!E:E),"")</f>
        <v>No</v>
      </c>
      <c r="AE30" t="str">
        <f>IF(ISTEXT(AB30),_xlfn.XLOOKUP(AB30,'Included studies 2023 update'!C:C,'Included studies 2023 update'!I:I),"")</f>
        <v>Both</v>
      </c>
      <c r="AF30" t="str">
        <f>IF(ISTEXT(AB30),_xlfn.XLOOKUP(AB30,'Included studies 2023 update'!C:C,'Included studies 2023 update'!U:U),"")</f>
        <v>ACY</v>
      </c>
      <c r="AG30" t="str">
        <f>IF(ISTEXT(AB30),_xlfn.XLOOKUP(AB30,'Included studies 2023 update'!C:C,'Included studies 2023 update'!X:X),"")</f>
        <v>Plasma</v>
      </c>
      <c r="AH30">
        <f>IF(ISTEXT(AB30),_xlfn.XLOOKUP(AB30,'Included studies 2023 update'!C:C,'Included studies 2023 update'!Y:Y),"")</f>
        <v>25</v>
      </c>
      <c r="AI30" t="str">
        <f>IF(ISTEXT(AB30),_xlfn.XLOOKUP(AB30,'Included studies 2023 update'!C:C,'Included studies 2023 update'!Z:Z),"")</f>
        <v>Prospective</v>
      </c>
      <c r="AJ30">
        <f>IF(ISTEXT($AB30),_xlfn.XLOOKUP($AB30,'Included studies 2023 update'!$C:$C,'Included studies 2023 update'!AA:AA),"")</f>
        <v>0</v>
      </c>
      <c r="AK30">
        <f>IF(ISTEXT($AB30),_xlfn.XLOOKUP($AB30,'Included studies 2023 update'!$C:$C,'Included studies 2023 update'!AB:AB),"")</f>
        <v>0</v>
      </c>
      <c r="AL30">
        <f>IF(ISTEXT($AB30),_xlfn.XLOOKUP($AB30,'Included studies 2023 update'!$C:$C,'Included studies 2023 update'!AC:AC),"")</f>
        <v>31</v>
      </c>
      <c r="AM30">
        <f>IF(ISTEXT($AB30),_xlfn.XLOOKUP($AB30,'Included studies 2023 update'!$C:$C,'Included studies 2023 update'!AD:AD),"")</f>
        <v>0</v>
      </c>
      <c r="AN30">
        <f>IF(ISTEXT($AB30),_xlfn.XLOOKUP($AB30,'Included studies 2023 update'!$C:$C,'Included studies 2023 update'!AE:AE),"")</f>
        <v>0</v>
      </c>
      <c r="AO30">
        <f>IF(ISTEXT($AB30),_xlfn.XLOOKUP($AB30,'Included studies 2023 update'!$C:$C,'Included studies 2023 update'!AF:AF),"")</f>
        <v>0</v>
      </c>
      <c r="AP30">
        <f>IF(ISTEXT($AB30),_xlfn.XLOOKUP($AB30,'Included studies 2023 update'!$C:$C,'Included studies 2023 update'!AG:AG),"")</f>
        <v>0</v>
      </c>
      <c r="AQ30">
        <f>IF(ISTEXT($AB30),_xlfn.XLOOKUP($AB30,'Included studies 2023 update'!$C:$C,'Included studies 2023 update'!AH:AH),"")</f>
        <v>0</v>
      </c>
      <c r="AR30">
        <f>IF(ISTEXT($AB30),_xlfn.XLOOKUP($AB30,'Included studies 2023 update'!$C:$C,'Included studies 2023 update'!AI:AI),"")</f>
        <v>0</v>
      </c>
      <c r="AS30" s="85">
        <f>IF(ISTEXT($AB30),_xlfn.XLOOKUP($AB30,'Included studies 2023 update'!$C:$C,'Included studies 2023 update'!AJ:AJ),"")</f>
        <v>59</v>
      </c>
      <c r="AT30" s="85">
        <f>IF(ISTEXT($AB30),_xlfn.XLOOKUP($AB30,'Included studies 2023 update'!$C:$C,'Included studies 2023 update'!AK:AK),"")</f>
        <v>0</v>
      </c>
      <c r="AU30">
        <f>IF(ISTEXT($AB30),_xlfn.XLOOKUP($AB30,'Included studies 2023 update'!$C:$C,'Included studies 2023 update'!AL:AL),"")</f>
        <v>20</v>
      </c>
      <c r="AV30">
        <f>IF(ISTEXT($AB30),_xlfn.XLOOKUP($AB30,'Included studies 2023 update'!$C:$C,'Included studies 2023 update'!AM:AM),"")</f>
        <v>100</v>
      </c>
      <c r="AW30" t="str">
        <f>IF(ISTEXT($AB30),_xlfn.XLOOKUP($AB30,'Included studies 2023 update'!$C:$C,'Included studies 2023 update'!AN:AN),"")</f>
        <v>1x per week</v>
      </c>
      <c r="AX30">
        <f>IF(ISTEXT($AB30),_xlfn.XLOOKUP($AB30,'Included studies 2023 update'!$C:$C,'Included studies 2023 update'!AP:AP),"")</f>
        <v>0</v>
      </c>
      <c r="AY30">
        <f>IF(ISTEXT($AB30),_xlfn.XLOOKUP($AB30,'Included studies 2023 update'!$C:$C,'Included studies 2023 update'!AQ:AQ),"")</f>
        <v>0</v>
      </c>
      <c r="AZ30">
        <f>IF(ISTEXT($AB30),_xlfn.XLOOKUP($AB30,'Included studies 2023 update'!$C:$C,'Included studies 2023 update'!AR:AR),"")</f>
        <v>0</v>
      </c>
      <c r="BA30">
        <f>IF(ISTEXT($AB30),_xlfn.XLOOKUP($AB30,'Included studies 2023 update'!$C:$C,'Included studies 2023 update'!AS:AS),"")</f>
        <v>0</v>
      </c>
      <c r="BB30">
        <f>IF(ISTEXT($AB30),_xlfn.XLOOKUP($AB30,'Included studies 2023 update'!$C:$C,'Included studies 2023 update'!AT:AT),"")</f>
        <v>0</v>
      </c>
      <c r="BC30">
        <f>IF(ISTEXT($AB30),_xlfn.XLOOKUP($AB30,'Included studies 2023 update'!$C:$C,'Included studies 2023 update'!AU:AU),"")</f>
        <v>0</v>
      </c>
      <c r="BD30">
        <f>IF(ISTEXT($AB30),_xlfn.XLOOKUP($AB30,'Included studies 2023 update'!$C:$C,'Included studies 2023 update'!AV:AV),"")</f>
        <v>0</v>
      </c>
      <c r="BE30">
        <f>IF(ISTEXT($AB30),_xlfn.XLOOKUP($AB30,'Included studies 2023 update'!$C:$C,'Included studies 2023 update'!AW:AW),"")</f>
        <v>0</v>
      </c>
      <c r="BF30">
        <f>IF(ISTEXT($AB30),_xlfn.XLOOKUP($AB30,'Included studies 2023 update'!$C:$C,'Included studies 2023 update'!AX:AX),"")</f>
        <v>0</v>
      </c>
      <c r="BG30">
        <f>IF(ISTEXT($AB30),_xlfn.XLOOKUP($AB30,'Included studies 2023 update'!$C:$C,'Included studies 2023 update'!AY:AY),"")</f>
        <v>0</v>
      </c>
      <c r="BH30">
        <f>IF(ISTEXT($AB30),_xlfn.XLOOKUP($AB30,'Included studies 2023 update'!$C:$C,'Included studies 2023 update'!AZ:AZ),"")</f>
        <v>99</v>
      </c>
      <c r="BI30">
        <f>IF(ISTEXT($AB30),_xlfn.XLOOKUP($AB30,'Included studies 2023 update'!$C:$C,'Included studies 2023 update'!BA:BA),"")</f>
        <v>0</v>
      </c>
      <c r="BJ30">
        <f>IF(ISTEXT($AB30),_xlfn.XLOOKUP($AB30,'Included studies 2023 update'!$C:$C,'Included studies 2023 update'!BB:BB),"")</f>
        <v>0</v>
      </c>
      <c r="BK30">
        <f>IF(ISTEXT($AB30),_xlfn.XLOOKUP($AB30,'Included studies 2023 update'!$C:$C,'Included studies 2023 update'!BC:BC),"")</f>
        <v>0</v>
      </c>
      <c r="BL30">
        <f>IF(ISTEXT($AB30),_xlfn.XLOOKUP($AB30,'Included studies 2023 update'!$C:$C,'Included studies 2023 update'!BD:BD),"")</f>
        <v>0</v>
      </c>
      <c r="BM30">
        <f>IF(ISTEXT($AB30),_xlfn.XLOOKUP($AB30,'Included studies 2023 update'!$C:$C,'Included studies 2023 update'!BE:BE),"")</f>
        <v>0</v>
      </c>
      <c r="BN30">
        <f>IF(ISTEXT($AB30),_xlfn.XLOOKUP($AB30,'Included studies 2023 update'!$C:$C,'Included studies 2023 update'!BF:BF),"")</f>
        <v>35</v>
      </c>
      <c r="BO30">
        <f>IF(ISTEXT($AB30),_xlfn.XLOOKUP($AB30,'Included studies 2023 update'!$C:$C,'Included studies 2023 update'!BG:BG),"")</f>
        <v>75</v>
      </c>
    </row>
    <row r="31" spans="1:67" ht="13" customHeight="1">
      <c r="A31" s="2">
        <v>28209721</v>
      </c>
      <c r="B31" s="11" t="s">
        <v>2762</v>
      </c>
      <c r="C31" s="2" t="s">
        <v>308</v>
      </c>
      <c r="D31" s="2" t="s">
        <v>2763</v>
      </c>
      <c r="E31" s="2" t="s">
        <v>2761</v>
      </c>
      <c r="F31" s="2">
        <v>2017</v>
      </c>
      <c r="G31" s="2" t="s">
        <v>10</v>
      </c>
      <c r="I31" s="2"/>
      <c r="Q31" s="2">
        <v>30742492</v>
      </c>
      <c r="R31">
        <f>IF(ISNUMBER(Q31), _xlfn.XLOOKUP(Q31,'Included studies 2023 update'!A:A,'Included studies 2023 update'!K:K)+_xlfn.XLOOKUP(Q31,'Included studies 2023 update'!A:A,'Included studies 2023 update'!L:L),"")</f>
        <v>738</v>
      </c>
      <c r="U31" s="140"/>
      <c r="V31" s="115" t="s">
        <v>3734</v>
      </c>
      <c r="W31" s="114" t="str">
        <f>""&amp;TEXT(SUM(BF:BF),"0")&amp;" ("&amp;TEXT(SUM(BF:BF)/(SUM(AX:BM)-SUM(BF:BF)),"0.0%")&amp;")"</f>
        <v>172 (10.7%)</v>
      </c>
      <c r="X31" s="114" t="str" cm="1">
        <f t="array" ref="X31">""&amp;TEXT(SUM(_xlfn._xlws.FILTER('Included studies 2023 update'!$AX:$AX,('Included studies 2023 update'!$E:$E="No")*('Included studies 2023 update'!$H:$H=X$2))),"0")&amp;" ("&amp;TEXT(SUM(_xlfn._xlws.FILTER('Included studies 2023 update'!$AX:$AX,('Included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172 (10.5%)</v>
      </c>
      <c r="Y31" s="114" t="str" cm="1">
        <f t="array" ref="Y31">""&amp;TEXT(SUM(_xlfn._xlws.FILTER('Included studies 2023 update'!$AX:$AX,('Included studies 2023 update'!$E:$E="No")*('Included studies 2023 update'!$H:$H=Y$2))),"0")&amp;" ("&amp;TEXT(SUM(_xlfn._xlws.FILTER('Included studies 2023 update'!$AX:$AX,('Included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31" s="114" t="str" cm="1">
        <f t="array" ref="Z31">""&amp;TEXT(SUM(_xlfn._xlws.FILTER('Included studies 2023 update'!$AX:$AX,('Included studies 2023 update'!$E:$E="No")*('Included studies 2023 update'!$H:$H=Z$2))),"0")&amp;" ("&amp;TEXT(SUM(_xlfn._xlws.FILTER('Included studies 2023 update'!$AX:$AX,('Included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31" s="82"/>
      <c r="AB31" t="str">
        <v>https://pubmed.ncbi.nlm.nih.gov/30742492/</v>
      </c>
      <c r="AC31">
        <f>IF(ISTEXT(AB31),_xlfn.XLOOKUP(AB31,'Included studies 2023 update'!C:C,'Included studies 2023 update'!J:J),"")</f>
        <v>738</v>
      </c>
      <c r="AD31" t="str">
        <f>IF(ISTEXT(AB31),_xlfn.XLOOKUP(AB31,'Included studies 2023 update'!C:C,'Included studies 2023 update'!E:E),"")</f>
        <v>No</v>
      </c>
      <c r="AE31" t="str">
        <f>IF(ISTEXT(AB31),_xlfn.XLOOKUP(AB31,'Included studies 2023 update'!C:C,'Included studies 2023 update'!I:I),"")</f>
        <v>Both</v>
      </c>
      <c r="AF31" t="str">
        <f>IF(ISTEXT(AB31),_xlfn.XLOOKUP(AB31,'Included studies 2023 update'!C:C,'Included studies 2023 update'!U:U),"")</f>
        <v>Unclear or ND</v>
      </c>
      <c r="AG31" t="str">
        <f>IF(ISTEXT(AB31),_xlfn.XLOOKUP(AB31,'Included studies 2023 update'!C:C,'Included studies 2023 update'!X:X),"")</f>
        <v>Plasma</v>
      </c>
      <c r="AH31">
        <f>IF(ISTEXT(AB31),_xlfn.XLOOKUP(AB31,'Included studies 2023 update'!C:C,'Included studies 2023 update'!Y:Y),"")</f>
        <v>100</v>
      </c>
      <c r="AI31" t="str">
        <f>IF(ISTEXT(AB31),_xlfn.XLOOKUP(AB31,'Included studies 2023 update'!C:C,'Included studies 2023 update'!Z:Z),"")</f>
        <v>Retrospective</v>
      </c>
      <c r="AJ31">
        <f>IF(ISTEXT($AB31),_xlfn.XLOOKUP($AB31,'Included studies 2023 update'!$C:$C,'Included studies 2023 update'!AA:AA),"")</f>
        <v>0</v>
      </c>
      <c r="AK31">
        <f>IF(ISTEXT($AB31),_xlfn.XLOOKUP($AB31,'Included studies 2023 update'!$C:$C,'Included studies 2023 update'!AB:AB),"")</f>
        <v>0</v>
      </c>
      <c r="AL31">
        <f>IF(ISTEXT($AB31),_xlfn.XLOOKUP($AB31,'Included studies 2023 update'!$C:$C,'Included studies 2023 update'!AC:AC),"")</f>
        <v>0</v>
      </c>
      <c r="AM31">
        <f>IF(ISTEXT($AB31),_xlfn.XLOOKUP($AB31,'Included studies 2023 update'!$C:$C,'Included studies 2023 update'!AD:AD),"")</f>
        <v>0</v>
      </c>
      <c r="AN31">
        <f>IF(ISTEXT($AB31),_xlfn.XLOOKUP($AB31,'Included studies 2023 update'!$C:$C,'Included studies 2023 update'!AE:AE),"")</f>
        <v>0</v>
      </c>
      <c r="AO31">
        <f>IF(ISTEXT($AB31),_xlfn.XLOOKUP($AB31,'Included studies 2023 update'!$C:$C,'Included studies 2023 update'!AF:AF),"")</f>
        <v>0</v>
      </c>
      <c r="AP31">
        <f>IF(ISTEXT($AB31),_xlfn.XLOOKUP($AB31,'Included studies 2023 update'!$C:$C,'Included studies 2023 update'!AG:AG),"")</f>
        <v>0</v>
      </c>
      <c r="AQ31">
        <f>IF(ISTEXT($AB31),_xlfn.XLOOKUP($AB31,'Included studies 2023 update'!$C:$C,'Included studies 2023 update'!AH:AH),"")</f>
        <v>0</v>
      </c>
      <c r="AR31">
        <f>IF(ISTEXT($AB31),_xlfn.XLOOKUP($AB31,'Included studies 2023 update'!$C:$C,'Included studies 2023 update'!AI:AI),"")</f>
        <v>0</v>
      </c>
      <c r="AS31" s="85">
        <f>IF(ISTEXT($AB31),_xlfn.XLOOKUP($AB31,'Included studies 2023 update'!$C:$C,'Included studies 2023 update'!AJ:AJ),"")</f>
        <v>623</v>
      </c>
      <c r="AT31" s="85">
        <f>IF(ISTEXT($AB31),_xlfn.XLOOKUP($AB31,'Included studies 2023 update'!$C:$C,'Included studies 2023 update'!AK:AK),"")</f>
        <v>115</v>
      </c>
      <c r="AU31">
        <f>IF(ISTEXT($AB31),_xlfn.XLOOKUP($AB31,'Included studies 2023 update'!$C:$C,'Included studies 2023 update'!AL:AL),"")</f>
        <v>0</v>
      </c>
      <c r="AV31" t="str">
        <f>IF(ISTEXT($AB31),_xlfn.XLOOKUP($AB31,'Included studies 2023 update'!$C:$C,'Included studies 2023 update'!AM:AM),"")</f>
        <v>Unclear</v>
      </c>
      <c r="AW31" t="str">
        <f>IF(ISTEXT($AB31),_xlfn.XLOOKUP($AB31,'Included studies 2023 update'!$C:$C,'Included studies 2023 update'!AN:AN),"")</f>
        <v>Unclear or ND</v>
      </c>
      <c r="AX31" t="str">
        <f>IF(ISTEXT($AB31),_xlfn.XLOOKUP($AB31,'Included studies 2023 update'!$C:$C,'Included studies 2023 update'!AP:AP),"")</f>
        <v>Unclear or ND</v>
      </c>
      <c r="AY31" t="str">
        <f>IF(ISTEXT($AB31),_xlfn.XLOOKUP($AB31,'Included studies 2023 update'!$C:$C,'Included studies 2023 update'!AQ:AQ),"")</f>
        <v>Unclear or ND</v>
      </c>
      <c r="AZ31" t="str">
        <f>IF(ISTEXT($AB31),_xlfn.XLOOKUP($AB31,'Included studies 2023 update'!$C:$C,'Included studies 2023 update'!AR:AR),"")</f>
        <v>Unclear or ND</v>
      </c>
      <c r="BA31" t="str">
        <f>IF(ISTEXT($AB31),_xlfn.XLOOKUP($AB31,'Included studies 2023 update'!$C:$C,'Included studies 2023 update'!AS:AS),"")</f>
        <v>Unclear or ND</v>
      </c>
      <c r="BB31" t="str">
        <f>IF(ISTEXT($AB31),_xlfn.XLOOKUP($AB31,'Included studies 2023 update'!$C:$C,'Included studies 2023 update'!AT:AT),"")</f>
        <v>Unclear or ND</v>
      </c>
      <c r="BC31" t="str">
        <f>IF(ISTEXT($AB31),_xlfn.XLOOKUP($AB31,'Included studies 2023 update'!$C:$C,'Included studies 2023 update'!AU:AU),"")</f>
        <v>Unclear or ND</v>
      </c>
      <c r="BD31" t="str">
        <f>IF(ISTEXT($AB31),_xlfn.XLOOKUP($AB31,'Included studies 2023 update'!$C:$C,'Included studies 2023 update'!AV:AV),"")</f>
        <v>Unclear or ND</v>
      </c>
      <c r="BE31" t="str">
        <f>IF(ISTEXT($AB31),_xlfn.XLOOKUP($AB31,'Included studies 2023 update'!$C:$C,'Included studies 2023 update'!AW:AW),"")</f>
        <v>Unclear or ND</v>
      </c>
      <c r="BF31" t="str">
        <f>IF(ISTEXT($AB31),_xlfn.XLOOKUP($AB31,'Included studies 2023 update'!$C:$C,'Included studies 2023 update'!AX:AX),"")</f>
        <v>Unclear or ND</v>
      </c>
      <c r="BG31" t="str">
        <f>IF(ISTEXT($AB31),_xlfn.XLOOKUP($AB31,'Included studies 2023 update'!$C:$C,'Included studies 2023 update'!AY:AY),"")</f>
        <v>Unclear or ND</v>
      </c>
      <c r="BH31" t="str">
        <f>IF(ISTEXT($AB31),_xlfn.XLOOKUP($AB31,'Included studies 2023 update'!$C:$C,'Included studies 2023 update'!AZ:AZ),"")</f>
        <v>Unclear or ND</v>
      </c>
      <c r="BI31" t="str">
        <f>IF(ISTEXT($AB31),_xlfn.XLOOKUP($AB31,'Included studies 2023 update'!$C:$C,'Included studies 2023 update'!BA:BA),"")</f>
        <v>Unclear or ND</v>
      </c>
      <c r="BJ31" t="str">
        <f>IF(ISTEXT($AB31),_xlfn.XLOOKUP($AB31,'Included studies 2023 update'!$C:$C,'Included studies 2023 update'!BB:BB),"")</f>
        <v>Unclear or ND</v>
      </c>
      <c r="BK31" t="str">
        <f>IF(ISTEXT($AB31),_xlfn.XLOOKUP($AB31,'Included studies 2023 update'!$C:$C,'Included studies 2023 update'!BC:BC),"")</f>
        <v>Unclear or ND</v>
      </c>
      <c r="BL31" t="str">
        <f>IF(ISTEXT($AB31),_xlfn.XLOOKUP($AB31,'Included studies 2023 update'!$C:$C,'Included studies 2023 update'!BD:BD),"")</f>
        <v>Unclear or ND</v>
      </c>
      <c r="BM31" t="str">
        <f>IF(ISTEXT($AB31),_xlfn.XLOOKUP($AB31,'Included studies 2023 update'!$C:$C,'Included studies 2023 update'!BE:BE),"")</f>
        <v>Unclear or ND</v>
      </c>
      <c r="BN31">
        <f>IF(ISTEXT($AB31),_xlfn.XLOOKUP($AB31,'Included studies 2023 update'!$C:$C,'Included studies 2023 update'!BF:BF),"")</f>
        <v>220</v>
      </c>
      <c r="BO31">
        <f>IF(ISTEXT($AB31),_xlfn.XLOOKUP($AB31,'Included studies 2023 update'!$C:$C,'Included studies 2023 update'!BG:BG),"")</f>
        <v>518</v>
      </c>
    </row>
    <row r="32" spans="1:67" ht="13" customHeight="1">
      <c r="A32" s="2">
        <v>31449472</v>
      </c>
      <c r="B32" s="11" t="s">
        <v>2764</v>
      </c>
      <c r="C32" s="2" t="s">
        <v>51</v>
      </c>
      <c r="D32" s="2" t="s">
        <v>2765</v>
      </c>
      <c r="E32" s="2" t="s">
        <v>2761</v>
      </c>
      <c r="F32" s="2">
        <v>2019</v>
      </c>
      <c r="G32" s="2" t="s">
        <v>10</v>
      </c>
      <c r="I32" s="2"/>
      <c r="Q32" s="2"/>
      <c r="R32" t="str">
        <f>IF(ISNUMBER(Q32), _xlfn.XLOOKUP(Q32,'Included studies 2023 update'!A:A,'Included studies 2023 update'!K:K)+_xlfn.XLOOKUP(Q32,'Included studies 2023 update'!A:A,'Included studies 2023 update'!L:L),"")</f>
        <v/>
      </c>
      <c r="U32" s="140"/>
      <c r="V32" s="115" t="s">
        <v>3735</v>
      </c>
      <c r="W32" s="114" t="str">
        <f>""&amp;TEXT(SUM(BG:BG),"0")&amp;" ("&amp;TEXT(SUM(BG:BG)/(SUM(AX:BM)-SUM(BG:BG)),"0.0%")&amp;")"</f>
        <v>26 (1.5%)</v>
      </c>
      <c r="X32" s="114" t="str" cm="1">
        <f t="array" ref="X32">""&amp;TEXT(SUM(_xlfn._xlws.FILTER('Included studies 2023 update'!$AY:$AY,('Included studies 2023 update'!$E:$E="No")*('Included studies 2023 update'!$H:$H=X$2))),"0")&amp;" ("&amp;TEXT(SUM(_xlfn._xlws.FILTER('Included studies 2023 update'!$AY:$AY,('Included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26 (1.6%)</v>
      </c>
      <c r="Y32" s="114" t="str" cm="1">
        <f t="array" ref="Y32">""&amp;TEXT(SUM(_xlfn._xlws.FILTER('Included studies 2023 update'!$AY:$AY,('Included studies 2023 update'!$E:$E="No")*('Included studies 2023 update'!$H:$H=Y$2))),"0")&amp;" ("&amp;TEXT(SUM(_xlfn._xlws.FILTER('Included studies 2023 update'!$AY:$AY,('Included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26 (12.4%)</v>
      </c>
      <c r="Z32" s="114" t="str" cm="1">
        <f t="array" ref="Z32">""&amp;TEXT(SUM(_xlfn._xlws.FILTER('Included studies 2023 update'!$AY:$AY,('Included studies 2023 update'!$E:$E="No")*('Included studies 2023 update'!$H:$H=Z$2))),"0")&amp;" ("&amp;TEXT(SUM(_xlfn._xlws.FILTER('Included studies 2023 update'!$AY:$AY,('Included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26 (8.7%)</v>
      </c>
      <c r="AA32" s="82"/>
      <c r="AB32" t="str">
        <v>https://pubmed.ncbi.nlm.nih.gov/27703035/</v>
      </c>
      <c r="AC32">
        <f>IF(ISTEXT(AB32),_xlfn.XLOOKUP(AB32,'Included studies 2023 update'!C:C,'Included studies 2023 update'!J:J),"")</f>
        <v>20</v>
      </c>
      <c r="AD32" t="str">
        <f>IF(ISTEXT(AB32),_xlfn.XLOOKUP(AB32,'Included studies 2023 update'!C:C,'Included studies 2023 update'!E:E),"")</f>
        <v>Yes</v>
      </c>
      <c r="AE32" t="str">
        <f>IF(ISTEXT(AB32),_xlfn.XLOOKUP(AB32,'Included studies 2023 update'!C:C,'Included studies 2023 update'!I:I),"")</f>
        <v>Both</v>
      </c>
      <c r="AF32" t="str">
        <f>IF(ISTEXT(AB32),_xlfn.XLOOKUP(AB32,'Included studies 2023 update'!C:C,'Included studies 2023 update'!U:U),"")</f>
        <v>Unclear or ND</v>
      </c>
      <c r="AG32" t="str">
        <f>IF(ISTEXT(AB32),_xlfn.XLOOKUP(AB32,'Included studies 2023 update'!C:C,'Included studies 2023 update'!X:X),"")</f>
        <v>PBMC</v>
      </c>
      <c r="AH32" t="str">
        <f>IF(ISTEXT(AB32),_xlfn.XLOOKUP(AB32,'Included studies 2023 update'!C:C,'Included studies 2023 update'!Y:Y),"")</f>
        <v>Unclear or ND</v>
      </c>
      <c r="AI32">
        <f>IF(ISTEXT(AB32),_xlfn.XLOOKUP(AB32,'Included studies 2023 update'!C:C,'Included studies 2023 update'!Z:Z),"")</f>
        <v>0</v>
      </c>
      <c r="BM32" s="62"/>
    </row>
    <row r="33" spans="1:65" ht="13" customHeight="1">
      <c r="A33" s="2">
        <v>23243510</v>
      </c>
      <c r="B33" s="11" t="s">
        <v>2766</v>
      </c>
      <c r="C33" s="2" t="s">
        <v>462</v>
      </c>
      <c r="D33" s="2" t="s">
        <v>2767</v>
      </c>
      <c r="E33" s="2" t="s">
        <v>2768</v>
      </c>
      <c r="F33" s="2">
        <v>2012</v>
      </c>
      <c r="G33" s="2" t="s">
        <v>10</v>
      </c>
      <c r="I33" s="2"/>
      <c r="Q33" s="2"/>
      <c r="R33" t="str">
        <f>IF(ISNUMBER(Q33), _xlfn.XLOOKUP(Q33,'Included studies 2023 update'!A:A,'Included studies 2023 update'!K:K)+_xlfn.XLOOKUP(Q33,'Included studies 2023 update'!A:A,'Included studies 2023 update'!L:L),"")</f>
        <v/>
      </c>
      <c r="U33" s="140"/>
      <c r="V33" s="115" t="s">
        <v>3736</v>
      </c>
      <c r="W33" s="114" t="str">
        <f>""&amp;TEXT(SUM(BH:BH),"0")&amp;" ("&amp;TEXT(SUM(BH:BH)/(SUM(AX:BM)-SUM(BH:BH)),"0.0%")&amp;")"</f>
        <v>436 (32.5%)</v>
      </c>
      <c r="X33" s="114" t="str" cm="1">
        <f t="array" ref="X33">""&amp;TEXT(SUM(_xlfn._xlws.FILTER('Included studies 2023 update'!$AZ:$AZ,('Included studies 2023 update'!$E:$E="No")*('Included studies 2023 update'!$H:$H=X$2))),"0")&amp;" ("&amp;TEXT(SUM(_xlfn._xlws.FILTER('Included studies 2023 update'!$AZ:$AZ,('Included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431 (26.3%)</v>
      </c>
      <c r="Y33" s="114" t="str" cm="1">
        <f t="array" ref="Y33">""&amp;TEXT(SUM(_xlfn._xlws.FILTER('Included studies 2023 update'!$AZ:$AZ,('Included studies 2023 update'!$E:$E="No")*('Included studies 2023 update'!$H:$H=Y$2))),"0")&amp;" ("&amp;TEXT(SUM(_xlfn._xlws.FILTER('Included studies 2023 update'!$AZ:$AZ,('Included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5 (2.4%)</v>
      </c>
      <c r="Z33" s="114" t="str" cm="1">
        <f t="array" ref="Z33">""&amp;TEXT(SUM(_xlfn._xlws.FILTER('Included studies 2023 update'!$AZ:$AZ,('Included studies 2023 update'!$E:$E="No")*('Included studies 2023 update'!$H:$H=Z$2))),"0")&amp;" ("&amp;TEXT(SUM(_xlfn._xlws.FILTER('Included studies 2023 update'!$AZ:$AZ,('Included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33" s="82"/>
      <c r="AB33" t="str">
        <v>https://pubmed.ncbi.nlm.nih.gov/29297965/</v>
      </c>
      <c r="AC33">
        <f>IF(ISTEXT(AB33),_xlfn.XLOOKUP(AB33,'Included studies 2023 update'!C:C,'Included studies 2023 update'!J:J),"")</f>
        <v>171</v>
      </c>
      <c r="AD33" t="str">
        <f>IF(ISTEXT(AB33),_xlfn.XLOOKUP(AB33,'Included studies 2023 update'!C:C,'Included studies 2023 update'!E:E),"")</f>
        <v>Yes</v>
      </c>
      <c r="AE33" t="str">
        <f>IF(ISTEXT(AB33),_xlfn.XLOOKUP(AB33,'Included studies 2023 update'!C:C,'Included studies 2023 update'!I:I),"")</f>
        <v>Pediatric</v>
      </c>
      <c r="AF33" t="str">
        <f>IF(ISTEXT(AB33),_xlfn.XLOOKUP(AB33,'Included studies 2023 update'!C:C,'Included studies 2023 update'!U:U),"")</f>
        <v>ACY</v>
      </c>
      <c r="AG33" t="str">
        <f>IF(ISTEXT(AB33),_xlfn.XLOOKUP(AB33,'Included studies 2023 update'!C:C,'Included studies 2023 update'!X:X),"")</f>
        <v>Plasma</v>
      </c>
      <c r="AH33" t="str">
        <f>IF(ISTEXT(AB33),_xlfn.XLOOKUP(AB33,'Included studies 2023 update'!C:C,'Included studies 2023 update'!Y:Y),"")</f>
        <v>Unclear or ND</v>
      </c>
      <c r="AI33">
        <f>IF(ISTEXT(AB33),_xlfn.XLOOKUP(AB33,'Included studies 2023 update'!C:C,'Included studies 2023 update'!Z:Z),"")</f>
        <v>0</v>
      </c>
      <c r="BM33" s="62"/>
    </row>
    <row r="34" spans="1:65" ht="13" customHeight="1">
      <c r="A34" s="2">
        <v>29542206</v>
      </c>
      <c r="B34" s="11" t="s">
        <v>2769</v>
      </c>
      <c r="C34" s="2" t="s">
        <v>414</v>
      </c>
      <c r="D34" s="2" t="s">
        <v>2770</v>
      </c>
      <c r="E34" s="2" t="s">
        <v>2771</v>
      </c>
      <c r="F34" s="2">
        <v>2018</v>
      </c>
      <c r="G34" s="2" t="s">
        <v>10</v>
      </c>
      <c r="I34" s="2"/>
      <c r="Q34" s="2"/>
      <c r="R34" t="str">
        <f>IF(ISNUMBER(Q34), _xlfn.XLOOKUP(Q34,'Included studies 2023 update'!A:A,'Included studies 2023 update'!K:K)+_xlfn.XLOOKUP(Q34,'Included studies 2023 update'!A:A,'Included studies 2023 update'!L:L),"")</f>
        <v/>
      </c>
      <c r="U34" s="140"/>
      <c r="V34" s="115" t="s">
        <v>3737</v>
      </c>
      <c r="W34" s="114" t="str">
        <f>""&amp;TEXT(SUM(BI:BI),"0")&amp;" ("&amp;TEXT(SUM(BI:BI)/(SUM(AX:BM)-SUM(BI:BI)),"0.0%")&amp;")"</f>
        <v>82 (4.8%)</v>
      </c>
      <c r="X34" s="114" t="str" cm="1">
        <f t="array" ref="X34">""&amp;TEXT(SUM(_xlfn._xlws.FILTER('Included studies 2023 update'!$BA:$BA,('Included studies 2023 update'!$E:$E="No")*('Included studies 2023 update'!$H:$H=X$2))),"0")&amp;" ("&amp;TEXT(SUM(_xlfn._xlws.FILTER('Included studies 2023 update'!$BA:$BA,('Included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82 (5.0%)</v>
      </c>
      <c r="Y34" s="114" t="str" cm="1">
        <f t="array" ref="Y34">""&amp;TEXT(SUM(_xlfn._xlws.FILTER('Included studies 2023 update'!$BA:$BA,('Included studies 2023 update'!$E:$E="No")*('Included studies 2023 update'!$H:$H=Y$2))),"0")&amp;" ("&amp;TEXT(SUM(_xlfn._xlws.FILTER('Included studies 2023 update'!$BA:$BA,('Included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34" s="114" t="str" cm="1">
        <f t="array" ref="Z34">""&amp;TEXT(SUM(_xlfn._xlws.FILTER('Included studies 2023 update'!$BA:$BA,('Included studies 2023 update'!$E:$E="No")*('Included studies 2023 update'!$H:$H=Z$2))),"0")&amp;" ("&amp;TEXT(SUM(_xlfn._xlws.FILTER('Included studies 2023 update'!$BA:$BA,('Included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34" s="82"/>
      <c r="AB34" t="str">
        <v>https://pubmed.ncbi.nlm.nih.gov/8382723/</v>
      </c>
      <c r="AC34">
        <f>IF(ISTEXT(AB34),_xlfn.XLOOKUP(AB34,'Included studies 2023 update'!C:C,'Included studies 2023 update'!J:J),"")</f>
        <v>16</v>
      </c>
      <c r="AD34" t="str">
        <f>IF(ISTEXT(AB34),_xlfn.XLOOKUP(AB34,'Included studies 2023 update'!C:C,'Included studies 2023 update'!E:E),"")</f>
        <v>Yes</v>
      </c>
      <c r="AE34" t="str">
        <f>IF(ISTEXT(AB34),_xlfn.XLOOKUP(AB34,'Included studies 2023 update'!C:C,'Included studies 2023 update'!I:I),"")</f>
        <v>Adult</v>
      </c>
      <c r="AF34" t="str">
        <f>IF(ISTEXT(AB34),_xlfn.XLOOKUP(AB34,'Included studies 2023 update'!C:C,'Included studies 2023 update'!U:U),"")</f>
        <v>ACY</v>
      </c>
      <c r="AG34" t="str">
        <f>IF(ISTEXT(AB34),_xlfn.XLOOKUP(AB34,'Included studies 2023 update'!C:C,'Included studies 2023 update'!X:X),"")</f>
        <v>Plasma</v>
      </c>
      <c r="AH34" t="str">
        <f>IF(ISTEXT(AB34),_xlfn.XLOOKUP(AB34,'Included studies 2023 update'!C:C,'Included studies 2023 update'!Y:Y),"")</f>
        <v>Unclear or ND</v>
      </c>
      <c r="AI34">
        <f>IF(ISTEXT(AB34),_xlfn.XLOOKUP(AB34,'Included studies 2023 update'!C:C,'Included studies 2023 update'!Z:Z),"")</f>
        <v>0</v>
      </c>
      <c r="BM34" s="62"/>
    </row>
    <row r="35" spans="1:65" ht="13" customHeight="1">
      <c r="A35" s="2">
        <v>23514960</v>
      </c>
      <c r="B35" s="11" t="s">
        <v>2772</v>
      </c>
      <c r="C35" s="2" t="s">
        <v>118</v>
      </c>
      <c r="D35" s="2" t="s">
        <v>2773</v>
      </c>
      <c r="E35" s="2" t="s">
        <v>2774</v>
      </c>
      <c r="F35" s="2">
        <v>2013</v>
      </c>
      <c r="G35" s="2" t="s">
        <v>10</v>
      </c>
      <c r="I35" s="2"/>
      <c r="Q35" s="2"/>
      <c r="R35" t="str">
        <f>IF(ISNUMBER(Q35), _xlfn.XLOOKUP(Q35,'Included studies 2023 update'!A:A,'Included studies 2023 update'!K:K)+_xlfn.XLOOKUP(Q35,'Included studies 2023 update'!A:A,'Included studies 2023 update'!L:L),"")</f>
        <v/>
      </c>
      <c r="U35" s="140"/>
      <c r="V35" s="115" t="s">
        <v>3738</v>
      </c>
      <c r="W35" s="114" t="str">
        <f>""&amp;TEXT(SUM(BJ:BJ),"0")&amp;" ("&amp;TEXT(SUM(BJ:BJ)/(SUM(AX:BM)-SUM(BJ:BJ)),"0.0%")&amp;")"</f>
        <v>53 (3.1%)</v>
      </c>
      <c r="X35" s="114" t="str" cm="1">
        <f t="array" ref="X35">""&amp;TEXT(SUM(_xlfn._xlws.FILTER('Included studies 2023 update'!$BB:$BB,('Included studies 2023 update'!$E:$E="No")*('Included studies 2023 update'!$H:$H=X$2))),"0")&amp;" ("&amp;TEXT(SUM(_xlfn._xlws.FILTER('Included studies 2023 update'!$BB:$BB,('Included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0 (0.0%)</v>
      </c>
      <c r="Y35" s="114" t="str" cm="1">
        <f t="array" ref="Y35">""&amp;TEXT(SUM(_xlfn._xlws.FILTER('Included studies 2023 update'!$BB:$BB,('Included studies 2023 update'!$E:$E="No")*('Included studies 2023 update'!$H:$H=Y$2))),"0")&amp;" ("&amp;TEXT(SUM(_xlfn._xlws.FILTER('Included studies 2023 update'!$BB:$BB,('Included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35" s="114" t="str" cm="1">
        <f t="array" ref="Z35">""&amp;TEXT(SUM(_xlfn._xlws.FILTER('Included studies 2023 update'!$BB:$BB,('Included studies 2023 update'!$E:$E="No")*('Included studies 2023 update'!$H:$H=Z$2))),"0")&amp;" ("&amp;TEXT(SUM(_xlfn._xlws.FILTER('Included studies 2023 update'!$BB:$BB,('Included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53 (17.8%)</v>
      </c>
      <c r="AA35" s="82"/>
      <c r="AB35" t="str">
        <v>https://pubmed.ncbi.nlm.nih.gov/20872080/</v>
      </c>
      <c r="AC35">
        <f>IF(ISTEXT(AB35),_xlfn.XLOOKUP(AB35,'Included studies 2023 update'!C:C,'Included studies 2023 update'!J:J),"")</f>
        <v>7</v>
      </c>
      <c r="AD35" t="str">
        <f>IF(ISTEXT(AB35),_xlfn.XLOOKUP(AB35,'Included studies 2023 update'!C:C,'Included studies 2023 update'!E:E),"")</f>
        <v>Yes</v>
      </c>
      <c r="AE35" t="str">
        <f>IF(ISTEXT(AB35),_xlfn.XLOOKUP(AB35,'Included studies 2023 update'!C:C,'Included studies 2023 update'!I:I),"")</f>
        <v>Adult </v>
      </c>
      <c r="AF35" t="str">
        <f>IF(ISTEXT(AB35),_xlfn.XLOOKUP(AB35,'Included studies 2023 update'!C:C,'Included studies 2023 update'!U:U),"")</f>
        <v>ACY</v>
      </c>
      <c r="AG35" t="str">
        <f>IF(ISTEXT(AB35),_xlfn.XLOOKUP(AB35,'Included studies 2023 update'!C:C,'Included studies 2023 update'!X:X),"")</f>
        <v>Plasma</v>
      </c>
      <c r="AH35" t="str">
        <f>IF(ISTEXT(AB35),_xlfn.XLOOKUP(AB35,'Included studies 2023 update'!C:C,'Included studies 2023 update'!Y:Y),"")</f>
        <v>Unclear or ND</v>
      </c>
      <c r="AI35">
        <f>IF(ISTEXT(AB35),_xlfn.XLOOKUP(AB35,'Included studies 2023 update'!C:C,'Included studies 2023 update'!Z:Z),"")</f>
        <v>0</v>
      </c>
      <c r="BM35" s="62"/>
    </row>
    <row r="36" spans="1:65" ht="13" customHeight="1">
      <c r="A36" s="2">
        <v>8652850</v>
      </c>
      <c r="B36" s="11" t="s">
        <v>2775</v>
      </c>
      <c r="C36" s="2" t="s">
        <v>159</v>
      </c>
      <c r="D36" s="2" t="s">
        <v>2776</v>
      </c>
      <c r="E36" s="2" t="s">
        <v>2777</v>
      </c>
      <c r="F36" s="2">
        <v>1996</v>
      </c>
      <c r="G36" s="2" t="s">
        <v>10</v>
      </c>
      <c r="I36" s="2"/>
      <c r="Q36" s="2"/>
      <c r="R36" t="str">
        <f>IF(ISNUMBER(Q36), _xlfn.XLOOKUP(Q36,'Included studies 2023 update'!A:A,'Included studies 2023 update'!K:K)+_xlfn.XLOOKUP(Q36,'Included studies 2023 update'!A:A,'Included studies 2023 update'!L:L),"")</f>
        <v/>
      </c>
      <c r="U36" s="140"/>
      <c r="V36" s="115" t="s">
        <v>3739</v>
      </c>
      <c r="W36" s="114" t="str">
        <f>""&amp;TEXT(SUM(BK:BK),"0")&amp;" ("&amp;TEXT(SUM(BK:BK)/(SUM(AX:BM)-SUM(BK:BK)),"0.0%")&amp;")"</f>
        <v>3 (0.2%)</v>
      </c>
      <c r="X36" s="114" t="str" cm="1">
        <f t="array" ref="X36">""&amp;TEXT(SUM(_xlfn._xlws.FILTER('Included studies 2023 update'!$BC:$BC,('Included studies 2023 update'!$E:$E="No")*('Included studies 2023 update'!$H:$H=X$2))),"0")&amp;" ("&amp;TEXT(SUM(_xlfn._xlws.FILTER('Included studies 2023 update'!$BC:$BC,('Included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3 (0.2%)</v>
      </c>
      <c r="Y36" s="114" t="str" cm="1">
        <f t="array" ref="Y36">""&amp;TEXT(SUM(_xlfn._xlws.FILTER('Included studies 2023 update'!$BC:$BC,('Included studies 2023 update'!$E:$E="No")*('Included studies 2023 update'!$H:$H=Y$2))),"0")&amp;" ("&amp;TEXT(SUM(_xlfn._xlws.FILTER('Included studies 2023 update'!$BC:$BC,('Included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36" s="114" t="str" cm="1">
        <f t="array" ref="Z36">""&amp;TEXT(SUM(_xlfn._xlws.FILTER('Included studies 2023 update'!$BC:$BC,('Included studies 2023 update'!$E:$E="No")*('Included studies 2023 update'!$H:$H=Z$2))),"0")&amp;" ("&amp;TEXT(SUM(_xlfn._xlws.FILTER('Included studies 2023 update'!$BC:$BC,('Included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36" s="82"/>
      <c r="AB36" t="str">
        <v>https://pubmed.ncbi.nlm.nih.gov/31449472/</v>
      </c>
      <c r="AC36">
        <f>IF(ISTEXT(AB36),_xlfn.XLOOKUP(AB36,'Included studies 2023 update'!C:C,'Included studies 2023 update'!J:J),"")</f>
        <v>553</v>
      </c>
      <c r="AD36" t="str">
        <f>IF(ISTEXT(AB36),_xlfn.XLOOKUP(AB36,'Included studies 2023 update'!C:C,'Included studies 2023 update'!E:E),"")</f>
        <v>Yes</v>
      </c>
      <c r="AE36" t="str">
        <f>IF(ISTEXT(AB36),_xlfn.XLOOKUP(AB36,'Included studies 2023 update'!C:C,'Included studies 2023 update'!I:I),"")</f>
        <v>Adult</v>
      </c>
      <c r="AF36" t="str">
        <f>IF(ISTEXT(AB36),_xlfn.XLOOKUP(AB36,'Included studies 2023 update'!C:C,'Included studies 2023 update'!U:U),"")</f>
        <v>Unclear or ND</v>
      </c>
      <c r="AG36" t="str">
        <f>IF(ISTEXT(AB36),_xlfn.XLOOKUP(AB36,'Included studies 2023 update'!C:C,'Included studies 2023 update'!X:X),"")</f>
        <v>BALF</v>
      </c>
      <c r="AH36">
        <f>IF(ISTEXT(AB36),_xlfn.XLOOKUP(AB36,'Included studies 2023 update'!C:C,'Included studies 2023 update'!Y:Y),"")</f>
        <v>50</v>
      </c>
      <c r="AI36">
        <f>IF(ISTEXT(AB36),_xlfn.XLOOKUP(AB36,'Included studies 2023 update'!C:C,'Included studies 2023 update'!Z:Z),"")</f>
        <v>0</v>
      </c>
      <c r="BM36" s="62"/>
    </row>
    <row r="37" spans="1:65" ht="13" customHeight="1">
      <c r="A37" s="2">
        <v>18367292</v>
      </c>
      <c r="B37" s="11" t="s">
        <v>2778</v>
      </c>
      <c r="C37" s="2" t="s">
        <v>207</v>
      </c>
      <c r="D37" s="2" t="s">
        <v>2779</v>
      </c>
      <c r="E37" s="2" t="s">
        <v>2780</v>
      </c>
      <c r="F37" s="2">
        <v>2008</v>
      </c>
      <c r="G37" s="2" t="s">
        <v>10</v>
      </c>
      <c r="I37" s="2"/>
      <c r="Q37" s="2"/>
      <c r="R37" t="str">
        <f>IF(ISNUMBER(Q37), _xlfn.XLOOKUP(Q37,'Included studies 2023 update'!A:A,'Included studies 2023 update'!K:K)+_xlfn.XLOOKUP(Q37,'Included studies 2023 update'!A:A,'Included studies 2023 update'!L:L),"")</f>
        <v/>
      </c>
      <c r="U37" s="140"/>
      <c r="V37" s="129" t="s">
        <v>3740</v>
      </c>
      <c r="W37" s="114" t="str">
        <f>""&amp;TEXT(SUM(BL:BL),"0")&amp;" ("&amp;TEXT(SUM(BL:BL)/(SUM(AX:BM)-SUM(BL:BL)),"0.0%")&amp;")"</f>
        <v>174 (10.9%)</v>
      </c>
      <c r="X37" s="114" t="str" cm="1">
        <f t="array" ref="X37">""&amp;TEXT(SUM(_xlfn._xlws.FILTER('Included studies 2023 update'!$BD:$BD,('Included studies 2023 update'!$E:$E="No")*('Included studies 2023 update'!$H:$H=X$2))),"0")&amp;" ("&amp;TEXT(SUM(_xlfn._xlws.FILTER('Included studies 2023 update'!$BD:$BD,('Included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174 (10.6%)</v>
      </c>
      <c r="Y37" s="114" t="str" cm="1">
        <f t="array" ref="Y37">""&amp;TEXT(SUM(_xlfn._xlws.FILTER('Included studies 2023 update'!$BD:$BD,('Included studies 2023 update'!$E:$E="No")*('Included studies 2023 update'!$H:$H=Y$2))),"0")&amp;" ("&amp;TEXT(SUM(_xlfn._xlws.FILTER('Included studies 2023 update'!$BD:$BD,('Included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102 (48.6%)</v>
      </c>
      <c r="Z37" s="114" t="str" cm="1">
        <f t="array" ref="Z37">""&amp;TEXT(SUM(_xlfn._xlws.FILTER('Included studies 2023 update'!$BD:$BD,('Included studies 2023 update'!$E:$E="No")*('Included studies 2023 update'!$H:$H=Z$2))),"0")&amp;" ("&amp;TEXT(SUM(_xlfn._xlws.FILTER('Included studies 2023 update'!$BD:$BD,('Included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102 (34.2%)</v>
      </c>
      <c r="AA37" s="82"/>
      <c r="AB37" t="str">
        <v>https://pubmed.ncbi.nlm.nih.gov/38228644</v>
      </c>
      <c r="AC37">
        <f>IF(ISTEXT(AB37),_xlfn.XLOOKUP(AB37,'Included studies 2023 update'!C:C,'Included studies 2023 update'!J:J),"")</f>
        <v>115</v>
      </c>
      <c r="AD37" t="str">
        <f>IF(ISTEXT(AB37),_xlfn.XLOOKUP(AB37,'Included studies 2023 update'!C:C,'Included studies 2023 update'!E:E),"")</f>
        <v>Yes</v>
      </c>
      <c r="AE37" t="str">
        <f>IF(ISTEXT(AB37),_xlfn.XLOOKUP(AB37,'Included studies 2023 update'!C:C,'Included studies 2023 update'!I:I),"")</f>
        <v>Adult</v>
      </c>
      <c r="AF37" t="str">
        <f>IF(ISTEXT(AB37),_xlfn.XLOOKUP(AB37,'Included studies 2023 update'!C:C,'Included studies 2023 update'!U:U),"")</f>
        <v xml:space="preserve"> </v>
      </c>
      <c r="AG37">
        <f>IF(ISTEXT(AB37),_xlfn.XLOOKUP(AB37,'Included studies 2023 update'!C:C,'Included studies 2023 update'!X:X),"")</f>
        <v>0</v>
      </c>
      <c r="AH37">
        <f>IF(ISTEXT(AB37),_xlfn.XLOOKUP(AB37,'Included studies 2023 update'!C:C,'Included studies 2023 update'!Y:Y),"")</f>
        <v>0</v>
      </c>
      <c r="AI37">
        <f>IF(ISTEXT(AB37),_xlfn.XLOOKUP(AB37,'Included studies 2023 update'!C:C,'Included studies 2023 update'!Z:Z),"")</f>
        <v>0</v>
      </c>
      <c r="BM37" s="62"/>
    </row>
    <row r="38" spans="1:65" ht="13" customHeight="1">
      <c r="A38" s="2">
        <v>23461659</v>
      </c>
      <c r="B38" s="11" t="s">
        <v>2781</v>
      </c>
      <c r="C38" s="2" t="s">
        <v>326</v>
      </c>
      <c r="D38" s="2" t="s">
        <v>2782</v>
      </c>
      <c r="E38" s="2" t="s">
        <v>2783</v>
      </c>
      <c r="F38" s="2">
        <v>2013</v>
      </c>
      <c r="G38" s="2" t="s">
        <v>10</v>
      </c>
      <c r="I38" s="2"/>
      <c r="Q38" s="2"/>
      <c r="R38" t="str">
        <f>IF(ISNUMBER(Q38), _xlfn.XLOOKUP(Q38,'Included studies 2023 update'!A:A,'Included studies 2023 update'!K:K)+_xlfn.XLOOKUP(Q38,'Included studies 2023 update'!A:A,'Included studies 2023 update'!L:L),"")</f>
        <v/>
      </c>
      <c r="U38" s="133"/>
      <c r="V38" s="121" t="s">
        <v>3741</v>
      </c>
      <c r="W38" s="114" t="str">
        <f>""&amp;TEXT(SUM(BM:BM),"0")&amp;" ("&amp;TEXT(SUM(BM:BM)/(SUM(AX:BM)-SUM(BM:BM)),"0.0%")&amp;")"</f>
        <v>59 (3.4%)</v>
      </c>
      <c r="X38" s="114" t="str" cm="1">
        <f t="array" ref="X38">""&amp;TEXT(SUM(_xlfn._xlws.FILTER('Included studies 2023 update'!$BE:$BE,('Included studies 2023 update'!$E:$E="No")*('Included studies 2023 update'!$H:$H=X$2))),"0")&amp;" ("&amp;TEXT(SUM(_xlfn._xlws.FILTER('Included studies 2023 update'!$BE:$BE,('Included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0 (0.0%)</v>
      </c>
      <c r="Y38" s="114" t="str" cm="1">
        <f t="array" ref="Y38">""&amp;TEXT(SUM(_xlfn._xlws.FILTER('Included studies 2023 update'!$BE:$BE,('Included studies 2023 update'!$E:$E="No")*('Included studies 2023 update'!$H:$H=Y$2))),"0")&amp;" ("&amp;TEXT(SUM(_xlfn._xlws.FILTER('Included studies 2023 update'!$BE:$BE,('Included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38" s="114" t="str" cm="1">
        <f t="array" ref="Z38">""&amp;TEXT(SUM(_xlfn._xlws.FILTER('Included studies 2023 update'!$BE:$BE,('Included studies 2023 update'!$E:$E="No")*('Included studies 2023 update'!$H:$H=Z$2))),"0")&amp;" ("&amp;TEXT(SUM(_xlfn._xlws.FILTER('Included studies 2023 update'!$BE:$BE,('Included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59 (19.8%)</v>
      </c>
      <c r="AA38" s="82"/>
      <c r="AB38" t="str">
        <v>https://pubmed.ncbi.nlm.nih.gov/18367292/</v>
      </c>
      <c r="AC38">
        <f>IF(ISTEXT(AB38),_xlfn.XLOOKUP(AB38,'Included studies 2023 update'!C:C,'Included studies 2023 update'!J:J),"")</f>
        <v>15</v>
      </c>
      <c r="AD38" t="str">
        <f>IF(ISTEXT(AB38),_xlfn.XLOOKUP(AB38,'Included studies 2023 update'!C:C,'Included studies 2023 update'!E:E),"")</f>
        <v>Yes</v>
      </c>
      <c r="AE38" t="str">
        <f>IF(ISTEXT(AB38),_xlfn.XLOOKUP(AB38,'Included studies 2023 update'!C:C,'Included studies 2023 update'!I:I),"")</f>
        <v>Adult</v>
      </c>
      <c r="AF38" t="str">
        <f>IF(ISTEXT(AB38),_xlfn.XLOOKUP(AB38,'Included studies 2023 update'!C:C,'Included studies 2023 update'!U:U),"")</f>
        <v>ACY</v>
      </c>
      <c r="AG38" t="str">
        <f>IF(ISTEXT(AB38),_xlfn.XLOOKUP(AB38,'Included studies 2023 update'!C:C,'Included studies 2023 update'!X:X),"")</f>
        <v>Whole blood</v>
      </c>
      <c r="AH38" t="str">
        <f>IF(ISTEXT(AB38),_xlfn.XLOOKUP(AB38,'Included studies 2023 update'!C:C,'Included studies 2023 update'!Y:Y),"")</f>
        <v>Unclear or ND</v>
      </c>
      <c r="AI38">
        <f>IF(ISTEXT(AB38),_xlfn.XLOOKUP(AB38,'Included studies 2023 update'!C:C,'Included studies 2023 update'!Z:Z),"")</f>
        <v>0</v>
      </c>
      <c r="BM38" s="62"/>
    </row>
    <row r="39" spans="1:65" ht="13" customHeight="1">
      <c r="A39" s="2">
        <v>9509968</v>
      </c>
      <c r="B39" s="11" t="s">
        <v>2784</v>
      </c>
      <c r="C39" s="2" t="s">
        <v>502</v>
      </c>
      <c r="D39" s="2" t="s">
        <v>2785</v>
      </c>
      <c r="E39" s="2" t="s">
        <v>2786</v>
      </c>
      <c r="F39" s="2">
        <v>1998</v>
      </c>
      <c r="G39" s="2" t="s">
        <v>10</v>
      </c>
      <c r="I39" s="2"/>
      <c r="Q39" s="2"/>
      <c r="R39" t="str">
        <f>IF(ISNUMBER(Q39), _xlfn.XLOOKUP(Q39,'Included studies 2023 update'!A:A,'Included studies 2023 update'!K:K)+_xlfn.XLOOKUP(Q39,'Included studies 2023 update'!A:A,'Included studies 2023 update'!L:L),"")</f>
        <v/>
      </c>
      <c r="U39" s="132" t="s">
        <v>3641</v>
      </c>
      <c r="V39" s="120" t="s">
        <v>3724</v>
      </c>
      <c r="W39" s="96" t="str">
        <f>""&amp;TEXT(SUM(BN:BN),"0")&amp;" ("&amp;TEXT(SUM(BN:BN)/SUM(BN:BO),"0.0%")&amp;")"</f>
        <v>1179 (34.7%)</v>
      </c>
      <c r="X39" s="112" t="str" cm="1">
        <f t="array" ref="X39">""&amp;TEXT(SUM(_xlfn._xlws.FILTER('Included studies 2023 update'!$BF:$BF,('Included studies 2023 update'!$E:$E="No")*('Included studies 2023 update'!$H:$H=X$2))),"0")&amp;" ("&amp;TEXT(SUM(_xlfn._xlws.FILTER('Included studies 2023 update'!$BF:$BF,('Included studies 2023 update'!$E:$E="No")*('Included studies 2023 update'!$H:$H=X$2)))/SUM(SUM(_xlfn._xlws.FILTER('Included studies 2023 update'!$BF:$BF,('Included studies 2023 update'!$E:$E="No")*('Included studies 2023 update'!$H:$H=X$2))),SUM(_xlfn._xlws.FILTER('Included studies 2023 update'!$BG:$BG,('Included studies 2023 update'!$E:$E="No")*('Included studies 2023 update'!$H:$H=X$2)))),"0.0%")&amp;")"</f>
        <v>1170 (34.6%)</v>
      </c>
      <c r="Y39" s="112" t="str" cm="1">
        <f t="array" ref="Y39">""&amp;TEXT(SUM(_xlfn._xlws.FILTER('Included studies 2023 update'!$BF:$BF,('Included studies 2023 update'!$E:$E="No")*('Included studies 2023 update'!$H:$H=Y$2))),"0")&amp;" ("&amp;TEXT(SUM(_xlfn._xlws.FILTER('Included studies 2023 update'!$BF:$BF,('Included studies 2023 update'!$E:$E="No")*('Included studies 2023 update'!$H:$H=Y$2)))/SUM(SUM(_xlfn._xlws.FILTER('Included studies 2023 update'!$BF:$BF,('Included studies 2023 update'!$E:$E="No")*('Included studies 2023 update'!$H:$H=Y$2))),SUM(_xlfn._xlws.FILTER('Included studies 2023 update'!$BG:$BG,('Included studies 2023 update'!$E:$E="No")*('Included studies 2023 update'!$H:$H=Y$2)))),"0.0%")&amp;")"</f>
        <v>400 (27.1%)</v>
      </c>
      <c r="Z39" s="112" t="str" cm="1">
        <f t="array" ref="Z39">""&amp;TEXT(SUM(_xlfn._xlws.FILTER('Included studies 2023 update'!$BF:$BF,('Included studies 2023 update'!$E:$E="No")*('Included studies 2023 update'!$H:$H=Z$2))),"0")&amp;" ("&amp;TEXT(SUM(_xlfn._xlws.FILTER('Included studies 2023 update'!$BF:$BF,('Included studies 2023 update'!$E:$E="No")*('Included studies 2023 update'!$H:$H=Z$2)))/SUM(SUM(_xlfn._xlws.FILTER('Included studies 2023 update'!$BF:$BF,('Included studies 2023 update'!$E:$E="No")*('Included studies 2023 update'!$H:$H=Z$2))),SUM(_xlfn._xlws.FILTER('Included studies 2023 update'!$BG:$BG,('Included studies 2023 update'!$E:$E="No")*('Included studies 2023 update'!$H:$H=Z$2)))),"0.0%")&amp;")"</f>
        <v>391 (27.0%)</v>
      </c>
      <c r="AA39" s="82"/>
      <c r="AB39" t="str">
        <v>https://pubmed.ncbi.nlm.nih.gov/34523191</v>
      </c>
      <c r="AC39">
        <f>IF(ISTEXT(AB39),_xlfn.XLOOKUP(AB39,'Included studies 2023 update'!C:C,'Included studies 2023 update'!J:J),"")</f>
        <v>30</v>
      </c>
      <c r="AD39" t="str">
        <f>IF(ISTEXT(AB39),_xlfn.XLOOKUP(AB39,'Included studies 2023 update'!C:C,'Included studies 2023 update'!E:E),"")</f>
        <v>Yes</v>
      </c>
      <c r="AE39" t="str">
        <f>IF(ISTEXT(AB39),_xlfn.XLOOKUP(AB39,'Included studies 2023 update'!C:C,'Included studies 2023 update'!I:I),"")</f>
        <v>Adult</v>
      </c>
      <c r="AF39" t="str">
        <f>IF(ISTEXT(AB39),_xlfn.XLOOKUP(AB39,'Included studies 2023 update'!C:C,'Included studies 2023 update'!U:U),"")</f>
        <v>ACY</v>
      </c>
      <c r="AG39" t="str">
        <f>IF(ISTEXT(AB39),_xlfn.XLOOKUP(AB39,'Included studies 2023 update'!C:C,'Included studies 2023 update'!X:X),"")</f>
        <v>Whole blood</v>
      </c>
      <c r="AH39" t="str">
        <f>IF(ISTEXT(AB39),_xlfn.XLOOKUP(AB39,'Included studies 2023 update'!C:C,'Included studies 2023 update'!Y:Y),"")</f>
        <v>Unclear or ND</v>
      </c>
      <c r="AI39">
        <f>IF(ISTEXT(AB39),_xlfn.XLOOKUP(AB39,'Included studies 2023 update'!C:C,'Included studies 2023 update'!Z:Z),"")</f>
        <v>0</v>
      </c>
      <c r="BM39" s="62"/>
    </row>
    <row r="40" spans="1:65" ht="13" customHeight="1">
      <c r="A40" s="2">
        <v>29797616</v>
      </c>
      <c r="B40" s="11" t="s">
        <v>2787</v>
      </c>
      <c r="C40" s="2" t="s">
        <v>47</v>
      </c>
      <c r="D40" s="2" t="s">
        <v>2788</v>
      </c>
      <c r="E40" s="2" t="s">
        <v>2789</v>
      </c>
      <c r="F40" s="2">
        <v>2018</v>
      </c>
      <c r="G40" s="2" t="s">
        <v>10</v>
      </c>
      <c r="I40" s="2"/>
      <c r="Q40" s="2"/>
      <c r="R40" t="str">
        <f>IF(ISNUMBER(Q40), _xlfn.XLOOKUP(Q40,'Included studies 2023 update'!A:A,'Included studies 2023 update'!K:K)+_xlfn.XLOOKUP(Q40,'Included studies 2023 update'!A:A,'Included studies 2023 update'!L:L),"")</f>
        <v/>
      </c>
      <c r="U40" s="133"/>
      <c r="V40" s="130" t="s">
        <v>3725</v>
      </c>
      <c r="W40" s="122" t="str">
        <f>""&amp;TEXT(SUM(BO:BO),"0")&amp;" ("&amp;TEXT(SUM(BO:BO)/SUM(BN:BO),"0.0%")&amp;")"</f>
        <v>2223 (65.3%)</v>
      </c>
      <c r="X40" s="136" t="str" cm="1">
        <f t="array" ref="X40">""&amp;TEXT(SUM(_xlfn._xlws.FILTER('Included studies 2023 update'!$BG:$BG,('Included studies 2023 update'!$E:$E="No")*('Included studies 2023 update'!$H:$H=X$2))),"0")&amp;" ("&amp;TEXT(SUM(_xlfn._xlws.FILTER('Included studies 2023 update'!$BG:$BG,('Included studies 2023 update'!$E:$E="No")*('Included studies 2023 update'!$H:$H=X$2)))/SUM(SUM(_xlfn._xlws.FILTER('Included studies 2023 update'!$BF:$BF,('Included studies 2023 update'!$E:$E="No")*('Included studies 2023 update'!$H:$H=X$2))),SUM(_xlfn._xlws.FILTER('Included studies 2023 update'!$BG:$BG,('Included studies 2023 update'!$E:$E="No")*('Included studies 2023 update'!$H:$H=X$2)))),"0.0%")&amp;")"</f>
        <v>2207 (65.4%)</v>
      </c>
      <c r="Y40" s="136" t="str" cm="1">
        <f t="array" ref="Y40">""&amp;TEXT(SUM(_xlfn._xlws.FILTER('Included studies 2023 update'!$BG:$BG,('Included studies 2023 update'!$E:$E="No")*('Included studies 2023 update'!$H:$H=Y$2))),"0")&amp;" ("&amp;TEXT(SUM(_xlfn._xlws.FILTER('Included studies 2023 update'!$BG:$BG,('Included studies 2023 update'!$E:$E="No")*('Included studies 2023 update'!$H:$H=Y$2)))/SUM(SUM(_xlfn._xlws.FILTER('Included studies 2023 update'!$BF:$BF,('Included studies 2023 update'!$E:$E="No")*('Included studies 2023 update'!$H:$H=Y$2))),SUM(_xlfn._xlws.FILTER('Included studies 2023 update'!$BG:$BG,('Included studies 2023 update'!$E:$E="No")*('Included studies 2023 update'!$H:$H=Y$2)))),"0.0%")&amp;")"</f>
        <v>1074 (72.9%)</v>
      </c>
      <c r="Z40" s="136" t="str" cm="1">
        <f t="array" ref="Z40">""&amp;TEXT(SUM(_xlfn._xlws.FILTER('Included studies 2023 update'!$BG:$BG,('Included studies 2023 update'!$E:$E="No")*('Included studies 2023 update'!$H:$H=Z$2))),"0")&amp;" ("&amp;TEXT(SUM(_xlfn._xlws.FILTER('Included studies 2023 update'!$BG:$BG,('Included studies 2023 update'!$E:$E="No")*('Included studies 2023 update'!$H:$H=Z$2)))/SUM(SUM(_xlfn._xlws.FILTER('Included studies 2023 update'!$BF:$BF,('Included studies 2023 update'!$E:$E="No")*('Included studies 2023 update'!$H:$H=Z$2))),SUM(_xlfn._xlws.FILTER('Included studies 2023 update'!$BG:$BG,('Included studies 2023 update'!$E:$E="No")*('Included studies 2023 update'!$H:$H=Z$2)))),"0.0%")&amp;")"</f>
        <v>1058 (73.0%)</v>
      </c>
      <c r="AA40" s="82"/>
      <c r="AB40" t="str">
        <v>https://pubmed.ncbi.nlm.nih.gov/12123421/</v>
      </c>
      <c r="AC40">
        <f>IF(ISTEXT(AB40),_xlfn.XLOOKUP(AB40,'Included studies 2023 update'!C:C,'Included studies 2023 update'!J:J),"")</f>
        <v>14</v>
      </c>
      <c r="AD40" t="str">
        <f>IF(ISTEXT(AB40),_xlfn.XLOOKUP(AB40,'Included studies 2023 update'!C:C,'Included studies 2023 update'!E:E),"")</f>
        <v>Yes</v>
      </c>
      <c r="AE40" t="str">
        <f>IF(ISTEXT(AB40),_xlfn.XLOOKUP(AB40,'Included studies 2023 update'!C:C,'Included studies 2023 update'!I:I),"")</f>
        <v>Both</v>
      </c>
      <c r="AF40" t="str">
        <f>IF(ISTEXT(AB40),_xlfn.XLOOKUP(AB40,'Included studies 2023 update'!C:C,'Included studies 2023 update'!U:U),"")</f>
        <v>Unclear or ND</v>
      </c>
      <c r="AG40" t="str">
        <f>IF(ISTEXT(AB40),_xlfn.XLOOKUP(AB40,'Included studies 2023 update'!C:C,'Included studies 2023 update'!X:X),"")</f>
        <v>PBMC</v>
      </c>
      <c r="AH40" t="str">
        <f>IF(ISTEXT(AB40),_xlfn.XLOOKUP(AB40,'Included studies 2023 update'!C:C,'Included studies 2023 update'!Y:Y),"")</f>
        <v>Unclear or ND</v>
      </c>
      <c r="AI40">
        <f>IF(ISTEXT(AB40),_xlfn.XLOOKUP(AB40,'Included studies 2023 update'!C:C,'Included studies 2023 update'!Z:Z),"")</f>
        <v>0</v>
      </c>
      <c r="BM40" s="62"/>
    </row>
    <row r="41" spans="1:65" ht="13" customHeight="1">
      <c r="A41" s="2">
        <v>22048789</v>
      </c>
      <c r="B41" s="11" t="s">
        <v>2790</v>
      </c>
      <c r="C41" s="2" t="s">
        <v>97</v>
      </c>
      <c r="D41" s="2" t="s">
        <v>2791</v>
      </c>
      <c r="E41" s="2" t="s">
        <v>2792</v>
      </c>
      <c r="F41" s="2">
        <v>2012</v>
      </c>
      <c r="G41" s="2" t="s">
        <v>10</v>
      </c>
      <c r="I41" s="2"/>
      <c r="Q41" s="2"/>
      <c r="R41" t="str">
        <f>IF(ISNUMBER(Q41), _xlfn.XLOOKUP(Q41,'Included studies 2023 update'!A:A,'Included studies 2023 update'!K:K)+_xlfn.XLOOKUP(Q41,'Included studies 2023 update'!A:A,'Included studies 2023 update'!L:L),"")</f>
        <v/>
      </c>
      <c r="U41" s="132" t="s">
        <v>3655</v>
      </c>
      <c r="V41" s="115" t="s">
        <v>3646</v>
      </c>
      <c r="W41" s="110" t="str">
        <f>""&amp;TEXT(COUNTIFS(AD:AD,"No",AF:AF,V41),"0")&amp;" ("&amp;TEXT(COUNTIFS(AD:AD,"No",AF:AF,V41)/SUM(COUNTIFS(AD:AD,"No",AF:AF,$V$41),COUNTIFS(AD:AD,"No",AF:AF,$V$42),COUNTIFS(AD:AD,"No",AF:AF,$V$43),COUNTIFS(AD:AD,"No",AF:AF,$V$44),COUNTIFS(AD:AD,"No",AF:AF,$V$45)),"0.0%")&amp;")"</f>
        <v>12 (42.9%)</v>
      </c>
      <c r="X41" s="110" t="str" cm="1">
        <f t="array" ref="X41">""&amp;TEXT(SUM(IF(_xlfn._xlws.FILTER(_xlfn._xlws.FILTER('Included studies 2023 update'!$U:$U,('Included studies 2023 update'!$E:$E="No")*('Included studies 2023 update'!$H:$H=X$2)),_xlfn._xlws.FILTER('Included studies 2023 update'!$U:$U,('Included studies 2023 update'!$E:$E="No")*('Included studies 2023 update'!$H:$H=X$2))=$V41,0)=0,0,1)),"0")&amp;" ("&amp;TEXT(SUM(IF(_xlfn._xlws.FILTER(_xlfn._xlws.FILTER('Included studies 2023 update'!$U:$U,('Included studies 2023 update'!$E:$E="No")*('Included studies 2023 update'!$H:$H=X$2)),_xlfn._xlws.FILTER('Included studies 2023 update'!$U:$U,('Included studies 2023 update'!$E:$E="No")*('Included studies 2023 update'!$H:$H=X$2))=$V41,0)=0,0,1))/SUM(SUM(IF(_xlfn._xlws.FILTER(_xlfn._xlws.FILTER('Included studies 2023 update'!$U:$U,('Included studies 2023 update'!$E:$E="No")*('Included studies 2023 update'!$H:$H=X$2)),_xlfn._xlws.FILTER('Included studies 2023 update'!$U:$U,('Included studies 2023 update'!$E:$E="No")*('Included studies 2023 update'!$H:$H=X$2))=$V$41,0)=0,0,1)),SUM(IF(_xlfn._xlws.FILTER(_xlfn._xlws.FILTER('Included studies 2023 update'!$U:$U,('Included studies 2023 update'!$E:$E="No")*('Included studies 2023 update'!$H:$H=X$2)),_xlfn._xlws.FILTER('Included studies 2023 update'!$U:$U,('Included studies 2023 update'!$E:$E="No")*('Included studies 2023 update'!$H:$H=X$2))=$V$42,0)=0,0,1)),SUM(IF(_xlfn._xlws.FILTER(_xlfn._xlws.FILTER('Included studies 2023 update'!$U:$U,('Included studies 2023 update'!$E:$E="No")*('Included studies 2023 update'!$H:$H=X$2)),_xlfn._xlws.FILTER('Included studies 2023 update'!$U:$U,('Included studies 2023 update'!$E:$E="No")*('Included studies 2023 update'!$H:$H=X$2))=$V$43,0)=0,0,1)),SUM(IF(_xlfn._xlws.FILTER(_xlfn._xlws.FILTER('Included studies 2023 update'!$U:$U,('Included studies 2023 update'!$E:$E="No")*('Included studies 2023 update'!$H:$H=X$2)),_xlfn._xlws.FILTER('Included studies 2023 update'!$U:$U,('Included studies 2023 update'!$E:$E="No")*('Included studies 2023 update'!$H:$H=X$2))=$V$44,0)=0,0,1)),SUM(IF(_xlfn._xlws.FILTER(_xlfn._xlws.FILTER('Included studies 2023 update'!$U:$U,('Included studies 2023 update'!$E:$E="No")*('Included studies 2023 update'!$H:$H=X$2)),_xlfn._xlws.FILTER('Included studies 2023 update'!$U:$U,('Included studies 2023 update'!$E:$E="No")*('Included studies 2023 update'!$H:$H=X$2))=$V$45,0)=0,0,1))),"0.0%")&amp;")"</f>
        <v>10 (40.0%)</v>
      </c>
      <c r="Y41" s="110" t="str" cm="1">
        <f t="array" ref="Y41">""&amp;TEXT(SUM(IF(_xlfn._xlws.FILTER(_xlfn._xlws.FILTER('Included studies 2023 update'!$U:$U,('Included studies 2023 update'!$E:$E="No")*('Included studies 2023 update'!$H:$H=Y$2)),_xlfn._xlws.FILTER('Included studies 2023 update'!$U:$U,('Included studies 2023 update'!$E:$E="No")*('Included studies 2023 update'!$H:$H=Y$2))=$V41,0)=0,0,1)),"0")&amp;" ("&amp;TEXT(SUM(IF(_xlfn._xlws.FILTER(_xlfn._xlws.FILTER('Included studies 2023 update'!$U:$U,('Included studies 2023 update'!$E:$E="No")*('Included studies 2023 update'!$H:$H=Y$2)),_xlfn._xlws.FILTER('Included studies 2023 update'!$U:$U,('Included studies 2023 update'!$E:$E="No")*('Included studies 2023 update'!$H:$H=Y$2))=$V41,0)=0,0,1))/SUM(SUM(IF(_xlfn._xlws.FILTER(_xlfn._xlws.FILTER('Included studies 2023 update'!$U:$U,('Included studies 2023 update'!$E:$E="No")*('Included studies 2023 update'!$H:$H=Y$2)),_xlfn._xlws.FILTER('Included studies 2023 update'!$U:$U,('Included studies 2023 update'!$E:$E="No")*('Included studies 2023 update'!$H:$H=Y$2))=$V$41,0)=0,0,1)),SUM(IF(_xlfn._xlws.FILTER(_xlfn._xlws.FILTER('Included studies 2023 update'!$U:$U,('Included studies 2023 update'!$E:$E="No")*('Included studies 2023 update'!$H:$H=Y$2)),_xlfn._xlws.FILTER('Included studies 2023 update'!$U:$U,('Included studies 2023 update'!$E:$E="No")*('Included studies 2023 update'!$H:$H=Y$2))=$V$42,0)=0,0,1)),SUM(IF(_xlfn._xlws.FILTER(_xlfn._xlws.FILTER('Included studies 2023 update'!$U:$U,('Included studies 2023 update'!$E:$E="No")*('Included studies 2023 update'!$H:$H=Y$2)),_xlfn._xlws.FILTER('Included studies 2023 update'!$U:$U,('Included studies 2023 update'!$E:$E="No")*('Included studies 2023 update'!$H:$H=Y$2))=$V$43,0)=0,0,1)),SUM(IF(_xlfn._xlws.FILTER(_xlfn._xlws.FILTER('Included studies 2023 update'!$U:$U,('Included studies 2023 update'!$E:$E="No")*('Included studies 2023 update'!$H:$H=Y$2)),_xlfn._xlws.FILTER('Included studies 2023 update'!$U:$U,('Included studies 2023 update'!$E:$E="No")*('Included studies 2023 update'!$H:$H=Y$2))=$V$44,0)=0,0,1)),SUM(IF(_xlfn._xlws.FILTER(_xlfn._xlws.FILTER('Included studies 2023 update'!$U:$U,('Included studies 2023 update'!$E:$E="No")*('Included studies 2023 update'!$H:$H=Y$2)),_xlfn._xlws.FILTER('Included studies 2023 update'!$U:$U,('Included studies 2023 update'!$E:$E="No")*('Included studies 2023 update'!$H:$H=Y$2))=$V$45,0)=0,0,1))),"0.0%")&amp;")"</f>
        <v>2 (25.0%)</v>
      </c>
      <c r="Z41" s="110" t="str" cm="1">
        <f t="array" ref="Z41">""&amp;TEXT(SUM(IF(_xlfn._xlws.FILTER(_xlfn._xlws.FILTER('Included studies 2023 update'!$U:$U,('Included studies 2023 update'!$E:$E="No")*('Included studies 2023 update'!$H:$H=Z$2)),_xlfn._xlws.FILTER('Included studies 2023 update'!$U:$U,('Included studies 2023 update'!$E:$E="No")*('Included studies 2023 update'!$H:$H=Z$2))=$V41,0)=0,0,1)),"0")&amp;" ("&amp;TEXT(SUM(IF(_xlfn._xlws.FILTER(_xlfn._xlws.FILTER('Included studies 2023 update'!$U:$U,('Included studies 2023 update'!$E:$E="No")*('Included studies 2023 update'!$H:$H=Z$2)),_xlfn._xlws.FILTER('Included studies 2023 update'!$U:$U,('Included studies 2023 update'!$E:$E="No")*('Included studies 2023 update'!$H:$H=Z$2))=$V41,0)=0,0,1))/SUM(SUM(IF(_xlfn._xlws.FILTER(_xlfn._xlws.FILTER('Included studies 2023 update'!$U:$U,('Included studies 2023 update'!$E:$E="No")*('Included studies 2023 update'!$H:$H=Z$2)),_xlfn._xlws.FILTER('Included studies 2023 update'!$U:$U,('Included studies 2023 update'!$E:$E="No")*('Included studies 2023 update'!$H:$H=Z$2))=$V$41,0)=0,0,1)),SUM(IF(_xlfn._xlws.FILTER(_xlfn._xlws.FILTER('Included studies 2023 update'!$U:$U,('Included studies 2023 update'!$E:$E="No")*('Included studies 2023 update'!$H:$H=Z$2)),_xlfn._xlws.FILTER('Included studies 2023 update'!$U:$U,('Included studies 2023 update'!$E:$E="No")*('Included studies 2023 update'!$H:$H=Z$2))=$V$42,0)=0,0,1)),SUM(IF(_xlfn._xlws.FILTER(_xlfn._xlws.FILTER('Included studies 2023 update'!$U:$U,('Included studies 2023 update'!$E:$E="No")*('Included studies 2023 update'!$H:$H=Z$2)),_xlfn._xlws.FILTER('Included studies 2023 update'!$U:$U,('Included studies 2023 update'!$E:$E="No")*('Included studies 2023 update'!$H:$H=Z$2))=$V$43,0)=0,0,1)),SUM(IF(_xlfn._xlws.FILTER(_xlfn._xlws.FILTER('Included studies 2023 update'!$U:$U,('Included studies 2023 update'!$E:$E="No")*('Included studies 2023 update'!$H:$H=Z$2)),_xlfn._xlws.FILTER('Included studies 2023 update'!$U:$U,('Included studies 2023 update'!$E:$E="No")*('Included studies 2023 update'!$H:$H=Z$2))=$V$44,0)=0,0,1)),SUM(IF(_xlfn._xlws.FILTER(_xlfn._xlws.FILTER('Included studies 2023 update'!$U:$U,('Included studies 2023 update'!$E:$E="No")*('Included studies 2023 update'!$H:$H=Z$2)),_xlfn._xlws.FILTER('Included studies 2023 update'!$U:$U,('Included studies 2023 update'!$E:$E="No")*('Included studies 2023 update'!$H:$H=Z$2))=$V$45,0)=0,0,1))),"0.0%")&amp;")"</f>
        <v>2 (28.6%)</v>
      </c>
      <c r="AB41" t="str">
        <v>https://pubmed.ncbi.nlm.nih.gov/27419347/</v>
      </c>
      <c r="AC41">
        <f>IF(ISTEXT(AB41),_xlfn.XLOOKUP(AB41,'Included studies 2023 update'!C:C,'Included studies 2023 update'!J:J),"")</f>
        <v>9</v>
      </c>
      <c r="AD41" t="str">
        <f>IF(ISTEXT(AB41),_xlfn.XLOOKUP(AB41,'Included studies 2023 update'!C:C,'Included studies 2023 update'!E:E),"")</f>
        <v>Yes</v>
      </c>
      <c r="AE41" t="str">
        <f>IF(ISTEXT(AB41),_xlfn.XLOOKUP(AB41,'Included studies 2023 update'!C:C,'Included studies 2023 update'!I:I),"")</f>
        <v>Adult</v>
      </c>
      <c r="AF41" t="str">
        <f>IF(ISTEXT(AB41),_xlfn.XLOOKUP(AB41,'Included studies 2023 update'!C:C,'Included studies 2023 update'!U:U),"")</f>
        <v>Unclear or ND</v>
      </c>
      <c r="AG41" t="str">
        <f>IF(ISTEXT(AB41),_xlfn.XLOOKUP(AB41,'Included studies 2023 update'!C:C,'Included studies 2023 update'!X:X),"")</f>
        <v>PBMC</v>
      </c>
      <c r="AH41" t="str">
        <f>IF(ISTEXT(AB41),_xlfn.XLOOKUP(AB41,'Included studies 2023 update'!C:C,'Included studies 2023 update'!Y:Y),"")</f>
        <v>Unclear or ND</v>
      </c>
      <c r="AI41">
        <f>IF(ISTEXT(AB41),_xlfn.XLOOKUP(AB41,'Included studies 2023 update'!C:C,'Included studies 2023 update'!Z:Z),"")</f>
        <v>0</v>
      </c>
      <c r="BM41" s="62"/>
    </row>
    <row r="42" spans="1:65" ht="13" customHeight="1">
      <c r="A42" s="2">
        <v>24658548</v>
      </c>
      <c r="B42" s="11" t="s">
        <v>2793</v>
      </c>
      <c r="C42" s="2" t="s">
        <v>115</v>
      </c>
      <c r="D42" s="2" t="s">
        <v>2794</v>
      </c>
      <c r="E42" s="2" t="s">
        <v>2795</v>
      </c>
      <c r="F42" s="2">
        <v>2014</v>
      </c>
      <c r="G42" s="2" t="s">
        <v>10</v>
      </c>
      <c r="I42" s="2"/>
      <c r="Q42" s="2"/>
      <c r="R42" t="str">
        <f>IF(ISNUMBER(Q42), _xlfn.XLOOKUP(Q42,'Included studies 2023 update'!A:A,'Included studies 2023 update'!K:K)+_xlfn.XLOOKUP(Q42,'Included studies 2023 update'!A:A,'Included studies 2023 update'!L:L),"")</f>
        <v/>
      </c>
      <c r="U42" s="131"/>
      <c r="V42" s="115" t="s">
        <v>3647</v>
      </c>
      <c r="W42" s="110" t="str">
        <f>""&amp;TEXT(COUNTIFS(AD:AD,"No",AF:AF,V42),"0")&amp;" ("&amp;TEXT(COUNTIFS(AD:AD,"No",AF:AF,V42)/SUM(COUNTIFS(AD:AD,"No",AF:AF,$V$41),COUNTIFS(AD:AD,"No",AF:AF,$V$42),COUNTIFS(AD:AD,"No",AF:AF,$V$43),COUNTIFS(AD:AD,"No",AF:AF,$V$44),COUNTIFS(AD:AD,"No",AF:AF,$V$45)),"0.0%")&amp;")"</f>
        <v>2 (7.1%)</v>
      </c>
      <c r="X42" s="110" t="str" cm="1">
        <f t="array" ref="X42">""&amp;TEXT(SUM(IF(_xlfn._xlws.FILTER(_xlfn._xlws.FILTER('Included studies 2023 update'!$U:$U,('Included studies 2023 update'!$E:$E="No")*('Included studies 2023 update'!$H:$H=X$2)),_xlfn._xlws.FILTER('Included studies 2023 update'!$U:$U,('Included studies 2023 update'!$E:$E="No")*('Included studies 2023 update'!$H:$H=X$2))=$V42,0)=0,0,1)),"0")&amp;" ("&amp;TEXT(SUM(IF(_xlfn._xlws.FILTER(_xlfn._xlws.FILTER('Included studies 2023 update'!$U:$U,('Included studies 2023 update'!$E:$E="No")*('Included studies 2023 update'!$H:$H=X$2)),_xlfn._xlws.FILTER('Included studies 2023 update'!$U:$U,('Included studies 2023 update'!$E:$E="No")*('Included studies 2023 update'!$H:$H=X$2))=$V42,0)=0,0,1))/SUM(SUM(IF(_xlfn._xlws.FILTER(_xlfn._xlws.FILTER('Included studies 2023 update'!$U:$U,('Included studies 2023 update'!$E:$E="No")*('Included studies 2023 update'!$H:$H=X$2)),_xlfn._xlws.FILTER('Included studies 2023 update'!$U:$U,('Included studies 2023 update'!$E:$E="No")*('Included studies 2023 update'!$H:$H=X$2))=$V$41,0)=0,0,1)),SUM(IF(_xlfn._xlws.FILTER(_xlfn._xlws.FILTER('Included studies 2023 update'!$U:$U,('Included studies 2023 update'!$E:$E="No")*('Included studies 2023 update'!$H:$H=X$2)),_xlfn._xlws.FILTER('Included studies 2023 update'!$U:$U,('Included studies 2023 update'!$E:$E="No")*('Included studies 2023 update'!$H:$H=X$2))=$V$42,0)=0,0,1)),SUM(IF(_xlfn._xlws.FILTER(_xlfn._xlws.FILTER('Included studies 2023 update'!$U:$U,('Included studies 2023 update'!$E:$E="No")*('Included studies 2023 update'!$H:$H=X$2)),_xlfn._xlws.FILTER('Included studies 2023 update'!$U:$U,('Included studies 2023 update'!$E:$E="No")*('Included studies 2023 update'!$H:$H=X$2))=$V$43,0)=0,0,1)),SUM(IF(_xlfn._xlws.FILTER(_xlfn._xlws.FILTER('Included studies 2023 update'!$U:$U,('Included studies 2023 update'!$E:$E="No")*('Included studies 2023 update'!$H:$H=X$2)),_xlfn._xlws.FILTER('Included studies 2023 update'!$U:$U,('Included studies 2023 update'!$E:$E="No")*('Included studies 2023 update'!$H:$H=X$2))=$V$44,0)=0,0,1)),SUM(IF(_xlfn._xlws.FILTER(_xlfn._xlws.FILTER('Included studies 2023 update'!$U:$U,('Included studies 2023 update'!$E:$E="No")*('Included studies 2023 update'!$H:$H=X$2)),_xlfn._xlws.FILTER('Included studies 2023 update'!$U:$U,('Included studies 2023 update'!$E:$E="No")*('Included studies 2023 update'!$H:$H=X$2))=$V$45,0)=0,0,1))),"0.0%")&amp;")"</f>
        <v>2 (8.0%)</v>
      </c>
      <c r="Y42" s="110" t="str" cm="1">
        <f t="array" ref="Y42">""&amp;TEXT(SUM(IF(_xlfn._xlws.FILTER(_xlfn._xlws.FILTER('Included studies 2023 update'!$U:$U,('Included studies 2023 update'!$E:$E="No")*('Included studies 2023 update'!$H:$H=Y$2)),_xlfn._xlws.FILTER('Included studies 2023 update'!$U:$U,('Included studies 2023 update'!$E:$E="No")*('Included studies 2023 update'!$H:$H=Y$2))=$V42,0)=0,0,1)),"0")&amp;" ("&amp;TEXT(SUM(IF(_xlfn._xlws.FILTER(_xlfn._xlws.FILTER('Included studies 2023 update'!$U:$U,('Included studies 2023 update'!$E:$E="No")*('Included studies 2023 update'!$H:$H=Y$2)),_xlfn._xlws.FILTER('Included studies 2023 update'!$U:$U,('Included studies 2023 update'!$E:$E="No")*('Included studies 2023 update'!$H:$H=Y$2))=$V42,0)=0,0,1))/SUM(SUM(IF(_xlfn._xlws.FILTER(_xlfn._xlws.FILTER('Included studies 2023 update'!$U:$U,('Included studies 2023 update'!$E:$E="No")*('Included studies 2023 update'!$H:$H=Y$2)),_xlfn._xlws.FILTER('Included studies 2023 update'!$U:$U,('Included studies 2023 update'!$E:$E="No")*('Included studies 2023 update'!$H:$H=Y$2))=$V$41,0)=0,0,1)),SUM(IF(_xlfn._xlws.FILTER(_xlfn._xlws.FILTER('Included studies 2023 update'!$U:$U,('Included studies 2023 update'!$E:$E="No")*('Included studies 2023 update'!$H:$H=Y$2)),_xlfn._xlws.FILTER('Included studies 2023 update'!$U:$U,('Included studies 2023 update'!$E:$E="No")*('Included studies 2023 update'!$H:$H=Y$2))=$V$42,0)=0,0,1)),SUM(IF(_xlfn._xlws.FILTER(_xlfn._xlws.FILTER('Included studies 2023 update'!$U:$U,('Included studies 2023 update'!$E:$E="No")*('Included studies 2023 update'!$H:$H=Y$2)),_xlfn._xlws.FILTER('Included studies 2023 update'!$U:$U,('Included studies 2023 update'!$E:$E="No")*('Included studies 2023 update'!$H:$H=Y$2))=$V$43,0)=0,0,1)),SUM(IF(_xlfn._xlws.FILTER(_xlfn._xlws.FILTER('Included studies 2023 update'!$U:$U,('Included studies 2023 update'!$E:$E="No")*('Included studies 2023 update'!$H:$H=Y$2)),_xlfn._xlws.FILTER('Included studies 2023 update'!$U:$U,('Included studies 2023 update'!$E:$E="No")*('Included studies 2023 update'!$H:$H=Y$2))=$V$44,0)=0,0,1)),SUM(IF(_xlfn._xlws.FILTER(_xlfn._xlws.FILTER('Included studies 2023 update'!$U:$U,('Included studies 2023 update'!$E:$E="No")*('Included studies 2023 update'!$H:$H=Y$2)),_xlfn._xlws.FILTER('Included studies 2023 update'!$U:$U,('Included studies 2023 update'!$E:$E="No")*('Included studies 2023 update'!$H:$H=Y$2))=$V$45,0)=0,0,1))),"0.0%")&amp;")"</f>
        <v>0 (0.0%)</v>
      </c>
      <c r="Z42" s="110" t="str" cm="1">
        <f t="array" ref="Z42">""&amp;TEXT(SUM(IF(_xlfn._xlws.FILTER(_xlfn._xlws.FILTER('Included studies 2023 update'!$U:$U,('Included studies 2023 update'!$E:$E="No")*('Included studies 2023 update'!$H:$H=Z$2)),_xlfn._xlws.FILTER('Included studies 2023 update'!$U:$U,('Included studies 2023 update'!$E:$E="No")*('Included studies 2023 update'!$H:$H=Z$2))=$V42,0)=0,0,1)),"0")&amp;" ("&amp;TEXT(SUM(IF(_xlfn._xlws.FILTER(_xlfn._xlws.FILTER('Included studies 2023 update'!$U:$U,('Included studies 2023 update'!$E:$E="No")*('Included studies 2023 update'!$H:$H=Z$2)),_xlfn._xlws.FILTER('Included studies 2023 update'!$U:$U,('Included studies 2023 update'!$E:$E="No")*('Included studies 2023 update'!$H:$H=Z$2))=$V42,0)=0,0,1))/SUM(SUM(IF(_xlfn._xlws.FILTER(_xlfn._xlws.FILTER('Included studies 2023 update'!$U:$U,('Included studies 2023 update'!$E:$E="No")*('Included studies 2023 update'!$H:$H=Z$2)),_xlfn._xlws.FILTER('Included studies 2023 update'!$U:$U,('Included studies 2023 update'!$E:$E="No")*('Included studies 2023 update'!$H:$H=Z$2))=$V$41,0)=0,0,1)),SUM(IF(_xlfn._xlws.FILTER(_xlfn._xlws.FILTER('Included studies 2023 update'!$U:$U,('Included studies 2023 update'!$E:$E="No")*('Included studies 2023 update'!$H:$H=Z$2)),_xlfn._xlws.FILTER('Included studies 2023 update'!$U:$U,('Included studies 2023 update'!$E:$E="No")*('Included studies 2023 update'!$H:$H=Z$2))=$V$42,0)=0,0,1)),SUM(IF(_xlfn._xlws.FILTER(_xlfn._xlws.FILTER('Included studies 2023 update'!$U:$U,('Included studies 2023 update'!$E:$E="No")*('Included studies 2023 update'!$H:$H=Z$2)),_xlfn._xlws.FILTER('Included studies 2023 update'!$U:$U,('Included studies 2023 update'!$E:$E="No")*('Included studies 2023 update'!$H:$H=Z$2))=$V$43,0)=0,0,1)),SUM(IF(_xlfn._xlws.FILTER(_xlfn._xlws.FILTER('Included studies 2023 update'!$U:$U,('Included studies 2023 update'!$E:$E="No")*('Included studies 2023 update'!$H:$H=Z$2)),_xlfn._xlws.FILTER('Included studies 2023 update'!$U:$U,('Included studies 2023 update'!$E:$E="No")*('Included studies 2023 update'!$H:$H=Z$2))=$V$44,0)=0,0,1)),SUM(IF(_xlfn._xlws.FILTER(_xlfn._xlws.FILTER('Included studies 2023 update'!$U:$U,('Included studies 2023 update'!$E:$E="No")*('Included studies 2023 update'!$H:$H=Z$2)),_xlfn._xlws.FILTER('Included studies 2023 update'!$U:$U,('Included studies 2023 update'!$E:$E="No")*('Included studies 2023 update'!$H:$H=Z$2))=$V$45,0)=0,0,1))),"0.0%")&amp;")"</f>
        <v>0 (0.0%)</v>
      </c>
      <c r="AB42" t="str">
        <v>https://pubmed.ncbi.nlm.nih.gov/20228849/</v>
      </c>
      <c r="AC42">
        <f>IF(ISTEXT(AB42),_xlfn.XLOOKUP(AB42,'Included studies 2023 update'!C:C,'Included studies 2023 update'!J:J),"")</f>
        <v>145</v>
      </c>
      <c r="AD42" t="str">
        <f>IF(ISTEXT(AB42),_xlfn.XLOOKUP(AB42,'Included studies 2023 update'!C:C,'Included studies 2023 update'!E:E),"")</f>
        <v>Yes</v>
      </c>
      <c r="AE42" t="str">
        <f>IF(ISTEXT(AB42),_xlfn.XLOOKUP(AB42,'Included studies 2023 update'!C:C,'Included studies 2023 update'!I:I),"")</f>
        <v>Pediatric</v>
      </c>
      <c r="AF42" t="str">
        <f>IF(ISTEXT(AB42),_xlfn.XLOOKUP(AB42,'Included studies 2023 update'!C:C,'Included studies 2023 update'!U:U),"")</f>
        <v>ACY</v>
      </c>
      <c r="AG42" t="str">
        <f>IF(ISTEXT(AB42),_xlfn.XLOOKUP(AB42,'Included studies 2023 update'!C:C,'Included studies 2023 update'!X:X),"")</f>
        <v>Whole blood</v>
      </c>
      <c r="AH42" t="str">
        <f>IF(ISTEXT(AB42),_xlfn.XLOOKUP(AB42,'Included studies 2023 update'!C:C,'Included studies 2023 update'!Y:Y),"")</f>
        <v>Unclear or ND</v>
      </c>
      <c r="AI42">
        <f>IF(ISTEXT(AB42),_xlfn.XLOOKUP(AB42,'Included studies 2023 update'!C:C,'Included studies 2023 update'!Z:Z),"")</f>
        <v>0</v>
      </c>
      <c r="BM42" s="62"/>
    </row>
    <row r="43" spans="1:65" ht="13" customHeight="1">
      <c r="A43" s="2">
        <v>26920464</v>
      </c>
      <c r="B43" s="11" t="s">
        <v>2796</v>
      </c>
      <c r="C43" s="2" t="s">
        <v>530</v>
      </c>
      <c r="D43" s="2" t="s">
        <v>2797</v>
      </c>
      <c r="E43" s="2" t="s">
        <v>2798</v>
      </c>
      <c r="F43" s="2">
        <v>2016</v>
      </c>
      <c r="G43" s="2" t="s">
        <v>10</v>
      </c>
      <c r="I43" s="2"/>
      <c r="Q43" s="2"/>
      <c r="R43" t="str">
        <f>IF(ISNUMBER(Q43), _xlfn.XLOOKUP(Q43,'Included studies 2023 update'!A:A,'Included studies 2023 update'!K:K)+_xlfn.XLOOKUP(Q43,'Included studies 2023 update'!A:A,'Included studies 2023 update'!L:L),"")</f>
        <v/>
      </c>
      <c r="U43" s="131"/>
      <c r="V43" s="115" t="s">
        <v>3648</v>
      </c>
      <c r="W43" s="110" t="str">
        <f>""&amp;TEXT(COUNTIFS(AD:AD,"No",AF:AF,V43),"0")&amp;" ("&amp;TEXT(COUNTIFS(AD:AD,"No",AF:AF,V43)/SUM(COUNTIFS(AD:AD,"No",AF:AF,$V$41),COUNTIFS(AD:AD,"No",AF:AF,$V$42),COUNTIFS(AD:AD,"No",AF:AF,$V$43),COUNTIFS(AD:AD,"No",AF:AF,$V$44),COUNTIFS(AD:AD,"No",AF:AF,$V$45)),"0.0%")&amp;")"</f>
        <v>4 (14.3%)</v>
      </c>
      <c r="X43" s="110" t="str" cm="1">
        <f t="array" ref="X43">""&amp;TEXT(SUM(IF(_xlfn._xlws.FILTER(_xlfn._xlws.FILTER('Included studies 2023 update'!$U:$U,('Included studies 2023 update'!$E:$E="No")*('Included studies 2023 update'!$H:$H=X$2)),_xlfn._xlws.FILTER('Included studies 2023 update'!$U:$U,('Included studies 2023 update'!$E:$E="No")*('Included studies 2023 update'!$H:$H=X$2))=$V43,0)=0,0,1)),"0")&amp;" ("&amp;TEXT(SUM(IF(_xlfn._xlws.FILTER(_xlfn._xlws.FILTER('Included studies 2023 update'!$U:$U,('Included studies 2023 update'!$E:$E="No")*('Included studies 2023 update'!$H:$H=X$2)),_xlfn._xlws.FILTER('Included studies 2023 update'!$U:$U,('Included studies 2023 update'!$E:$E="No")*('Included studies 2023 update'!$H:$H=X$2))=$V43,0)=0,0,1))/SUM(SUM(IF(_xlfn._xlws.FILTER(_xlfn._xlws.FILTER('Included studies 2023 update'!$U:$U,('Included studies 2023 update'!$E:$E="No")*('Included studies 2023 update'!$H:$H=X$2)),_xlfn._xlws.FILTER('Included studies 2023 update'!$U:$U,('Included studies 2023 update'!$E:$E="No")*('Included studies 2023 update'!$H:$H=X$2))=$V$41,0)=0,0,1)),SUM(IF(_xlfn._xlws.FILTER(_xlfn._xlws.FILTER('Included studies 2023 update'!$U:$U,('Included studies 2023 update'!$E:$E="No")*('Included studies 2023 update'!$H:$H=X$2)),_xlfn._xlws.FILTER('Included studies 2023 update'!$U:$U,('Included studies 2023 update'!$E:$E="No")*('Included studies 2023 update'!$H:$H=X$2))=$V$42,0)=0,0,1)),SUM(IF(_xlfn._xlws.FILTER(_xlfn._xlws.FILTER('Included studies 2023 update'!$U:$U,('Included studies 2023 update'!$E:$E="No")*('Included studies 2023 update'!$H:$H=X$2)),_xlfn._xlws.FILTER('Included studies 2023 update'!$U:$U,('Included studies 2023 update'!$E:$E="No")*('Included studies 2023 update'!$H:$H=X$2))=$V$43,0)=0,0,1)),SUM(IF(_xlfn._xlws.FILTER(_xlfn._xlws.FILTER('Included studies 2023 update'!$U:$U,('Included studies 2023 update'!$E:$E="No")*('Included studies 2023 update'!$H:$H=X$2)),_xlfn._xlws.FILTER('Included studies 2023 update'!$U:$U,('Included studies 2023 update'!$E:$E="No")*('Included studies 2023 update'!$H:$H=X$2))=$V$44,0)=0,0,1)),SUM(IF(_xlfn._xlws.FILTER(_xlfn._xlws.FILTER('Included studies 2023 update'!$U:$U,('Included studies 2023 update'!$E:$E="No")*('Included studies 2023 update'!$H:$H=X$2)),_xlfn._xlws.FILTER('Included studies 2023 update'!$U:$U,('Included studies 2023 update'!$E:$E="No")*('Included studies 2023 update'!$H:$H=X$2))=$V$45,0)=0,0,1))),"0.0%")&amp;")"</f>
        <v>4 (16.0%)</v>
      </c>
      <c r="Y43" s="110" t="str" cm="1">
        <f t="array" ref="Y43">""&amp;TEXT(SUM(IF(_xlfn._xlws.FILTER(_xlfn._xlws.FILTER('Included studies 2023 update'!$U:$U,('Included studies 2023 update'!$E:$E="No")*('Included studies 2023 update'!$H:$H=Y$2)),_xlfn._xlws.FILTER('Included studies 2023 update'!$U:$U,('Included studies 2023 update'!$E:$E="No")*('Included studies 2023 update'!$H:$H=Y$2))=$V43,0)=0,0,1)),"0")&amp;" ("&amp;TEXT(SUM(IF(_xlfn._xlws.FILTER(_xlfn._xlws.FILTER('Included studies 2023 update'!$U:$U,('Included studies 2023 update'!$E:$E="No")*('Included studies 2023 update'!$H:$H=Y$2)),_xlfn._xlws.FILTER('Included studies 2023 update'!$U:$U,('Included studies 2023 update'!$E:$E="No")*('Included studies 2023 update'!$H:$H=Y$2))=$V43,0)=0,0,1))/SUM(SUM(IF(_xlfn._xlws.FILTER(_xlfn._xlws.FILTER('Included studies 2023 update'!$U:$U,('Included studies 2023 update'!$E:$E="No")*('Included studies 2023 update'!$H:$H=Y$2)),_xlfn._xlws.FILTER('Included studies 2023 update'!$U:$U,('Included studies 2023 update'!$E:$E="No")*('Included studies 2023 update'!$H:$H=Y$2))=$V$41,0)=0,0,1)),SUM(IF(_xlfn._xlws.FILTER(_xlfn._xlws.FILTER('Included studies 2023 update'!$U:$U,('Included studies 2023 update'!$E:$E="No")*('Included studies 2023 update'!$H:$H=Y$2)),_xlfn._xlws.FILTER('Included studies 2023 update'!$U:$U,('Included studies 2023 update'!$E:$E="No")*('Included studies 2023 update'!$H:$H=Y$2))=$V$42,0)=0,0,1)),SUM(IF(_xlfn._xlws.FILTER(_xlfn._xlws.FILTER('Included studies 2023 update'!$U:$U,('Included studies 2023 update'!$E:$E="No")*('Included studies 2023 update'!$H:$H=Y$2)),_xlfn._xlws.FILTER('Included studies 2023 update'!$U:$U,('Included studies 2023 update'!$E:$E="No")*('Included studies 2023 update'!$H:$H=Y$2))=$V$43,0)=0,0,1)),SUM(IF(_xlfn._xlws.FILTER(_xlfn._xlws.FILTER('Included studies 2023 update'!$U:$U,('Included studies 2023 update'!$E:$E="No")*('Included studies 2023 update'!$H:$H=Y$2)),_xlfn._xlws.FILTER('Included studies 2023 update'!$U:$U,('Included studies 2023 update'!$E:$E="No")*('Included studies 2023 update'!$H:$H=Y$2))=$V$44,0)=0,0,1)),SUM(IF(_xlfn._xlws.FILTER(_xlfn._xlws.FILTER('Included studies 2023 update'!$U:$U,('Included studies 2023 update'!$E:$E="No")*('Included studies 2023 update'!$H:$H=Y$2)),_xlfn._xlws.FILTER('Included studies 2023 update'!$U:$U,('Included studies 2023 update'!$E:$E="No")*('Included studies 2023 update'!$H:$H=Y$2))=$V$45,0)=0,0,1))),"0.0%")&amp;")"</f>
        <v>1 (12.5%)</v>
      </c>
      <c r="Z43" s="110" t="str" cm="1">
        <f t="array" ref="Z43">""&amp;TEXT(SUM(IF(_xlfn._xlws.FILTER(_xlfn._xlws.FILTER('Included studies 2023 update'!$U:$U,('Included studies 2023 update'!$E:$E="No")*('Included studies 2023 update'!$H:$H=Z$2)),_xlfn._xlws.FILTER('Included studies 2023 update'!$U:$U,('Included studies 2023 update'!$E:$E="No")*('Included studies 2023 update'!$H:$H=Z$2))=$V43,0)=0,0,1)),"0")&amp;" ("&amp;TEXT(SUM(IF(_xlfn._xlws.FILTER(_xlfn._xlws.FILTER('Included studies 2023 update'!$U:$U,('Included studies 2023 update'!$E:$E="No")*('Included studies 2023 update'!$H:$H=Z$2)),_xlfn._xlws.FILTER('Included studies 2023 update'!$U:$U,('Included studies 2023 update'!$E:$E="No")*('Included studies 2023 update'!$H:$H=Z$2))=$V43,0)=0,0,1))/SUM(SUM(IF(_xlfn._xlws.FILTER(_xlfn._xlws.FILTER('Included studies 2023 update'!$U:$U,('Included studies 2023 update'!$E:$E="No")*('Included studies 2023 update'!$H:$H=Z$2)),_xlfn._xlws.FILTER('Included studies 2023 update'!$U:$U,('Included studies 2023 update'!$E:$E="No")*('Included studies 2023 update'!$H:$H=Z$2))=$V$41,0)=0,0,1)),SUM(IF(_xlfn._xlws.FILTER(_xlfn._xlws.FILTER('Included studies 2023 update'!$U:$U,('Included studies 2023 update'!$E:$E="No")*('Included studies 2023 update'!$H:$H=Z$2)),_xlfn._xlws.FILTER('Included studies 2023 update'!$U:$U,('Included studies 2023 update'!$E:$E="No")*('Included studies 2023 update'!$H:$H=Z$2))=$V$42,0)=0,0,1)),SUM(IF(_xlfn._xlws.FILTER(_xlfn._xlws.FILTER('Included studies 2023 update'!$U:$U,('Included studies 2023 update'!$E:$E="No")*('Included studies 2023 update'!$H:$H=Z$2)),_xlfn._xlws.FILTER('Included studies 2023 update'!$U:$U,('Included studies 2023 update'!$E:$E="No")*('Included studies 2023 update'!$H:$H=Z$2))=$V$43,0)=0,0,1)),SUM(IF(_xlfn._xlws.FILTER(_xlfn._xlws.FILTER('Included studies 2023 update'!$U:$U,('Included studies 2023 update'!$E:$E="No")*('Included studies 2023 update'!$H:$H=Z$2)),_xlfn._xlws.FILTER('Included studies 2023 update'!$U:$U,('Included studies 2023 update'!$E:$E="No")*('Included studies 2023 update'!$H:$H=Z$2))=$V$44,0)=0,0,1)),SUM(IF(_xlfn._xlws.FILTER(_xlfn._xlws.FILTER('Included studies 2023 update'!$U:$U,('Included studies 2023 update'!$E:$E="No")*('Included studies 2023 update'!$H:$H=Z$2)),_xlfn._xlws.FILTER('Included studies 2023 update'!$U:$U,('Included studies 2023 update'!$E:$E="No")*('Included studies 2023 update'!$H:$H=Z$2))=$V$45,0)=0,0,1))),"0.0%")&amp;")"</f>
        <v>1 (14.3%)</v>
      </c>
      <c r="AB43" t="str">
        <v>https://pubmed.ncbi.nlm.nih.gov/29181879/</v>
      </c>
      <c r="AC43">
        <f>IF(ISTEXT(AB43),_xlfn.XLOOKUP(AB43,'Included studies 2023 update'!C:C,'Included studies 2023 update'!J:J),"")</f>
        <v>14</v>
      </c>
      <c r="AD43" t="str">
        <f>IF(ISTEXT(AB43),_xlfn.XLOOKUP(AB43,'Included studies 2023 update'!C:C,'Included studies 2023 update'!E:E),"")</f>
        <v>Yes</v>
      </c>
      <c r="AE43" t="str">
        <f>IF(ISTEXT(AB43),_xlfn.XLOOKUP(AB43,'Included studies 2023 update'!C:C,'Included studies 2023 update'!I:I),"")</f>
        <v>Pediatric</v>
      </c>
      <c r="AF43" t="str">
        <f>IF(ISTEXT(AB43),_xlfn.XLOOKUP(AB43,'Included studies 2023 update'!C:C,'Included studies 2023 update'!U:U),"")</f>
        <v>ACY</v>
      </c>
      <c r="AG43" t="str">
        <f>IF(ISTEXT(AB43),_xlfn.XLOOKUP(AB43,'Included studies 2023 update'!C:C,'Included studies 2023 update'!X:X),"")</f>
        <v>Whole blood</v>
      </c>
      <c r="AH43">
        <f>IF(ISTEXT(AB43),_xlfn.XLOOKUP(AB43,'Included studies 2023 update'!C:C,'Included studies 2023 update'!Y:Y),"")</f>
        <v>1000</v>
      </c>
      <c r="AI43">
        <f>IF(ISTEXT(AB43),_xlfn.XLOOKUP(AB43,'Included studies 2023 update'!C:C,'Included studies 2023 update'!Z:Z),"")</f>
        <v>0</v>
      </c>
      <c r="BM43" s="62"/>
    </row>
    <row r="44" spans="1:65" ht="13" customHeight="1">
      <c r="A44" s="2">
        <v>10998432</v>
      </c>
      <c r="B44" s="11" t="s">
        <v>2799</v>
      </c>
      <c r="C44" s="2" t="s">
        <v>215</v>
      </c>
      <c r="D44" s="2" t="s">
        <v>2800</v>
      </c>
      <c r="E44" s="2" t="s">
        <v>2801</v>
      </c>
      <c r="F44" s="2">
        <v>2000</v>
      </c>
      <c r="G44" s="2" t="s">
        <v>10</v>
      </c>
      <c r="I44" s="2"/>
      <c r="Q44" s="2"/>
      <c r="U44" s="131"/>
      <c r="V44" s="115" t="s">
        <v>3649</v>
      </c>
      <c r="W44" s="110" t="str">
        <f>""&amp;TEXT(COUNTIFS(AD:AD,"No",AF:AF,V44),"0")&amp;" ("&amp;TEXT(COUNTIFS(AD:AD,"No",AF:AF,V44)/SUM(COUNTIFS(AD:AD,"No",AF:AF,$V$41),COUNTIFS(AD:AD,"No",AF:AF,$V$42),COUNTIFS(AD:AD,"No",AF:AF,$V$43),COUNTIFS(AD:AD,"No",AF:AF,$V$44),COUNTIFS(AD:AD,"No",AF:AF,$V$45)),"0.0%")&amp;")"</f>
        <v>1 (3.6%)</v>
      </c>
      <c r="X44" s="110" t="str" cm="1">
        <f t="array" ref="X44">""&amp;TEXT(SUM(IF(_xlfn._xlws.FILTER(_xlfn._xlws.FILTER('Included studies 2023 update'!$U:$U,('Included studies 2023 update'!$E:$E="No")*('Included studies 2023 update'!$H:$H=X$2)),_xlfn._xlws.FILTER('Included studies 2023 update'!$U:$U,('Included studies 2023 update'!$E:$E="No")*('Included studies 2023 update'!$H:$H=X$2))=$V44,0)=0,0,1)),"0")&amp;" ("&amp;TEXT(SUM(IF(_xlfn._xlws.FILTER(_xlfn._xlws.FILTER('Included studies 2023 update'!$U:$U,('Included studies 2023 update'!$E:$E="No")*('Included studies 2023 update'!$H:$H=X$2)),_xlfn._xlws.FILTER('Included studies 2023 update'!$U:$U,('Included studies 2023 update'!$E:$E="No")*('Included studies 2023 update'!$H:$H=X$2))=$V44,0)=0,0,1))/SUM(SUM(IF(_xlfn._xlws.FILTER(_xlfn._xlws.FILTER('Included studies 2023 update'!$U:$U,('Included studies 2023 update'!$E:$E="No")*('Included studies 2023 update'!$H:$H=X$2)),_xlfn._xlws.FILTER('Included studies 2023 update'!$U:$U,('Included studies 2023 update'!$E:$E="No")*('Included studies 2023 update'!$H:$H=X$2))=$V$41,0)=0,0,1)),SUM(IF(_xlfn._xlws.FILTER(_xlfn._xlws.FILTER('Included studies 2023 update'!$U:$U,('Included studies 2023 update'!$E:$E="No")*('Included studies 2023 update'!$H:$H=X$2)),_xlfn._xlws.FILTER('Included studies 2023 update'!$U:$U,('Included studies 2023 update'!$E:$E="No")*('Included studies 2023 update'!$H:$H=X$2))=$V$42,0)=0,0,1)),SUM(IF(_xlfn._xlws.FILTER(_xlfn._xlws.FILTER('Included studies 2023 update'!$U:$U,('Included studies 2023 update'!$E:$E="No")*('Included studies 2023 update'!$H:$H=X$2)),_xlfn._xlws.FILTER('Included studies 2023 update'!$U:$U,('Included studies 2023 update'!$E:$E="No")*('Included studies 2023 update'!$H:$H=X$2))=$V$43,0)=0,0,1)),SUM(IF(_xlfn._xlws.FILTER(_xlfn._xlws.FILTER('Included studies 2023 update'!$U:$U,('Included studies 2023 update'!$E:$E="No")*('Included studies 2023 update'!$H:$H=X$2)),_xlfn._xlws.FILTER('Included studies 2023 update'!$U:$U,('Included studies 2023 update'!$E:$E="No")*('Included studies 2023 update'!$H:$H=X$2))=$V$44,0)=0,0,1)),SUM(IF(_xlfn._xlws.FILTER(_xlfn._xlws.FILTER('Included studies 2023 update'!$U:$U,('Included studies 2023 update'!$E:$E="No")*('Included studies 2023 update'!$H:$H=X$2)),_xlfn._xlws.FILTER('Included studies 2023 update'!$U:$U,('Included studies 2023 update'!$E:$E="No")*('Included studies 2023 update'!$H:$H=X$2))=$V$45,0)=0,0,1))),"0.0%")&amp;")"</f>
        <v>0 (0.0%)</v>
      </c>
      <c r="Y44" s="110" t="str" cm="1">
        <f t="array" ref="Y44">""&amp;TEXT(SUM(IF(_xlfn._xlws.FILTER(_xlfn._xlws.FILTER('Included studies 2023 update'!$U:$U,('Included studies 2023 update'!$E:$E="No")*('Included studies 2023 update'!$H:$H=Y$2)),_xlfn._xlws.FILTER('Included studies 2023 update'!$U:$U,('Included studies 2023 update'!$E:$E="No")*('Included studies 2023 update'!$H:$H=Y$2))=$V44,0)=0,0,1)),"0")&amp;" ("&amp;TEXT(SUM(IF(_xlfn._xlws.FILTER(_xlfn._xlws.FILTER('Included studies 2023 update'!$U:$U,('Included studies 2023 update'!$E:$E="No")*('Included studies 2023 update'!$H:$H=Y$2)),_xlfn._xlws.FILTER('Included studies 2023 update'!$U:$U,('Included studies 2023 update'!$E:$E="No")*('Included studies 2023 update'!$H:$H=Y$2))=$V44,0)=0,0,1))/SUM(SUM(IF(_xlfn._xlws.FILTER(_xlfn._xlws.FILTER('Included studies 2023 update'!$U:$U,('Included studies 2023 update'!$E:$E="No")*('Included studies 2023 update'!$H:$H=Y$2)),_xlfn._xlws.FILTER('Included studies 2023 update'!$U:$U,('Included studies 2023 update'!$E:$E="No")*('Included studies 2023 update'!$H:$H=Y$2))=$V$41,0)=0,0,1)),SUM(IF(_xlfn._xlws.FILTER(_xlfn._xlws.FILTER('Included studies 2023 update'!$U:$U,('Included studies 2023 update'!$E:$E="No")*('Included studies 2023 update'!$H:$H=Y$2)),_xlfn._xlws.FILTER('Included studies 2023 update'!$U:$U,('Included studies 2023 update'!$E:$E="No")*('Included studies 2023 update'!$H:$H=Y$2))=$V$42,0)=0,0,1)),SUM(IF(_xlfn._xlws.FILTER(_xlfn._xlws.FILTER('Included studies 2023 update'!$U:$U,('Included studies 2023 update'!$E:$E="No")*('Included studies 2023 update'!$H:$H=Y$2)),_xlfn._xlws.FILTER('Included studies 2023 update'!$U:$U,('Included studies 2023 update'!$E:$E="No")*('Included studies 2023 update'!$H:$H=Y$2))=$V$43,0)=0,0,1)),SUM(IF(_xlfn._xlws.FILTER(_xlfn._xlws.FILTER('Included studies 2023 update'!$U:$U,('Included studies 2023 update'!$E:$E="No")*('Included studies 2023 update'!$H:$H=Y$2)),_xlfn._xlws.FILTER('Included studies 2023 update'!$U:$U,('Included studies 2023 update'!$E:$E="No")*('Included studies 2023 update'!$H:$H=Y$2))=$V$44,0)=0,0,1)),SUM(IF(_xlfn._xlws.FILTER(_xlfn._xlws.FILTER('Included studies 2023 update'!$U:$U,('Included studies 2023 update'!$E:$E="No")*('Included studies 2023 update'!$H:$H=Y$2)),_xlfn._xlws.FILTER('Included studies 2023 update'!$U:$U,('Included studies 2023 update'!$E:$E="No")*('Included studies 2023 update'!$H:$H=Y$2))=$V$45,0)=0,0,1))),"0.0%")&amp;")"</f>
        <v>1 (12.5%)</v>
      </c>
      <c r="Z44" s="110" t="str" cm="1">
        <f t="array" ref="Z44">""&amp;TEXT(SUM(IF(_xlfn._xlws.FILTER(_xlfn._xlws.FILTER('Included studies 2023 update'!$U:$U,('Included studies 2023 update'!$E:$E="No")*('Included studies 2023 update'!$H:$H=Z$2)),_xlfn._xlws.FILTER('Included studies 2023 update'!$U:$U,('Included studies 2023 update'!$E:$E="No")*('Included studies 2023 update'!$H:$H=Z$2))=$V44,0)=0,0,1)),"0")&amp;" ("&amp;TEXT(SUM(IF(_xlfn._xlws.FILTER(_xlfn._xlws.FILTER('Included studies 2023 update'!$U:$U,('Included studies 2023 update'!$E:$E="No")*('Included studies 2023 update'!$H:$H=Z$2)),_xlfn._xlws.FILTER('Included studies 2023 update'!$U:$U,('Included studies 2023 update'!$E:$E="No")*('Included studies 2023 update'!$H:$H=Z$2))=$V44,0)=0,0,1))/SUM(SUM(IF(_xlfn._xlws.FILTER(_xlfn._xlws.FILTER('Included studies 2023 update'!$U:$U,('Included studies 2023 update'!$E:$E="No")*('Included studies 2023 update'!$H:$H=Z$2)),_xlfn._xlws.FILTER('Included studies 2023 update'!$U:$U,('Included studies 2023 update'!$E:$E="No")*('Included studies 2023 update'!$H:$H=Z$2))=$V$41,0)=0,0,1)),SUM(IF(_xlfn._xlws.FILTER(_xlfn._xlws.FILTER('Included studies 2023 update'!$U:$U,('Included studies 2023 update'!$E:$E="No")*('Included studies 2023 update'!$H:$H=Z$2)),_xlfn._xlws.FILTER('Included studies 2023 update'!$U:$U,('Included studies 2023 update'!$E:$E="No")*('Included studies 2023 update'!$H:$H=Z$2))=$V$42,0)=0,0,1)),SUM(IF(_xlfn._xlws.FILTER(_xlfn._xlws.FILTER('Included studies 2023 update'!$U:$U,('Included studies 2023 update'!$E:$E="No")*('Included studies 2023 update'!$H:$H=Z$2)),_xlfn._xlws.FILTER('Included studies 2023 update'!$U:$U,('Included studies 2023 update'!$E:$E="No")*('Included studies 2023 update'!$H:$H=Z$2))=$V$43,0)=0,0,1)),SUM(IF(_xlfn._xlws.FILTER(_xlfn._xlws.FILTER('Included studies 2023 update'!$U:$U,('Included studies 2023 update'!$E:$E="No")*('Included studies 2023 update'!$H:$H=Z$2)),_xlfn._xlws.FILTER('Included studies 2023 update'!$U:$U,('Included studies 2023 update'!$E:$E="No")*('Included studies 2023 update'!$H:$H=Z$2))=$V$44,0)=0,0,1)),SUM(IF(_xlfn._xlws.FILTER(_xlfn._xlws.FILTER('Included studies 2023 update'!$U:$U,('Included studies 2023 update'!$E:$E="No")*('Included studies 2023 update'!$H:$H=Z$2)),_xlfn._xlws.FILTER('Included studies 2023 update'!$U:$U,('Included studies 2023 update'!$E:$E="No")*('Included studies 2023 update'!$H:$H=Z$2))=$V$45,0)=0,0,1))),"0.0%")&amp;")"</f>
        <v>0 (0.0%)</v>
      </c>
      <c r="AB44" t="str">
        <v>https://pubmed.ncbi.nlm.nih.gov/23771003/</v>
      </c>
      <c r="AC44">
        <f>IF(ISTEXT(AB44),_xlfn.XLOOKUP(AB44,'Included studies 2023 update'!C:C,'Included studies 2023 update'!J:J),"")</f>
        <v>108</v>
      </c>
      <c r="AD44" t="str">
        <f>IF(ISTEXT(AB44),_xlfn.XLOOKUP(AB44,'Included studies 2023 update'!C:C,'Included studies 2023 update'!E:E),"")</f>
        <v>Yes</v>
      </c>
      <c r="AE44" t="str">
        <f>IF(ISTEXT(AB44),_xlfn.XLOOKUP(AB44,'Included studies 2023 update'!C:C,'Included studies 2023 update'!I:I),"")</f>
        <v>Adult</v>
      </c>
      <c r="AF44" t="str">
        <f>IF(ISTEXT(AB44),_xlfn.XLOOKUP(AB44,'Included studies 2023 update'!C:C,'Included studies 2023 update'!U:U),"")</f>
        <v xml:space="preserve"> </v>
      </c>
      <c r="AG44" t="str">
        <f>IF(ISTEXT(AB44),_xlfn.XLOOKUP(AB44,'Included studies 2023 update'!C:C,'Included studies 2023 update'!X:X),"")</f>
        <v>Plasma</v>
      </c>
      <c r="AH44" t="str">
        <f>IF(ISTEXT(AB44),_xlfn.XLOOKUP(AB44,'Included studies 2023 update'!C:C,'Included studies 2023 update'!Y:Y),"")</f>
        <v>Unclear or ND</v>
      </c>
      <c r="AI44">
        <f>IF(ISTEXT(AB44),_xlfn.XLOOKUP(AB44,'Included studies 2023 update'!C:C,'Included studies 2023 update'!Z:Z),"")</f>
        <v>0</v>
      </c>
      <c r="BM44" s="62"/>
    </row>
    <row r="45" spans="1:65" ht="13" customHeight="1">
      <c r="A45" s="2">
        <v>24964991</v>
      </c>
      <c r="B45" s="11" t="s">
        <v>2802</v>
      </c>
      <c r="C45" s="2" t="s">
        <v>458</v>
      </c>
      <c r="D45" s="2" t="s">
        <v>2803</v>
      </c>
      <c r="E45" s="2" t="s">
        <v>2804</v>
      </c>
      <c r="F45" s="2">
        <v>2014</v>
      </c>
      <c r="G45" s="2" t="s">
        <v>10</v>
      </c>
      <c r="I45" s="2"/>
      <c r="Q45" s="2"/>
      <c r="U45" s="133"/>
      <c r="V45" s="117" t="s">
        <v>3650</v>
      </c>
      <c r="W45" s="110" t="str">
        <f>""&amp;TEXT(COUNTIFS(AD:AD,"No",AF:AF,V45),"0")&amp;" ("&amp;TEXT(COUNTIFS(AD:AD,"No",AF:AF,V45)/SUM(COUNTIFS(AD:AD,"No",AF:AF,$V$41),COUNTIFS(AD:AD,"No",AF:AF,$V$42),COUNTIFS(AD:AD,"No",AF:AF,$V$43),COUNTIFS(AD:AD,"No",AF:AF,$V$44),COUNTIFS(AD:AD,"No",AF:AF,$V$45)),"0.0%")&amp;")"</f>
        <v>9 (32.1%)</v>
      </c>
      <c r="X45" s="110" t="str" cm="1">
        <f t="array" ref="X45">""&amp;TEXT(SUM(IF(_xlfn._xlws.FILTER(_xlfn._xlws.FILTER('Included studies 2023 update'!$U:$U,('Included studies 2023 update'!$E:$E="No")*('Included studies 2023 update'!$H:$H=X$2)),_xlfn._xlws.FILTER('Included studies 2023 update'!$U:$U,('Included studies 2023 update'!$E:$E="No")*('Included studies 2023 update'!$H:$H=X$2))=$V45,0)=0,0,1)),"0")&amp;" ("&amp;TEXT(SUM(IF(_xlfn._xlws.FILTER(_xlfn._xlws.FILTER('Included studies 2023 update'!$U:$U,('Included studies 2023 update'!$E:$E="No")*('Included studies 2023 update'!$H:$H=X$2)),_xlfn._xlws.FILTER('Included studies 2023 update'!$U:$U,('Included studies 2023 update'!$E:$E="No")*('Included studies 2023 update'!$H:$H=X$2))=$V45,0)=0,0,1))/SUM(SUM(IF(_xlfn._xlws.FILTER(_xlfn._xlws.FILTER('Included studies 2023 update'!$U:$U,('Included studies 2023 update'!$E:$E="No")*('Included studies 2023 update'!$H:$H=X$2)),_xlfn._xlws.FILTER('Included studies 2023 update'!$U:$U,('Included studies 2023 update'!$E:$E="No")*('Included studies 2023 update'!$H:$H=X$2))=$V$41,0)=0,0,1)),SUM(IF(_xlfn._xlws.FILTER(_xlfn._xlws.FILTER('Included studies 2023 update'!$U:$U,('Included studies 2023 update'!$E:$E="No")*('Included studies 2023 update'!$H:$H=X$2)),_xlfn._xlws.FILTER('Included studies 2023 update'!$U:$U,('Included studies 2023 update'!$E:$E="No")*('Included studies 2023 update'!$H:$H=X$2))=$V$42,0)=0,0,1)),SUM(IF(_xlfn._xlws.FILTER(_xlfn._xlws.FILTER('Included studies 2023 update'!$U:$U,('Included studies 2023 update'!$E:$E="No")*('Included studies 2023 update'!$H:$H=X$2)),_xlfn._xlws.FILTER('Included studies 2023 update'!$U:$U,('Included studies 2023 update'!$E:$E="No")*('Included studies 2023 update'!$H:$H=X$2))=$V$43,0)=0,0,1)),SUM(IF(_xlfn._xlws.FILTER(_xlfn._xlws.FILTER('Included studies 2023 update'!$U:$U,('Included studies 2023 update'!$E:$E="No")*('Included studies 2023 update'!$H:$H=X$2)),_xlfn._xlws.FILTER('Included studies 2023 update'!$U:$U,('Included studies 2023 update'!$E:$E="No")*('Included studies 2023 update'!$H:$H=X$2))=$V$44,0)=0,0,1)),SUM(IF(_xlfn._xlws.FILTER(_xlfn._xlws.FILTER('Included studies 2023 update'!$U:$U,('Included studies 2023 update'!$E:$E="No")*('Included studies 2023 update'!$H:$H=X$2)),_xlfn._xlws.FILTER('Included studies 2023 update'!$U:$U,('Included studies 2023 update'!$E:$E="No")*('Included studies 2023 update'!$H:$H=X$2))=$V$45,0)=0,0,1))),"0.0%")&amp;")"</f>
        <v>9 (36.0%)</v>
      </c>
      <c r="Y45" s="110" t="str" cm="1">
        <f t="array" ref="Y45">""&amp;TEXT(SUM(IF(_xlfn._xlws.FILTER(_xlfn._xlws.FILTER('Included studies 2023 update'!$U:$U,('Included studies 2023 update'!$E:$E="No")*('Included studies 2023 update'!$H:$H=Y$2)),_xlfn._xlws.FILTER('Included studies 2023 update'!$U:$U,('Included studies 2023 update'!$E:$E="No")*('Included studies 2023 update'!$H:$H=Y$2))=$V45,0)=0,0,1)),"0")&amp;" ("&amp;TEXT(SUM(IF(_xlfn._xlws.FILTER(_xlfn._xlws.FILTER('Included studies 2023 update'!$U:$U,('Included studies 2023 update'!$E:$E="No")*('Included studies 2023 update'!$H:$H=Y$2)),_xlfn._xlws.FILTER('Included studies 2023 update'!$U:$U,('Included studies 2023 update'!$E:$E="No")*('Included studies 2023 update'!$H:$H=Y$2))=$V45,0)=0,0,1))/SUM(SUM(IF(_xlfn._xlws.FILTER(_xlfn._xlws.FILTER('Included studies 2023 update'!$U:$U,('Included studies 2023 update'!$E:$E="No")*('Included studies 2023 update'!$H:$H=Y$2)),_xlfn._xlws.FILTER('Included studies 2023 update'!$U:$U,('Included studies 2023 update'!$E:$E="No")*('Included studies 2023 update'!$H:$H=Y$2))=$V$41,0)=0,0,1)),SUM(IF(_xlfn._xlws.FILTER(_xlfn._xlws.FILTER('Included studies 2023 update'!$U:$U,('Included studies 2023 update'!$E:$E="No")*('Included studies 2023 update'!$H:$H=Y$2)),_xlfn._xlws.FILTER('Included studies 2023 update'!$U:$U,('Included studies 2023 update'!$E:$E="No")*('Included studies 2023 update'!$H:$H=Y$2))=$V$42,0)=0,0,1)),SUM(IF(_xlfn._xlws.FILTER(_xlfn._xlws.FILTER('Included studies 2023 update'!$U:$U,('Included studies 2023 update'!$E:$E="No")*('Included studies 2023 update'!$H:$H=Y$2)),_xlfn._xlws.FILTER('Included studies 2023 update'!$U:$U,('Included studies 2023 update'!$E:$E="No")*('Included studies 2023 update'!$H:$H=Y$2))=$V$43,0)=0,0,1)),SUM(IF(_xlfn._xlws.FILTER(_xlfn._xlws.FILTER('Included studies 2023 update'!$U:$U,('Included studies 2023 update'!$E:$E="No")*('Included studies 2023 update'!$H:$H=Y$2)),_xlfn._xlws.FILTER('Included studies 2023 update'!$U:$U,('Included studies 2023 update'!$E:$E="No")*('Included studies 2023 update'!$H:$H=Y$2))=$V$44,0)=0,0,1)),SUM(IF(_xlfn._xlws.FILTER(_xlfn._xlws.FILTER('Included studies 2023 update'!$U:$U,('Included studies 2023 update'!$E:$E="No")*('Included studies 2023 update'!$H:$H=Y$2)),_xlfn._xlws.FILTER('Included studies 2023 update'!$U:$U,('Included studies 2023 update'!$E:$E="No")*('Included studies 2023 update'!$H:$H=Y$2))=$V$45,0)=0,0,1))),"0.0%")&amp;")"</f>
        <v>4 (50.0%)</v>
      </c>
      <c r="Z45" s="110" t="str" cm="1">
        <f t="array" ref="Z45">""&amp;TEXT(SUM(IF(_xlfn._xlws.FILTER(_xlfn._xlws.FILTER('Included studies 2023 update'!$U:$U,('Included studies 2023 update'!$E:$E="No")*('Included studies 2023 update'!$H:$H=Z$2)),_xlfn._xlws.FILTER('Included studies 2023 update'!$U:$U,('Included studies 2023 update'!$E:$E="No")*('Included studies 2023 update'!$H:$H=Z$2))=$V45,0)=0,0,1)),"0")&amp;" ("&amp;TEXT(SUM(IF(_xlfn._xlws.FILTER(_xlfn._xlws.FILTER('Included studies 2023 update'!$U:$U,('Included studies 2023 update'!$E:$E="No")*('Included studies 2023 update'!$H:$H=Z$2)),_xlfn._xlws.FILTER('Included studies 2023 update'!$U:$U,('Included studies 2023 update'!$E:$E="No")*('Included studies 2023 update'!$H:$H=Z$2))=$V45,0)=0,0,1))/SUM(SUM(IF(_xlfn._xlws.FILTER(_xlfn._xlws.FILTER('Included studies 2023 update'!$U:$U,('Included studies 2023 update'!$E:$E="No")*('Included studies 2023 update'!$H:$H=Z$2)),_xlfn._xlws.FILTER('Included studies 2023 update'!$U:$U,('Included studies 2023 update'!$E:$E="No")*('Included studies 2023 update'!$H:$H=Z$2))=$V$41,0)=0,0,1)),SUM(IF(_xlfn._xlws.FILTER(_xlfn._xlws.FILTER('Included studies 2023 update'!$U:$U,('Included studies 2023 update'!$E:$E="No")*('Included studies 2023 update'!$H:$H=Z$2)),_xlfn._xlws.FILTER('Included studies 2023 update'!$U:$U,('Included studies 2023 update'!$E:$E="No")*('Included studies 2023 update'!$H:$H=Z$2))=$V$42,0)=0,0,1)),SUM(IF(_xlfn._xlws.FILTER(_xlfn._xlws.FILTER('Included studies 2023 update'!$U:$U,('Included studies 2023 update'!$E:$E="No")*('Included studies 2023 update'!$H:$H=Z$2)),_xlfn._xlws.FILTER('Included studies 2023 update'!$U:$U,('Included studies 2023 update'!$E:$E="No")*('Included studies 2023 update'!$H:$H=Z$2))=$V$43,0)=0,0,1)),SUM(IF(_xlfn._xlws.FILTER(_xlfn._xlws.FILTER('Included studies 2023 update'!$U:$U,('Included studies 2023 update'!$E:$E="No")*('Included studies 2023 update'!$H:$H=Z$2)),_xlfn._xlws.FILTER('Included studies 2023 update'!$U:$U,('Included studies 2023 update'!$E:$E="No")*('Included studies 2023 update'!$H:$H=Z$2))=$V$44,0)=0,0,1)),SUM(IF(_xlfn._xlws.FILTER(_xlfn._xlws.FILTER('Included studies 2023 update'!$U:$U,('Included studies 2023 update'!$E:$E="No")*('Included studies 2023 update'!$H:$H=Z$2)),_xlfn._xlws.FILTER('Included studies 2023 update'!$U:$U,('Included studies 2023 update'!$E:$E="No")*('Included studies 2023 update'!$H:$H=Z$2))=$V$45,0)=0,0,1))),"0.0%")&amp;")"</f>
        <v>4 (57.1%)</v>
      </c>
      <c r="AB45" t="str">
        <v>https://pubmed.ncbi.nlm.nih.gov/23243510/</v>
      </c>
      <c r="AC45">
        <f>IF(ISTEXT(AB45),_xlfn.XLOOKUP(AB45,'Included studies 2023 update'!C:C,'Included studies 2023 update'!J:J),"")</f>
        <v>26</v>
      </c>
      <c r="AD45" t="str">
        <f>IF(ISTEXT(AB45),_xlfn.XLOOKUP(AB45,'Included studies 2023 update'!C:C,'Included studies 2023 update'!E:E),"")</f>
        <v>Yes</v>
      </c>
      <c r="AE45" t="str">
        <f>IF(ISTEXT(AB45),_xlfn.XLOOKUP(AB45,'Included studies 2023 update'!C:C,'Included studies 2023 update'!I:I),"")</f>
        <v>Adult</v>
      </c>
      <c r="AF45" t="str">
        <f>IF(ISTEXT(AB45),_xlfn.XLOOKUP(AB45,'Included studies 2023 update'!C:C,'Included studies 2023 update'!U:U),"")</f>
        <v xml:space="preserve"> </v>
      </c>
      <c r="AG45" t="str">
        <f>IF(ISTEXT(AB45),_xlfn.XLOOKUP(AB45,'Included studies 2023 update'!C:C,'Included studies 2023 update'!X:X),"")</f>
        <v>Plasma</v>
      </c>
      <c r="AH45">
        <f>IF(ISTEXT(AB45),_xlfn.XLOOKUP(AB45,'Included studies 2023 update'!C:C,'Included studies 2023 update'!Y:Y),"")</f>
        <v>1000</v>
      </c>
      <c r="AI45">
        <f>IF(ISTEXT(AB45),_xlfn.XLOOKUP(AB45,'Included studies 2023 update'!C:C,'Included studies 2023 update'!Z:Z),"")</f>
        <v>0</v>
      </c>
    </row>
    <row r="46" spans="1:65" ht="13" customHeight="1">
      <c r="A46" s="2">
        <v>27703035</v>
      </c>
      <c r="B46" s="11" t="s">
        <v>2805</v>
      </c>
      <c r="C46" s="2" t="s">
        <v>185</v>
      </c>
      <c r="D46" s="2" t="s">
        <v>2806</v>
      </c>
      <c r="E46" s="2" t="s">
        <v>2807</v>
      </c>
      <c r="F46" s="2">
        <v>2016</v>
      </c>
      <c r="G46" s="2" t="s">
        <v>10</v>
      </c>
      <c r="I46" s="2"/>
      <c r="J46" s="16"/>
      <c r="K46" s="2"/>
      <c r="L46" s="2"/>
      <c r="M46" s="2"/>
      <c r="N46" s="2"/>
      <c r="O46" s="2"/>
      <c r="Q46" s="2"/>
      <c r="U46" s="96" t="s">
        <v>3742</v>
      </c>
      <c r="V46" s="101" t="s">
        <v>3743</v>
      </c>
      <c r="W46" s="112" t="str" cm="1">
        <f t="array" ref="W46">""&amp;TEXT(MIN(_xlfn._xlws.FILTER('Included studies 2023 update'!$O:$O,'Included studies 2023 update'!$E:$E="No"))*100,"0")&amp;" - "&amp;TEXT(MAX(_xlfn._xlws.FILTER('Included studies 2023 update'!O:O,'Included studies 2023 update'!E:E="No")),"0%")&amp;""</f>
        <v>4 - 65%</v>
      </c>
      <c r="X46" s="102" t="str" cm="1">
        <f t="array" ref="X46">""&amp;TEXT(MIN(_xlfn._xlws.FILTER('Included studies 2023 update'!$O:$O,('Included studies 2023 update'!$E:$E="No")*('Included studies 2023 update'!$H:$H='Full-text review 2023 update'!X$2)))*100,"0")&amp;" - "&amp;TEXT(MAX(_xlfn._xlws.FILTER('Included studies 2023 update'!$O:$O,('Included studies 2023 update'!$E:$E="No")*('Included studies 2023 update'!$H:$H='Full-text review 2023 update'!X$2))),"0%")&amp;""</f>
        <v>7 - 65%</v>
      </c>
      <c r="Y46" s="102" t="str" cm="1">
        <f t="array" ref="Y46">""&amp;TEXT(MIN(_xlfn._xlws.FILTER('Included studies 2023 update'!$O:$O,('Included studies 2023 update'!$E:$E="No")*('Included studies 2023 update'!$H:$H='Full-text review 2023 update'!Y$2)))*100,"0")&amp;" - "&amp;TEXT(MAX(_xlfn._xlws.FILTER('Included studies 2023 update'!$O:$O,('Included studies 2023 update'!$E:$E="No")*('Included studies 2023 update'!$H:$H='Full-text review 2023 update'!Y$2))),"0%")&amp;""</f>
        <v>4 - 42%</v>
      </c>
      <c r="Z46" s="113" t="str" cm="1">
        <f t="array" ref="Z46">""&amp;TEXT(MIN(_xlfn._xlws.FILTER('Included studies 2023 update'!$O:$O,('Included studies 2023 update'!$E:$E="No")*('Included studies 2023 update'!$H:$H='Full-text review 2023 update'!Z$2)))*100,"0")&amp;" - "&amp;TEXT(MAX(_xlfn._xlws.FILTER('Included studies 2023 update'!$O:$O,('Included studies 2023 update'!$E:$E="No")*('Included studies 2023 update'!$H:$H='Full-text review 2023 update'!Z$2))),"0%")&amp;""</f>
        <v>6 - 30%</v>
      </c>
      <c r="AB46" t="str">
        <v>https://pubmed.ncbi.nlm.nih.gov/23461659/</v>
      </c>
      <c r="AC46">
        <f>IF(ISTEXT(AB46),_xlfn.XLOOKUP(AB46,'Included studies 2023 update'!C:C,'Included studies 2023 update'!J:J),"")</f>
        <v>54</v>
      </c>
      <c r="AD46" t="str">
        <f>IF(ISTEXT(AB46),_xlfn.XLOOKUP(AB46,'Included studies 2023 update'!C:C,'Included studies 2023 update'!E:E),"")</f>
        <v>Yes</v>
      </c>
      <c r="AE46" t="str">
        <f>IF(ISTEXT(AB46),_xlfn.XLOOKUP(AB46,'Included studies 2023 update'!C:C,'Included studies 2023 update'!I:I),"")</f>
        <v>Adult</v>
      </c>
      <c r="AF46" t="str">
        <f>IF(ISTEXT(AB46),_xlfn.XLOOKUP(AB46,'Included studies 2023 update'!C:C,'Included studies 2023 update'!U:U),"")</f>
        <v xml:space="preserve"> </v>
      </c>
      <c r="AG46" t="str">
        <f>IF(ISTEXT(AB46),_xlfn.XLOOKUP(AB46,'Included studies 2023 update'!C:C,'Included studies 2023 update'!X:X),"")</f>
        <v>Whole blood</v>
      </c>
      <c r="AH46" t="str">
        <f>IF(ISTEXT(AB46),_xlfn.XLOOKUP(AB46,'Included studies 2023 update'!C:C,'Included studies 2023 update'!Y:Y),"")</f>
        <v>Unclear or ND</v>
      </c>
      <c r="AI46">
        <f>IF(ISTEXT(AB46),_xlfn.XLOOKUP(AB46,'Included studies 2023 update'!C:C,'Included studies 2023 update'!Z:Z),"")</f>
        <v>0</v>
      </c>
    </row>
    <row r="47" spans="1:65" ht="13" customHeight="1">
      <c r="A47" s="2">
        <v>26518057</v>
      </c>
      <c r="B47" s="11" t="s">
        <v>2808</v>
      </c>
      <c r="C47" s="2" t="s">
        <v>135</v>
      </c>
      <c r="D47" s="2" t="s">
        <v>2809</v>
      </c>
      <c r="E47" s="2" t="s">
        <v>2810</v>
      </c>
      <c r="F47" s="2">
        <v>2016</v>
      </c>
      <c r="G47" s="2" t="s">
        <v>10</v>
      </c>
      <c r="I47" s="2"/>
      <c r="J47" s="16"/>
      <c r="K47" s="2"/>
      <c r="L47" s="2"/>
      <c r="M47" s="2"/>
      <c r="N47" s="2"/>
      <c r="O47" s="2"/>
      <c r="Q47" s="2"/>
      <c r="U47" s="96" t="s">
        <v>3744</v>
      </c>
      <c r="V47" s="101" t="s">
        <v>3745</v>
      </c>
      <c r="W47" s="102" t="str" cm="1">
        <f t="array" ref="W47">""&amp;TEXT(AVERAGEIF(AD:AD,"No",AV:AV),"0.0")&amp;" ("&amp;MIN(_xlfn._xlws.FILTER(AV:AV,AD:AD="No"))&amp;"-"&amp;MAX(_xlfn._xlws.FILTER(AV:AV,AD:AD="No"))&amp;")"</f>
        <v>87.2 (28-180)</v>
      </c>
      <c r="X47" s="102" t="str" cm="1">
        <f t="array" ref="X47">""&amp;TEXT(AVERAGE(_xlfn._xlws.FILTER('Included studies 2023 update'!$AM:$AM,('Included studies 2023 update'!$E:$E="No")*('Included studies 2023 update'!$H:$H=X$2))),"0.0")&amp;" ("&amp;TEXT(MIN(_xlfn._xlws.FILTER('Included studies 2023 update'!$AM:$AM,('Included studies 2023 update'!$E:$E="No")*('Included studies 2023 update'!$H:$H=X$2))),"0")&amp;"-"&amp;TEXT(MAX(_xlfn._xlws.FILTER('Included studies 2023 update'!$AM:$AM,('Included studies 2023 update'!$E:$E="No")*('Included studies 2023 update'!$H:$H=X$2))),"0")&amp;")"</f>
        <v>85.9 (28-180)</v>
      </c>
      <c r="Y47" s="102" t="str" cm="1">
        <f t="array" ref="Y47">""&amp;TEXT(AVERAGE(_xlfn._xlws.FILTER('Included studies 2023 update'!$AM:$AM,('Included studies 2023 update'!$E:$E="No")*('Included studies 2023 update'!$H:$H=Y$2))),"0.0")&amp;" ("&amp;TEXT(MIN(_xlfn._xlws.FILTER('Included studies 2023 update'!$AM:$AM,('Included studies 2023 update'!$E:$E="No")*('Included studies 2023 update'!$H:$H=Y$2))),"0")&amp;"-"&amp;TEXT(MAX(_xlfn._xlws.FILTER('Included studies 2023 update'!$AM:$AM,('Included studies 2023 update'!$E:$E="No")*('Included studies 2023 update'!$H:$H=Y$2))),"0")&amp;")"</f>
        <v>87.6 (28-120)</v>
      </c>
      <c r="Z47" s="113" t="str" cm="1">
        <f t="array" ref="Z47">""&amp;TEXT(AVERAGE(_xlfn._xlws.FILTER('Included studies 2023 update'!$AM:$AM,('Included studies 2023 update'!$E:$E="No")*('Included studies 2023 update'!$H:$H=Z$2))),"0.0")&amp;" ("&amp;TEXT(MIN(_xlfn._xlws.FILTER('Included studies 2023 update'!$AM:$AM,('Included studies 2023 update'!$E:$E="No")*('Included studies 2023 update'!$H:$H=Z$2))),"0")&amp;"-"&amp;TEXT(MAX(_xlfn._xlws.FILTER('Included studies 2023 update'!$AM:$AM,('Included studies 2023 update'!$E:$E="No")*('Included studies 2023 update'!$H:$H=Z$2))),"0")&amp;")"</f>
        <v>87.6 (28-120)</v>
      </c>
      <c r="AB47" t="str">
        <v>https://pubmed.ncbi.nlm.nih.gov/9509968/</v>
      </c>
      <c r="AC47">
        <f>IF(ISTEXT(AB47),_xlfn.XLOOKUP(AB47,'Included studies 2023 update'!C:C,'Included studies 2023 update'!J:J),"")</f>
        <v>5</v>
      </c>
      <c r="AD47" t="str">
        <f>IF(ISTEXT(AB47),_xlfn.XLOOKUP(AB47,'Included studies 2023 update'!C:C,'Included studies 2023 update'!E:E),"")</f>
        <v>Yes</v>
      </c>
      <c r="AE47" t="str">
        <f>IF(ISTEXT(AB47),_xlfn.XLOOKUP(AB47,'Included studies 2023 update'!C:C,'Included studies 2023 update'!I:I),"")</f>
        <v>Pediatric</v>
      </c>
      <c r="AF47" t="str">
        <f>IF(ISTEXT(AB47),_xlfn.XLOOKUP(AB47,'Included studies 2023 update'!C:C,'Included studies 2023 update'!U:U),"")</f>
        <v xml:space="preserve"> </v>
      </c>
      <c r="AG47" t="str">
        <f>IF(ISTEXT(AB47),_xlfn.XLOOKUP(AB47,'Included studies 2023 update'!C:C,'Included studies 2023 update'!X:X),"")</f>
        <v>Unclear or ND</v>
      </c>
      <c r="AH47" t="str">
        <f>IF(ISTEXT(AB47),_xlfn.XLOOKUP(AB47,'Included studies 2023 update'!C:C,'Included studies 2023 update'!Y:Y),"")</f>
        <v>Unclear or ND</v>
      </c>
      <c r="AI47">
        <f>IF(ISTEXT(AB47),_xlfn.XLOOKUP(AB47,'Included studies 2023 update'!C:C,'Included studies 2023 update'!Z:Z),"")</f>
        <v>0</v>
      </c>
    </row>
    <row r="48" spans="1:65" ht="13" customHeight="1">
      <c r="A48" s="2">
        <v>12123421</v>
      </c>
      <c r="B48" s="11" t="s">
        <v>2811</v>
      </c>
      <c r="C48" s="2" t="s">
        <v>456</v>
      </c>
      <c r="D48" s="2" t="s">
        <v>2812</v>
      </c>
      <c r="E48" s="2" t="s">
        <v>2813</v>
      </c>
      <c r="F48" s="2">
        <v>2002</v>
      </c>
      <c r="G48" s="2" t="s">
        <v>10</v>
      </c>
      <c r="I48" s="2"/>
      <c r="J48" s="16"/>
      <c r="K48" s="2"/>
      <c r="L48" s="2"/>
      <c r="M48" s="2"/>
      <c r="N48" s="2"/>
      <c r="O48" s="2"/>
      <c r="Q48" s="2"/>
      <c r="U48" s="132" t="s">
        <v>3658</v>
      </c>
      <c r="V48" s="138" t="s">
        <v>3678</v>
      </c>
      <c r="W48" s="96" t="str">
        <f>""&amp;TEXT(COUNTIF(AW:AW,V48),"0")&amp;" ("&amp;TEXT(COUNTIF(AW:AW,V48)/SUM(COUNTIF(AW:AW,$V$48),COUNTIF(AW:AW,$V$49),COUNTIF(AW:AW,$V$50),COUNTIF(AW:AW,$V$51),COUNTIF(AW:AW,$V$52)),"0.0%")&amp;")"</f>
        <v>1 (3.6%)</v>
      </c>
      <c r="X48" s="102" t="str" cm="1">
        <f t="array" ref="X48">""&amp;TEXT(SUM(IF(_xlfn._xlws.FILTER(_xlfn._xlws.FILTER('Included studies 2023 update'!$AN:$AN,('Included studies 2023 update'!$E:$E="No")*('Included studies 2023 update'!$H:$H=X$2)),_xlfn._xlws.FILTER('Included studies 2023 update'!$AN:$AN,('Included studies 2023 update'!$E:$E="No")*('Included studies 2023 update'!$H:$H=X$2))=$V48,0)=0,0,1)),"0")&amp;" ("&amp;TEXT(SUM(IF(_xlfn._xlws.FILTER(_xlfn._xlws.FILTER('Included studies 2023 update'!$AN:$AN,('Included studies 2023 update'!$E:$E="No")*('Included studies 2023 update'!$H:$H=X$2)),_xlfn._xlws.FILTER('Included studies 2023 update'!$AN:$AN,('Included studies 2023 update'!$E:$E="No")*('Included studies 2023 update'!$H:$H=X$2))=$V48,0)=0,0,1))/SUM(SUM(IF(_xlfn._xlws.FILTER(_xlfn._xlws.FILTER('Included studies 2023 update'!$AN:$AN,('Included studies 2023 update'!$E:$E="No")*('Included studies 2023 update'!$H:$H=X$2)),_xlfn._xlws.FILTER('Included studies 2023 update'!$AN:$AN,('Included studies 2023 update'!$E:$E="No")*('Included studies 2023 update'!$H:$H=X$2))=$V$48,0)=0,0,1)),SUM(IF(_xlfn._xlws.FILTER(_xlfn._xlws.FILTER('Included studies 2023 update'!$AN:$AN,('Included studies 2023 update'!$E:$E="No")*('Included studies 2023 update'!$H:$H=X$2)),_xlfn._xlws.FILTER('Included studies 2023 update'!$AN:$AN,('Included studies 2023 update'!$E:$E="No")*('Included studies 2023 update'!$H:$H=X$2))=$V$49,0)=0,0,1)),SUM(IF(_xlfn._xlws.FILTER(_xlfn._xlws.FILTER('Included studies 2023 update'!$AN:$AN,('Included studies 2023 update'!$E:$E="No")*('Included studies 2023 update'!$H:$H=X$2)),_xlfn._xlws.FILTER('Included studies 2023 update'!$AN:$AN,('Included studies 2023 update'!$E:$E="No")*('Included studies 2023 update'!$H:$H=X$2))=$V$50,0)=0,0,1)),SUM(IF(_xlfn._xlws.FILTER(_xlfn._xlws.FILTER('Included studies 2023 update'!$AN:$AN,('Included studies 2023 update'!$E:$E="No")*('Included studies 2023 update'!$H:$H=X$2)),_xlfn._xlws.FILTER('Included studies 2023 update'!$AN:$AN,('Included studies 2023 update'!$E:$E="No")*('Included studies 2023 update'!$H:$H=X$2))=$V$51,0)=0,0,1)),SUM(IF(_xlfn._xlws.FILTER(_xlfn._xlws.FILTER('Included studies 2023 update'!$AN:$AN,('Included studies 2023 update'!$E:$E="No")*('Included studies 2023 update'!$H:$H=X$2)),_xlfn._xlws.FILTER('Included studies 2023 update'!$AN:$AN,('Included studies 2023 update'!$E:$E="No")*('Included studies 2023 update'!$H:$H=X$2))=$V$52,0)=0,0,1))),"0.0%")&amp;")"</f>
        <v>1 (4.0%)</v>
      </c>
      <c r="Y48" s="102" t="str" cm="1">
        <f t="array" ref="Y48">""&amp;TEXT(SUM(IF(_xlfn._xlws.FILTER(_xlfn._xlws.FILTER('Included studies 2023 update'!$AN:$AN,('Included studies 2023 update'!$E:$E="No")*('Included studies 2023 update'!$H:$H=Y$2)),_xlfn._xlws.FILTER('Included studies 2023 update'!$AN:$AN,('Included studies 2023 update'!$E:$E="No")*('Included studies 2023 update'!$H:$H=Y$2))=$V48,0)=0,0,1)),"0")&amp;" ("&amp;TEXT(SUM(IF(_xlfn._xlws.FILTER(_xlfn._xlws.FILTER('Included studies 2023 update'!$AN:$AN,('Included studies 2023 update'!$E:$E="No")*('Included studies 2023 update'!$H:$H=Y$2)),_xlfn._xlws.FILTER('Included studies 2023 update'!$AN:$AN,('Included studies 2023 update'!$E:$E="No")*('Included studies 2023 update'!$H:$H=Y$2))=$V48,0)=0,0,1))/SUM(SUM(IF(_xlfn._xlws.FILTER(_xlfn._xlws.FILTER('Included studies 2023 update'!$AN:$AN,('Included studies 2023 update'!$E:$E="No")*('Included studies 2023 update'!$H:$H=Y$2)),_xlfn._xlws.FILTER('Included studies 2023 update'!$AN:$AN,('Included studies 2023 update'!$E:$E="No")*('Included studies 2023 update'!$H:$H=Y$2))=$V$48,0)=0,0,1)),SUM(IF(_xlfn._xlws.FILTER(_xlfn._xlws.FILTER('Included studies 2023 update'!$AN:$AN,('Included studies 2023 update'!$E:$E="No")*('Included studies 2023 update'!$H:$H=Y$2)),_xlfn._xlws.FILTER('Included studies 2023 update'!$AN:$AN,('Included studies 2023 update'!$E:$E="No")*('Included studies 2023 update'!$H:$H=Y$2))=$V$49,0)=0,0,1)),SUM(IF(_xlfn._xlws.FILTER(_xlfn._xlws.FILTER('Included studies 2023 update'!$AN:$AN,('Included studies 2023 update'!$E:$E="No")*('Included studies 2023 update'!$H:$H=Y$2)),_xlfn._xlws.FILTER('Included studies 2023 update'!$AN:$AN,('Included studies 2023 update'!$E:$E="No")*('Included studies 2023 update'!$H:$H=Y$2))=$V$50,0)=0,0,1)),SUM(IF(_xlfn._xlws.FILTER(_xlfn._xlws.FILTER('Included studies 2023 update'!$AN:$AN,('Included studies 2023 update'!$E:$E="No")*('Included studies 2023 update'!$H:$H=Y$2)),_xlfn._xlws.FILTER('Included studies 2023 update'!$AN:$AN,('Included studies 2023 update'!$E:$E="No")*('Included studies 2023 update'!$H:$H=Y$2))=$V$51,0)=0,0,1)),SUM(IF(_xlfn._xlws.FILTER(_xlfn._xlws.FILTER('Included studies 2023 update'!$AN:$AN,('Included studies 2023 update'!$E:$E="No")*('Included studies 2023 update'!$H:$H=Y$2)),_xlfn._xlws.FILTER('Included studies 2023 update'!$AN:$AN,('Included studies 2023 update'!$E:$E="No")*('Included studies 2023 update'!$H:$H=Y$2))=$V$52,0)=0,0,1))),"0.0%")&amp;")"</f>
        <v>0 (0.0%)</v>
      </c>
      <c r="Z48" s="102" t="str" cm="1">
        <f t="array" ref="Z48">""&amp;TEXT(SUM(IF(_xlfn._xlws.FILTER(_xlfn._xlws.FILTER('Included studies 2023 update'!$AN:$AN,('Included studies 2023 update'!$E:$E="No")*('Included studies 2023 update'!$H:$H=Z$2)),_xlfn._xlws.FILTER('Included studies 2023 update'!$AN:$AN,('Included studies 2023 update'!$E:$E="No")*('Included studies 2023 update'!$H:$H=Z$2))=$V48,0)=0,0,1)),"0")&amp;" ("&amp;TEXT(SUM(IF(_xlfn._xlws.FILTER(_xlfn._xlws.FILTER('Included studies 2023 update'!$AN:$AN,('Included studies 2023 update'!$E:$E="No")*('Included studies 2023 update'!$H:$H=Z$2)),_xlfn._xlws.FILTER('Included studies 2023 update'!$AN:$AN,('Included studies 2023 update'!$E:$E="No")*('Included studies 2023 update'!$H:$H=Z$2))=$V48,0)=0,0,1))/SUM(SUM(IF(_xlfn._xlws.FILTER(_xlfn._xlws.FILTER('Included studies 2023 update'!$AN:$AN,('Included studies 2023 update'!$E:$E="No")*('Included studies 2023 update'!$H:$H=Z$2)),_xlfn._xlws.FILTER('Included studies 2023 update'!$AN:$AN,('Included studies 2023 update'!$E:$E="No")*('Included studies 2023 update'!$H:$H=Z$2))=$V$48,0)=0,0,1)),SUM(IF(_xlfn._xlws.FILTER(_xlfn._xlws.FILTER('Included studies 2023 update'!$AN:$AN,('Included studies 2023 update'!$E:$E="No")*('Included studies 2023 update'!$H:$H=Z$2)),_xlfn._xlws.FILTER('Included studies 2023 update'!$AN:$AN,('Included studies 2023 update'!$E:$E="No")*('Included studies 2023 update'!$H:$H=Z$2))=$V$49,0)=0,0,1)),SUM(IF(_xlfn._xlws.FILTER(_xlfn._xlws.FILTER('Included studies 2023 update'!$AN:$AN,('Included studies 2023 update'!$E:$E="No")*('Included studies 2023 update'!$H:$H=Z$2)),_xlfn._xlws.FILTER('Included studies 2023 update'!$AN:$AN,('Included studies 2023 update'!$E:$E="No")*('Included studies 2023 update'!$H:$H=Z$2))=$V$50,0)=0,0,1)),SUM(IF(_xlfn._xlws.FILTER(_xlfn._xlws.FILTER('Included studies 2023 update'!$AN:$AN,('Included studies 2023 update'!$E:$E="No")*('Included studies 2023 update'!$H:$H=Z$2)),_xlfn._xlws.FILTER('Included studies 2023 update'!$AN:$AN,('Included studies 2023 update'!$E:$E="No")*('Included studies 2023 update'!$H:$H=Z$2))=$V$51,0)=0,0,1)),SUM(IF(_xlfn._xlws.FILTER(_xlfn._xlws.FILTER('Included studies 2023 update'!$AN:$AN,('Included studies 2023 update'!$E:$E="No")*('Included studies 2023 update'!$H:$H=Z$2)),_xlfn._xlws.FILTER('Included studies 2023 update'!$AN:$AN,('Included studies 2023 update'!$E:$E="No")*('Included studies 2023 update'!$H:$H=Z$2))=$V$52,0)=0,0,1))),"0.0%")&amp;")"</f>
        <v>0 (0.0%)</v>
      </c>
      <c r="AB48" t="str">
        <v>https://pubmed.ncbi.nlm.nih.gov/26920464/</v>
      </c>
      <c r="AC48">
        <f>IF(ISTEXT(AB48),_xlfn.XLOOKUP(AB48,'Included studies 2023 update'!C:C,'Included studies 2023 update'!J:J),"")</f>
        <v>36</v>
      </c>
      <c r="AD48" t="str">
        <f>IF(ISTEXT(AB48),_xlfn.XLOOKUP(AB48,'Included studies 2023 update'!C:C,'Included studies 2023 update'!E:E),"")</f>
        <v>Yes</v>
      </c>
      <c r="AE48" t="str">
        <f>IF(ISTEXT(AB48),_xlfn.XLOOKUP(AB48,'Included studies 2023 update'!C:C,'Included studies 2023 update'!I:I),"")</f>
        <v>Pediatric</v>
      </c>
      <c r="AF48" t="str">
        <f>IF(ISTEXT(AB48),_xlfn.XLOOKUP(AB48,'Included studies 2023 update'!C:C,'Included studies 2023 update'!U:U),"")</f>
        <v xml:space="preserve"> </v>
      </c>
      <c r="AG48" t="str">
        <f>IF(ISTEXT(AB48),_xlfn.XLOOKUP(AB48,'Included studies 2023 update'!C:C,'Included studies 2023 update'!X:X),"")</f>
        <v>Unclear or ND</v>
      </c>
      <c r="AH48" t="str">
        <f>IF(ISTEXT(AB48),_xlfn.XLOOKUP(AB48,'Included studies 2023 update'!C:C,'Included studies 2023 update'!Y:Y),"")</f>
        <v>Unclear or ND</v>
      </c>
      <c r="AI48">
        <f>IF(ISTEXT(AB48),_xlfn.XLOOKUP(AB48,'Included studies 2023 update'!C:C,'Included studies 2023 update'!Z:Z),"")</f>
        <v>0</v>
      </c>
    </row>
    <row r="49" spans="1:35" ht="13" customHeight="1">
      <c r="A49" s="2">
        <v>21810148</v>
      </c>
      <c r="B49" s="11" t="s">
        <v>2814</v>
      </c>
      <c r="C49" s="2" t="s">
        <v>534</v>
      </c>
      <c r="D49" s="2" t="s">
        <v>2815</v>
      </c>
      <c r="E49" s="2" t="s">
        <v>2816</v>
      </c>
      <c r="F49" s="2">
        <v>2011</v>
      </c>
      <c r="G49" s="2" t="s">
        <v>10</v>
      </c>
      <c r="I49" s="2"/>
      <c r="J49" s="13"/>
      <c r="K49" s="2"/>
      <c r="L49" s="2"/>
      <c r="M49" s="2"/>
      <c r="N49" s="2"/>
      <c r="O49" s="2"/>
      <c r="Q49" s="2"/>
      <c r="U49" s="131"/>
      <c r="V49" s="129" t="s">
        <v>3662</v>
      </c>
      <c r="W49" s="123" t="str">
        <f>""&amp;TEXT(COUNTIF(AW:AW,V49),"0")&amp;" ("&amp;TEXT(COUNTIF(AW:AW,V49)/SUM(COUNTIF(AW:AW,$V$48),COUNTIF(AW:AW,$V$49),COUNTIF(AW:AW,$V$50),COUNTIF(AW:AW,$V$51),COUNTIF(AW:AW,$V$52)),"0.0%")&amp;")"</f>
        <v>15 (53.6%)</v>
      </c>
      <c r="X49" s="110" t="str" cm="1">
        <f t="array" ref="X49">""&amp;TEXT(SUM(IF(_xlfn._xlws.FILTER(_xlfn._xlws.FILTER('Included studies 2023 update'!$AN:$AN,('Included studies 2023 update'!$E:$E="No")*('Included studies 2023 update'!$H:$H=X$2)),_xlfn._xlws.FILTER('Included studies 2023 update'!$AN:$AN,('Included studies 2023 update'!$E:$E="No")*('Included studies 2023 update'!$H:$H=X$2))=$V49,0)=0,0,1)),"0")&amp;" ("&amp;TEXT(SUM(IF(_xlfn._xlws.FILTER(_xlfn._xlws.FILTER('Included studies 2023 update'!$AN:$AN,('Included studies 2023 update'!$E:$E="No")*('Included studies 2023 update'!$H:$H=X$2)),_xlfn._xlws.FILTER('Included studies 2023 update'!$AN:$AN,('Included studies 2023 update'!$E:$E="No")*('Included studies 2023 update'!$H:$H=X$2))=$V49,0)=0,0,1))/SUM(SUM(IF(_xlfn._xlws.FILTER(_xlfn._xlws.FILTER('Included studies 2023 update'!$AN:$AN,('Included studies 2023 update'!$E:$E="No")*('Included studies 2023 update'!$H:$H=X$2)),_xlfn._xlws.FILTER('Included studies 2023 update'!$AN:$AN,('Included studies 2023 update'!$E:$E="No")*('Included studies 2023 update'!$H:$H=X$2))=$V$48,0)=0,0,1)),SUM(IF(_xlfn._xlws.FILTER(_xlfn._xlws.FILTER('Included studies 2023 update'!$AN:$AN,('Included studies 2023 update'!$E:$E="No")*('Included studies 2023 update'!$H:$H=X$2)),_xlfn._xlws.FILTER('Included studies 2023 update'!$AN:$AN,('Included studies 2023 update'!$E:$E="No")*('Included studies 2023 update'!$H:$H=X$2))=$V$49,0)=0,0,1)),SUM(IF(_xlfn._xlws.FILTER(_xlfn._xlws.FILTER('Included studies 2023 update'!$AN:$AN,('Included studies 2023 update'!$E:$E="No")*('Included studies 2023 update'!$H:$H=X$2)),_xlfn._xlws.FILTER('Included studies 2023 update'!$AN:$AN,('Included studies 2023 update'!$E:$E="No")*('Included studies 2023 update'!$H:$H=X$2))=$V$50,0)=0,0,1)),SUM(IF(_xlfn._xlws.FILTER(_xlfn._xlws.FILTER('Included studies 2023 update'!$AN:$AN,('Included studies 2023 update'!$E:$E="No")*('Included studies 2023 update'!$H:$H=X$2)),_xlfn._xlws.FILTER('Included studies 2023 update'!$AN:$AN,('Included studies 2023 update'!$E:$E="No")*('Included studies 2023 update'!$H:$H=X$2))=$V$51,0)=0,0,1)),SUM(IF(_xlfn._xlws.FILTER(_xlfn._xlws.FILTER('Included studies 2023 update'!$AN:$AN,('Included studies 2023 update'!$E:$E="No")*('Included studies 2023 update'!$H:$H=X$2)),_xlfn._xlws.FILTER('Included studies 2023 update'!$AN:$AN,('Included studies 2023 update'!$E:$E="No")*('Included studies 2023 update'!$H:$H=X$2))=$V$52,0)=0,0,1))),"0.0%")&amp;")"</f>
        <v>12 (48.0%)</v>
      </c>
      <c r="Y49" s="110" t="str" cm="1">
        <f t="array" ref="Y49">""&amp;TEXT(SUM(IF(_xlfn._xlws.FILTER(_xlfn._xlws.FILTER('Included studies 2023 update'!$AN:$AN,('Included studies 2023 update'!$E:$E="No")*('Included studies 2023 update'!$H:$H=Y$2)),_xlfn._xlws.FILTER('Included studies 2023 update'!$AN:$AN,('Included studies 2023 update'!$E:$E="No")*('Included studies 2023 update'!$H:$H=Y$2))=$V49,0)=0,0,1)),"0")&amp;" ("&amp;TEXT(SUM(IF(_xlfn._xlws.FILTER(_xlfn._xlws.FILTER('Included studies 2023 update'!$AN:$AN,('Included studies 2023 update'!$E:$E="No")*('Included studies 2023 update'!$H:$H=Y$2)),_xlfn._xlws.FILTER('Included studies 2023 update'!$AN:$AN,('Included studies 2023 update'!$E:$E="No")*('Included studies 2023 update'!$H:$H=Y$2))=$V49,0)=0,0,1))/SUM(SUM(IF(_xlfn._xlws.FILTER(_xlfn._xlws.FILTER('Included studies 2023 update'!$AN:$AN,('Included studies 2023 update'!$E:$E="No")*('Included studies 2023 update'!$H:$H=Y$2)),_xlfn._xlws.FILTER('Included studies 2023 update'!$AN:$AN,('Included studies 2023 update'!$E:$E="No")*('Included studies 2023 update'!$H:$H=Y$2))=$V$48,0)=0,0,1)),SUM(IF(_xlfn._xlws.FILTER(_xlfn._xlws.FILTER('Included studies 2023 update'!$AN:$AN,('Included studies 2023 update'!$E:$E="No")*('Included studies 2023 update'!$H:$H=Y$2)),_xlfn._xlws.FILTER('Included studies 2023 update'!$AN:$AN,('Included studies 2023 update'!$E:$E="No")*('Included studies 2023 update'!$H:$H=Y$2))=$V$49,0)=0,0,1)),SUM(IF(_xlfn._xlws.FILTER(_xlfn._xlws.FILTER('Included studies 2023 update'!$AN:$AN,('Included studies 2023 update'!$E:$E="No")*('Included studies 2023 update'!$H:$H=Y$2)),_xlfn._xlws.FILTER('Included studies 2023 update'!$AN:$AN,('Included studies 2023 update'!$E:$E="No")*('Included studies 2023 update'!$H:$H=Y$2))=$V$50,0)=0,0,1)),SUM(IF(_xlfn._xlws.FILTER(_xlfn._xlws.FILTER('Included studies 2023 update'!$AN:$AN,('Included studies 2023 update'!$E:$E="No")*('Included studies 2023 update'!$H:$H=Y$2)),_xlfn._xlws.FILTER('Included studies 2023 update'!$AN:$AN,('Included studies 2023 update'!$E:$E="No")*('Included studies 2023 update'!$H:$H=Y$2))=$V$51,0)=0,0,1)),SUM(IF(_xlfn._xlws.FILTER(_xlfn._xlws.FILTER('Included studies 2023 update'!$AN:$AN,('Included studies 2023 update'!$E:$E="No")*('Included studies 2023 update'!$H:$H=Y$2)),_xlfn._xlws.FILTER('Included studies 2023 update'!$AN:$AN,('Included studies 2023 update'!$E:$E="No")*('Included studies 2023 update'!$H:$H=Y$2))=$V$52,0)=0,0,1))),"0.0%")&amp;")"</f>
        <v>4 (50.0%)</v>
      </c>
      <c r="Z49" s="110" t="str" cm="1">
        <f t="array" ref="Z49">""&amp;TEXT(SUM(IF(_xlfn._xlws.FILTER(_xlfn._xlws.FILTER('Included studies 2023 update'!$AN:$AN,('Included studies 2023 update'!$E:$E="No")*('Included studies 2023 update'!$H:$H=Z$2)),_xlfn._xlws.FILTER('Included studies 2023 update'!$AN:$AN,('Included studies 2023 update'!$E:$E="No")*('Included studies 2023 update'!$H:$H=Z$2))=$V49,0)=0,0,1)),"0")&amp;" ("&amp;TEXT(SUM(IF(_xlfn._xlws.FILTER(_xlfn._xlws.FILTER('Included studies 2023 update'!$AN:$AN,('Included studies 2023 update'!$E:$E="No")*('Included studies 2023 update'!$H:$H=Z$2)),_xlfn._xlws.FILTER('Included studies 2023 update'!$AN:$AN,('Included studies 2023 update'!$E:$E="No")*('Included studies 2023 update'!$H:$H=Z$2))=$V49,0)=0,0,1))/SUM(SUM(IF(_xlfn._xlws.FILTER(_xlfn._xlws.FILTER('Included studies 2023 update'!$AN:$AN,('Included studies 2023 update'!$E:$E="No")*('Included studies 2023 update'!$H:$H=Z$2)),_xlfn._xlws.FILTER('Included studies 2023 update'!$AN:$AN,('Included studies 2023 update'!$E:$E="No")*('Included studies 2023 update'!$H:$H=Z$2))=$V$48,0)=0,0,1)),SUM(IF(_xlfn._xlws.FILTER(_xlfn._xlws.FILTER('Included studies 2023 update'!$AN:$AN,('Included studies 2023 update'!$E:$E="No")*('Included studies 2023 update'!$H:$H=Z$2)),_xlfn._xlws.FILTER('Included studies 2023 update'!$AN:$AN,('Included studies 2023 update'!$E:$E="No")*('Included studies 2023 update'!$H:$H=Z$2))=$V$49,0)=0,0,1)),SUM(IF(_xlfn._xlws.FILTER(_xlfn._xlws.FILTER('Included studies 2023 update'!$AN:$AN,('Included studies 2023 update'!$E:$E="No")*('Included studies 2023 update'!$H:$H=Z$2)),_xlfn._xlws.FILTER('Included studies 2023 update'!$AN:$AN,('Included studies 2023 update'!$E:$E="No")*('Included studies 2023 update'!$H:$H=Z$2))=$V$50,0)=0,0,1)),SUM(IF(_xlfn._xlws.FILTER(_xlfn._xlws.FILTER('Included studies 2023 update'!$AN:$AN,('Included studies 2023 update'!$E:$E="No")*('Included studies 2023 update'!$H:$H=Z$2)),_xlfn._xlws.FILTER('Included studies 2023 update'!$AN:$AN,('Included studies 2023 update'!$E:$E="No")*('Included studies 2023 update'!$H:$H=Z$2))=$V$51,0)=0,0,1)),SUM(IF(_xlfn._xlws.FILTER(_xlfn._xlws.FILTER('Included studies 2023 update'!$AN:$AN,('Included studies 2023 update'!$E:$E="No")*('Included studies 2023 update'!$H:$H=Z$2)),_xlfn._xlws.FILTER('Included studies 2023 update'!$AN:$AN,('Included studies 2023 update'!$E:$E="No")*('Included studies 2023 update'!$H:$H=Z$2))=$V$52,0)=0,0,1))),"0.0%")&amp;")"</f>
        <v>3 (42.9%)</v>
      </c>
      <c r="AB49" t="str">
        <v>https://pubmed.ncbi.nlm.nih.gov/24964991/</v>
      </c>
      <c r="AC49">
        <f>IF(ISTEXT(AB49),_xlfn.XLOOKUP(AB49,'Included studies 2023 update'!C:C,'Included studies 2023 update'!J:J),"")</f>
        <v>11</v>
      </c>
      <c r="AD49" t="str">
        <f>IF(ISTEXT(AB49),_xlfn.XLOOKUP(AB49,'Included studies 2023 update'!C:C,'Included studies 2023 update'!E:E),"")</f>
        <v>Yes</v>
      </c>
      <c r="AE49" t="str">
        <f>IF(ISTEXT(AB49),_xlfn.XLOOKUP(AB49,'Included studies 2023 update'!C:C,'Included studies 2023 update'!I:I),"")</f>
        <v>ND</v>
      </c>
      <c r="AF49" t="str">
        <f>IF(ISTEXT(AB49),_xlfn.XLOOKUP(AB49,'Included studies 2023 update'!C:C,'Included studies 2023 update'!U:U),"")</f>
        <v xml:space="preserve"> </v>
      </c>
      <c r="AG49" t="str">
        <f>IF(ISTEXT(AB49),_xlfn.XLOOKUP(AB49,'Included studies 2023 update'!C:C,'Included studies 2023 update'!X:X),"")</f>
        <v>PBMC</v>
      </c>
      <c r="AH49" t="str">
        <f>IF(ISTEXT(AB49),_xlfn.XLOOKUP(AB49,'Included studies 2023 update'!C:C,'Included studies 2023 update'!Y:Y),"")</f>
        <v>Unclear or ND</v>
      </c>
      <c r="AI49">
        <f>IF(ISTEXT(AB49),_xlfn.XLOOKUP(AB49,'Included studies 2023 update'!C:C,'Included studies 2023 update'!Z:Z),"")</f>
        <v>0</v>
      </c>
    </row>
    <row r="50" spans="1:35" ht="13" customHeight="1">
      <c r="A50" s="2">
        <v>23331378</v>
      </c>
      <c r="B50" s="11" t="s">
        <v>2817</v>
      </c>
      <c r="C50" s="2" t="s">
        <v>294</v>
      </c>
      <c r="D50" s="2" t="s">
        <v>2818</v>
      </c>
      <c r="E50" s="2" t="s">
        <v>2819</v>
      </c>
      <c r="F50" s="2">
        <v>2013</v>
      </c>
      <c r="G50" s="2" t="s">
        <v>10</v>
      </c>
      <c r="I50" s="2"/>
      <c r="J50" s="16"/>
      <c r="K50" s="2"/>
      <c r="L50" s="2"/>
      <c r="M50" s="2"/>
      <c r="N50" s="2"/>
      <c r="O50" s="2"/>
      <c r="Q50" s="2"/>
      <c r="U50" s="131"/>
      <c r="V50" s="129" t="s">
        <v>3664</v>
      </c>
      <c r="W50" s="123" t="str">
        <f>""&amp;TEXT(COUNTIF(AW:AW,V50),"0")&amp;" ("&amp;TEXT(COUNTIF(AW:AW,V50)/SUM(COUNTIF(AW:AW,$V$48),COUNTIF(AW:AW,$V$49),COUNTIF(AW:AW,$V$50),COUNTIF(AW:AW,$V$51),COUNTIF(AW:AW,$V$52)),"0.0%")&amp;")"</f>
        <v>1 (3.6%)</v>
      </c>
      <c r="X50" s="110" t="str" cm="1">
        <f t="array" ref="X50">""&amp;TEXT(SUM(IF(_xlfn._xlws.FILTER(_xlfn._xlws.FILTER('Included studies 2023 update'!$AN:$AN,('Included studies 2023 update'!$E:$E="No")*('Included studies 2023 update'!$H:$H=X$2)),_xlfn._xlws.FILTER('Included studies 2023 update'!$AN:$AN,('Included studies 2023 update'!$E:$E="No")*('Included studies 2023 update'!$H:$H=X$2))=$V50,0)=0,0,1)),"0")&amp;" ("&amp;TEXT(SUM(IF(_xlfn._xlws.FILTER(_xlfn._xlws.FILTER('Included studies 2023 update'!$AN:$AN,('Included studies 2023 update'!$E:$E="No")*('Included studies 2023 update'!$H:$H=X$2)),_xlfn._xlws.FILTER('Included studies 2023 update'!$AN:$AN,('Included studies 2023 update'!$E:$E="No")*('Included studies 2023 update'!$H:$H=X$2))=$V50,0)=0,0,1))/SUM(SUM(IF(_xlfn._xlws.FILTER(_xlfn._xlws.FILTER('Included studies 2023 update'!$AN:$AN,('Included studies 2023 update'!$E:$E="No")*('Included studies 2023 update'!$H:$H=X$2)),_xlfn._xlws.FILTER('Included studies 2023 update'!$AN:$AN,('Included studies 2023 update'!$E:$E="No")*('Included studies 2023 update'!$H:$H=X$2))=$V$48,0)=0,0,1)),SUM(IF(_xlfn._xlws.FILTER(_xlfn._xlws.FILTER('Included studies 2023 update'!$AN:$AN,('Included studies 2023 update'!$E:$E="No")*('Included studies 2023 update'!$H:$H=X$2)),_xlfn._xlws.FILTER('Included studies 2023 update'!$AN:$AN,('Included studies 2023 update'!$E:$E="No")*('Included studies 2023 update'!$H:$H=X$2))=$V$49,0)=0,0,1)),SUM(IF(_xlfn._xlws.FILTER(_xlfn._xlws.FILTER('Included studies 2023 update'!$AN:$AN,('Included studies 2023 update'!$E:$E="No")*('Included studies 2023 update'!$H:$H=X$2)),_xlfn._xlws.FILTER('Included studies 2023 update'!$AN:$AN,('Included studies 2023 update'!$E:$E="No")*('Included studies 2023 update'!$H:$H=X$2))=$V$50,0)=0,0,1)),SUM(IF(_xlfn._xlws.FILTER(_xlfn._xlws.FILTER('Included studies 2023 update'!$AN:$AN,('Included studies 2023 update'!$E:$E="No")*('Included studies 2023 update'!$H:$H=X$2)),_xlfn._xlws.FILTER('Included studies 2023 update'!$AN:$AN,('Included studies 2023 update'!$E:$E="No")*('Included studies 2023 update'!$H:$H=X$2))=$V$51,0)=0,0,1)),SUM(IF(_xlfn._xlws.FILTER(_xlfn._xlws.FILTER('Included studies 2023 update'!$AN:$AN,('Included studies 2023 update'!$E:$E="No")*('Included studies 2023 update'!$H:$H=X$2)),_xlfn._xlws.FILTER('Included studies 2023 update'!$AN:$AN,('Included studies 2023 update'!$E:$E="No")*('Included studies 2023 update'!$H:$H=X$2))=$V$52,0)=0,0,1))),"0.0%")&amp;")"</f>
        <v>1 (4.0%)</v>
      </c>
      <c r="Y50" s="110" t="str" cm="1">
        <f t="array" ref="Y50">""&amp;TEXT(SUM(IF(_xlfn._xlws.FILTER(_xlfn._xlws.FILTER('Included studies 2023 update'!$AN:$AN,('Included studies 2023 update'!$E:$E="No")*('Included studies 2023 update'!$H:$H=Y$2)),_xlfn._xlws.FILTER('Included studies 2023 update'!$AN:$AN,('Included studies 2023 update'!$E:$E="No")*('Included studies 2023 update'!$H:$H=Y$2))=$V50,0)=0,0,1)),"0")&amp;" ("&amp;TEXT(SUM(IF(_xlfn._xlws.FILTER(_xlfn._xlws.FILTER('Included studies 2023 update'!$AN:$AN,('Included studies 2023 update'!$E:$E="No")*('Included studies 2023 update'!$H:$H=Y$2)),_xlfn._xlws.FILTER('Included studies 2023 update'!$AN:$AN,('Included studies 2023 update'!$E:$E="No")*('Included studies 2023 update'!$H:$H=Y$2))=$V50,0)=0,0,1))/SUM(SUM(IF(_xlfn._xlws.FILTER(_xlfn._xlws.FILTER('Included studies 2023 update'!$AN:$AN,('Included studies 2023 update'!$E:$E="No")*('Included studies 2023 update'!$H:$H=Y$2)),_xlfn._xlws.FILTER('Included studies 2023 update'!$AN:$AN,('Included studies 2023 update'!$E:$E="No")*('Included studies 2023 update'!$H:$H=Y$2))=$V$48,0)=0,0,1)),SUM(IF(_xlfn._xlws.FILTER(_xlfn._xlws.FILTER('Included studies 2023 update'!$AN:$AN,('Included studies 2023 update'!$E:$E="No")*('Included studies 2023 update'!$H:$H=Y$2)),_xlfn._xlws.FILTER('Included studies 2023 update'!$AN:$AN,('Included studies 2023 update'!$E:$E="No")*('Included studies 2023 update'!$H:$H=Y$2))=$V$49,0)=0,0,1)),SUM(IF(_xlfn._xlws.FILTER(_xlfn._xlws.FILTER('Included studies 2023 update'!$AN:$AN,('Included studies 2023 update'!$E:$E="No")*('Included studies 2023 update'!$H:$H=Y$2)),_xlfn._xlws.FILTER('Included studies 2023 update'!$AN:$AN,('Included studies 2023 update'!$E:$E="No")*('Included studies 2023 update'!$H:$H=Y$2))=$V$50,0)=0,0,1)),SUM(IF(_xlfn._xlws.FILTER(_xlfn._xlws.FILTER('Included studies 2023 update'!$AN:$AN,('Included studies 2023 update'!$E:$E="No")*('Included studies 2023 update'!$H:$H=Y$2)),_xlfn._xlws.FILTER('Included studies 2023 update'!$AN:$AN,('Included studies 2023 update'!$E:$E="No")*('Included studies 2023 update'!$H:$H=Y$2))=$V$51,0)=0,0,1)),SUM(IF(_xlfn._xlws.FILTER(_xlfn._xlws.FILTER('Included studies 2023 update'!$AN:$AN,('Included studies 2023 update'!$E:$E="No")*('Included studies 2023 update'!$H:$H=Y$2)),_xlfn._xlws.FILTER('Included studies 2023 update'!$AN:$AN,('Included studies 2023 update'!$E:$E="No")*('Included studies 2023 update'!$H:$H=Y$2))=$V$52,0)=0,0,1))),"0.0%")&amp;")"</f>
        <v>0 (0.0%)</v>
      </c>
      <c r="Z50" s="110" t="str" cm="1">
        <f t="array" ref="Z50">""&amp;TEXT(SUM(IF(_xlfn._xlws.FILTER(_xlfn._xlws.FILTER('Included studies 2023 update'!$AN:$AN,('Included studies 2023 update'!$E:$E="No")*('Included studies 2023 update'!$H:$H=Z$2)),_xlfn._xlws.FILTER('Included studies 2023 update'!$AN:$AN,('Included studies 2023 update'!$E:$E="No")*('Included studies 2023 update'!$H:$H=Z$2))=$V50,0)=0,0,1)),"0")&amp;" ("&amp;TEXT(SUM(IF(_xlfn._xlws.FILTER(_xlfn._xlws.FILTER('Included studies 2023 update'!$AN:$AN,('Included studies 2023 update'!$E:$E="No")*('Included studies 2023 update'!$H:$H=Z$2)),_xlfn._xlws.FILTER('Included studies 2023 update'!$AN:$AN,('Included studies 2023 update'!$E:$E="No")*('Included studies 2023 update'!$H:$H=Z$2))=$V50,0)=0,0,1))/SUM(SUM(IF(_xlfn._xlws.FILTER(_xlfn._xlws.FILTER('Included studies 2023 update'!$AN:$AN,('Included studies 2023 update'!$E:$E="No")*('Included studies 2023 update'!$H:$H=Z$2)),_xlfn._xlws.FILTER('Included studies 2023 update'!$AN:$AN,('Included studies 2023 update'!$E:$E="No")*('Included studies 2023 update'!$H:$H=Z$2))=$V$48,0)=0,0,1)),SUM(IF(_xlfn._xlws.FILTER(_xlfn._xlws.FILTER('Included studies 2023 update'!$AN:$AN,('Included studies 2023 update'!$E:$E="No")*('Included studies 2023 update'!$H:$H=Z$2)),_xlfn._xlws.FILTER('Included studies 2023 update'!$AN:$AN,('Included studies 2023 update'!$E:$E="No")*('Included studies 2023 update'!$H:$H=Z$2))=$V$49,0)=0,0,1)),SUM(IF(_xlfn._xlws.FILTER(_xlfn._xlws.FILTER('Included studies 2023 update'!$AN:$AN,('Included studies 2023 update'!$E:$E="No")*('Included studies 2023 update'!$H:$H=Z$2)),_xlfn._xlws.FILTER('Included studies 2023 update'!$AN:$AN,('Included studies 2023 update'!$E:$E="No")*('Included studies 2023 update'!$H:$H=Z$2))=$V$50,0)=0,0,1)),SUM(IF(_xlfn._xlws.FILTER(_xlfn._xlws.FILTER('Included studies 2023 update'!$AN:$AN,('Included studies 2023 update'!$E:$E="No")*('Included studies 2023 update'!$H:$H=Z$2)),_xlfn._xlws.FILTER('Included studies 2023 update'!$AN:$AN,('Included studies 2023 update'!$E:$E="No")*('Included studies 2023 update'!$H:$H=Z$2))=$V$51,0)=0,0,1)),SUM(IF(_xlfn._xlws.FILTER(_xlfn._xlws.FILTER('Included studies 2023 update'!$AN:$AN,('Included studies 2023 update'!$E:$E="No")*('Included studies 2023 update'!$H:$H=Z$2)),_xlfn._xlws.FILTER('Included studies 2023 update'!$AN:$AN,('Included studies 2023 update'!$E:$E="No")*('Included studies 2023 update'!$H:$H=Z$2))=$V$52,0)=0,0,1))),"0.0%")&amp;")"</f>
        <v>0 (0.0%)</v>
      </c>
      <c r="AB50" t="str">
        <v>https://pubmed.ncbi.nlm.nih.gov/21810148/</v>
      </c>
      <c r="AC50">
        <f>IF(ISTEXT(AB50),_xlfn.XLOOKUP(AB50,'Included studies 2023 update'!C:C,'Included studies 2023 update'!J:J),"")</f>
        <v>10</v>
      </c>
      <c r="AD50" t="str">
        <f>IF(ISTEXT(AB50),_xlfn.XLOOKUP(AB50,'Included studies 2023 update'!C:C,'Included studies 2023 update'!E:E),"")</f>
        <v>Yes</v>
      </c>
      <c r="AE50" t="str">
        <f>IF(ISTEXT(AB50),_xlfn.XLOOKUP(AB50,'Included studies 2023 update'!C:C,'Included studies 2023 update'!I:I),"")</f>
        <v>Pediatric</v>
      </c>
      <c r="AF50" t="str">
        <f>IF(ISTEXT(AB50),_xlfn.XLOOKUP(AB50,'Included studies 2023 update'!C:C,'Included studies 2023 update'!U:U),"")</f>
        <v xml:space="preserve"> </v>
      </c>
      <c r="AG50" t="str">
        <f>IF(ISTEXT(AB50),_xlfn.XLOOKUP(AB50,'Included studies 2023 update'!C:C,'Included studies 2023 update'!X:X),"")</f>
        <v>Whole blood</v>
      </c>
      <c r="AH50">
        <f>IF(ISTEXT(AB50),_xlfn.XLOOKUP(AB50,'Included studies 2023 update'!C:C,'Included studies 2023 update'!Y:Y),"")</f>
        <v>200</v>
      </c>
      <c r="AI50">
        <f>IF(ISTEXT(AB50),_xlfn.XLOOKUP(AB50,'Included studies 2023 update'!C:C,'Included studies 2023 update'!Z:Z),"")</f>
        <v>0</v>
      </c>
    </row>
    <row r="51" spans="1:35" ht="13" customHeight="1">
      <c r="A51" s="2">
        <v>26493843</v>
      </c>
      <c r="B51" s="11" t="s">
        <v>2820</v>
      </c>
      <c r="C51" s="2" t="s">
        <v>528</v>
      </c>
      <c r="D51" s="2" t="s">
        <v>2821</v>
      </c>
      <c r="E51" s="2" t="s">
        <v>2822</v>
      </c>
      <c r="F51" s="2">
        <v>2016</v>
      </c>
      <c r="G51" s="2" t="s">
        <v>10</v>
      </c>
      <c r="I51" s="2"/>
      <c r="J51" s="16"/>
      <c r="K51" s="2"/>
      <c r="L51" s="2"/>
      <c r="M51" s="2"/>
      <c r="N51" s="2"/>
      <c r="O51" s="2"/>
      <c r="Q51" s="2"/>
      <c r="U51" s="131"/>
      <c r="V51" s="129" t="s">
        <v>3698</v>
      </c>
      <c r="W51" s="123" t="str">
        <f>""&amp;TEXT(COUNTIF(AW:AW,V51),"0")&amp;" ("&amp;TEXT(COUNTIF(AW:AW,V51)/SUM(COUNTIF(AW:AW,$V$48),COUNTIF(AW:AW,$V$49),COUNTIF(AW:AW,$V$50),COUNTIF(AW:AW,$V$51),COUNTIF(AW:AW,$V$52)),"0.0%")&amp;")"</f>
        <v>5 (17.9%)</v>
      </c>
      <c r="X51" s="110" t="str" cm="1">
        <f t="array" ref="X51">""&amp;TEXT(SUM(IF(_xlfn._xlws.FILTER(_xlfn._xlws.FILTER('Included studies 2023 update'!$AN:$AN,('Included studies 2023 update'!$E:$E="No")*('Included studies 2023 update'!$H:$H=X$2)),_xlfn._xlws.FILTER('Included studies 2023 update'!$AN:$AN,('Included studies 2023 update'!$E:$E="No")*('Included studies 2023 update'!$H:$H=X$2))=$V51,0)=0,0,1)),"0")&amp;" ("&amp;TEXT(SUM(IF(_xlfn._xlws.FILTER(_xlfn._xlws.FILTER('Included studies 2023 update'!$AN:$AN,('Included studies 2023 update'!$E:$E="No")*('Included studies 2023 update'!$H:$H=X$2)),_xlfn._xlws.FILTER('Included studies 2023 update'!$AN:$AN,('Included studies 2023 update'!$E:$E="No")*('Included studies 2023 update'!$H:$H=X$2))=$V51,0)=0,0,1))/SUM(SUM(IF(_xlfn._xlws.FILTER(_xlfn._xlws.FILTER('Included studies 2023 update'!$AN:$AN,('Included studies 2023 update'!$E:$E="No")*('Included studies 2023 update'!$H:$H=X$2)),_xlfn._xlws.FILTER('Included studies 2023 update'!$AN:$AN,('Included studies 2023 update'!$E:$E="No")*('Included studies 2023 update'!$H:$H=X$2))=$V$48,0)=0,0,1)),SUM(IF(_xlfn._xlws.FILTER(_xlfn._xlws.FILTER('Included studies 2023 update'!$AN:$AN,('Included studies 2023 update'!$E:$E="No")*('Included studies 2023 update'!$H:$H=X$2)),_xlfn._xlws.FILTER('Included studies 2023 update'!$AN:$AN,('Included studies 2023 update'!$E:$E="No")*('Included studies 2023 update'!$H:$H=X$2))=$V$49,0)=0,0,1)),SUM(IF(_xlfn._xlws.FILTER(_xlfn._xlws.FILTER('Included studies 2023 update'!$AN:$AN,('Included studies 2023 update'!$E:$E="No")*('Included studies 2023 update'!$H:$H=X$2)),_xlfn._xlws.FILTER('Included studies 2023 update'!$AN:$AN,('Included studies 2023 update'!$E:$E="No")*('Included studies 2023 update'!$H:$H=X$2))=$V$50,0)=0,0,1)),SUM(IF(_xlfn._xlws.FILTER(_xlfn._xlws.FILTER('Included studies 2023 update'!$AN:$AN,('Included studies 2023 update'!$E:$E="No")*('Included studies 2023 update'!$H:$H=X$2)),_xlfn._xlws.FILTER('Included studies 2023 update'!$AN:$AN,('Included studies 2023 update'!$E:$E="No")*('Included studies 2023 update'!$H:$H=X$2))=$V$51,0)=0,0,1)),SUM(IF(_xlfn._xlws.FILTER(_xlfn._xlws.FILTER('Included studies 2023 update'!$AN:$AN,('Included studies 2023 update'!$E:$E="No")*('Included studies 2023 update'!$H:$H=X$2)),_xlfn._xlws.FILTER('Included studies 2023 update'!$AN:$AN,('Included studies 2023 update'!$E:$E="No")*('Included studies 2023 update'!$H:$H=X$2))=$V$52,0)=0,0,1))),"0.0%")&amp;")"</f>
        <v>5 (20.0%)</v>
      </c>
      <c r="Y51" s="110" t="str" cm="1">
        <f t="array" ref="Y51">""&amp;TEXT(SUM(IF(_xlfn._xlws.FILTER(_xlfn._xlws.FILTER('Included studies 2023 update'!$AN:$AN,('Included studies 2023 update'!$E:$E="No")*('Included studies 2023 update'!$H:$H=Y$2)),_xlfn._xlws.FILTER('Included studies 2023 update'!$AN:$AN,('Included studies 2023 update'!$E:$E="No")*('Included studies 2023 update'!$H:$H=Y$2))=$V51,0)=0,0,1)),"0")&amp;" ("&amp;TEXT(SUM(IF(_xlfn._xlws.FILTER(_xlfn._xlws.FILTER('Included studies 2023 update'!$AN:$AN,('Included studies 2023 update'!$E:$E="No")*('Included studies 2023 update'!$H:$H=Y$2)),_xlfn._xlws.FILTER('Included studies 2023 update'!$AN:$AN,('Included studies 2023 update'!$E:$E="No")*('Included studies 2023 update'!$H:$H=Y$2))=$V51,0)=0,0,1))/SUM(SUM(IF(_xlfn._xlws.FILTER(_xlfn._xlws.FILTER('Included studies 2023 update'!$AN:$AN,('Included studies 2023 update'!$E:$E="No")*('Included studies 2023 update'!$H:$H=Y$2)),_xlfn._xlws.FILTER('Included studies 2023 update'!$AN:$AN,('Included studies 2023 update'!$E:$E="No")*('Included studies 2023 update'!$H:$H=Y$2))=$V$48,0)=0,0,1)),SUM(IF(_xlfn._xlws.FILTER(_xlfn._xlws.FILTER('Included studies 2023 update'!$AN:$AN,('Included studies 2023 update'!$E:$E="No")*('Included studies 2023 update'!$H:$H=Y$2)),_xlfn._xlws.FILTER('Included studies 2023 update'!$AN:$AN,('Included studies 2023 update'!$E:$E="No")*('Included studies 2023 update'!$H:$H=Y$2))=$V$49,0)=0,0,1)),SUM(IF(_xlfn._xlws.FILTER(_xlfn._xlws.FILTER('Included studies 2023 update'!$AN:$AN,('Included studies 2023 update'!$E:$E="No")*('Included studies 2023 update'!$H:$H=Y$2)),_xlfn._xlws.FILTER('Included studies 2023 update'!$AN:$AN,('Included studies 2023 update'!$E:$E="No")*('Included studies 2023 update'!$H:$H=Y$2))=$V$50,0)=0,0,1)),SUM(IF(_xlfn._xlws.FILTER(_xlfn._xlws.FILTER('Included studies 2023 update'!$AN:$AN,('Included studies 2023 update'!$E:$E="No")*('Included studies 2023 update'!$H:$H=Y$2)),_xlfn._xlws.FILTER('Included studies 2023 update'!$AN:$AN,('Included studies 2023 update'!$E:$E="No")*('Included studies 2023 update'!$H:$H=Y$2))=$V$51,0)=0,0,1)),SUM(IF(_xlfn._xlws.FILTER(_xlfn._xlws.FILTER('Included studies 2023 update'!$AN:$AN,('Included studies 2023 update'!$E:$E="No")*('Included studies 2023 update'!$H:$H=Y$2)),_xlfn._xlws.FILTER('Included studies 2023 update'!$AN:$AN,('Included studies 2023 update'!$E:$E="No")*('Included studies 2023 update'!$H:$H=Y$2))=$V$52,0)=0,0,1))),"0.0%")&amp;")"</f>
        <v>2 (25.0%)</v>
      </c>
      <c r="Z51" s="110" t="str" cm="1">
        <f t="array" ref="Z51">""&amp;TEXT(SUM(IF(_xlfn._xlws.FILTER(_xlfn._xlws.FILTER('Included studies 2023 update'!$AN:$AN,('Included studies 2023 update'!$E:$E="No")*('Included studies 2023 update'!$H:$H=Z$2)),_xlfn._xlws.FILTER('Included studies 2023 update'!$AN:$AN,('Included studies 2023 update'!$E:$E="No")*('Included studies 2023 update'!$H:$H=Z$2))=$V51,0)=0,0,1)),"0")&amp;" ("&amp;TEXT(SUM(IF(_xlfn._xlws.FILTER(_xlfn._xlws.FILTER('Included studies 2023 update'!$AN:$AN,('Included studies 2023 update'!$E:$E="No")*('Included studies 2023 update'!$H:$H=Z$2)),_xlfn._xlws.FILTER('Included studies 2023 update'!$AN:$AN,('Included studies 2023 update'!$E:$E="No")*('Included studies 2023 update'!$H:$H=Z$2))=$V51,0)=0,0,1))/SUM(SUM(IF(_xlfn._xlws.FILTER(_xlfn._xlws.FILTER('Included studies 2023 update'!$AN:$AN,('Included studies 2023 update'!$E:$E="No")*('Included studies 2023 update'!$H:$H=Z$2)),_xlfn._xlws.FILTER('Included studies 2023 update'!$AN:$AN,('Included studies 2023 update'!$E:$E="No")*('Included studies 2023 update'!$H:$H=Z$2))=$V$48,0)=0,0,1)),SUM(IF(_xlfn._xlws.FILTER(_xlfn._xlws.FILTER('Included studies 2023 update'!$AN:$AN,('Included studies 2023 update'!$E:$E="No")*('Included studies 2023 update'!$H:$H=Z$2)),_xlfn._xlws.FILTER('Included studies 2023 update'!$AN:$AN,('Included studies 2023 update'!$E:$E="No")*('Included studies 2023 update'!$H:$H=Z$2))=$V$49,0)=0,0,1)),SUM(IF(_xlfn._xlws.FILTER(_xlfn._xlws.FILTER('Included studies 2023 update'!$AN:$AN,('Included studies 2023 update'!$E:$E="No")*('Included studies 2023 update'!$H:$H=Z$2)),_xlfn._xlws.FILTER('Included studies 2023 update'!$AN:$AN,('Included studies 2023 update'!$E:$E="No")*('Included studies 2023 update'!$H:$H=Z$2))=$V$50,0)=0,0,1)),SUM(IF(_xlfn._xlws.FILTER(_xlfn._xlws.FILTER('Included studies 2023 update'!$AN:$AN,('Included studies 2023 update'!$E:$E="No")*('Included studies 2023 update'!$H:$H=Z$2)),_xlfn._xlws.FILTER('Included studies 2023 update'!$AN:$AN,('Included studies 2023 update'!$E:$E="No")*('Included studies 2023 update'!$H:$H=Z$2))=$V$51,0)=0,0,1)),SUM(IF(_xlfn._xlws.FILTER(_xlfn._xlws.FILTER('Included studies 2023 update'!$AN:$AN,('Included studies 2023 update'!$E:$E="No")*('Included studies 2023 update'!$H:$H=Z$2)),_xlfn._xlws.FILTER('Included studies 2023 update'!$AN:$AN,('Included studies 2023 update'!$E:$E="No")*('Included studies 2023 update'!$H:$H=Z$2))=$V$52,0)=0,0,1))),"0.0%")&amp;")"</f>
        <v>2 (28.6%)</v>
      </c>
      <c r="AB51" t="str">
        <v>https://pubmed.ncbi.nlm.nih.gov/33533068</v>
      </c>
      <c r="AC51">
        <f>IF(ISTEXT(AB51),_xlfn.XLOOKUP(AB51,'Included studies 2023 update'!C:C,'Included studies 2023 update'!J:J),"")</f>
        <v>277</v>
      </c>
      <c r="AD51" t="str">
        <f>IF(ISTEXT(AB51),_xlfn.XLOOKUP(AB51,'Included studies 2023 update'!C:C,'Included studies 2023 update'!E:E),"")</f>
        <v>Yes</v>
      </c>
      <c r="AE51" t="str">
        <f>IF(ISTEXT(AB51),_xlfn.XLOOKUP(AB51,'Included studies 2023 update'!C:C,'Included studies 2023 update'!I:I),"")</f>
        <v>Pediatric</v>
      </c>
      <c r="AF51" t="str">
        <f>IF(ISTEXT(AB51),_xlfn.XLOOKUP(AB51,'Included studies 2023 update'!C:C,'Included studies 2023 update'!U:U),"")</f>
        <v xml:space="preserve"> </v>
      </c>
      <c r="AG51" t="str">
        <f>IF(ISTEXT(AB51),_xlfn.XLOOKUP(AB51,'Included studies 2023 update'!C:C,'Included studies 2023 update'!X:X),"")</f>
        <v>Unclear or ND</v>
      </c>
      <c r="AH51" t="str">
        <f>IF(ISTEXT(AB51),_xlfn.XLOOKUP(AB51,'Included studies 2023 update'!C:C,'Included studies 2023 update'!Y:Y),"")</f>
        <v>Unclear or ND</v>
      </c>
      <c r="AI51">
        <f>IF(ISTEXT(AB51),_xlfn.XLOOKUP(AB51,'Included studies 2023 update'!C:C,'Included studies 2023 update'!Z:Z),"")</f>
        <v>0</v>
      </c>
    </row>
    <row r="52" spans="1:35" ht="15.75" customHeight="1">
      <c r="A52" s="2">
        <v>27419347</v>
      </c>
      <c r="B52" s="11" t="s">
        <v>2823</v>
      </c>
      <c r="C52" s="2" t="s">
        <v>460</v>
      </c>
      <c r="D52" s="2" t="s">
        <v>2824</v>
      </c>
      <c r="E52" s="2" t="s">
        <v>2825</v>
      </c>
      <c r="F52" s="2">
        <v>2001</v>
      </c>
      <c r="G52" s="2" t="s">
        <v>10</v>
      </c>
      <c r="I52" s="2"/>
      <c r="J52" s="16"/>
      <c r="K52" s="2"/>
      <c r="L52" s="2"/>
      <c r="M52" s="2"/>
      <c r="N52" s="2"/>
      <c r="O52" s="2"/>
      <c r="Q52" s="2"/>
      <c r="U52" s="131"/>
      <c r="V52" s="129" t="s">
        <v>3650</v>
      </c>
      <c r="W52" s="122" t="str">
        <f>""&amp;TEXT(COUNTIF(AW:AW,V52),"0")&amp;" ("&amp;TEXT(COUNTIF(AW:AW,V52)/SUM(COUNTIF(AW:AW,$V$48),COUNTIF(AW:AW,$V$49),COUNTIF(AW:AW,$V$50),COUNTIF(AW:AW,$V$51),COUNTIF(AW:AW,$V$52)),"0.0%")&amp;")"</f>
        <v>6 (21.4%)</v>
      </c>
      <c r="X52" s="118" t="str" cm="1">
        <f t="array" ref="X52">""&amp;TEXT(SUM(IF(_xlfn._xlws.FILTER(_xlfn._xlws.FILTER('Included studies 2023 update'!$AN:$AN,('Included studies 2023 update'!$E:$E="No")*('Included studies 2023 update'!$H:$H=X$2)),_xlfn._xlws.FILTER('Included studies 2023 update'!$AN:$AN,('Included studies 2023 update'!$E:$E="No")*('Included studies 2023 update'!$H:$H=X$2))=$V52,0)=0,0,1)),"0")&amp;" ("&amp;TEXT(SUM(IF(_xlfn._xlws.FILTER(_xlfn._xlws.FILTER('Included studies 2023 update'!$AN:$AN,('Included studies 2023 update'!$E:$E="No")*('Included studies 2023 update'!$H:$H=X$2)),_xlfn._xlws.FILTER('Included studies 2023 update'!$AN:$AN,('Included studies 2023 update'!$E:$E="No")*('Included studies 2023 update'!$H:$H=X$2))=$V52,0)=0,0,1))/SUM(SUM(IF(_xlfn._xlws.FILTER(_xlfn._xlws.FILTER('Included studies 2023 update'!$AN:$AN,('Included studies 2023 update'!$E:$E="No")*('Included studies 2023 update'!$H:$H=X$2)),_xlfn._xlws.FILTER('Included studies 2023 update'!$AN:$AN,('Included studies 2023 update'!$E:$E="No")*('Included studies 2023 update'!$H:$H=X$2))=$V$48,0)=0,0,1)),SUM(IF(_xlfn._xlws.FILTER(_xlfn._xlws.FILTER('Included studies 2023 update'!$AN:$AN,('Included studies 2023 update'!$E:$E="No")*('Included studies 2023 update'!$H:$H=X$2)),_xlfn._xlws.FILTER('Included studies 2023 update'!$AN:$AN,('Included studies 2023 update'!$E:$E="No")*('Included studies 2023 update'!$H:$H=X$2))=$V$49,0)=0,0,1)),SUM(IF(_xlfn._xlws.FILTER(_xlfn._xlws.FILTER('Included studies 2023 update'!$AN:$AN,('Included studies 2023 update'!$E:$E="No")*('Included studies 2023 update'!$H:$H=X$2)),_xlfn._xlws.FILTER('Included studies 2023 update'!$AN:$AN,('Included studies 2023 update'!$E:$E="No")*('Included studies 2023 update'!$H:$H=X$2))=$V$50,0)=0,0,1)),SUM(IF(_xlfn._xlws.FILTER(_xlfn._xlws.FILTER('Included studies 2023 update'!$AN:$AN,('Included studies 2023 update'!$E:$E="No")*('Included studies 2023 update'!$H:$H=X$2)),_xlfn._xlws.FILTER('Included studies 2023 update'!$AN:$AN,('Included studies 2023 update'!$E:$E="No")*('Included studies 2023 update'!$H:$H=X$2))=$V$51,0)=0,0,1)),SUM(IF(_xlfn._xlws.FILTER(_xlfn._xlws.FILTER('Included studies 2023 update'!$AN:$AN,('Included studies 2023 update'!$E:$E="No")*('Included studies 2023 update'!$H:$H=X$2)),_xlfn._xlws.FILTER('Included studies 2023 update'!$AN:$AN,('Included studies 2023 update'!$E:$E="No")*('Included studies 2023 update'!$H:$H=X$2))=$V$52,0)=0,0,1))),"0.0%")&amp;")"</f>
        <v>6 (24.0%)</v>
      </c>
      <c r="Y52" s="118" t="str" cm="1">
        <f t="array" ref="Y52">""&amp;TEXT(SUM(IF(_xlfn._xlws.FILTER(_xlfn._xlws.FILTER('Included studies 2023 update'!$AN:$AN,('Included studies 2023 update'!$E:$E="No")*('Included studies 2023 update'!$H:$H=Y$2)),_xlfn._xlws.FILTER('Included studies 2023 update'!$AN:$AN,('Included studies 2023 update'!$E:$E="No")*('Included studies 2023 update'!$H:$H=Y$2))=$V52,0)=0,0,1)),"0")&amp;" ("&amp;TEXT(SUM(IF(_xlfn._xlws.FILTER(_xlfn._xlws.FILTER('Included studies 2023 update'!$AN:$AN,('Included studies 2023 update'!$E:$E="No")*('Included studies 2023 update'!$H:$H=Y$2)),_xlfn._xlws.FILTER('Included studies 2023 update'!$AN:$AN,('Included studies 2023 update'!$E:$E="No")*('Included studies 2023 update'!$H:$H=Y$2))=$V52,0)=0,0,1))/SUM(SUM(IF(_xlfn._xlws.FILTER(_xlfn._xlws.FILTER('Included studies 2023 update'!$AN:$AN,('Included studies 2023 update'!$E:$E="No")*('Included studies 2023 update'!$H:$H=Y$2)),_xlfn._xlws.FILTER('Included studies 2023 update'!$AN:$AN,('Included studies 2023 update'!$E:$E="No")*('Included studies 2023 update'!$H:$H=Y$2))=$V$48,0)=0,0,1)),SUM(IF(_xlfn._xlws.FILTER(_xlfn._xlws.FILTER('Included studies 2023 update'!$AN:$AN,('Included studies 2023 update'!$E:$E="No")*('Included studies 2023 update'!$H:$H=Y$2)),_xlfn._xlws.FILTER('Included studies 2023 update'!$AN:$AN,('Included studies 2023 update'!$E:$E="No")*('Included studies 2023 update'!$H:$H=Y$2))=$V$49,0)=0,0,1)),SUM(IF(_xlfn._xlws.FILTER(_xlfn._xlws.FILTER('Included studies 2023 update'!$AN:$AN,('Included studies 2023 update'!$E:$E="No")*('Included studies 2023 update'!$H:$H=Y$2)),_xlfn._xlws.FILTER('Included studies 2023 update'!$AN:$AN,('Included studies 2023 update'!$E:$E="No")*('Included studies 2023 update'!$H:$H=Y$2))=$V$50,0)=0,0,1)),SUM(IF(_xlfn._xlws.FILTER(_xlfn._xlws.FILTER('Included studies 2023 update'!$AN:$AN,('Included studies 2023 update'!$E:$E="No")*('Included studies 2023 update'!$H:$H=Y$2)),_xlfn._xlws.FILTER('Included studies 2023 update'!$AN:$AN,('Included studies 2023 update'!$E:$E="No")*('Included studies 2023 update'!$H:$H=Y$2))=$V$51,0)=0,0,1)),SUM(IF(_xlfn._xlws.FILTER(_xlfn._xlws.FILTER('Included studies 2023 update'!$AN:$AN,('Included studies 2023 update'!$E:$E="No")*('Included studies 2023 update'!$H:$H=Y$2)),_xlfn._xlws.FILTER('Included studies 2023 update'!$AN:$AN,('Included studies 2023 update'!$E:$E="No")*('Included studies 2023 update'!$H:$H=Y$2))=$V$52,0)=0,0,1))),"0.0%")&amp;")"</f>
        <v>2 (25.0%)</v>
      </c>
      <c r="Z52" s="118" t="str" cm="1">
        <f t="array" ref="Z52">""&amp;TEXT(SUM(IF(_xlfn._xlws.FILTER(_xlfn._xlws.FILTER('Included studies 2023 update'!$AN:$AN,('Included studies 2023 update'!$E:$E="No")*('Included studies 2023 update'!$H:$H=Z$2)),_xlfn._xlws.FILTER('Included studies 2023 update'!$AN:$AN,('Included studies 2023 update'!$E:$E="No")*('Included studies 2023 update'!$H:$H=Z$2))=$V52,0)=0,0,1)),"0")&amp;" ("&amp;TEXT(SUM(IF(_xlfn._xlws.FILTER(_xlfn._xlws.FILTER('Included studies 2023 update'!$AN:$AN,('Included studies 2023 update'!$E:$E="No")*('Included studies 2023 update'!$H:$H=Z$2)),_xlfn._xlws.FILTER('Included studies 2023 update'!$AN:$AN,('Included studies 2023 update'!$E:$E="No")*('Included studies 2023 update'!$H:$H=Z$2))=$V52,0)=0,0,1))/SUM(SUM(IF(_xlfn._xlws.FILTER(_xlfn._xlws.FILTER('Included studies 2023 update'!$AN:$AN,('Included studies 2023 update'!$E:$E="No")*('Included studies 2023 update'!$H:$H=Z$2)),_xlfn._xlws.FILTER('Included studies 2023 update'!$AN:$AN,('Included studies 2023 update'!$E:$E="No")*('Included studies 2023 update'!$H:$H=Z$2))=$V$48,0)=0,0,1)),SUM(IF(_xlfn._xlws.FILTER(_xlfn._xlws.FILTER('Included studies 2023 update'!$AN:$AN,('Included studies 2023 update'!$E:$E="No")*('Included studies 2023 update'!$H:$H=Z$2)),_xlfn._xlws.FILTER('Included studies 2023 update'!$AN:$AN,('Included studies 2023 update'!$E:$E="No")*('Included studies 2023 update'!$H:$H=Z$2))=$V$49,0)=0,0,1)),SUM(IF(_xlfn._xlws.FILTER(_xlfn._xlws.FILTER('Included studies 2023 update'!$AN:$AN,('Included studies 2023 update'!$E:$E="No")*('Included studies 2023 update'!$H:$H=Z$2)),_xlfn._xlws.FILTER('Included studies 2023 update'!$AN:$AN,('Included studies 2023 update'!$E:$E="No")*('Included studies 2023 update'!$H:$H=Z$2))=$V$50,0)=0,0,1)),SUM(IF(_xlfn._xlws.FILTER(_xlfn._xlws.FILTER('Included studies 2023 update'!$AN:$AN,('Included studies 2023 update'!$E:$E="No")*('Included studies 2023 update'!$H:$H=Z$2)),_xlfn._xlws.FILTER('Included studies 2023 update'!$AN:$AN,('Included studies 2023 update'!$E:$E="No")*('Included studies 2023 update'!$H:$H=Z$2))=$V$51,0)=0,0,1)),SUM(IF(_xlfn._xlws.FILTER(_xlfn._xlws.FILTER('Included studies 2023 update'!$AN:$AN,('Included studies 2023 update'!$E:$E="No")*('Included studies 2023 update'!$H:$H=Z$2)),_xlfn._xlws.FILTER('Included studies 2023 update'!$AN:$AN,('Included studies 2023 update'!$E:$E="No")*('Included studies 2023 update'!$H:$H=Z$2))=$V$52,0)=0,0,1))),"0.0%")&amp;")"</f>
        <v>2 (28.6%)</v>
      </c>
      <c r="AB52" t="str">
        <v>https://pubmed.ncbi.nlm.nih.gov/26493843/</v>
      </c>
      <c r="AC52">
        <f>IF(ISTEXT(AB52),_xlfn.XLOOKUP(AB52,'Included studies 2023 update'!C:C,'Included studies 2023 update'!J:J),"")</f>
        <v>234</v>
      </c>
      <c r="AD52" t="str">
        <f>IF(ISTEXT(AB52),_xlfn.XLOOKUP(AB52,'Included studies 2023 update'!C:C,'Included studies 2023 update'!E:E),"")</f>
        <v>Yes</v>
      </c>
      <c r="AE52" t="str">
        <f>IF(ISTEXT(AB52),_xlfn.XLOOKUP(AB52,'Included studies 2023 update'!C:C,'Included studies 2023 update'!I:I),"")</f>
        <v>Pediatric</v>
      </c>
      <c r="AF52" t="str">
        <f>IF(ISTEXT(AB52),_xlfn.XLOOKUP(AB52,'Included studies 2023 update'!C:C,'Included studies 2023 update'!U:U),"")</f>
        <v xml:space="preserve"> </v>
      </c>
      <c r="AG52" t="str">
        <f>IF(ISTEXT(AB52),_xlfn.XLOOKUP(AB52,'Included studies 2023 update'!C:C,'Included studies 2023 update'!X:X),"")</f>
        <v>Unclear or ND</v>
      </c>
      <c r="AH52" t="str">
        <f>IF(ISTEXT(AB52),_xlfn.XLOOKUP(AB52,'Included studies 2023 update'!C:C,'Included studies 2023 update'!Y:Y),"")</f>
        <v>Unclear or ND</v>
      </c>
      <c r="AI52">
        <f>IF(ISTEXT(AB52),_xlfn.XLOOKUP(AB52,'Included studies 2023 update'!C:C,'Included studies 2023 update'!Z:Z),"")</f>
        <v>0</v>
      </c>
    </row>
    <row r="53" spans="1:35" ht="15.75" customHeight="1">
      <c r="A53" s="2">
        <v>23929317</v>
      </c>
      <c r="B53" s="11" t="s">
        <v>2826</v>
      </c>
      <c r="C53" s="2" t="s">
        <v>195</v>
      </c>
      <c r="D53" s="2" t="s">
        <v>2827</v>
      </c>
      <c r="E53" s="2" t="s">
        <v>2828</v>
      </c>
      <c r="F53" s="2">
        <v>2014</v>
      </c>
      <c r="G53" s="2" t="s">
        <v>10</v>
      </c>
      <c r="I53" s="2"/>
      <c r="J53" s="16"/>
      <c r="K53" s="2"/>
      <c r="L53" s="2"/>
      <c r="M53" s="2"/>
      <c r="N53" s="2"/>
      <c r="O53" s="2"/>
      <c r="Q53" s="2"/>
      <c r="U53" s="132" t="s">
        <v>3656</v>
      </c>
      <c r="V53" s="103" t="s">
        <v>3401</v>
      </c>
      <c r="W53" s="110" t="str">
        <f>""&amp;TEXT(COUNTIFS(AD:AD,"No",AG:AG,V53),"0")&amp;" ("&amp;TEXT(COUNTIFS(AD:AD,"No",AG:AG,V53)/SUM(COUNTIFS(AD:AD,"No",AG:AG,$V$53),COUNTIFS(AD:AD,"No",AG:AG,$V$54),COUNTIFS(AD:AD,"No",AG:AG,$V$55),COUNTIFS(AD:AD,"No",AG:AG,$V$56)),"0.0%")&amp;")"</f>
        <v>5 (17.9%)</v>
      </c>
      <c r="X53" s="110" t="str" cm="1">
        <f t="array" ref="X53">""&amp;TEXT(SUM(IF(_xlfn._xlws.FILTER(_xlfn._xlws.FILTER('Included studies 2023 update'!$X:$X,('Included studies 2023 update'!$E:$E="No")*('Included studies 2023 update'!$H:$H=X$2)),_xlfn._xlws.FILTER('Included studies 2023 update'!$X:$X,('Included studies 2023 update'!$E:$E="No")*('Included studies 2023 update'!$H:$H=X$2))=$V53,0)=0,0,1)),"0")&amp;" ("&amp;TEXT(SUM(IF(_xlfn._xlws.FILTER(_xlfn._xlws.FILTER('Included studies 2023 update'!$X:$X,('Included studies 2023 update'!$E:$E="No")*('Included studies 2023 update'!$H:$H=X$2)),_xlfn._xlws.FILTER('Included studies 2023 update'!$X:$X,('Included studies 2023 update'!$E:$E="No")*('Included studies 2023 update'!$H:$H=X$2))=$V53,0)=0,0,1))/SUM(SUM(IF(_xlfn._xlws.FILTER(_xlfn._xlws.FILTER('Included studies 2023 update'!$X:$X,('Included studies 2023 update'!$E:$E="No")*('Included studies 2023 update'!$H:$H=X$2)),_xlfn._xlws.FILTER('Included studies 2023 update'!$X:$X,('Included studies 2023 update'!$E:$E="No")*('Included studies 2023 update'!$H:$H=X$2))=$V$53,0)=0,0,1)),SUM(IF(_xlfn._xlws.FILTER(_xlfn._xlws.FILTER('Included studies 2023 update'!$X:$X,('Included studies 2023 update'!$E:$E="No")*('Included studies 2023 update'!$H:$H=X$2)),_xlfn._xlws.FILTER('Included studies 2023 update'!$X:$X,('Included studies 2023 update'!$E:$E="No")*('Included studies 2023 update'!$H:$H=X$2))=$V$54,0)=0,0,1)),SUM(IF(_xlfn._xlws.FILTER(_xlfn._xlws.FILTER('Included studies 2023 update'!$X:$X,('Included studies 2023 update'!$E:$E="No")*('Included studies 2023 update'!$H:$H=X$2)),_xlfn._xlws.FILTER('Included studies 2023 update'!$X:$X,('Included studies 2023 update'!$E:$E="No")*('Included studies 2023 update'!$H:$H=X$2))=$V$55,0)=0,0,1)),SUM(IF(_xlfn._xlws.FILTER(_xlfn._xlws.FILTER('Included studies 2023 update'!$X:$X,('Included studies 2023 update'!$E:$E="No")*('Included studies 2023 update'!$H:$H=X$2)),_xlfn._xlws.FILTER('Included studies 2023 update'!$X:$X,('Included studies 2023 update'!$E:$E="No")*('Included studies 2023 update'!$H:$H=X$2))=$V$56,0)=0,0,1))),"0.0%")&amp;")"</f>
        <v>5 (20.0%)</v>
      </c>
      <c r="Y53" s="110" t="str" cm="1">
        <f t="array" ref="Y53">""&amp;TEXT(SUM(IF(_xlfn._xlws.FILTER(_xlfn._xlws.FILTER('Included studies 2023 update'!$X:$X,('Included studies 2023 update'!$E:$E="No")*('Included studies 2023 update'!$H:$H=Y$2)),_xlfn._xlws.FILTER('Included studies 2023 update'!$X:$X,('Included studies 2023 update'!$E:$E="No")*('Included studies 2023 update'!$H:$H=Y$2))=$V53,0)=0,0,1)),"0")&amp;" ("&amp;TEXT(SUM(IF(_xlfn._xlws.FILTER(_xlfn._xlws.FILTER('Included studies 2023 update'!$X:$X,('Included studies 2023 update'!$E:$E="No")*('Included studies 2023 update'!$H:$H=Y$2)),_xlfn._xlws.FILTER('Included studies 2023 update'!$X:$X,('Included studies 2023 update'!$E:$E="No")*('Included studies 2023 update'!$H:$H=Y$2))=$V53,0)=0,0,1))/SUM(SUM(IF(_xlfn._xlws.FILTER(_xlfn._xlws.FILTER('Included studies 2023 update'!$X:$X,('Included studies 2023 update'!$E:$E="No")*('Included studies 2023 update'!$H:$H=Y$2)),_xlfn._xlws.FILTER('Included studies 2023 update'!$X:$X,('Included studies 2023 update'!$E:$E="No")*('Included studies 2023 update'!$H:$H=Y$2))=$V$53,0)=0,0,1)),SUM(IF(_xlfn._xlws.FILTER(_xlfn._xlws.FILTER('Included studies 2023 update'!$X:$X,('Included studies 2023 update'!$E:$E="No")*('Included studies 2023 update'!$H:$H=Y$2)),_xlfn._xlws.FILTER('Included studies 2023 update'!$X:$X,('Included studies 2023 update'!$E:$E="No")*('Included studies 2023 update'!$H:$H=Y$2))=$V$54,0)=0,0,1)),SUM(IF(_xlfn._xlws.FILTER(_xlfn._xlws.FILTER('Included studies 2023 update'!$X:$X,('Included studies 2023 update'!$E:$E="No")*('Included studies 2023 update'!$H:$H=Y$2)),_xlfn._xlws.FILTER('Included studies 2023 update'!$X:$X,('Included studies 2023 update'!$E:$E="No")*('Included studies 2023 update'!$H:$H=Y$2))=$V$55,0)=0,0,1)),SUM(IF(_xlfn._xlws.FILTER(_xlfn._xlws.FILTER('Included studies 2023 update'!$X:$X,('Included studies 2023 update'!$E:$E="No")*('Included studies 2023 update'!$H:$H=Y$2)),_xlfn._xlws.FILTER('Included studies 2023 update'!$X:$X,('Included studies 2023 update'!$E:$E="No")*('Included studies 2023 update'!$H:$H=Y$2))=$V$56,0)=0,0,1))),"0.0%")&amp;")"</f>
        <v>0 (0.0%)</v>
      </c>
      <c r="Z53" s="110" t="str" cm="1">
        <f t="array" ref="Z53">""&amp;TEXT(SUM(IF(_xlfn._xlws.FILTER(_xlfn._xlws.FILTER('Included studies 2023 update'!$X:$X,('Included studies 2023 update'!$E:$E="No")*('Included studies 2023 update'!$H:$H=Z$2)),_xlfn._xlws.FILTER('Included studies 2023 update'!$X:$X,('Included studies 2023 update'!$E:$E="No")*('Included studies 2023 update'!$H:$H=Z$2))=$V53,0)=0,0,1)),"0")&amp;" ("&amp;TEXT(SUM(IF(_xlfn._xlws.FILTER(_xlfn._xlws.FILTER('Included studies 2023 update'!$X:$X,('Included studies 2023 update'!$E:$E="No")*('Included studies 2023 update'!$H:$H=Z$2)),_xlfn._xlws.FILTER('Included studies 2023 update'!$X:$X,('Included studies 2023 update'!$E:$E="No")*('Included studies 2023 update'!$H:$H=Z$2))=$V53,0)=0,0,1))/SUM(SUM(IF(_xlfn._xlws.FILTER(_xlfn._xlws.FILTER('Included studies 2023 update'!$X:$X,('Included studies 2023 update'!$E:$E="No")*('Included studies 2023 update'!$H:$H=Z$2)),_xlfn._xlws.FILTER('Included studies 2023 update'!$X:$X,('Included studies 2023 update'!$E:$E="No")*('Included studies 2023 update'!$H:$H=Z$2))=$V$53,0)=0,0,1)),SUM(IF(_xlfn._xlws.FILTER(_xlfn._xlws.FILTER('Included studies 2023 update'!$X:$X,('Included studies 2023 update'!$E:$E="No")*('Included studies 2023 update'!$H:$H=Z$2)),_xlfn._xlws.FILTER('Included studies 2023 update'!$X:$X,('Included studies 2023 update'!$E:$E="No")*('Included studies 2023 update'!$H:$H=Z$2))=$V$54,0)=0,0,1)),SUM(IF(_xlfn._xlws.FILTER(_xlfn._xlws.FILTER('Included studies 2023 update'!$X:$X,('Included studies 2023 update'!$E:$E="No")*('Included studies 2023 update'!$H:$H=Z$2)),_xlfn._xlws.FILTER('Included studies 2023 update'!$X:$X,('Included studies 2023 update'!$E:$E="No")*('Included studies 2023 update'!$H:$H=Z$2))=$V$55,0)=0,0,1)),SUM(IF(_xlfn._xlws.FILTER(_xlfn._xlws.FILTER('Included studies 2023 update'!$X:$X,('Included studies 2023 update'!$E:$E="No")*('Included studies 2023 update'!$H:$H=Z$2)),_xlfn._xlws.FILTER('Included studies 2023 update'!$X:$X,('Included studies 2023 update'!$E:$E="No")*('Included studies 2023 update'!$H:$H=Z$2))=$V$56,0)=0,0,1))),"0.0%")&amp;")"</f>
        <v>0 (0.0%)</v>
      </c>
      <c r="AB53" t="str">
        <v>https://pubmed.ncbi.nlm.nih.gov/20005968/</v>
      </c>
      <c r="AC53">
        <f>IF(ISTEXT(AB53),_xlfn.XLOOKUP(AB53,'Included studies 2023 update'!C:C,'Included studies 2023 update'!J:J),"")</f>
        <v>39</v>
      </c>
      <c r="AD53" t="str">
        <f>IF(ISTEXT(AB53),_xlfn.XLOOKUP(AB53,'Included studies 2023 update'!C:C,'Included studies 2023 update'!E:E),"")</f>
        <v>Yes</v>
      </c>
      <c r="AE53" t="str">
        <f>IF(ISTEXT(AB53),_xlfn.XLOOKUP(AB53,'Included studies 2023 update'!C:C,'Included studies 2023 update'!I:I),"")</f>
        <v>Adult</v>
      </c>
      <c r="AF53" t="str">
        <f>IF(ISTEXT(AB53),_xlfn.XLOOKUP(AB53,'Included studies 2023 update'!C:C,'Included studies 2023 update'!U:U),"")</f>
        <v xml:space="preserve"> </v>
      </c>
      <c r="AG53" t="str">
        <f>IF(ISTEXT(AB53),_xlfn.XLOOKUP(AB53,'Included studies 2023 update'!C:C,'Included studies 2023 update'!X:X),"")</f>
        <v>Plasma</v>
      </c>
      <c r="AH53">
        <f>IF(ISTEXT(AB53),_xlfn.XLOOKUP(AB53,'Included studies 2023 update'!C:C,'Included studies 2023 update'!Y:Y),"")</f>
        <v>10</v>
      </c>
      <c r="AI53">
        <f>IF(ISTEXT(AB53),_xlfn.XLOOKUP(AB53,'Included studies 2023 update'!C:C,'Included studies 2023 update'!Z:Z),"")</f>
        <v>0</v>
      </c>
    </row>
    <row r="54" spans="1:35" ht="15.75" customHeight="1">
      <c r="A54" s="2">
        <v>20005968</v>
      </c>
      <c r="B54" s="11" t="s">
        <v>2829</v>
      </c>
      <c r="C54" s="2" t="s">
        <v>201</v>
      </c>
      <c r="D54" s="2" t="s">
        <v>2830</v>
      </c>
      <c r="E54" s="2" t="s">
        <v>2831</v>
      </c>
      <c r="F54" s="2">
        <v>2010</v>
      </c>
      <c r="G54" s="2" t="s">
        <v>10</v>
      </c>
      <c r="I54" s="2"/>
      <c r="J54" s="16"/>
      <c r="K54" s="2"/>
      <c r="L54" s="2"/>
      <c r="M54" s="2"/>
      <c r="N54" s="2"/>
      <c r="O54" s="2"/>
      <c r="Q54" s="2"/>
      <c r="U54" s="131"/>
      <c r="V54" s="115" t="s">
        <v>3408</v>
      </c>
      <c r="W54" s="110" t="str">
        <f>""&amp;TEXT(COUNTIFS(AD:AD,"No",AG:AG,V54),"0")&amp;" ("&amp;TEXT(COUNTIFS(AD:AD,"No",AG:AG,V54)/SUM(COUNTIFS(AD:AD,"No",AG:AG,$V$53),COUNTIFS(AD:AD,"No",AG:AG,$V$54),COUNTIFS(AD:AD,"No",AG:AG,$V$55),COUNTIFS(AD:AD,"No",AG:AG,$V$56)),"0.0%")&amp;")"</f>
        <v>17 (60.7%)</v>
      </c>
      <c r="X54" s="110" t="str" cm="1">
        <f t="array" ref="X54">""&amp;TEXT(SUM(IF(_xlfn._xlws.FILTER(_xlfn._xlws.FILTER('Included studies 2023 update'!$X:$X,('Included studies 2023 update'!$E:$E="No")*('Included studies 2023 update'!$H:$H=X$2)),_xlfn._xlws.FILTER('Included studies 2023 update'!$X:$X,('Included studies 2023 update'!$E:$E="No")*('Included studies 2023 update'!$H:$H=X$2))=$V54,0)=0,0,1)),"0")&amp;" ("&amp;TEXT(SUM(IF(_xlfn._xlws.FILTER(_xlfn._xlws.FILTER('Included studies 2023 update'!$X:$X,('Included studies 2023 update'!$E:$E="No")*('Included studies 2023 update'!$H:$H=X$2)),_xlfn._xlws.FILTER('Included studies 2023 update'!$X:$X,('Included studies 2023 update'!$E:$E="No")*('Included studies 2023 update'!$H:$H=X$2))=$V54,0)=0,0,1))/SUM(SUM(IF(_xlfn._xlws.FILTER(_xlfn._xlws.FILTER('Included studies 2023 update'!$X:$X,('Included studies 2023 update'!$E:$E="No")*('Included studies 2023 update'!$H:$H=X$2)),_xlfn._xlws.FILTER('Included studies 2023 update'!$X:$X,('Included studies 2023 update'!$E:$E="No")*('Included studies 2023 update'!$H:$H=X$2))=$V$53,0)=0,0,1)),SUM(IF(_xlfn._xlws.FILTER(_xlfn._xlws.FILTER('Included studies 2023 update'!$X:$X,('Included studies 2023 update'!$E:$E="No")*('Included studies 2023 update'!$H:$H=X$2)),_xlfn._xlws.FILTER('Included studies 2023 update'!$X:$X,('Included studies 2023 update'!$E:$E="No")*('Included studies 2023 update'!$H:$H=X$2))=$V$54,0)=0,0,1)),SUM(IF(_xlfn._xlws.FILTER(_xlfn._xlws.FILTER('Included studies 2023 update'!$X:$X,('Included studies 2023 update'!$E:$E="No")*('Included studies 2023 update'!$H:$H=X$2)),_xlfn._xlws.FILTER('Included studies 2023 update'!$X:$X,('Included studies 2023 update'!$E:$E="No")*('Included studies 2023 update'!$H:$H=X$2))=$V$55,0)=0,0,1)),SUM(IF(_xlfn._xlws.FILTER(_xlfn._xlws.FILTER('Included studies 2023 update'!$X:$X,('Included studies 2023 update'!$E:$E="No")*('Included studies 2023 update'!$H:$H=X$2)),_xlfn._xlws.FILTER('Included studies 2023 update'!$X:$X,('Included studies 2023 update'!$E:$E="No")*('Included studies 2023 update'!$H:$H=X$2))=$V$56,0)=0,0,1))),"0.0%")&amp;")"</f>
        <v>16 (64.0%)</v>
      </c>
      <c r="Y54" s="110" t="str" cm="1">
        <f t="array" ref="Y54">""&amp;TEXT(SUM(IF(_xlfn._xlws.FILTER(_xlfn._xlws.FILTER('Included studies 2023 update'!$X:$X,('Included studies 2023 update'!$E:$E="No")*('Included studies 2023 update'!$H:$H=Y$2)),_xlfn._xlws.FILTER('Included studies 2023 update'!$X:$X,('Included studies 2023 update'!$E:$E="No")*('Included studies 2023 update'!$H:$H=Y$2))=$V54,0)=0,0,1)),"0")&amp;" ("&amp;TEXT(SUM(IF(_xlfn._xlws.FILTER(_xlfn._xlws.FILTER('Included studies 2023 update'!$X:$X,('Included studies 2023 update'!$E:$E="No")*('Included studies 2023 update'!$H:$H=Y$2)),_xlfn._xlws.FILTER('Included studies 2023 update'!$X:$X,('Included studies 2023 update'!$E:$E="No")*('Included studies 2023 update'!$H:$H=Y$2))=$V54,0)=0,0,1))/SUM(SUM(IF(_xlfn._xlws.FILTER(_xlfn._xlws.FILTER('Included studies 2023 update'!$X:$X,('Included studies 2023 update'!$E:$E="No")*('Included studies 2023 update'!$H:$H=Y$2)),_xlfn._xlws.FILTER('Included studies 2023 update'!$X:$X,('Included studies 2023 update'!$E:$E="No")*('Included studies 2023 update'!$H:$H=Y$2))=$V$53,0)=0,0,1)),SUM(IF(_xlfn._xlws.FILTER(_xlfn._xlws.FILTER('Included studies 2023 update'!$X:$X,('Included studies 2023 update'!$E:$E="No")*('Included studies 2023 update'!$H:$H=Y$2)),_xlfn._xlws.FILTER('Included studies 2023 update'!$X:$X,('Included studies 2023 update'!$E:$E="No")*('Included studies 2023 update'!$H:$H=Y$2))=$V$54,0)=0,0,1)),SUM(IF(_xlfn._xlws.FILTER(_xlfn._xlws.FILTER('Included studies 2023 update'!$X:$X,('Included studies 2023 update'!$E:$E="No")*('Included studies 2023 update'!$H:$H=Y$2)),_xlfn._xlws.FILTER('Included studies 2023 update'!$X:$X,('Included studies 2023 update'!$E:$E="No")*('Included studies 2023 update'!$H:$H=Y$2))=$V$55,0)=0,0,1)),SUM(IF(_xlfn._xlws.FILTER(_xlfn._xlws.FILTER('Included studies 2023 update'!$X:$X,('Included studies 2023 update'!$E:$E="No")*('Included studies 2023 update'!$H:$H=Y$2)),_xlfn._xlws.FILTER('Included studies 2023 update'!$X:$X,('Included studies 2023 update'!$E:$E="No")*('Included studies 2023 update'!$H:$H=Y$2))=$V$56,0)=0,0,1))),"0.0%")&amp;")"</f>
        <v>7 (87.5%)</v>
      </c>
      <c r="Z54" s="110" t="str" cm="1">
        <f t="array" ref="Z54">""&amp;TEXT(SUM(IF(_xlfn._xlws.FILTER(_xlfn._xlws.FILTER('Included studies 2023 update'!$X:$X,('Included studies 2023 update'!$E:$E="No")*('Included studies 2023 update'!$H:$H=Z$2)),_xlfn._xlws.FILTER('Included studies 2023 update'!$X:$X,('Included studies 2023 update'!$E:$E="No")*('Included studies 2023 update'!$H:$H=Z$2))=$V54,0)=0,0,1)),"0")&amp;" ("&amp;TEXT(SUM(IF(_xlfn._xlws.FILTER(_xlfn._xlws.FILTER('Included studies 2023 update'!$X:$X,('Included studies 2023 update'!$E:$E="No")*('Included studies 2023 update'!$H:$H=Z$2)),_xlfn._xlws.FILTER('Included studies 2023 update'!$X:$X,('Included studies 2023 update'!$E:$E="No")*('Included studies 2023 update'!$H:$H=Z$2))=$V54,0)=0,0,1))/SUM(SUM(IF(_xlfn._xlws.FILTER(_xlfn._xlws.FILTER('Included studies 2023 update'!$X:$X,('Included studies 2023 update'!$E:$E="No")*('Included studies 2023 update'!$H:$H=Z$2)),_xlfn._xlws.FILTER('Included studies 2023 update'!$X:$X,('Included studies 2023 update'!$E:$E="No")*('Included studies 2023 update'!$H:$H=Z$2))=$V$53,0)=0,0,1)),SUM(IF(_xlfn._xlws.FILTER(_xlfn._xlws.FILTER('Included studies 2023 update'!$X:$X,('Included studies 2023 update'!$E:$E="No")*('Included studies 2023 update'!$H:$H=Z$2)),_xlfn._xlws.FILTER('Included studies 2023 update'!$X:$X,('Included studies 2023 update'!$E:$E="No")*('Included studies 2023 update'!$H:$H=Z$2))=$V$54,0)=0,0,1)),SUM(IF(_xlfn._xlws.FILTER(_xlfn._xlws.FILTER('Included studies 2023 update'!$X:$X,('Included studies 2023 update'!$E:$E="No")*('Included studies 2023 update'!$H:$H=Z$2)),_xlfn._xlws.FILTER('Included studies 2023 update'!$X:$X,('Included studies 2023 update'!$E:$E="No")*('Included studies 2023 update'!$H:$H=Z$2))=$V$55,0)=0,0,1)),SUM(IF(_xlfn._xlws.FILTER(_xlfn._xlws.FILTER('Included studies 2023 update'!$X:$X,('Included studies 2023 update'!$E:$E="No")*('Included studies 2023 update'!$H:$H=Z$2)),_xlfn._xlws.FILTER('Included studies 2023 update'!$X:$X,('Included studies 2023 update'!$E:$E="No")*('Included studies 2023 update'!$H:$H=Z$2))=$V$56,0)=0,0,1))),"0.0%")&amp;")"</f>
        <v>6 (85.7%)</v>
      </c>
      <c r="AB54" t="str">
        <v>https://pubmed.ncbi.nlm.nih.gov/28783452/</v>
      </c>
      <c r="AC54">
        <f>IF(ISTEXT(AB54),_xlfn.XLOOKUP(AB54,'Included studies 2023 update'!C:C,'Included studies 2023 update'!J:J),"")</f>
        <v>37</v>
      </c>
      <c r="AD54" t="str">
        <f>IF(ISTEXT(AB54),_xlfn.XLOOKUP(AB54,'Included studies 2023 update'!C:C,'Included studies 2023 update'!E:E),"")</f>
        <v>Yes</v>
      </c>
      <c r="AE54" t="str">
        <f>IF(ISTEXT(AB54),_xlfn.XLOOKUP(AB54,'Included studies 2023 update'!C:C,'Included studies 2023 update'!I:I),"")</f>
        <v>Both</v>
      </c>
      <c r="AF54" t="str">
        <f>IF(ISTEXT(AB54),_xlfn.XLOOKUP(AB54,'Included studies 2023 update'!C:C,'Included studies 2023 update'!U:U),"")</f>
        <v xml:space="preserve"> </v>
      </c>
      <c r="AG54" t="str">
        <f>IF(ISTEXT(AB54),_xlfn.XLOOKUP(AB54,'Included studies 2023 update'!C:C,'Included studies 2023 update'!X:X),"")</f>
        <v>Unclear or ND</v>
      </c>
      <c r="AH54" t="str">
        <f>IF(ISTEXT(AB54),_xlfn.XLOOKUP(AB54,'Included studies 2023 update'!C:C,'Included studies 2023 update'!Y:Y),"")</f>
        <v>Unclear or ND</v>
      </c>
      <c r="AI54">
        <f>IF(ISTEXT(AB54),_xlfn.XLOOKUP(AB54,'Included studies 2023 update'!C:C,'Included studies 2023 update'!Z:Z),"")</f>
        <v>0</v>
      </c>
    </row>
    <row r="55" spans="1:35" ht="15.75" customHeight="1">
      <c r="A55" s="2">
        <v>28783452</v>
      </c>
      <c r="B55" s="11" t="s">
        <v>2832</v>
      </c>
      <c r="C55" s="2" t="s">
        <v>366</v>
      </c>
      <c r="D55" s="2" t="s">
        <v>2833</v>
      </c>
      <c r="E55" s="2" t="s">
        <v>2834</v>
      </c>
      <c r="F55" s="2">
        <v>2017</v>
      </c>
      <c r="G55" s="2" t="s">
        <v>10</v>
      </c>
      <c r="I55" s="2"/>
      <c r="J55" s="16"/>
      <c r="K55" s="2"/>
      <c r="L55" s="2"/>
      <c r="M55" s="2"/>
      <c r="N55" s="2"/>
      <c r="O55" s="2"/>
      <c r="Q55" s="2"/>
      <c r="U55" s="131"/>
      <c r="V55" s="115" t="s">
        <v>3490</v>
      </c>
      <c r="W55" s="110" t="str">
        <f>""&amp;TEXT(COUNTIFS(AD:AD,"No",AG:AG,V55),"0")&amp;" ("&amp;TEXT(COUNTIFS(AD:AD,"No",AG:AG,V55)/SUM(COUNTIFS(AD:AD,"No",AG:AG,$V$53),COUNTIFS(AD:AD,"No",AG:AG,$V$54),COUNTIFS(AD:AD,"No",AG:AG,$V$55),COUNTIFS(AD:AD,"No",AG:AG,$V$56)),"0.0%")&amp;")"</f>
        <v>3 (10.7%)</v>
      </c>
      <c r="X55" s="110" t="str" cm="1">
        <f t="array" ref="X55">""&amp;TEXT(SUM(IF(_xlfn._xlws.FILTER(_xlfn._xlws.FILTER('Included studies 2023 update'!$X:$X,('Included studies 2023 update'!$E:$E="No")*('Included studies 2023 update'!$H:$H=X$2)),_xlfn._xlws.FILTER('Included studies 2023 update'!$X:$X,('Included studies 2023 update'!$E:$E="No")*('Included studies 2023 update'!$H:$H=X$2))=$V55,0)=0,0,1)),"0")&amp;" ("&amp;TEXT(SUM(IF(_xlfn._xlws.FILTER(_xlfn._xlws.FILTER('Included studies 2023 update'!$X:$X,('Included studies 2023 update'!$E:$E="No")*('Included studies 2023 update'!$H:$H=X$2)),_xlfn._xlws.FILTER('Included studies 2023 update'!$X:$X,('Included studies 2023 update'!$E:$E="No")*('Included studies 2023 update'!$H:$H=X$2))=$V55,0)=0,0,1))/SUM(SUM(IF(_xlfn._xlws.FILTER(_xlfn._xlws.FILTER('Included studies 2023 update'!$X:$X,('Included studies 2023 update'!$E:$E="No")*('Included studies 2023 update'!$H:$H=X$2)),_xlfn._xlws.FILTER('Included studies 2023 update'!$X:$X,('Included studies 2023 update'!$E:$E="No")*('Included studies 2023 update'!$H:$H=X$2))=$V$53,0)=0,0,1)),SUM(IF(_xlfn._xlws.FILTER(_xlfn._xlws.FILTER('Included studies 2023 update'!$X:$X,('Included studies 2023 update'!$E:$E="No")*('Included studies 2023 update'!$H:$H=X$2)),_xlfn._xlws.FILTER('Included studies 2023 update'!$X:$X,('Included studies 2023 update'!$E:$E="No")*('Included studies 2023 update'!$H:$H=X$2))=$V$54,0)=0,0,1)),SUM(IF(_xlfn._xlws.FILTER(_xlfn._xlws.FILTER('Included studies 2023 update'!$X:$X,('Included studies 2023 update'!$E:$E="No")*('Included studies 2023 update'!$H:$H=X$2)),_xlfn._xlws.FILTER('Included studies 2023 update'!$X:$X,('Included studies 2023 update'!$E:$E="No")*('Included studies 2023 update'!$H:$H=X$2))=$V$55,0)=0,0,1)),SUM(IF(_xlfn._xlws.FILTER(_xlfn._xlws.FILTER('Included studies 2023 update'!$X:$X,('Included studies 2023 update'!$E:$E="No")*('Included studies 2023 update'!$H:$H=X$2)),_xlfn._xlws.FILTER('Included studies 2023 update'!$X:$X,('Included studies 2023 update'!$E:$E="No")*('Included studies 2023 update'!$H:$H=X$2))=$V$56,0)=0,0,1))),"0.0%")&amp;")"</f>
        <v>2 (8.0%)</v>
      </c>
      <c r="Y55" s="110" t="str" cm="1">
        <f t="array" ref="Y55">""&amp;TEXT(SUM(IF(_xlfn._xlws.FILTER(_xlfn._xlws.FILTER('Included studies 2023 update'!$X:$X,('Included studies 2023 update'!$E:$E="No")*('Included studies 2023 update'!$H:$H=Y$2)),_xlfn._xlws.FILTER('Included studies 2023 update'!$X:$X,('Included studies 2023 update'!$E:$E="No")*('Included studies 2023 update'!$H:$H=Y$2))=$V55,0)=0,0,1)),"0")&amp;" ("&amp;TEXT(SUM(IF(_xlfn._xlws.FILTER(_xlfn._xlws.FILTER('Included studies 2023 update'!$X:$X,('Included studies 2023 update'!$E:$E="No")*('Included studies 2023 update'!$H:$H=Y$2)),_xlfn._xlws.FILTER('Included studies 2023 update'!$X:$X,('Included studies 2023 update'!$E:$E="No")*('Included studies 2023 update'!$H:$H=Y$2))=$V55,0)=0,0,1))/SUM(SUM(IF(_xlfn._xlws.FILTER(_xlfn._xlws.FILTER('Included studies 2023 update'!$X:$X,('Included studies 2023 update'!$E:$E="No")*('Included studies 2023 update'!$H:$H=Y$2)),_xlfn._xlws.FILTER('Included studies 2023 update'!$X:$X,('Included studies 2023 update'!$E:$E="No")*('Included studies 2023 update'!$H:$H=Y$2))=$V$53,0)=0,0,1)),SUM(IF(_xlfn._xlws.FILTER(_xlfn._xlws.FILTER('Included studies 2023 update'!$X:$X,('Included studies 2023 update'!$E:$E="No")*('Included studies 2023 update'!$H:$H=Y$2)),_xlfn._xlws.FILTER('Included studies 2023 update'!$X:$X,('Included studies 2023 update'!$E:$E="No")*('Included studies 2023 update'!$H:$H=Y$2))=$V$54,0)=0,0,1)),SUM(IF(_xlfn._xlws.FILTER(_xlfn._xlws.FILTER('Included studies 2023 update'!$X:$X,('Included studies 2023 update'!$E:$E="No")*('Included studies 2023 update'!$H:$H=Y$2)),_xlfn._xlws.FILTER('Included studies 2023 update'!$X:$X,('Included studies 2023 update'!$E:$E="No")*('Included studies 2023 update'!$H:$H=Y$2))=$V$55,0)=0,0,1)),SUM(IF(_xlfn._xlws.FILTER(_xlfn._xlws.FILTER('Included studies 2023 update'!$X:$X,('Included studies 2023 update'!$E:$E="No")*('Included studies 2023 update'!$H:$H=Y$2)),_xlfn._xlws.FILTER('Included studies 2023 update'!$X:$X,('Included studies 2023 update'!$E:$E="No")*('Included studies 2023 update'!$H:$H=Y$2))=$V$56,0)=0,0,1))),"0.0%")&amp;")"</f>
        <v>1 (12.5%)</v>
      </c>
      <c r="Z55" s="110" t="str" cm="1">
        <f t="array" ref="Z55">""&amp;TEXT(SUM(IF(_xlfn._xlws.FILTER(_xlfn._xlws.FILTER('Included studies 2023 update'!$X:$X,('Included studies 2023 update'!$E:$E="No")*('Included studies 2023 update'!$H:$H=Z$2)),_xlfn._xlws.FILTER('Included studies 2023 update'!$X:$X,('Included studies 2023 update'!$E:$E="No")*('Included studies 2023 update'!$H:$H=Z$2))=$V55,0)=0,0,1)),"0")&amp;" ("&amp;TEXT(SUM(IF(_xlfn._xlws.FILTER(_xlfn._xlws.FILTER('Included studies 2023 update'!$X:$X,('Included studies 2023 update'!$E:$E="No")*('Included studies 2023 update'!$H:$H=Z$2)),_xlfn._xlws.FILTER('Included studies 2023 update'!$X:$X,('Included studies 2023 update'!$E:$E="No")*('Included studies 2023 update'!$H:$H=Z$2))=$V55,0)=0,0,1))/SUM(SUM(IF(_xlfn._xlws.FILTER(_xlfn._xlws.FILTER('Included studies 2023 update'!$X:$X,('Included studies 2023 update'!$E:$E="No")*('Included studies 2023 update'!$H:$H=Z$2)),_xlfn._xlws.FILTER('Included studies 2023 update'!$X:$X,('Included studies 2023 update'!$E:$E="No")*('Included studies 2023 update'!$H:$H=Z$2))=$V$53,0)=0,0,1)),SUM(IF(_xlfn._xlws.FILTER(_xlfn._xlws.FILTER('Included studies 2023 update'!$X:$X,('Included studies 2023 update'!$E:$E="No")*('Included studies 2023 update'!$H:$H=Z$2)),_xlfn._xlws.FILTER('Included studies 2023 update'!$X:$X,('Included studies 2023 update'!$E:$E="No")*('Included studies 2023 update'!$H:$H=Z$2))=$V$54,0)=0,0,1)),SUM(IF(_xlfn._xlws.FILTER(_xlfn._xlws.FILTER('Included studies 2023 update'!$X:$X,('Included studies 2023 update'!$E:$E="No")*('Included studies 2023 update'!$H:$H=Z$2)),_xlfn._xlws.FILTER('Included studies 2023 update'!$X:$X,('Included studies 2023 update'!$E:$E="No")*('Included studies 2023 update'!$H:$H=Z$2))=$V$55,0)=0,0,1)),SUM(IF(_xlfn._xlws.FILTER(_xlfn._xlws.FILTER('Included studies 2023 update'!$X:$X,('Included studies 2023 update'!$E:$E="No")*('Included studies 2023 update'!$H:$H=Z$2)),_xlfn._xlws.FILTER('Included studies 2023 update'!$X:$X,('Included studies 2023 update'!$E:$E="No")*('Included studies 2023 update'!$H:$H=Z$2))=$V$56,0)=0,0,1))),"0.0%")&amp;")"</f>
        <v>0 (0.0%)</v>
      </c>
      <c r="AB55" t="str">
        <v>https://pubmed.ncbi.nlm.nih.gov/32906131/</v>
      </c>
      <c r="AC55">
        <f>IF(ISTEXT(AB55),_xlfn.XLOOKUP(AB55,'Included studies 2023 update'!C:C,'Included studies 2023 update'!J:J),"")</f>
        <v>55</v>
      </c>
      <c r="AD55" t="str">
        <f>IF(ISTEXT(AB55),_xlfn.XLOOKUP(AB55,'Included studies 2023 update'!C:C,'Included studies 2023 update'!E:E),"")</f>
        <v>Yes</v>
      </c>
      <c r="AE55" t="str">
        <f>IF(ISTEXT(AB55),_xlfn.XLOOKUP(AB55,'Included studies 2023 update'!C:C,'Included studies 2023 update'!I:I),"")</f>
        <v>Adult</v>
      </c>
      <c r="AF55" t="str">
        <f>IF(ISTEXT(AB55),_xlfn.XLOOKUP(AB55,'Included studies 2023 update'!C:C,'Included studies 2023 update'!U:U),"")</f>
        <v xml:space="preserve"> </v>
      </c>
      <c r="AG55" t="str">
        <f>IF(ISTEXT(AB55),_xlfn.XLOOKUP(AB55,'Included studies 2023 update'!C:C,'Included studies 2023 update'!X:X),"")</f>
        <v>skin biopsy and blood</v>
      </c>
      <c r="AH55" t="str">
        <f>IF(ISTEXT(AB55),_xlfn.XLOOKUP(AB55,'Included studies 2023 update'!C:C,'Included studies 2023 update'!Y:Y),"")</f>
        <v>Unclear or ND</v>
      </c>
      <c r="AI55">
        <f>IF(ISTEXT(AB55),_xlfn.XLOOKUP(AB55,'Included studies 2023 update'!C:C,'Included studies 2023 update'!Z:Z),"")</f>
        <v>0</v>
      </c>
    </row>
    <row r="56" spans="1:35" ht="15.75" customHeight="1">
      <c r="A56" s="2">
        <v>20228849</v>
      </c>
      <c r="B56" s="11" t="s">
        <v>2835</v>
      </c>
      <c r="C56" s="2" t="s">
        <v>466</v>
      </c>
      <c r="D56" s="2" t="s">
        <v>2836</v>
      </c>
      <c r="E56" s="2" t="s">
        <v>2837</v>
      </c>
      <c r="F56" s="2">
        <v>2011</v>
      </c>
      <c r="G56" s="2" t="s">
        <v>10</v>
      </c>
      <c r="I56" s="2"/>
      <c r="J56" s="16"/>
      <c r="K56" s="2"/>
      <c r="L56" s="2"/>
      <c r="M56" s="2"/>
      <c r="N56" s="2"/>
      <c r="O56" s="2"/>
      <c r="Q56" s="2"/>
      <c r="U56" s="131"/>
      <c r="V56" s="115" t="s">
        <v>3650</v>
      </c>
      <c r="W56" s="110" t="str">
        <f>""&amp;TEXT(COUNTIFS(AD:AD,"No",AG:AG,V56),"0")&amp;" ("&amp;TEXT(COUNTIFS(AD:AD,"No",AG:AG,V56)/SUM(COUNTIFS(AD:AD,"No",AG:AG,$V$53),COUNTIFS(AD:AD,"No",AG:AG,$V$54),COUNTIFS(AD:AD,"No",AG:AG,$V$55),COUNTIFS(AD:AD,"No",AG:AG,$V$56)),"0.0%")&amp;")"</f>
        <v>3 (10.7%)</v>
      </c>
      <c r="X56" s="110" t="str" cm="1">
        <f t="array" ref="X56">""&amp;TEXT(SUM(IF(_xlfn._xlws.FILTER(_xlfn._xlws.FILTER('Included studies 2023 update'!$X:$X,('Included studies 2023 update'!$E:$E="No")*('Included studies 2023 update'!$H:$H=X$2)),_xlfn._xlws.FILTER('Included studies 2023 update'!$X:$X,('Included studies 2023 update'!$E:$E="No")*('Included studies 2023 update'!$H:$H=X$2))=$V56,0)=0,0,1)),"0")&amp;" ("&amp;TEXT(SUM(IF(_xlfn._xlws.FILTER(_xlfn._xlws.FILTER('Included studies 2023 update'!$X:$X,('Included studies 2023 update'!$E:$E="No")*('Included studies 2023 update'!$H:$H=X$2)),_xlfn._xlws.FILTER('Included studies 2023 update'!$X:$X,('Included studies 2023 update'!$E:$E="No")*('Included studies 2023 update'!$H:$H=X$2))=$V56,0)=0,0,1))/SUM(SUM(IF(_xlfn._xlws.FILTER(_xlfn._xlws.FILTER('Included studies 2023 update'!$X:$X,('Included studies 2023 update'!$E:$E="No")*('Included studies 2023 update'!$H:$H=X$2)),_xlfn._xlws.FILTER('Included studies 2023 update'!$X:$X,('Included studies 2023 update'!$E:$E="No")*('Included studies 2023 update'!$H:$H=X$2))=$V$53,0)=0,0,1)),SUM(IF(_xlfn._xlws.FILTER(_xlfn._xlws.FILTER('Included studies 2023 update'!$X:$X,('Included studies 2023 update'!$E:$E="No")*('Included studies 2023 update'!$H:$H=X$2)),_xlfn._xlws.FILTER('Included studies 2023 update'!$X:$X,('Included studies 2023 update'!$E:$E="No")*('Included studies 2023 update'!$H:$H=X$2))=$V$54,0)=0,0,1)),SUM(IF(_xlfn._xlws.FILTER(_xlfn._xlws.FILTER('Included studies 2023 update'!$X:$X,('Included studies 2023 update'!$E:$E="No")*('Included studies 2023 update'!$H:$H=X$2)),_xlfn._xlws.FILTER('Included studies 2023 update'!$X:$X,('Included studies 2023 update'!$E:$E="No")*('Included studies 2023 update'!$H:$H=X$2))=$V$55,0)=0,0,1)),SUM(IF(_xlfn._xlws.FILTER(_xlfn._xlws.FILTER('Included studies 2023 update'!$X:$X,('Included studies 2023 update'!$E:$E="No")*('Included studies 2023 update'!$H:$H=X$2)),_xlfn._xlws.FILTER('Included studies 2023 update'!$X:$X,('Included studies 2023 update'!$E:$E="No")*('Included studies 2023 update'!$H:$H=X$2))=$V$56,0)=0,0,1))),"0.0%")&amp;")"</f>
        <v>2 (8.0%)</v>
      </c>
      <c r="Y56" s="110" t="str" cm="1">
        <f t="array" ref="Y56">""&amp;TEXT(SUM(IF(_xlfn._xlws.FILTER(_xlfn._xlws.FILTER('Included studies 2023 update'!$X:$X,('Included studies 2023 update'!$E:$E="No")*('Included studies 2023 update'!$H:$H=Y$2)),_xlfn._xlws.FILTER('Included studies 2023 update'!$X:$X,('Included studies 2023 update'!$E:$E="No")*('Included studies 2023 update'!$H:$H=Y$2))=$V56,0)=0,0,1)),"0")&amp;" ("&amp;TEXT(SUM(IF(_xlfn._xlws.FILTER(_xlfn._xlws.FILTER('Included studies 2023 update'!$X:$X,('Included studies 2023 update'!$E:$E="No")*('Included studies 2023 update'!$H:$H=Y$2)),_xlfn._xlws.FILTER('Included studies 2023 update'!$X:$X,('Included studies 2023 update'!$E:$E="No")*('Included studies 2023 update'!$H:$H=Y$2))=$V56,0)=0,0,1))/SUM(SUM(IF(_xlfn._xlws.FILTER(_xlfn._xlws.FILTER('Included studies 2023 update'!$X:$X,('Included studies 2023 update'!$E:$E="No")*('Included studies 2023 update'!$H:$H=Y$2)),_xlfn._xlws.FILTER('Included studies 2023 update'!$X:$X,('Included studies 2023 update'!$E:$E="No")*('Included studies 2023 update'!$H:$H=Y$2))=$V$53,0)=0,0,1)),SUM(IF(_xlfn._xlws.FILTER(_xlfn._xlws.FILTER('Included studies 2023 update'!$X:$X,('Included studies 2023 update'!$E:$E="No")*('Included studies 2023 update'!$H:$H=Y$2)),_xlfn._xlws.FILTER('Included studies 2023 update'!$X:$X,('Included studies 2023 update'!$E:$E="No")*('Included studies 2023 update'!$H:$H=Y$2))=$V$54,0)=0,0,1)),SUM(IF(_xlfn._xlws.FILTER(_xlfn._xlws.FILTER('Included studies 2023 update'!$X:$X,('Included studies 2023 update'!$E:$E="No")*('Included studies 2023 update'!$H:$H=Y$2)),_xlfn._xlws.FILTER('Included studies 2023 update'!$X:$X,('Included studies 2023 update'!$E:$E="No")*('Included studies 2023 update'!$H:$H=Y$2))=$V$55,0)=0,0,1)),SUM(IF(_xlfn._xlws.FILTER(_xlfn._xlws.FILTER('Included studies 2023 update'!$X:$X,('Included studies 2023 update'!$E:$E="No")*('Included studies 2023 update'!$H:$H=Y$2)),_xlfn._xlws.FILTER('Included studies 2023 update'!$X:$X,('Included studies 2023 update'!$E:$E="No")*('Included studies 2023 update'!$H:$H=Y$2))=$V$56,0)=0,0,1))),"0.0%")&amp;")"</f>
        <v>0 (0.0%)</v>
      </c>
      <c r="Z56" s="110" t="str" cm="1">
        <f t="array" ref="Z56">""&amp;TEXT(SUM(IF(_xlfn._xlws.FILTER(_xlfn._xlws.FILTER('Included studies 2023 update'!$X:$X,('Included studies 2023 update'!$E:$E="No")*('Included studies 2023 update'!$H:$H=Z$2)),_xlfn._xlws.FILTER('Included studies 2023 update'!$X:$X,('Included studies 2023 update'!$E:$E="No")*('Included studies 2023 update'!$H:$H=Z$2))=$V56,0)=0,0,1)),"0")&amp;" ("&amp;TEXT(SUM(IF(_xlfn._xlws.FILTER(_xlfn._xlws.FILTER('Included studies 2023 update'!$X:$X,('Included studies 2023 update'!$E:$E="No")*('Included studies 2023 update'!$H:$H=Z$2)),_xlfn._xlws.FILTER('Included studies 2023 update'!$X:$X,('Included studies 2023 update'!$E:$E="No")*('Included studies 2023 update'!$H:$H=Z$2))=$V56,0)=0,0,1))/SUM(SUM(IF(_xlfn._xlws.FILTER(_xlfn._xlws.FILTER('Included studies 2023 update'!$X:$X,('Included studies 2023 update'!$E:$E="No")*('Included studies 2023 update'!$H:$H=Z$2)),_xlfn._xlws.FILTER('Included studies 2023 update'!$X:$X,('Included studies 2023 update'!$E:$E="No")*('Included studies 2023 update'!$H:$H=Z$2))=$V$53,0)=0,0,1)),SUM(IF(_xlfn._xlws.FILTER(_xlfn._xlws.FILTER('Included studies 2023 update'!$X:$X,('Included studies 2023 update'!$E:$E="No")*('Included studies 2023 update'!$H:$H=Z$2)),_xlfn._xlws.FILTER('Included studies 2023 update'!$X:$X,('Included studies 2023 update'!$E:$E="No")*('Included studies 2023 update'!$H:$H=Z$2))=$V$54,0)=0,0,1)),SUM(IF(_xlfn._xlws.FILTER(_xlfn._xlws.FILTER('Included studies 2023 update'!$X:$X,('Included studies 2023 update'!$E:$E="No")*('Included studies 2023 update'!$H:$H=Z$2)),_xlfn._xlws.FILTER('Included studies 2023 update'!$X:$X,('Included studies 2023 update'!$E:$E="No")*('Included studies 2023 update'!$H:$H=Z$2))=$V$55,0)=0,0,1)),SUM(IF(_xlfn._xlws.FILTER(_xlfn._xlws.FILTER('Included studies 2023 update'!$X:$X,('Included studies 2023 update'!$E:$E="No")*('Included studies 2023 update'!$H:$H=Z$2)),_xlfn._xlws.FILTER('Included studies 2023 update'!$X:$X,('Included studies 2023 update'!$E:$E="No")*('Included studies 2023 update'!$H:$H=Z$2))=$V$56,0)=0,0,1))),"0.0%")&amp;")"</f>
        <v>1 (14.3%)</v>
      </c>
      <c r="AB56" t="str">
        <v>https://pubmed.ncbi.nlm.nih.gov/32663845/</v>
      </c>
      <c r="AC56">
        <f>IF(ISTEXT(AB56),_xlfn.XLOOKUP(AB56,'Included studies 2023 update'!C:C,'Included studies 2023 update'!J:J),"")</f>
        <v>39</v>
      </c>
      <c r="AD56" t="str">
        <f>IF(ISTEXT(AB56),_xlfn.XLOOKUP(AB56,'Included studies 2023 update'!C:C,'Included studies 2023 update'!E:E),"")</f>
        <v>Yes</v>
      </c>
      <c r="AE56">
        <f>IF(ISTEXT(AB56),_xlfn.XLOOKUP(AB56,'Included studies 2023 update'!C:C,'Included studies 2023 update'!I:I),"")</f>
        <v>0</v>
      </c>
      <c r="AF56" t="str">
        <f>IF(ISTEXT(AB56),_xlfn.XLOOKUP(AB56,'Included studies 2023 update'!C:C,'Included studies 2023 update'!U:U),"")</f>
        <v xml:space="preserve"> </v>
      </c>
      <c r="AG56">
        <f>IF(ISTEXT(AB56),_xlfn.XLOOKUP(AB56,'Included studies 2023 update'!C:C,'Included studies 2023 update'!X:X),"")</f>
        <v>0</v>
      </c>
      <c r="AH56">
        <f>IF(ISTEXT(AB56),_xlfn.XLOOKUP(AB56,'Included studies 2023 update'!C:C,'Included studies 2023 update'!Y:Y),"")</f>
        <v>0</v>
      </c>
      <c r="AI56">
        <f>IF(ISTEXT(AB56),_xlfn.XLOOKUP(AB56,'Included studies 2023 update'!C:C,'Included studies 2023 update'!Z:Z),"")</f>
        <v>0</v>
      </c>
    </row>
    <row r="57" spans="1:35" ht="15.75" customHeight="1">
      <c r="A57" s="2">
        <v>26132825</v>
      </c>
      <c r="B57" s="11" t="s">
        <v>2838</v>
      </c>
      <c r="C57" s="2" t="s">
        <v>416</v>
      </c>
      <c r="D57" s="2" t="s">
        <v>2839</v>
      </c>
      <c r="E57" s="2" t="s">
        <v>2840</v>
      </c>
      <c r="F57" s="2">
        <v>2015</v>
      </c>
      <c r="G57" s="2" t="s">
        <v>10</v>
      </c>
      <c r="I57" s="2"/>
      <c r="J57" s="16"/>
      <c r="K57" s="2"/>
      <c r="L57" s="2"/>
      <c r="M57" s="2"/>
      <c r="N57" s="2"/>
      <c r="O57" s="2"/>
      <c r="Q57" s="2"/>
      <c r="U57" s="139" t="s">
        <v>3697</v>
      </c>
      <c r="V57" s="138">
        <v>1000</v>
      </c>
      <c r="W57" s="96" t="str">
        <f>""&amp;TEXT(COUNTIFS(AD:AD,"No",AH:AH,V57),"0")&amp;" ("&amp;TEXT(COUNTIFS(AD:AD,"No",AH:AH,V57)/SUM(COUNTIFS(AD:AD,"No",AH:AH,$V$57),COUNTIFS(AD:AD,"No",AH:AH,$V$58),COUNTIFS(AD:AD,"No",AH:AH,$V$59),COUNTIFS(AD:AD,"No",AH:AH,$V$60),COUNTIFS(AD:AD,"No",AH:AH,$V$61),COUNTIFS(AD:AD,"No",AH:AH,$V$62),COUNTIFS(AD:AD,"No",AH:AH,$V$63),COUNTIFS(AD:AD,"No",AH:AH,$V$64),COUNTIFS(AD:AD,"No",AH:AH,$V$65),COUNTIFS(AD:AD,"No",AH:AH,$V$66),COUNTIFS(AD:AD,"No",AH:AH,$V$67)),"0.0%")&amp;")"</f>
        <v>4 (14.3%)</v>
      </c>
      <c r="X57" s="102" t="str" cm="1">
        <f t="array" ref="X57">""&amp;TEXT(SUM(IF(_xlfn._xlws.FILTER(_xlfn._xlws.FILTER('Included studies 2023 update'!$Y:$Y,('Included studies 2023 update'!$E:$E="No")*('Included studies 2023 update'!$H:$H=X$2)),_xlfn._xlws.FILTER('Included studies 2023 update'!$Y:$Y,('Included studies 2023 update'!$E:$E="No")*('Included studies 2023 update'!$H:$H=X$2))=$V57,0)=0,0,1)),"0")&amp;" ("&amp;TEXT(SUM(IF(_xlfn._xlws.FILTER(_xlfn._xlws.FILTER('Included studies 2023 update'!$Y:$Y,('Included studies 2023 update'!$E:$E="No")*('Included studies 2023 update'!$H:$H=X$2)),_xlfn._xlws.FILTER('Included studies 2023 update'!$Y:$Y,('Included studies 2023 update'!$E:$E="No")*('Included studies 2023 update'!$H:$H=X$2))=$V57,0)=0,0,1))/SUM(SUM(IF(_xlfn._xlws.FILTER(_xlfn._xlws.FILTER('Included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4 (16.0%)</v>
      </c>
      <c r="Y57" s="102" t="str" cm="1">
        <f t="array" ref="Y57">""&amp;TEXT(SUM(IF(_xlfn._xlws.FILTER(_xlfn._xlws.FILTER('Included studies 2023 update'!$Y:$Y,('Included studies 2023 update'!$E:$E="No")*('Included studies 2023 update'!$H:$H=Y$2)),_xlfn._xlws.FILTER('Included studies 2023 update'!$Y:$Y,('Included studies 2023 update'!$E:$E="No")*('Included studies 2023 update'!$H:$H=Y$2))=$V57,0)=0,0,1)),"0")&amp;" ("&amp;TEXT(SUM(IF(_xlfn._xlws.FILTER(_xlfn._xlws.FILTER('Included studies 2023 update'!$Y:$Y,('Included studies 2023 update'!$E:$E="No")*('Included studies 2023 update'!$H:$H=Y$2)),_xlfn._xlws.FILTER('Included studies 2023 update'!$Y:$Y,('Included studies 2023 update'!$E:$E="No")*('Included studies 2023 update'!$H:$H=Y$2))=$V57,0)=0,0,1))/SUM(SUM(IF(_xlfn._xlws.FILTER(_xlfn._xlws.FILTER('Included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1 (12.5%)</v>
      </c>
      <c r="Z57" s="102" t="str" cm="1">
        <f t="array" ref="Z57">""&amp;TEXT(SUM(IF(_xlfn._xlws.FILTER(_xlfn._xlws.FILTER('Included studies 2023 update'!$Y:$Y,('Included studies 2023 update'!$E:$E="No")*('Included studies 2023 update'!$H:$H=Z$2)),_xlfn._xlws.FILTER('Included studies 2023 update'!$Y:$Y,('Included studies 2023 update'!$E:$E="No")*('Included studies 2023 update'!$H:$H=Z$2))=$V57,0)=0,0,1)),"0")&amp;" ("&amp;TEXT(SUM(IF(_xlfn._xlws.FILTER(_xlfn._xlws.FILTER('Included studies 2023 update'!$Y:$Y,('Included studies 2023 update'!$E:$E="No")*('Included studies 2023 update'!$H:$H=Z$2)),_xlfn._xlws.FILTER('Included studies 2023 update'!$Y:$Y,('Included studies 2023 update'!$E:$E="No")*('Included studies 2023 update'!$H:$H=Z$2))=$V57,0)=0,0,1))/SUM(SUM(IF(_xlfn._xlws.FILTER(_xlfn._xlws.FILTER('Included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1 (14.3%)</v>
      </c>
      <c r="AB57" t="str">
        <v>https://pubmed.ncbi.nlm.nih.gov/28209721/</v>
      </c>
      <c r="AC57">
        <f>IF(ISTEXT(AB57),_xlfn.XLOOKUP(AB57,'Included studies 2023 update'!C:C,'Included studies 2023 update'!J:J),"")</f>
        <v>126</v>
      </c>
      <c r="AD57" t="str">
        <f>IF(ISTEXT(AB57),_xlfn.XLOOKUP(AB57,'Included studies 2023 update'!C:C,'Included studies 2023 update'!E:E),"")</f>
        <v>Yes</v>
      </c>
      <c r="AE57">
        <f>IF(ISTEXT(AB57),_xlfn.XLOOKUP(AB57,'Included studies 2023 update'!C:C,'Included studies 2023 update'!I:I),"")</f>
        <v>0</v>
      </c>
      <c r="AF57" t="str">
        <f>IF(ISTEXT(AB57),_xlfn.XLOOKUP(AB57,'Included studies 2023 update'!C:C,'Included studies 2023 update'!U:U),"")</f>
        <v xml:space="preserve"> </v>
      </c>
      <c r="AG57">
        <f>IF(ISTEXT(AB57),_xlfn.XLOOKUP(AB57,'Included studies 2023 update'!C:C,'Included studies 2023 update'!X:X),"")</f>
        <v>0</v>
      </c>
      <c r="AH57">
        <f>IF(ISTEXT(AB57),_xlfn.XLOOKUP(AB57,'Included studies 2023 update'!C:C,'Included studies 2023 update'!Y:Y),"")</f>
        <v>0</v>
      </c>
      <c r="AI57">
        <f>IF(ISTEXT(AB57),_xlfn.XLOOKUP(AB57,'Included studies 2023 update'!C:C,'Included studies 2023 update'!Z:Z),"")</f>
        <v>0</v>
      </c>
    </row>
    <row r="58" spans="1:35" ht="15.75" customHeight="1">
      <c r="A58" s="2">
        <v>18695666</v>
      </c>
      <c r="B58" s="11" t="s">
        <v>2841</v>
      </c>
      <c r="C58" s="2" t="s">
        <v>109</v>
      </c>
      <c r="D58" s="2" t="s">
        <v>2842</v>
      </c>
      <c r="E58" s="2" t="s">
        <v>2843</v>
      </c>
      <c r="F58" s="2">
        <v>2008</v>
      </c>
      <c r="G58" s="2" t="s">
        <v>10</v>
      </c>
      <c r="I58" s="2"/>
      <c r="J58" s="16"/>
      <c r="K58" s="2"/>
      <c r="L58" s="2"/>
      <c r="M58" s="2"/>
      <c r="N58" s="2"/>
      <c r="O58" s="2"/>
      <c r="Q58" s="2"/>
      <c r="U58" s="140"/>
      <c r="V58" s="129">
        <v>500</v>
      </c>
      <c r="W58" s="123" t="str">
        <f>""&amp;TEXT(COUNTIFS(AD:AD,"No",AH:AH,V58),"0")&amp;" ("&amp;TEXT(COUNTIFS(AD:AD,"No",AH:AH,V58)/SUM(COUNTIFS(AD:AD,"No",AH:AH,$V$57),COUNTIFS(AD:AD,"No",AH:AH,$V$58),COUNTIFS(AD:AD,"No",AH:AH,$V$59),COUNTIFS(AD:AD,"No",AH:AH,$V$60),COUNTIFS(AD:AD,"No",AH:AH,$V$61),COUNTIFS(AD:AD,"No",AH:AH,$V$62),COUNTIFS(AD:AD,"No",AH:AH,$V$63),COUNTIFS(AD:AD,"No",AH:AH,$V$64),COUNTIFS(AD:AD,"No",AH:AH,$V$65),COUNTIFS(AD:AD,"No",AH:AH,$V$66),COUNTIFS(AD:AD,"No",AH:AH,$V$67)),"0.0%")&amp;")"</f>
        <v>3 (10.7%)</v>
      </c>
      <c r="X58" s="110" t="str" cm="1">
        <f t="array" ref="X58">""&amp;TEXT(SUM(IF(_xlfn._xlws.FILTER(_xlfn._xlws.FILTER('Included studies 2023 update'!$Y:$Y,('Included studies 2023 update'!$E:$E="No")*('Included studies 2023 update'!$H:$H=X$2)),_xlfn._xlws.FILTER('Included studies 2023 update'!$Y:$Y,('Included studies 2023 update'!$E:$E="No")*('Included studies 2023 update'!$H:$H=X$2))=$V58,0)=0,0,1)),"0")&amp;" ("&amp;TEXT(SUM(IF(_xlfn._xlws.FILTER(_xlfn._xlws.FILTER('Included studies 2023 update'!$Y:$Y,('Included studies 2023 update'!$E:$E="No")*('Included studies 2023 update'!$H:$H=X$2)),_xlfn._xlws.FILTER('Included studies 2023 update'!$Y:$Y,('Included studies 2023 update'!$E:$E="No")*('Included studies 2023 update'!$H:$H=X$2))=$V58,0)=0,0,1))/SUM(SUM(IF(_xlfn._xlws.FILTER(_xlfn._xlws.FILTER('Included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3 (12.0%)</v>
      </c>
      <c r="Y58" s="110" t="str" cm="1">
        <f t="array" ref="Y58">""&amp;TEXT(SUM(IF(_xlfn._xlws.FILTER(_xlfn._xlws.FILTER('Included studies 2023 update'!$Y:$Y,('Included studies 2023 update'!$E:$E="No")*('Included studies 2023 update'!$H:$H=Y$2)),_xlfn._xlws.FILTER('Included studies 2023 update'!$Y:$Y,('Included studies 2023 update'!$E:$E="No")*('Included studies 2023 update'!$H:$H=Y$2))=$V58,0)=0,0,1)),"0")&amp;" ("&amp;TEXT(SUM(IF(_xlfn._xlws.FILTER(_xlfn._xlws.FILTER('Included studies 2023 update'!$Y:$Y,('Included studies 2023 update'!$E:$E="No")*('Included studies 2023 update'!$H:$H=Y$2)),_xlfn._xlws.FILTER('Included studies 2023 update'!$Y:$Y,('Included studies 2023 update'!$E:$E="No")*('Included studies 2023 update'!$H:$H=Y$2))=$V58,0)=0,0,1))/SUM(SUM(IF(_xlfn._xlws.FILTER(_xlfn._xlws.FILTER('Included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1 (12.5%)</v>
      </c>
      <c r="Z58" s="110" t="str" cm="1">
        <f t="array" ref="Z58">""&amp;TEXT(SUM(IF(_xlfn._xlws.FILTER(_xlfn._xlws.FILTER('Included studies 2023 update'!$Y:$Y,('Included studies 2023 update'!$E:$E="No")*('Included studies 2023 update'!$H:$H=Z$2)),_xlfn._xlws.FILTER('Included studies 2023 update'!$Y:$Y,('Included studies 2023 update'!$E:$E="No")*('Included studies 2023 update'!$H:$H=Z$2))=$V58,0)=0,0,1)),"0")&amp;" ("&amp;TEXT(SUM(IF(_xlfn._xlws.FILTER(_xlfn._xlws.FILTER('Included studies 2023 update'!$Y:$Y,('Included studies 2023 update'!$E:$E="No")*('Included studies 2023 update'!$H:$H=Z$2)),_xlfn._xlws.FILTER('Included studies 2023 update'!$Y:$Y,('Included studies 2023 update'!$E:$E="No")*('Included studies 2023 update'!$H:$H=Z$2))=$V58,0)=0,0,1))/SUM(SUM(IF(_xlfn._xlws.FILTER(_xlfn._xlws.FILTER('Included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1 (14.3%)</v>
      </c>
      <c r="AB58" t="str">
        <v>https://pubmed.ncbi.nlm.nih.gov/24315842/</v>
      </c>
      <c r="AC58">
        <f>IF(ISTEXT(AB58),_xlfn.XLOOKUP(AB58,'Included studies 2023 update'!C:C,'Included studies 2023 update'!J:J),"")</f>
        <v>69</v>
      </c>
      <c r="AD58" t="str">
        <f>IF(ISTEXT(AB58),_xlfn.XLOOKUP(AB58,'Included studies 2023 update'!C:C,'Included studies 2023 update'!E:E),"")</f>
        <v>Yes</v>
      </c>
      <c r="AE58">
        <f>IF(ISTEXT(AB58),_xlfn.XLOOKUP(AB58,'Included studies 2023 update'!C:C,'Included studies 2023 update'!I:I),"")</f>
        <v>0</v>
      </c>
      <c r="AF58" t="str">
        <f>IF(ISTEXT(AB58),_xlfn.XLOOKUP(AB58,'Included studies 2023 update'!C:C,'Included studies 2023 update'!U:U),"")</f>
        <v xml:space="preserve"> </v>
      </c>
      <c r="AG58">
        <f>IF(ISTEXT(AB58),_xlfn.XLOOKUP(AB58,'Included studies 2023 update'!C:C,'Included studies 2023 update'!X:X),"")</f>
        <v>0</v>
      </c>
      <c r="AH58">
        <f>IF(ISTEXT(AB58),_xlfn.XLOOKUP(AB58,'Included studies 2023 update'!C:C,'Included studies 2023 update'!Y:Y),"")</f>
        <v>0</v>
      </c>
      <c r="AI58">
        <f>IF(ISTEXT(AB58),_xlfn.XLOOKUP(AB58,'Included studies 2023 update'!C:C,'Included studies 2023 update'!Z:Z),"")</f>
        <v>0</v>
      </c>
    </row>
    <row r="59" spans="1:35" ht="15.75" customHeight="1">
      <c r="A59" s="2">
        <v>17067909</v>
      </c>
      <c r="B59" s="11" t="s">
        <v>2844</v>
      </c>
      <c r="C59" s="2" t="s">
        <v>109</v>
      </c>
      <c r="D59" s="2" t="s">
        <v>2845</v>
      </c>
      <c r="E59" s="2" t="s">
        <v>2843</v>
      </c>
      <c r="F59" s="2">
        <v>2006</v>
      </c>
      <c r="G59" s="2" t="s">
        <v>10</v>
      </c>
      <c r="I59" s="2"/>
      <c r="J59" s="16"/>
      <c r="K59" s="2"/>
      <c r="L59" s="2"/>
      <c r="M59" s="2"/>
      <c r="N59" s="2"/>
      <c r="O59" s="2"/>
      <c r="Q59" s="2"/>
      <c r="U59" s="140"/>
      <c r="V59" s="129">
        <v>200</v>
      </c>
      <c r="W59" s="123" t="str">
        <f>""&amp;TEXT(COUNTIFS(AD:AD,"No",AH:AH,V59),"0")&amp;" ("&amp;TEXT(COUNTIFS(AD:AD,"No",AH:AH,V59)/SUM(COUNTIFS(AD:AD,"No",AH:AH,$V$57),COUNTIFS(AD:AD,"No",AH:AH,$V$58),COUNTIFS(AD:AD,"No",AH:AH,$V$59),COUNTIFS(AD:AD,"No",AH:AH,$V$60),COUNTIFS(AD:AD,"No",AH:AH,$V$61),COUNTIFS(AD:AD,"No",AH:AH,$V$62),COUNTIFS(AD:AD,"No",AH:AH,$V$63),COUNTIFS(AD:AD,"No",AH:AH,$V$64),COUNTIFS(AD:AD,"No",AH:AH,$V$65),COUNTIFS(AD:AD,"No",AH:AH,$V$66),COUNTIFS(AD:AD,"No",AH:AH,$V$67)),"0.0%")&amp;")"</f>
        <v>1 (3.6%)</v>
      </c>
      <c r="X59" s="110" t="str" cm="1">
        <f t="array" ref="X59">""&amp;TEXT(SUM(IF(_xlfn._xlws.FILTER(_xlfn._xlws.FILTER('Included studies 2023 update'!$Y:$Y,('Included studies 2023 update'!$E:$E="No")*('Included studies 2023 update'!$H:$H=X$2)),_xlfn._xlws.FILTER('Included studies 2023 update'!$Y:$Y,('Included studies 2023 update'!$E:$E="No")*('Included studies 2023 update'!$H:$H=X$2))=$V59,0)=0,0,1)),"0")&amp;" ("&amp;TEXT(SUM(IF(_xlfn._xlws.FILTER(_xlfn._xlws.FILTER('Included studies 2023 update'!$Y:$Y,('Included studies 2023 update'!$E:$E="No")*('Included studies 2023 update'!$H:$H=X$2)),_xlfn._xlws.FILTER('Included studies 2023 update'!$Y:$Y,('Included studies 2023 update'!$E:$E="No")*('Included studies 2023 update'!$H:$H=X$2))=$V59,0)=0,0,1))/SUM(SUM(IF(_xlfn._xlws.FILTER(_xlfn._xlws.FILTER('Included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1 (4.0%)</v>
      </c>
      <c r="Y59" s="110" t="str" cm="1">
        <f t="array" ref="Y59">""&amp;TEXT(SUM(IF(_xlfn._xlws.FILTER(_xlfn._xlws.FILTER('Included studies 2023 update'!$Y:$Y,('Included studies 2023 update'!$E:$E="No")*('Included studies 2023 update'!$H:$H=Y$2)),_xlfn._xlws.FILTER('Included studies 2023 update'!$Y:$Y,('Included studies 2023 update'!$E:$E="No")*('Included studies 2023 update'!$H:$H=Y$2))=$V59,0)=0,0,1)),"0")&amp;" ("&amp;TEXT(SUM(IF(_xlfn._xlws.FILTER(_xlfn._xlws.FILTER('Included studies 2023 update'!$Y:$Y,('Included studies 2023 update'!$E:$E="No")*('Included studies 2023 update'!$H:$H=Y$2)),_xlfn._xlws.FILTER('Included studies 2023 update'!$Y:$Y,('Included studies 2023 update'!$E:$E="No")*('Included studies 2023 update'!$H:$H=Y$2))=$V59,0)=0,0,1))/SUM(SUM(IF(_xlfn._xlws.FILTER(_xlfn._xlws.FILTER('Included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0 (0.0%)</v>
      </c>
      <c r="Z59" s="110" t="str" cm="1">
        <f t="array" ref="Z59">""&amp;TEXT(SUM(IF(_xlfn._xlws.FILTER(_xlfn._xlws.FILTER('Included studies 2023 update'!$Y:$Y,('Included studies 2023 update'!$E:$E="No")*('Included studies 2023 update'!$H:$H=Z$2)),_xlfn._xlws.FILTER('Included studies 2023 update'!$Y:$Y,('Included studies 2023 update'!$E:$E="No")*('Included studies 2023 update'!$H:$H=Z$2))=$V59,0)=0,0,1)),"0")&amp;" ("&amp;TEXT(SUM(IF(_xlfn._xlws.FILTER(_xlfn._xlws.FILTER('Included studies 2023 update'!$Y:$Y,('Included studies 2023 update'!$E:$E="No")*('Included studies 2023 update'!$H:$H=Z$2)),_xlfn._xlws.FILTER('Included studies 2023 update'!$Y:$Y,('Included studies 2023 update'!$E:$E="No")*('Included studies 2023 update'!$H:$H=Z$2))=$V59,0)=0,0,1))/SUM(SUM(IF(_xlfn._xlws.FILTER(_xlfn._xlws.FILTER('Included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0 (0.0%)</v>
      </c>
      <c r="AB59" t="str">
        <v>https://pubmed.ncbi.nlm.nih.gov/9365899/</v>
      </c>
      <c r="AC59">
        <f>IF(ISTEXT(AB59),_xlfn.XLOOKUP(AB59,'Included studies 2023 update'!C:C,'Included studies 2023 update'!J:J),"")</f>
        <v>61</v>
      </c>
      <c r="AD59" t="str">
        <f>IF(ISTEXT(AB59),_xlfn.XLOOKUP(AB59,'Included studies 2023 update'!C:C,'Included studies 2023 update'!E:E),"")</f>
        <v>Yes</v>
      </c>
      <c r="AE59">
        <f>IF(ISTEXT(AB59),_xlfn.XLOOKUP(AB59,'Included studies 2023 update'!C:C,'Included studies 2023 update'!I:I),"")</f>
        <v>0</v>
      </c>
      <c r="AF59" t="str">
        <f>IF(ISTEXT(AB59),_xlfn.XLOOKUP(AB59,'Included studies 2023 update'!C:C,'Included studies 2023 update'!U:U),"")</f>
        <v xml:space="preserve"> </v>
      </c>
      <c r="AG59">
        <f>IF(ISTEXT(AB59),_xlfn.XLOOKUP(AB59,'Included studies 2023 update'!C:C,'Included studies 2023 update'!X:X),"")</f>
        <v>0</v>
      </c>
      <c r="AH59">
        <f>IF(ISTEXT(AB59),_xlfn.XLOOKUP(AB59,'Included studies 2023 update'!C:C,'Included studies 2023 update'!Y:Y),"")</f>
        <v>0</v>
      </c>
      <c r="AI59">
        <f>IF(ISTEXT(AB59),_xlfn.XLOOKUP(AB59,'Included studies 2023 update'!C:C,'Included studies 2023 update'!Z:Z),"")</f>
        <v>0</v>
      </c>
    </row>
    <row r="60" spans="1:35" ht="15.75" customHeight="1">
      <c r="A60" s="2">
        <v>32906131</v>
      </c>
      <c r="B60" s="11" t="s">
        <v>2846</v>
      </c>
      <c r="C60" s="2" t="s">
        <v>570</v>
      </c>
      <c r="D60" s="2" t="s">
        <v>2847</v>
      </c>
      <c r="E60" s="2" t="s">
        <v>2848</v>
      </c>
      <c r="F60" s="2">
        <v>2020</v>
      </c>
      <c r="G60" s="2" t="s">
        <v>10</v>
      </c>
      <c r="I60" s="2"/>
      <c r="J60" s="16"/>
      <c r="K60" s="2"/>
      <c r="L60" s="2"/>
      <c r="M60" s="2"/>
      <c r="N60" s="2"/>
      <c r="O60" s="2"/>
      <c r="Q60" s="2"/>
      <c r="U60" s="140"/>
      <c r="V60" s="129">
        <v>125</v>
      </c>
      <c r="W60" s="123" t="str">
        <f>""&amp;TEXT(COUNTIFS(AD:AD,"No",AH:AH,V60),"0")&amp;" ("&amp;TEXT(COUNTIFS(AD:AD,"No",AH:AH,V60)/SUM(COUNTIFS(AD:AD,"No",AH:AH,$V$57),COUNTIFS(AD:AD,"No",AH:AH,$V$58),COUNTIFS(AD:AD,"No",AH:AH,$V$59),COUNTIFS(AD:AD,"No",AH:AH,$V$60),COUNTIFS(AD:AD,"No",AH:AH,$V$61),COUNTIFS(AD:AD,"No",AH:AH,$V$62),COUNTIFS(AD:AD,"No",AH:AH,$V$63),COUNTIFS(AD:AD,"No",AH:AH,$V$64),COUNTIFS(AD:AD,"No",AH:AH,$V$65),COUNTIFS(AD:AD,"No",AH:AH,$V$66),COUNTIFS(AD:AD,"No",AH:AH,$V$67)),"0.0%")&amp;")"</f>
        <v>1 (3.6%)</v>
      </c>
      <c r="X60" s="110" t="str" cm="1">
        <f t="array" ref="X60">""&amp;TEXT(SUM(IF(_xlfn._xlws.FILTER(_xlfn._xlws.FILTER('Included studies 2023 update'!$Y:$Y,('Included studies 2023 update'!$E:$E="No")*('Included studies 2023 update'!$H:$H=X$2)),_xlfn._xlws.FILTER('Included studies 2023 update'!$Y:$Y,('Included studies 2023 update'!$E:$E="No")*('Included studies 2023 update'!$H:$H=X$2))=$V60,0)=0,0,1)),"0")&amp;" ("&amp;TEXT(SUM(IF(_xlfn._xlws.FILTER(_xlfn._xlws.FILTER('Included studies 2023 update'!$Y:$Y,('Included studies 2023 update'!$E:$E="No")*('Included studies 2023 update'!$H:$H=X$2)),_xlfn._xlws.FILTER('Included studies 2023 update'!$Y:$Y,('Included studies 2023 update'!$E:$E="No")*('Included studies 2023 update'!$H:$H=X$2))=$V60,0)=0,0,1))/SUM(SUM(IF(_xlfn._xlws.FILTER(_xlfn._xlws.FILTER('Included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1 (4.0%)</v>
      </c>
      <c r="Y60" s="110" t="str" cm="1">
        <f t="array" ref="Y60">""&amp;TEXT(SUM(IF(_xlfn._xlws.FILTER(_xlfn._xlws.FILTER('Included studies 2023 update'!$Y:$Y,('Included studies 2023 update'!$E:$E="No")*('Included studies 2023 update'!$H:$H=Y$2)),_xlfn._xlws.FILTER('Included studies 2023 update'!$Y:$Y,('Included studies 2023 update'!$E:$E="No")*('Included studies 2023 update'!$H:$H=Y$2))=$V60,0)=0,0,1)),"0")&amp;" ("&amp;TEXT(SUM(IF(_xlfn._xlws.FILTER(_xlfn._xlws.FILTER('Included studies 2023 update'!$Y:$Y,('Included studies 2023 update'!$E:$E="No")*('Included studies 2023 update'!$H:$H=Y$2)),_xlfn._xlws.FILTER('Included studies 2023 update'!$Y:$Y,('Included studies 2023 update'!$E:$E="No")*('Included studies 2023 update'!$H:$H=Y$2))=$V60,0)=0,0,1))/SUM(SUM(IF(_xlfn._xlws.FILTER(_xlfn._xlws.FILTER('Included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1 (12.5%)</v>
      </c>
      <c r="Z60" s="110" t="str" cm="1">
        <f t="array" ref="Z60">""&amp;TEXT(SUM(IF(_xlfn._xlws.FILTER(_xlfn._xlws.FILTER('Included studies 2023 update'!$Y:$Y,('Included studies 2023 update'!$E:$E="No")*('Included studies 2023 update'!$H:$H=Z$2)),_xlfn._xlws.FILTER('Included studies 2023 update'!$Y:$Y,('Included studies 2023 update'!$E:$E="No")*('Included studies 2023 update'!$H:$H=Z$2))=$V60,0)=0,0,1)),"0")&amp;" ("&amp;TEXT(SUM(IF(_xlfn._xlws.FILTER(_xlfn._xlws.FILTER('Included studies 2023 update'!$Y:$Y,('Included studies 2023 update'!$E:$E="No")*('Included studies 2023 update'!$H:$H=Z$2)),_xlfn._xlws.FILTER('Included studies 2023 update'!$Y:$Y,('Included studies 2023 update'!$E:$E="No")*('Included studies 2023 update'!$H:$H=Z$2))=$V60,0)=0,0,1))/SUM(SUM(IF(_xlfn._xlws.FILTER(_xlfn._xlws.FILTER('Included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1 (14.3%)</v>
      </c>
      <c r="AB60" t="str">
        <v>https://pubmed.ncbi.nlm.nih.gov/19935727/</v>
      </c>
      <c r="AC60">
        <f>IF(ISTEXT(AB60),_xlfn.XLOOKUP(AB60,'Included studies 2023 update'!C:C,'Included studies 2023 update'!J:J),"")</f>
        <v>55</v>
      </c>
      <c r="AD60" t="str">
        <f>IF(ISTEXT(AB60),_xlfn.XLOOKUP(AB60,'Included studies 2023 update'!C:C,'Included studies 2023 update'!E:E),"")</f>
        <v>Yes</v>
      </c>
      <c r="AE60">
        <f>IF(ISTEXT(AB60),_xlfn.XLOOKUP(AB60,'Included studies 2023 update'!C:C,'Included studies 2023 update'!I:I),"")</f>
        <v>0</v>
      </c>
      <c r="AF60" t="str">
        <f>IF(ISTEXT(AB60),_xlfn.XLOOKUP(AB60,'Included studies 2023 update'!C:C,'Included studies 2023 update'!U:U),"")</f>
        <v xml:space="preserve"> </v>
      </c>
      <c r="AG60">
        <f>IF(ISTEXT(AB60),_xlfn.XLOOKUP(AB60,'Included studies 2023 update'!C:C,'Included studies 2023 update'!X:X),"")</f>
        <v>0</v>
      </c>
      <c r="AH60">
        <f>IF(ISTEXT(AB60),_xlfn.XLOOKUP(AB60,'Included studies 2023 update'!C:C,'Included studies 2023 update'!Y:Y),"")</f>
        <v>0</v>
      </c>
      <c r="AI60">
        <f>IF(ISTEXT(AB60),_xlfn.XLOOKUP(AB60,'Included studies 2023 update'!C:C,'Included studies 2023 update'!Z:Z),"")</f>
        <v>0</v>
      </c>
    </row>
    <row r="61" spans="1:35" ht="15.75" customHeight="1">
      <c r="A61" s="2">
        <v>29181879</v>
      </c>
      <c r="B61" s="11" t="s">
        <v>2849</v>
      </c>
      <c r="C61" s="2" t="s">
        <v>380</v>
      </c>
      <c r="D61" s="2" t="s">
        <v>2850</v>
      </c>
      <c r="E61" s="2" t="s">
        <v>2851</v>
      </c>
      <c r="F61" s="2">
        <v>2018</v>
      </c>
      <c r="G61" s="2" t="s">
        <v>10</v>
      </c>
      <c r="I61" s="2"/>
      <c r="J61" s="16"/>
      <c r="K61" s="2"/>
      <c r="L61" s="2"/>
      <c r="M61" s="2"/>
      <c r="N61" s="2"/>
      <c r="O61" s="2"/>
      <c r="Q61" s="2"/>
      <c r="U61" s="140"/>
      <c r="V61" s="129">
        <v>120</v>
      </c>
      <c r="W61" s="123" t="str">
        <f>""&amp;TEXT(COUNTIFS(AD:AD,"No",AH:AH,V61),"0")&amp;" ("&amp;TEXT(COUNTIFS(AD:AD,"No",AH:AH,V61)/SUM(COUNTIFS(AD:AD,"No",AH:AH,$V$57),COUNTIFS(AD:AD,"No",AH:AH,$V$58),COUNTIFS(AD:AD,"No",AH:AH,$V$59),COUNTIFS(AD:AD,"No",AH:AH,$V$60),COUNTIFS(AD:AD,"No",AH:AH,$V$61),COUNTIFS(AD:AD,"No",AH:AH,$V$62),COUNTIFS(AD:AD,"No",AH:AH,$V$63),COUNTIFS(AD:AD,"No",AH:AH,$V$64),COUNTIFS(AD:AD,"No",AH:AH,$V$65),COUNTIFS(AD:AD,"No",AH:AH,$V$66),COUNTIFS(AD:AD,"No",AH:AH,$V$67)),"0.0%")&amp;")"</f>
        <v>1 (3.6%)</v>
      </c>
      <c r="X61" s="110" t="str" cm="1">
        <f t="array" ref="X61">""&amp;TEXT(SUM(IF(_xlfn._xlws.FILTER(_xlfn._xlws.FILTER('Included studies 2023 update'!$Y:$Y,('Included studies 2023 update'!$E:$E="No")*('Included studies 2023 update'!$H:$H=X$2)),_xlfn._xlws.FILTER('Included studies 2023 update'!$Y:$Y,('Included studies 2023 update'!$E:$E="No")*('Included studies 2023 update'!$H:$H=X$2))=$V61,0)=0,0,1)),"0")&amp;" ("&amp;TEXT(SUM(IF(_xlfn._xlws.FILTER(_xlfn._xlws.FILTER('Included studies 2023 update'!$Y:$Y,('Included studies 2023 update'!$E:$E="No")*('Included studies 2023 update'!$H:$H=X$2)),_xlfn._xlws.FILTER('Included studies 2023 update'!$Y:$Y,('Included studies 2023 update'!$E:$E="No")*('Included studies 2023 update'!$H:$H=X$2))=$V61,0)=0,0,1))/SUM(SUM(IF(_xlfn._xlws.FILTER(_xlfn._xlws.FILTER('Included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1 (4.0%)</v>
      </c>
      <c r="Y61" s="110" t="str" cm="1">
        <f t="array" ref="Y61">""&amp;TEXT(SUM(IF(_xlfn._xlws.FILTER(_xlfn._xlws.FILTER('Included studies 2023 update'!$Y:$Y,('Included studies 2023 update'!$E:$E="No")*('Included studies 2023 update'!$H:$H=Y$2)),_xlfn._xlws.FILTER('Included studies 2023 update'!$Y:$Y,('Included studies 2023 update'!$E:$E="No")*('Included studies 2023 update'!$H:$H=Y$2))=$V61,0)=0,0,1)),"0")&amp;" ("&amp;TEXT(SUM(IF(_xlfn._xlws.FILTER(_xlfn._xlws.FILTER('Included studies 2023 update'!$Y:$Y,('Included studies 2023 update'!$E:$E="No")*('Included studies 2023 update'!$H:$H=Y$2)),_xlfn._xlws.FILTER('Included studies 2023 update'!$Y:$Y,('Included studies 2023 update'!$E:$E="No")*('Included studies 2023 update'!$H:$H=Y$2))=$V61,0)=0,0,1))/SUM(SUM(IF(_xlfn._xlws.FILTER(_xlfn._xlws.FILTER('Included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0 (0.0%)</v>
      </c>
      <c r="Z61" s="110" t="str" cm="1">
        <f t="array" ref="Z61">""&amp;TEXT(SUM(IF(_xlfn._xlws.FILTER(_xlfn._xlws.FILTER('Included studies 2023 update'!$Y:$Y,('Included studies 2023 update'!$E:$E="No")*('Included studies 2023 update'!$H:$H=Z$2)),_xlfn._xlws.FILTER('Included studies 2023 update'!$Y:$Y,('Included studies 2023 update'!$E:$E="No")*('Included studies 2023 update'!$H:$H=Z$2))=$V61,0)=0,0,1)),"0")&amp;" ("&amp;TEXT(SUM(IF(_xlfn._xlws.FILTER(_xlfn._xlws.FILTER('Included studies 2023 update'!$Y:$Y,('Included studies 2023 update'!$E:$E="No")*('Included studies 2023 update'!$H:$H=Z$2)),_xlfn._xlws.FILTER('Included studies 2023 update'!$Y:$Y,('Included studies 2023 update'!$E:$E="No")*('Included studies 2023 update'!$H:$H=Z$2))=$V61,0)=0,0,1))/SUM(SUM(IF(_xlfn._xlws.FILTER(_xlfn._xlws.FILTER('Included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0 (0.0%)</v>
      </c>
      <c r="AB61" t="str">
        <v>https://pubmed.ncbi.nlm.nih.gov/33085827/</v>
      </c>
      <c r="AC61">
        <f>IF(ISTEXT(AB61),_xlfn.XLOOKUP(AB61,'Included studies 2023 update'!C:C,'Included studies 2023 update'!J:J),"")</f>
        <v>31</v>
      </c>
      <c r="AD61" t="str">
        <f>IF(ISTEXT(AB61),_xlfn.XLOOKUP(AB61,'Included studies 2023 update'!C:C,'Included studies 2023 update'!E:E),"")</f>
        <v>Yes</v>
      </c>
      <c r="AE61">
        <f>IF(ISTEXT(AB61),_xlfn.XLOOKUP(AB61,'Included studies 2023 update'!C:C,'Included studies 2023 update'!I:I),"")</f>
        <v>0</v>
      </c>
      <c r="AF61" t="str">
        <f>IF(ISTEXT(AB61),_xlfn.XLOOKUP(AB61,'Included studies 2023 update'!C:C,'Included studies 2023 update'!U:U),"")</f>
        <v xml:space="preserve"> </v>
      </c>
      <c r="AG61">
        <f>IF(ISTEXT(AB61),_xlfn.XLOOKUP(AB61,'Included studies 2023 update'!C:C,'Included studies 2023 update'!X:X),"")</f>
        <v>0</v>
      </c>
      <c r="AH61">
        <f>IF(ISTEXT(AB61),_xlfn.XLOOKUP(AB61,'Included studies 2023 update'!C:C,'Included studies 2023 update'!Y:Y),"")</f>
        <v>0</v>
      </c>
      <c r="AI61">
        <f>IF(ISTEXT(AB61),_xlfn.XLOOKUP(AB61,'Included studies 2023 update'!C:C,'Included studies 2023 update'!Z:Z),"")</f>
        <v>0</v>
      </c>
    </row>
    <row r="62" spans="1:35" ht="15.75" customHeight="1">
      <c r="A62" s="2">
        <v>1652312</v>
      </c>
      <c r="B62" s="11" t="s">
        <v>2852</v>
      </c>
      <c r="C62" s="2" t="s">
        <v>177</v>
      </c>
      <c r="D62" s="2" t="s">
        <v>2853</v>
      </c>
      <c r="E62" s="2" t="s">
        <v>2854</v>
      </c>
      <c r="F62" s="2">
        <v>1991</v>
      </c>
      <c r="G62" s="2" t="s">
        <v>10</v>
      </c>
      <c r="I62" s="2"/>
      <c r="J62" s="16"/>
      <c r="K62" s="2"/>
      <c r="L62" s="2"/>
      <c r="M62" s="2"/>
      <c r="N62" s="2"/>
      <c r="O62" s="2"/>
      <c r="Q62" s="2"/>
      <c r="U62" s="140"/>
      <c r="V62" s="129">
        <v>100</v>
      </c>
      <c r="W62" s="123" t="str">
        <f>""&amp;TEXT(COUNTIFS(AD:AD,"No",AH:AH,V62),"0")&amp;" ("&amp;TEXT(COUNTIFS(AD:AD,"No",AH:AH,V62)/SUM(COUNTIFS(AD:AD,"No",AH:AH,$V$57),COUNTIFS(AD:AD,"No",AH:AH,$V$58),COUNTIFS(AD:AD,"No",AH:AH,$V$59),COUNTIFS(AD:AD,"No",AH:AH,$V$60),COUNTIFS(AD:AD,"No",AH:AH,$V$61),COUNTIFS(AD:AD,"No",AH:AH,$V$62),COUNTIFS(AD:AD,"No",AH:AH,$V$63),COUNTIFS(AD:AD,"No",AH:AH,$V$64),COUNTIFS(AD:AD,"No",AH:AH,$V$65),COUNTIFS(AD:AD,"No",AH:AH,$V$66),COUNTIFS(AD:AD,"No",AH:AH,$V$67)),"0.0%")&amp;")"</f>
        <v>2 (7.1%)</v>
      </c>
      <c r="X62" s="110" t="str" cm="1">
        <f t="array" ref="X62">""&amp;TEXT(SUM(IF(_xlfn._xlws.FILTER(_xlfn._xlws.FILTER('Included studies 2023 update'!$Y:$Y,('Included studies 2023 update'!$E:$E="No")*('Included studies 2023 update'!$H:$H=X$2)),_xlfn._xlws.FILTER('Included studies 2023 update'!$Y:$Y,('Included studies 2023 update'!$E:$E="No")*('Included studies 2023 update'!$H:$H=X$2))=$V62,0)=0,0,1)),"0")&amp;" ("&amp;TEXT(SUM(IF(_xlfn._xlws.FILTER(_xlfn._xlws.FILTER('Included studies 2023 update'!$Y:$Y,('Included studies 2023 update'!$E:$E="No")*('Included studies 2023 update'!$H:$H=X$2)),_xlfn._xlws.FILTER('Included studies 2023 update'!$Y:$Y,('Included studies 2023 update'!$E:$E="No")*('Included studies 2023 update'!$H:$H=X$2))=$V62,0)=0,0,1))/SUM(SUM(IF(_xlfn._xlws.FILTER(_xlfn._xlws.FILTER('Included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2 (8.0%)</v>
      </c>
      <c r="Y62" s="110" t="str" cm="1">
        <f t="array" ref="Y62">""&amp;TEXT(SUM(IF(_xlfn._xlws.FILTER(_xlfn._xlws.FILTER('Included studies 2023 update'!$Y:$Y,('Included studies 2023 update'!$E:$E="No")*('Included studies 2023 update'!$H:$H=Y$2)),_xlfn._xlws.FILTER('Included studies 2023 update'!$Y:$Y,('Included studies 2023 update'!$E:$E="No")*('Included studies 2023 update'!$H:$H=Y$2))=$V62,0)=0,0,1)),"0")&amp;" ("&amp;TEXT(SUM(IF(_xlfn._xlws.FILTER(_xlfn._xlws.FILTER('Included studies 2023 update'!$Y:$Y,('Included studies 2023 update'!$E:$E="No")*('Included studies 2023 update'!$H:$H=Y$2)),_xlfn._xlws.FILTER('Included studies 2023 update'!$Y:$Y,('Included studies 2023 update'!$E:$E="No")*('Included studies 2023 update'!$H:$H=Y$2))=$V62,0)=0,0,1))/SUM(SUM(IF(_xlfn._xlws.FILTER(_xlfn._xlws.FILTER('Included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1 (12.5%)</v>
      </c>
      <c r="Z62" s="110" t="str" cm="1">
        <f t="array" ref="Z62">""&amp;TEXT(SUM(IF(_xlfn._xlws.FILTER(_xlfn._xlws.FILTER('Included studies 2023 update'!$Y:$Y,('Included studies 2023 update'!$E:$E="No")*('Included studies 2023 update'!$H:$H=Z$2)),_xlfn._xlws.FILTER('Included studies 2023 update'!$Y:$Y,('Included studies 2023 update'!$E:$E="No")*('Included studies 2023 update'!$H:$H=Z$2))=$V62,0)=0,0,1)),"0")&amp;" ("&amp;TEXT(SUM(IF(_xlfn._xlws.FILTER(_xlfn._xlws.FILTER('Included studies 2023 update'!$Y:$Y,('Included studies 2023 update'!$E:$E="No")*('Included studies 2023 update'!$H:$H=Z$2)),_xlfn._xlws.FILTER('Included studies 2023 update'!$Y:$Y,('Included studies 2023 update'!$E:$E="No")*('Included studies 2023 update'!$H:$H=Z$2))=$V62,0)=0,0,1))/SUM(SUM(IF(_xlfn._xlws.FILTER(_xlfn._xlws.FILTER('Included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1 (14.3%)</v>
      </c>
      <c r="AB62" t="str">
        <v>https://pubmed.ncbi.nlm.nih.gov/32450288/</v>
      </c>
      <c r="AC62">
        <f>IF(ISTEXT(AB62),_xlfn.XLOOKUP(AB62,'Included studies 2023 update'!C:C,'Included studies 2023 update'!J:J),"")</f>
        <v>937</v>
      </c>
      <c r="AD62" t="str">
        <f>IF(ISTEXT(AB62),_xlfn.XLOOKUP(AB62,'Included studies 2023 update'!C:C,'Included studies 2023 update'!E:E),"")</f>
        <v>Yes</v>
      </c>
      <c r="AE62">
        <f>IF(ISTEXT(AB62),_xlfn.XLOOKUP(AB62,'Included studies 2023 update'!C:C,'Included studies 2023 update'!I:I),"")</f>
        <v>0</v>
      </c>
      <c r="AF62" t="str">
        <f>IF(ISTEXT(AB62),_xlfn.XLOOKUP(AB62,'Included studies 2023 update'!C:C,'Included studies 2023 update'!U:U),"")</f>
        <v xml:space="preserve"> </v>
      </c>
      <c r="AG62">
        <f>IF(ISTEXT(AB62),_xlfn.XLOOKUP(AB62,'Included studies 2023 update'!C:C,'Included studies 2023 update'!X:X),"")</f>
        <v>0</v>
      </c>
      <c r="AH62">
        <f>IF(ISTEXT(AB62),_xlfn.XLOOKUP(AB62,'Included studies 2023 update'!C:C,'Included studies 2023 update'!Y:Y),"")</f>
        <v>0</v>
      </c>
      <c r="AI62">
        <f>IF(ISTEXT(AB62),_xlfn.XLOOKUP(AB62,'Included studies 2023 update'!C:C,'Included studies 2023 update'!Z:Z),"")</f>
        <v>0</v>
      </c>
    </row>
    <row r="63" spans="1:35" ht="15.75" customHeight="1">
      <c r="A63" s="2">
        <v>22641196</v>
      </c>
      <c r="B63" s="11" t="s">
        <v>2855</v>
      </c>
      <c r="C63" s="2" t="s">
        <v>368</v>
      </c>
      <c r="D63" s="2" t="s">
        <v>2856</v>
      </c>
      <c r="E63" s="2" t="s">
        <v>2857</v>
      </c>
      <c r="F63" s="2">
        <v>2012</v>
      </c>
      <c r="G63" s="2" t="s">
        <v>10</v>
      </c>
      <c r="I63" s="2"/>
      <c r="J63" s="16"/>
      <c r="K63" s="2"/>
      <c r="L63" s="2"/>
      <c r="M63" s="2"/>
      <c r="N63" s="2"/>
      <c r="O63" s="2"/>
      <c r="Q63" s="2"/>
      <c r="U63" s="140"/>
      <c r="V63" s="129">
        <v>50</v>
      </c>
      <c r="W63" s="123" t="str">
        <f>""&amp;TEXT(COUNTIFS(AD:AD,"No",AH:AH,V63),"0")&amp;" ("&amp;TEXT(COUNTIFS(AD:AD,"No",AH:AH,V63)/SUM(COUNTIFS(AD:AD,"No",AH:AH,$V$57),COUNTIFS(AD:AD,"No",AH:AH,$V$58),COUNTIFS(AD:AD,"No",AH:AH,$V$59),COUNTIFS(AD:AD,"No",AH:AH,$V$60),COUNTIFS(AD:AD,"No",AH:AH,$V$61),COUNTIFS(AD:AD,"No",AH:AH,$V$62),COUNTIFS(AD:AD,"No",AH:AH,$V$63),COUNTIFS(AD:AD,"No",AH:AH,$V$64),COUNTIFS(AD:AD,"No",AH:AH,$V$65),COUNTIFS(AD:AD,"No",AH:AH,$V$66),COUNTIFS(AD:AD,"No",AH:AH,$V$67)),"0.0%")&amp;")"</f>
        <v>3 (10.7%)</v>
      </c>
      <c r="X63" s="110" t="str" cm="1">
        <f t="array" ref="X63">""&amp;TEXT(SUM(IF(_xlfn._xlws.FILTER(_xlfn._xlws.FILTER('Included studies 2023 update'!$Y:$Y,('Included studies 2023 update'!$E:$E="No")*('Included studies 2023 update'!$H:$H=X$2)),_xlfn._xlws.FILTER('Included studies 2023 update'!$Y:$Y,('Included studies 2023 update'!$E:$E="No")*('Included studies 2023 update'!$H:$H=X$2))=$V63,0)=0,0,1)),"0")&amp;" ("&amp;TEXT(SUM(IF(_xlfn._xlws.FILTER(_xlfn._xlws.FILTER('Included studies 2023 update'!$Y:$Y,('Included studies 2023 update'!$E:$E="No")*('Included studies 2023 update'!$H:$H=X$2)),_xlfn._xlws.FILTER('Included studies 2023 update'!$Y:$Y,('Included studies 2023 update'!$E:$E="No")*('Included studies 2023 update'!$H:$H=X$2))=$V63,0)=0,0,1))/SUM(SUM(IF(_xlfn._xlws.FILTER(_xlfn._xlws.FILTER('Included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3 (12.0%)</v>
      </c>
      <c r="Y63" s="110" t="str" cm="1">
        <f t="array" ref="Y63">""&amp;TEXT(SUM(IF(_xlfn._xlws.FILTER(_xlfn._xlws.FILTER('Included studies 2023 update'!$Y:$Y,('Included studies 2023 update'!$E:$E="No")*('Included studies 2023 update'!$H:$H=Y$2)),_xlfn._xlws.FILTER('Included studies 2023 update'!$Y:$Y,('Included studies 2023 update'!$E:$E="No")*('Included studies 2023 update'!$H:$H=Y$2))=$V63,0)=0,0,1)),"0")&amp;" ("&amp;TEXT(SUM(IF(_xlfn._xlws.FILTER(_xlfn._xlws.FILTER('Included studies 2023 update'!$Y:$Y,('Included studies 2023 update'!$E:$E="No")*('Included studies 2023 update'!$H:$H=Y$2)),_xlfn._xlws.FILTER('Included studies 2023 update'!$Y:$Y,('Included studies 2023 update'!$E:$E="No")*('Included studies 2023 update'!$H:$H=Y$2))=$V63,0)=0,0,1))/SUM(SUM(IF(_xlfn._xlws.FILTER(_xlfn._xlws.FILTER('Included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0 (0.0%)</v>
      </c>
      <c r="Z63" s="110" t="str" cm="1">
        <f t="array" ref="Z63">""&amp;TEXT(SUM(IF(_xlfn._xlws.FILTER(_xlfn._xlws.FILTER('Included studies 2023 update'!$Y:$Y,('Included studies 2023 update'!$E:$E="No")*('Included studies 2023 update'!$H:$H=Z$2)),_xlfn._xlws.FILTER('Included studies 2023 update'!$Y:$Y,('Included studies 2023 update'!$E:$E="No")*('Included studies 2023 update'!$H:$H=Z$2))=$V63,0)=0,0,1)),"0")&amp;" ("&amp;TEXT(SUM(IF(_xlfn._xlws.FILTER(_xlfn._xlws.FILTER('Included studies 2023 update'!$Y:$Y,('Included studies 2023 update'!$E:$E="No")*('Included studies 2023 update'!$H:$H=Z$2)),_xlfn._xlws.FILTER('Included studies 2023 update'!$Y:$Y,('Included studies 2023 update'!$E:$E="No")*('Included studies 2023 update'!$H:$H=Z$2))=$V63,0)=0,0,1))/SUM(SUM(IF(_xlfn._xlws.FILTER(_xlfn._xlws.FILTER('Included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0 (0.0%)</v>
      </c>
      <c r="AB63" t="str">
        <v>https://pubmed.ncbi.nlm.nih.gov/26555946/</v>
      </c>
      <c r="AC63">
        <f>IF(ISTEXT(AB63),_xlfn.XLOOKUP(AB63,'Included studies 2023 update'!C:C,'Included studies 2023 update'!J:J),"")</f>
        <v>79</v>
      </c>
      <c r="AD63" t="str">
        <f>IF(ISTEXT(AB63),_xlfn.XLOOKUP(AB63,'Included studies 2023 update'!C:C,'Included studies 2023 update'!E:E),"")</f>
        <v>Yes</v>
      </c>
      <c r="AE63">
        <f>IF(ISTEXT(AB63),_xlfn.XLOOKUP(AB63,'Included studies 2023 update'!C:C,'Included studies 2023 update'!I:I),"")</f>
        <v>0</v>
      </c>
      <c r="AF63" t="str">
        <f>IF(ISTEXT(AB63),_xlfn.XLOOKUP(AB63,'Included studies 2023 update'!C:C,'Included studies 2023 update'!U:U),"")</f>
        <v xml:space="preserve"> </v>
      </c>
      <c r="AG63">
        <f>IF(ISTEXT(AB63),_xlfn.XLOOKUP(AB63,'Included studies 2023 update'!C:C,'Included studies 2023 update'!X:X),"")</f>
        <v>0</v>
      </c>
      <c r="AH63">
        <f>IF(ISTEXT(AB63),_xlfn.XLOOKUP(AB63,'Included studies 2023 update'!C:C,'Included studies 2023 update'!Y:Y),"")</f>
        <v>0</v>
      </c>
      <c r="AI63">
        <f>IF(ISTEXT(AB63),_xlfn.XLOOKUP(AB63,'Included studies 2023 update'!C:C,'Included studies 2023 update'!Z:Z),"")</f>
        <v>0</v>
      </c>
    </row>
    <row r="64" spans="1:35" ht="15.75" customHeight="1">
      <c r="A64" s="2">
        <v>15824982</v>
      </c>
      <c r="B64" s="11" t="s">
        <v>2858</v>
      </c>
      <c r="C64" s="2" t="s">
        <v>162</v>
      </c>
      <c r="D64" s="2" t="s">
        <v>2859</v>
      </c>
      <c r="E64" s="2" t="s">
        <v>2857</v>
      </c>
      <c r="F64" s="2">
        <v>2005</v>
      </c>
      <c r="G64" s="2" t="s">
        <v>10</v>
      </c>
      <c r="I64" s="2"/>
      <c r="J64" s="16"/>
      <c r="K64" s="2"/>
      <c r="L64" s="2"/>
      <c r="M64" s="2"/>
      <c r="N64" s="2"/>
      <c r="O64" s="2"/>
      <c r="Q64" s="2"/>
      <c r="U64" s="140"/>
      <c r="V64" s="129">
        <v>25</v>
      </c>
      <c r="W64" s="123" t="str">
        <f>""&amp;TEXT(COUNTIFS(AD:AD,"No",AH:AH,V64),"0")&amp;" ("&amp;TEXT(COUNTIFS(AD:AD,"No",AH:AH,V64)/SUM(COUNTIFS(AD:AD,"No",AH:AH,$V$57),COUNTIFS(AD:AD,"No",AH:AH,$V$58),COUNTIFS(AD:AD,"No",AH:AH,$V$59),COUNTIFS(AD:AD,"No",AH:AH,$V$60),COUNTIFS(AD:AD,"No",AH:AH,$V$61),COUNTIFS(AD:AD,"No",AH:AH,$V$62),COUNTIFS(AD:AD,"No",AH:AH,$V$63),COUNTIFS(AD:AD,"No",AH:AH,$V$64),COUNTIFS(AD:AD,"No",AH:AH,$V$65),COUNTIFS(AD:AD,"No",AH:AH,$V$66),COUNTIFS(AD:AD,"No",AH:AH,$V$67)),"0.0%")&amp;")"</f>
        <v>3 (10.7%)</v>
      </c>
      <c r="X64" s="110" t="str" cm="1">
        <f t="array" ref="X64">""&amp;TEXT(SUM(IF(_xlfn._xlws.FILTER(_xlfn._xlws.FILTER('Included studies 2023 update'!$Y:$Y,('Included studies 2023 update'!$E:$E="No")*('Included studies 2023 update'!$H:$H=X$2)),_xlfn._xlws.FILTER('Included studies 2023 update'!$Y:$Y,('Included studies 2023 update'!$E:$E="No")*('Included studies 2023 update'!$H:$H=X$2))=$V64,0)=0,0,1)),"0")&amp;" ("&amp;TEXT(SUM(IF(_xlfn._xlws.FILTER(_xlfn._xlws.FILTER('Included studies 2023 update'!$Y:$Y,('Included studies 2023 update'!$E:$E="No")*('Included studies 2023 update'!$H:$H=X$2)),_xlfn._xlws.FILTER('Included studies 2023 update'!$Y:$Y,('Included studies 2023 update'!$E:$E="No")*('Included studies 2023 update'!$H:$H=X$2))=$V64,0)=0,0,1))/SUM(SUM(IF(_xlfn._xlws.FILTER(_xlfn._xlws.FILTER('Included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3 (12.0%)</v>
      </c>
      <c r="Y64" s="110" t="str" cm="1">
        <f t="array" ref="Y64">""&amp;TEXT(SUM(IF(_xlfn._xlws.FILTER(_xlfn._xlws.FILTER('Included studies 2023 update'!$Y:$Y,('Included studies 2023 update'!$E:$E="No")*('Included studies 2023 update'!$H:$H=Y$2)),_xlfn._xlws.FILTER('Included studies 2023 update'!$Y:$Y,('Included studies 2023 update'!$E:$E="No")*('Included studies 2023 update'!$H:$H=Y$2))=$V64,0)=0,0,1)),"0")&amp;" ("&amp;TEXT(SUM(IF(_xlfn._xlws.FILTER(_xlfn._xlws.FILTER('Included studies 2023 update'!$Y:$Y,('Included studies 2023 update'!$E:$E="No")*('Included studies 2023 update'!$H:$H=Y$2)),_xlfn._xlws.FILTER('Included studies 2023 update'!$Y:$Y,('Included studies 2023 update'!$E:$E="No")*('Included studies 2023 update'!$H:$H=Y$2))=$V64,0)=0,0,1))/SUM(SUM(IF(_xlfn._xlws.FILTER(_xlfn._xlws.FILTER('Included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1 (12.5%)</v>
      </c>
      <c r="Z64" s="110" t="str" cm="1">
        <f t="array" ref="Z64">""&amp;TEXT(SUM(IF(_xlfn._xlws.FILTER(_xlfn._xlws.FILTER('Included studies 2023 update'!$Y:$Y,('Included studies 2023 update'!$E:$E="No")*('Included studies 2023 update'!$H:$H=Z$2)),_xlfn._xlws.FILTER('Included studies 2023 update'!$Y:$Y,('Included studies 2023 update'!$E:$E="No")*('Included studies 2023 update'!$H:$H=Z$2))=$V64,0)=0,0,1)),"0")&amp;" ("&amp;TEXT(SUM(IF(_xlfn._xlws.FILTER(_xlfn._xlws.FILTER('Included studies 2023 update'!$Y:$Y,('Included studies 2023 update'!$E:$E="No")*('Included studies 2023 update'!$H:$H=Z$2)),_xlfn._xlws.FILTER('Included studies 2023 update'!$Y:$Y,('Included studies 2023 update'!$E:$E="No")*('Included studies 2023 update'!$H:$H=Z$2))=$V64,0)=0,0,1))/SUM(SUM(IF(_xlfn._xlws.FILTER(_xlfn._xlws.FILTER('Included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1 (14.3%)</v>
      </c>
      <c r="AB64" t="str">
        <v>https://pubmed.ncbi.nlm.nih.gov/24658548/</v>
      </c>
      <c r="AC64">
        <f>IF(ISTEXT(AB64),_xlfn.XLOOKUP(AB64,'Included studies 2023 update'!C:C,'Included studies 2023 update'!J:J),"")</f>
        <v>15</v>
      </c>
      <c r="AD64" t="str">
        <f>IF(ISTEXT(AB64),_xlfn.XLOOKUP(AB64,'Included studies 2023 update'!C:C,'Included studies 2023 update'!E:E),"")</f>
        <v>Yes</v>
      </c>
      <c r="AE64">
        <f>IF(ISTEXT(AB64),_xlfn.XLOOKUP(AB64,'Included studies 2023 update'!C:C,'Included studies 2023 update'!I:I),"")</f>
        <v>0</v>
      </c>
      <c r="AF64" t="str">
        <f>IF(ISTEXT(AB64),_xlfn.XLOOKUP(AB64,'Included studies 2023 update'!C:C,'Included studies 2023 update'!U:U),"")</f>
        <v xml:space="preserve"> </v>
      </c>
      <c r="AG64">
        <f>IF(ISTEXT(AB64),_xlfn.XLOOKUP(AB64,'Included studies 2023 update'!C:C,'Included studies 2023 update'!X:X),"")</f>
        <v>0</v>
      </c>
      <c r="AH64">
        <f>IF(ISTEXT(AB64),_xlfn.XLOOKUP(AB64,'Included studies 2023 update'!C:C,'Included studies 2023 update'!Y:Y),"")</f>
        <v>0</v>
      </c>
      <c r="AI64">
        <f>IF(ISTEXT(AB64),_xlfn.XLOOKUP(AB64,'Included studies 2023 update'!C:C,'Included studies 2023 update'!Z:Z),"")</f>
        <v>0</v>
      </c>
    </row>
    <row r="65" spans="1:42" ht="15.75" customHeight="1">
      <c r="A65" s="2">
        <v>30742492</v>
      </c>
      <c r="B65" s="11" t="s">
        <v>2860</v>
      </c>
      <c r="C65" s="2" t="s">
        <v>500</v>
      </c>
      <c r="D65" s="2" t="s">
        <v>2861</v>
      </c>
      <c r="E65" s="2" t="s">
        <v>2862</v>
      </c>
      <c r="F65" s="2">
        <v>2019</v>
      </c>
      <c r="G65" s="2" t="s">
        <v>10</v>
      </c>
      <c r="I65" s="2"/>
      <c r="J65" s="16"/>
      <c r="K65" s="2"/>
      <c r="L65" s="2"/>
      <c r="M65" s="2"/>
      <c r="N65" s="2"/>
      <c r="O65" s="2"/>
      <c r="Q65" s="2"/>
      <c r="U65" s="140"/>
      <c r="V65" s="129">
        <v>20</v>
      </c>
      <c r="W65" s="123" t="str">
        <f>""&amp;TEXT(COUNTIFS(AD:AD,"No",AH:AH,V65),"0")&amp;" ("&amp;TEXT(COUNTIFS(AD:AD,"No",AH:AH,V65)/SUM(COUNTIFS(AD:AD,"No",AH:AH,$V$57),COUNTIFS(AD:AD,"No",AH:AH,$V$58),COUNTIFS(AD:AD,"No",AH:AH,$V$59),COUNTIFS(AD:AD,"No",AH:AH,$V$60),COUNTIFS(AD:AD,"No",AH:AH,$V$61),COUNTIFS(AD:AD,"No",AH:AH,$V$62),COUNTIFS(AD:AD,"No",AH:AH,$V$63),COUNTIFS(AD:AD,"No",AH:AH,$V$64),COUNTIFS(AD:AD,"No",AH:AH,$V$65),COUNTIFS(AD:AD,"No",AH:AH,$V$66),COUNTIFS(AD:AD,"No",AH:AH,$V$67)),"0.0%")&amp;")"</f>
        <v>1 (3.6%)</v>
      </c>
      <c r="X65" s="110" t="str" cm="1">
        <f t="array" ref="X65">""&amp;TEXT(SUM(IF(_xlfn._xlws.FILTER(_xlfn._xlws.FILTER('Included studies 2023 update'!$Y:$Y,('Included studies 2023 update'!$E:$E="No")*('Included studies 2023 update'!$H:$H=X$2)),_xlfn._xlws.FILTER('Included studies 2023 update'!$Y:$Y,('Included studies 2023 update'!$E:$E="No")*('Included studies 2023 update'!$H:$H=X$2))=$V65,0)=0,0,1)),"0")&amp;" ("&amp;TEXT(SUM(IF(_xlfn._xlws.FILTER(_xlfn._xlws.FILTER('Included studies 2023 update'!$Y:$Y,('Included studies 2023 update'!$E:$E="No")*('Included studies 2023 update'!$H:$H=X$2)),_xlfn._xlws.FILTER('Included studies 2023 update'!$Y:$Y,('Included studies 2023 update'!$E:$E="No")*('Included studies 2023 update'!$H:$H=X$2))=$V65,0)=0,0,1))/SUM(SUM(IF(_xlfn._xlws.FILTER(_xlfn._xlws.FILTER('Included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1 (4.0%)</v>
      </c>
      <c r="Y65" s="110" t="str" cm="1">
        <f t="array" ref="Y65">""&amp;TEXT(SUM(IF(_xlfn._xlws.FILTER(_xlfn._xlws.FILTER('Included studies 2023 update'!$Y:$Y,('Included studies 2023 update'!$E:$E="No")*('Included studies 2023 update'!$H:$H=Y$2)),_xlfn._xlws.FILTER('Included studies 2023 update'!$Y:$Y,('Included studies 2023 update'!$E:$E="No")*('Included studies 2023 update'!$H:$H=Y$2))=$V65,0)=0,0,1)),"0")&amp;" ("&amp;TEXT(SUM(IF(_xlfn._xlws.FILTER(_xlfn._xlws.FILTER('Included studies 2023 update'!$Y:$Y,('Included studies 2023 update'!$E:$E="No")*('Included studies 2023 update'!$H:$H=Y$2)),_xlfn._xlws.FILTER('Included studies 2023 update'!$Y:$Y,('Included studies 2023 update'!$E:$E="No")*('Included studies 2023 update'!$H:$H=Y$2))=$V65,0)=0,0,1))/SUM(SUM(IF(_xlfn._xlws.FILTER(_xlfn._xlws.FILTER('Included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0 (0.0%)</v>
      </c>
      <c r="Z65" s="110" t="str" cm="1">
        <f t="array" ref="Z65">""&amp;TEXT(SUM(IF(_xlfn._xlws.FILTER(_xlfn._xlws.FILTER('Included studies 2023 update'!$Y:$Y,('Included studies 2023 update'!$E:$E="No")*('Included studies 2023 update'!$H:$H=Z$2)),_xlfn._xlws.FILTER('Included studies 2023 update'!$Y:$Y,('Included studies 2023 update'!$E:$E="No")*('Included studies 2023 update'!$H:$H=Z$2))=$V65,0)=0,0,1)),"0")&amp;" ("&amp;TEXT(SUM(IF(_xlfn._xlws.FILTER(_xlfn._xlws.FILTER('Included studies 2023 update'!$Y:$Y,('Included studies 2023 update'!$E:$E="No")*('Included studies 2023 update'!$H:$H=Z$2)),_xlfn._xlws.FILTER('Included studies 2023 update'!$Y:$Y,('Included studies 2023 update'!$E:$E="No")*('Included studies 2023 update'!$H:$H=Z$2))=$V65,0)=0,0,1))/SUM(SUM(IF(_xlfn._xlws.FILTER(_xlfn._xlws.FILTER('Included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0 (0.0%)</v>
      </c>
      <c r="AB65" t="str">
        <v>https://pubmed.ncbi.nlm.nih.gov/26518057/</v>
      </c>
      <c r="AC65">
        <f>IF(ISTEXT(AB65),_xlfn.XLOOKUP(AB65,'Included studies 2023 update'!C:C,'Included studies 2023 update'!J:J),"")</f>
        <v>231</v>
      </c>
      <c r="AD65" t="str">
        <f>IF(ISTEXT(AB65),_xlfn.XLOOKUP(AB65,'Included studies 2023 update'!C:C,'Included studies 2023 update'!E:E),"")</f>
        <v>Yes</v>
      </c>
      <c r="AE65">
        <f>IF(ISTEXT(AB65),_xlfn.XLOOKUP(AB65,'Included studies 2023 update'!C:C,'Included studies 2023 update'!I:I),"")</f>
        <v>0</v>
      </c>
      <c r="AF65" t="str">
        <f>IF(ISTEXT(AB65),_xlfn.XLOOKUP(AB65,'Included studies 2023 update'!C:C,'Included studies 2023 update'!U:U),"")</f>
        <v xml:space="preserve"> </v>
      </c>
      <c r="AG65">
        <f>IF(ISTEXT(AB65),_xlfn.XLOOKUP(AB65,'Included studies 2023 update'!C:C,'Included studies 2023 update'!X:X),"")</f>
        <v>0</v>
      </c>
      <c r="AH65">
        <f>IF(ISTEXT(AB65),_xlfn.XLOOKUP(AB65,'Included studies 2023 update'!C:C,'Included studies 2023 update'!Y:Y),"")</f>
        <v>0</v>
      </c>
      <c r="AI65">
        <f>IF(ISTEXT(AB65),_xlfn.XLOOKUP(AB65,'Included studies 2023 update'!C:C,'Included studies 2023 update'!Z:Z),"")</f>
        <v>0</v>
      </c>
    </row>
    <row r="66" spans="1:42" ht="15.75" customHeight="1">
      <c r="A66" s="4">
        <v>37067947</v>
      </c>
      <c r="B66" s="17" t="s">
        <v>13</v>
      </c>
      <c r="C66" s="1" t="s">
        <v>12</v>
      </c>
      <c r="F66" s="4">
        <v>2023</v>
      </c>
      <c r="G66" s="3" t="s">
        <v>10</v>
      </c>
      <c r="I66" s="2"/>
      <c r="J66" s="16"/>
      <c r="K66" s="2"/>
      <c r="L66" s="2"/>
      <c r="M66" s="2"/>
      <c r="N66" s="2"/>
      <c r="O66" s="2"/>
      <c r="Q66" s="2"/>
      <c r="U66" s="140"/>
      <c r="V66" s="129">
        <v>10</v>
      </c>
      <c r="W66" s="123" t="str">
        <f>""&amp;TEXT(COUNTIFS(AD:AD,"No",AH:AH,V66),"0")&amp;" ("&amp;TEXT(COUNTIFS(AD:AD,"No",AH:AH,V66)/SUM(COUNTIFS(AD:AD,"No",AH:AH,$V$57),COUNTIFS(AD:AD,"No",AH:AH,$V$58),COUNTIFS(AD:AD,"No",AH:AH,$V$59),COUNTIFS(AD:AD,"No",AH:AH,$V$60),COUNTIFS(AD:AD,"No",AH:AH,$V$61),COUNTIFS(AD:AD,"No",AH:AH,$V$62),COUNTIFS(AD:AD,"No",AH:AH,$V$63),COUNTIFS(AD:AD,"No",AH:AH,$V$64),COUNTIFS(AD:AD,"No",AH:AH,$V$65),COUNTIFS(AD:AD,"No",AH:AH,$V$66),COUNTIFS(AD:AD,"No",AH:AH,$V$67)),"0.0%")&amp;")"</f>
        <v>1 (3.6%)</v>
      </c>
      <c r="X66" s="110" t="str" cm="1">
        <f t="array" ref="X66">""&amp;TEXT(SUM(IF(_xlfn._xlws.FILTER(_xlfn._xlws.FILTER('Included studies 2023 update'!$Y:$Y,('Included studies 2023 update'!$E:$E="No")*('Included studies 2023 update'!$H:$H=X$2)),_xlfn._xlws.FILTER('Included studies 2023 update'!$Y:$Y,('Included studies 2023 update'!$E:$E="No")*('Included studies 2023 update'!$H:$H=X$2))=$V66,0)=0,0,1)),"0")&amp;" ("&amp;TEXT(SUM(IF(_xlfn._xlws.FILTER(_xlfn._xlws.FILTER('Included studies 2023 update'!$Y:$Y,('Included studies 2023 update'!$E:$E="No")*('Included studies 2023 update'!$H:$H=X$2)),_xlfn._xlws.FILTER('Included studies 2023 update'!$Y:$Y,('Included studies 2023 update'!$E:$E="No")*('Included studies 2023 update'!$H:$H=X$2))=$V66,0)=0,0,1))/SUM(SUM(IF(_xlfn._xlws.FILTER(_xlfn._xlws.FILTER('Included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1 (4.0%)</v>
      </c>
      <c r="Y66" s="110" t="str" cm="1">
        <f t="array" ref="Y66">""&amp;TEXT(SUM(IF(_xlfn._xlws.FILTER(_xlfn._xlws.FILTER('Included studies 2023 update'!$Y:$Y,('Included studies 2023 update'!$E:$E="No")*('Included studies 2023 update'!$H:$H=Y$2)),_xlfn._xlws.FILTER('Included studies 2023 update'!$Y:$Y,('Included studies 2023 update'!$E:$E="No")*('Included studies 2023 update'!$H:$H=Y$2))=$V66,0)=0,0,1)),"0")&amp;" ("&amp;TEXT(SUM(IF(_xlfn._xlws.FILTER(_xlfn._xlws.FILTER('Included studies 2023 update'!$Y:$Y,('Included studies 2023 update'!$E:$E="No")*('Included studies 2023 update'!$H:$H=Y$2)),_xlfn._xlws.FILTER('Included studies 2023 update'!$Y:$Y,('Included studies 2023 update'!$E:$E="No")*('Included studies 2023 update'!$H:$H=Y$2))=$V66,0)=0,0,1))/SUM(SUM(IF(_xlfn._xlws.FILTER(_xlfn._xlws.FILTER('Included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0 (0.0%)</v>
      </c>
      <c r="Z66" s="110" t="str" cm="1">
        <f t="array" ref="Z66">""&amp;TEXT(SUM(IF(_xlfn._xlws.FILTER(_xlfn._xlws.FILTER('Included studies 2023 update'!$Y:$Y,('Included studies 2023 update'!$E:$E="No")*('Included studies 2023 update'!$H:$H=Z$2)),_xlfn._xlws.FILTER('Included studies 2023 update'!$Y:$Y,('Included studies 2023 update'!$E:$E="No")*('Included studies 2023 update'!$H:$H=Z$2))=$V66,0)=0,0,1)),"0")&amp;" ("&amp;TEXT(SUM(IF(_xlfn._xlws.FILTER(_xlfn._xlws.FILTER('Included studies 2023 update'!$Y:$Y,('Included studies 2023 update'!$E:$E="No")*('Included studies 2023 update'!$H:$H=Z$2)),_xlfn._xlws.FILTER('Included studies 2023 update'!$Y:$Y,('Included studies 2023 update'!$E:$E="No")*('Included studies 2023 update'!$H:$H=Z$2))=$V66,0)=0,0,1))/SUM(SUM(IF(_xlfn._xlws.FILTER(_xlfn._xlws.FILTER('Included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0 (0.0%)</v>
      </c>
      <c r="AB66" t="str">
        <v>https://pubmed.ncbi.nlm.nih.gov/34298243</v>
      </c>
      <c r="AC66">
        <f>IF(ISTEXT(AB66),_xlfn.XLOOKUP(AB66,'Included studies 2023 update'!C:C,'Included studies 2023 update'!J:J),"")</f>
        <v>52</v>
      </c>
      <c r="AD66" t="str">
        <f>IF(ISTEXT(AB66),_xlfn.XLOOKUP(AB66,'Included studies 2023 update'!C:C,'Included studies 2023 update'!E:E),"")</f>
        <v>Yes</v>
      </c>
      <c r="AE66">
        <f>IF(ISTEXT(AB66),_xlfn.XLOOKUP(AB66,'Included studies 2023 update'!C:C,'Included studies 2023 update'!I:I),"")</f>
        <v>0</v>
      </c>
      <c r="AF66" t="str">
        <f>IF(ISTEXT(AB66),_xlfn.XLOOKUP(AB66,'Included studies 2023 update'!C:C,'Included studies 2023 update'!U:U),"")</f>
        <v xml:space="preserve"> </v>
      </c>
      <c r="AG66">
        <f>IF(ISTEXT(AB66),_xlfn.XLOOKUP(AB66,'Included studies 2023 update'!C:C,'Included studies 2023 update'!X:X),"")</f>
        <v>0</v>
      </c>
      <c r="AH66">
        <f>IF(ISTEXT(AB66),_xlfn.XLOOKUP(AB66,'Included studies 2023 update'!C:C,'Included studies 2023 update'!Y:Y),"")</f>
        <v>0</v>
      </c>
      <c r="AI66">
        <f>IF(ISTEXT(AB66),_xlfn.XLOOKUP(AB66,'Included studies 2023 update'!C:C,'Included studies 2023 update'!Z:Z),"")</f>
        <v>0</v>
      </c>
    </row>
    <row r="67" spans="1:42" ht="15.75" customHeight="1">
      <c r="A67" s="4">
        <v>34390240</v>
      </c>
      <c r="B67" s="17" t="s">
        <v>18</v>
      </c>
      <c r="C67" s="1" t="s">
        <v>17</v>
      </c>
      <c r="F67" s="4">
        <v>2022</v>
      </c>
      <c r="G67" s="3" t="s">
        <v>10</v>
      </c>
      <c r="I67" s="2"/>
      <c r="J67" s="16"/>
      <c r="K67" s="2"/>
      <c r="L67" s="2"/>
      <c r="M67" s="2"/>
      <c r="N67" s="2"/>
      <c r="O67" s="2"/>
      <c r="Q67" s="2"/>
      <c r="U67" s="141"/>
      <c r="V67" s="130" t="s">
        <v>3650</v>
      </c>
      <c r="W67" s="122" t="str">
        <f>""&amp;TEXT(COUNTIFS(AD:AD,"No",AH:AH,V67),"0")&amp;" ("&amp;TEXT(COUNTIFS(AD:AD,"No",AH:AH,V67)/SUM(COUNTIFS(AD:AD,"No",AH:AH,$V$57),COUNTIFS(AD:AD,"No",AH:AH,$V$58),COUNTIFS(AD:AD,"No",AH:AH,$V$59),COUNTIFS(AD:AD,"No",AH:AH,$V$60),COUNTIFS(AD:AD,"No",AH:AH,$V$61),COUNTIFS(AD:AD,"No",AH:AH,$V$62),COUNTIFS(AD:AD,"No",AH:AH,$V$63),COUNTIFS(AD:AD,"No",AH:AH,$V$64),COUNTIFS(AD:AD,"No",AH:AH,$V$65),COUNTIFS(AD:AD,"No",AH:AH,$V$66),COUNTIFS(AD:AD,"No",AH:AH,$V$67)),"0.0%")&amp;")"</f>
        <v>8 (28.6%)</v>
      </c>
      <c r="X67" s="118" t="str" cm="1">
        <f t="array" ref="X67">""&amp;TEXT(SUM(IF(_xlfn._xlws.FILTER(_xlfn._xlws.FILTER('Included studies 2023 update'!$Y:$Y,('Included studies 2023 update'!$E:$E="No")*('Included studies 2023 update'!$H:$H=X$2)),_xlfn._xlws.FILTER('Included studies 2023 update'!$Y:$Y,('Included studies 2023 update'!$E:$E="No")*('Included studies 2023 update'!$H:$H=X$2))=$V67,0)=0,0,1)),"0")&amp;" ("&amp;TEXT(SUM(IF(_xlfn._xlws.FILTER(_xlfn._xlws.FILTER('Included studies 2023 update'!$Y:$Y,('Included studies 2023 update'!$E:$E="No")*('Included studies 2023 update'!$H:$H=X$2)),_xlfn._xlws.FILTER('Included studies 2023 update'!$Y:$Y,('Included studies 2023 update'!$E:$E="No")*('Included studies 2023 update'!$H:$H=X$2))=$V67,0)=0,0,1))/SUM(SUM(IF(_xlfn._xlws.FILTER(_xlfn._xlws.FILTER('Included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5 (20.0%)</v>
      </c>
      <c r="Y67" s="118" t="str" cm="1">
        <f t="array" ref="Y67">""&amp;TEXT(SUM(IF(_xlfn._xlws.FILTER(_xlfn._xlws.FILTER('Included studies 2023 update'!$Y:$Y,('Included studies 2023 update'!$E:$E="No")*('Included studies 2023 update'!$H:$H=Y$2)),_xlfn._xlws.FILTER('Included studies 2023 update'!$Y:$Y,('Included studies 2023 update'!$E:$E="No")*('Included studies 2023 update'!$H:$H=Y$2))=$V67,0)=0,0,1)),"0")&amp;" ("&amp;TEXT(SUM(IF(_xlfn._xlws.FILTER(_xlfn._xlws.FILTER('Included studies 2023 update'!$Y:$Y,('Included studies 2023 update'!$E:$E="No")*('Included studies 2023 update'!$H:$H=Y$2)),_xlfn._xlws.FILTER('Included studies 2023 update'!$Y:$Y,('Included studies 2023 update'!$E:$E="No")*('Included studies 2023 update'!$H:$H=Y$2))=$V67,0)=0,0,1))/SUM(SUM(IF(_xlfn._xlws.FILTER(_xlfn._xlws.FILTER('Included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3 (37.5%)</v>
      </c>
      <c r="Z67" s="118" t="str" cm="1">
        <f t="array" ref="Z67">""&amp;TEXT(SUM(IF(_xlfn._xlws.FILTER(_xlfn._xlws.FILTER('Included studies 2023 update'!$Y:$Y,('Included studies 2023 update'!$E:$E="No")*('Included studies 2023 update'!$H:$H=Z$2)),_xlfn._xlws.FILTER('Included studies 2023 update'!$Y:$Y,('Included studies 2023 update'!$E:$E="No")*('Included studies 2023 update'!$H:$H=Z$2))=$V67,0)=0,0,1)),"0")&amp;" ("&amp;TEXT(SUM(IF(_xlfn._xlws.FILTER(_xlfn._xlws.FILTER('Included studies 2023 update'!$Y:$Y,('Included studies 2023 update'!$E:$E="No")*('Included studies 2023 update'!$H:$H=Z$2)),_xlfn._xlws.FILTER('Included studies 2023 update'!$Y:$Y,('Included studies 2023 update'!$E:$E="No")*('Included studies 2023 update'!$H:$H=Z$2))=$V67,0)=0,0,1))/SUM(SUM(IF(_xlfn._xlws.FILTER(_xlfn._xlws.FILTER('Included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2 (28.6%)</v>
      </c>
      <c r="AB67" t="str">
        <v>https://pubmed.ncbi.nlm.nih.gov/24881673/</v>
      </c>
      <c r="AC67">
        <f>IF(ISTEXT(AB67),_xlfn.XLOOKUP(AB67,'Included studies 2023 update'!C:C,'Included studies 2023 update'!J:J),"")</f>
        <v>63</v>
      </c>
      <c r="AD67" t="str">
        <f>IF(ISTEXT(AB67),_xlfn.XLOOKUP(AB67,'Included studies 2023 update'!C:C,'Included studies 2023 update'!E:E),"")</f>
        <v>Yes</v>
      </c>
      <c r="AE67">
        <f>IF(ISTEXT(AB67),_xlfn.XLOOKUP(AB67,'Included studies 2023 update'!C:C,'Included studies 2023 update'!I:I),"")</f>
        <v>0</v>
      </c>
      <c r="AF67" t="str">
        <f>IF(ISTEXT(AB67),_xlfn.XLOOKUP(AB67,'Included studies 2023 update'!C:C,'Included studies 2023 update'!U:U),"")</f>
        <v xml:space="preserve"> </v>
      </c>
      <c r="AG67">
        <f>IF(ISTEXT(AB67),_xlfn.XLOOKUP(AB67,'Included studies 2023 update'!C:C,'Included studies 2023 update'!X:X),"")</f>
        <v>0</v>
      </c>
      <c r="AH67">
        <f>IF(ISTEXT(AB67),_xlfn.XLOOKUP(AB67,'Included studies 2023 update'!C:C,'Included studies 2023 update'!Y:Y),"")</f>
        <v>0</v>
      </c>
      <c r="AI67">
        <f>IF(ISTEXT(AB67),_xlfn.XLOOKUP(AB67,'Included studies 2023 update'!C:C,'Included studies 2023 update'!Z:Z),"")</f>
        <v>0</v>
      </c>
    </row>
    <row r="68" spans="1:42" ht="15.75" customHeight="1">
      <c r="A68" s="4">
        <v>34298243</v>
      </c>
      <c r="B68" s="17" t="s">
        <v>22</v>
      </c>
      <c r="C68" s="1" t="s">
        <v>21</v>
      </c>
      <c r="F68" s="4">
        <v>2021</v>
      </c>
      <c r="G68" s="3" t="s">
        <v>10</v>
      </c>
      <c r="I68" s="2"/>
      <c r="J68" s="16"/>
      <c r="K68" s="2"/>
      <c r="L68" s="2"/>
      <c r="M68" s="2"/>
      <c r="N68" s="2"/>
      <c r="O68" s="2"/>
      <c r="Q68" s="2"/>
      <c r="X68" s="82"/>
      <c r="Y68" s="82"/>
      <c r="Z68" s="82"/>
      <c r="AB68" t="str">
        <v>https://pubmed.ncbi.nlm.nih.gov/22048789/</v>
      </c>
      <c r="AC68">
        <f>IF(ISTEXT(AB68),_xlfn.XLOOKUP(AB68,'Included studies 2023 update'!C:C,'Included studies 2023 update'!J:J),"")</f>
        <v>50</v>
      </c>
      <c r="AD68" t="str">
        <f>IF(ISTEXT(AB68),_xlfn.XLOOKUP(AB68,'Included studies 2023 update'!C:C,'Included studies 2023 update'!E:E),"")</f>
        <v>Yes</v>
      </c>
      <c r="AE68">
        <f>IF(ISTEXT(AB68),_xlfn.XLOOKUP(AB68,'Included studies 2023 update'!C:C,'Included studies 2023 update'!I:I),"")</f>
        <v>0</v>
      </c>
      <c r="AF68" t="str">
        <f>IF(ISTEXT(AB68),_xlfn.XLOOKUP(AB68,'Included studies 2023 update'!C:C,'Included studies 2023 update'!U:U),"")</f>
        <v xml:space="preserve"> </v>
      </c>
      <c r="AG68">
        <f>IF(ISTEXT(AB68),_xlfn.XLOOKUP(AB68,'Included studies 2023 update'!C:C,'Included studies 2023 update'!X:X),"")</f>
        <v>0</v>
      </c>
      <c r="AH68">
        <f>IF(ISTEXT(AB68),_xlfn.XLOOKUP(AB68,'Included studies 2023 update'!C:C,'Included studies 2023 update'!Y:Y),"")</f>
        <v>0</v>
      </c>
      <c r="AI68">
        <f>IF(ISTEXT(AB68),_xlfn.XLOOKUP(AB68,'Included studies 2023 update'!C:C,'Included studies 2023 update'!Z:Z),"")</f>
        <v>0</v>
      </c>
    </row>
    <row r="69" spans="1:42" ht="15.75" customHeight="1">
      <c r="A69" s="4">
        <v>34523191</v>
      </c>
      <c r="B69" s="17" t="s">
        <v>25</v>
      </c>
      <c r="C69" s="1" t="s">
        <v>24</v>
      </c>
      <c r="F69" s="4">
        <v>2023</v>
      </c>
      <c r="G69" s="3" t="s">
        <v>10</v>
      </c>
      <c r="I69" s="2"/>
      <c r="J69" s="16"/>
      <c r="K69" s="2"/>
      <c r="L69" s="2"/>
      <c r="M69" s="2"/>
      <c r="N69" s="2"/>
      <c r="O69" s="2"/>
      <c r="Q69" s="2"/>
      <c r="X69" s="82"/>
      <c r="Y69" s="82"/>
      <c r="Z69" s="82"/>
      <c r="AB69" t="str">
        <v>https://pubmed.ncbi.nlm.nih.gov/23331378/</v>
      </c>
      <c r="AC69">
        <f>IF(ISTEXT(AB69),_xlfn.XLOOKUP(AB69,'Included studies 2023 update'!C:C,'Included studies 2023 update'!J:J),"")</f>
        <v>140</v>
      </c>
      <c r="AD69" t="str">
        <f>IF(ISTEXT(AB69),_xlfn.XLOOKUP(AB69,'Included studies 2023 update'!C:C,'Included studies 2023 update'!E:E),"")</f>
        <v>Yes</v>
      </c>
      <c r="AE69">
        <f>IF(ISTEXT(AB69),_xlfn.XLOOKUP(AB69,'Included studies 2023 update'!C:C,'Included studies 2023 update'!I:I),"")</f>
        <v>0</v>
      </c>
      <c r="AF69" t="str">
        <f>IF(ISTEXT(AB69),_xlfn.XLOOKUP(AB69,'Included studies 2023 update'!C:C,'Included studies 2023 update'!U:U),"")</f>
        <v xml:space="preserve"> </v>
      </c>
      <c r="AG69">
        <f>IF(ISTEXT(AB69),_xlfn.XLOOKUP(AB69,'Included studies 2023 update'!C:C,'Included studies 2023 update'!X:X),"")</f>
        <v>0</v>
      </c>
      <c r="AH69">
        <f>IF(ISTEXT(AB69),_xlfn.XLOOKUP(AB69,'Included studies 2023 update'!C:C,'Included studies 2023 update'!Y:Y),"")</f>
        <v>0</v>
      </c>
      <c r="AI69">
        <f>IF(ISTEXT(AB69),_xlfn.XLOOKUP(AB69,'Included studies 2023 update'!C:C,'Included studies 2023 update'!Z:Z),"")</f>
        <v>0</v>
      </c>
    </row>
    <row r="70" spans="1:42" ht="15.75" customHeight="1">
      <c r="A70" s="4">
        <v>37279857</v>
      </c>
      <c r="B70" s="17" t="s">
        <v>28</v>
      </c>
      <c r="C70" s="1" t="s">
        <v>27</v>
      </c>
      <c r="F70" s="4">
        <v>2023</v>
      </c>
      <c r="G70" s="3" t="s">
        <v>10</v>
      </c>
      <c r="I70" s="2"/>
      <c r="J70" s="16"/>
      <c r="K70" s="2"/>
      <c r="L70" s="2"/>
      <c r="M70" s="2"/>
      <c r="N70" s="2"/>
      <c r="O70" s="2"/>
      <c r="Q70" s="2"/>
      <c r="U70" s="86"/>
      <c r="X70" s="82"/>
      <c r="Y70" s="82"/>
      <c r="Z70" s="82"/>
      <c r="AB70" t="str">
        <v>https://pubmed.ncbi.nlm.nih.gov/11035370/</v>
      </c>
      <c r="AC70">
        <f>IF(ISTEXT(AB70),_xlfn.XLOOKUP(AB70,'Included studies 2023 update'!C:C,'Included studies 2023 update'!J:J),"")</f>
        <v>23</v>
      </c>
      <c r="AD70" t="str">
        <f>IF(ISTEXT(AB70),_xlfn.XLOOKUP(AB70,'Included studies 2023 update'!C:C,'Included studies 2023 update'!E:E),"")</f>
        <v>Yes</v>
      </c>
      <c r="AE70">
        <f>IF(ISTEXT(AB70),_xlfn.XLOOKUP(AB70,'Included studies 2023 update'!C:C,'Included studies 2023 update'!I:I),"")</f>
        <v>0</v>
      </c>
      <c r="AF70" t="str">
        <f>IF(ISTEXT(AB70),_xlfn.XLOOKUP(AB70,'Included studies 2023 update'!C:C,'Included studies 2023 update'!U:U),"")</f>
        <v xml:space="preserve"> </v>
      </c>
      <c r="AG70">
        <f>IF(ISTEXT(AB70),_xlfn.XLOOKUP(AB70,'Included studies 2023 update'!C:C,'Included studies 2023 update'!X:X),"")</f>
        <v>0</v>
      </c>
      <c r="AH70">
        <f>IF(ISTEXT(AB70),_xlfn.XLOOKUP(AB70,'Included studies 2023 update'!C:C,'Included studies 2023 update'!Y:Y),"")</f>
        <v>0</v>
      </c>
      <c r="AI70">
        <f>IF(ISTEXT(AB70),_xlfn.XLOOKUP(AB70,'Included studies 2023 update'!C:C,'Included studies 2023 update'!Z:Z),"")</f>
        <v>0</v>
      </c>
    </row>
    <row r="71" spans="1:42" ht="15.75" customHeight="1">
      <c r="A71" s="4">
        <v>33533068</v>
      </c>
      <c r="B71" s="17" t="s">
        <v>32</v>
      </c>
      <c r="C71" s="1" t="s">
        <v>31</v>
      </c>
      <c r="F71" s="4">
        <v>2021</v>
      </c>
      <c r="G71" s="3" t="s">
        <v>10</v>
      </c>
      <c r="I71" s="2"/>
      <c r="J71" s="16"/>
      <c r="K71" s="2"/>
      <c r="L71" s="2"/>
      <c r="M71" s="2"/>
      <c r="N71" s="2"/>
      <c r="O71" s="2"/>
      <c r="Q71" s="2"/>
      <c r="U71" s="86"/>
      <c r="V71" s="70"/>
      <c r="X71" s="82"/>
      <c r="Y71" s="82"/>
      <c r="Z71" s="82"/>
      <c r="AB71" t="str">
        <v>https://pubmed.ncbi.nlm.nih.gov/31075291/</v>
      </c>
      <c r="AC71">
        <f>IF(ISTEXT(AB71),_xlfn.XLOOKUP(AB71,'Included studies 2023 update'!C:C,'Included studies 2023 update'!J:J),"")</f>
        <v>196</v>
      </c>
      <c r="AD71" t="str">
        <f>IF(ISTEXT(AB71),_xlfn.XLOOKUP(AB71,'Included studies 2023 update'!C:C,'Included studies 2023 update'!E:E),"")</f>
        <v>Yes</v>
      </c>
      <c r="AE71">
        <f>IF(ISTEXT(AB71),_xlfn.XLOOKUP(AB71,'Included studies 2023 update'!C:C,'Included studies 2023 update'!I:I),"")</f>
        <v>0</v>
      </c>
      <c r="AF71" t="str">
        <f>IF(ISTEXT(AB71),_xlfn.XLOOKUP(AB71,'Included studies 2023 update'!C:C,'Included studies 2023 update'!U:U),"")</f>
        <v xml:space="preserve"> </v>
      </c>
      <c r="AG71">
        <f>IF(ISTEXT(AB71),_xlfn.XLOOKUP(AB71,'Included studies 2023 update'!C:C,'Included studies 2023 update'!X:X),"")</f>
        <v>0</v>
      </c>
      <c r="AH71">
        <f>IF(ISTEXT(AB71),_xlfn.XLOOKUP(AB71,'Included studies 2023 update'!C:C,'Included studies 2023 update'!Y:Y),"")</f>
        <v>0</v>
      </c>
      <c r="AI71">
        <f>IF(ISTEXT(AB71),_xlfn.XLOOKUP(AB71,'Included studies 2023 update'!C:C,'Included studies 2023 update'!Z:Z),"")</f>
        <v>0</v>
      </c>
    </row>
    <row r="72" spans="1:42" ht="15.75" customHeight="1">
      <c r="A72" s="4">
        <v>38228644</v>
      </c>
      <c r="B72" s="5" t="s">
        <v>3627</v>
      </c>
      <c r="E72" s="1" t="s">
        <v>2761</v>
      </c>
      <c r="F72" s="4">
        <v>2024</v>
      </c>
      <c r="G72" s="2" t="s">
        <v>10</v>
      </c>
      <c r="H72" s="3"/>
      <c r="I72" s="2"/>
      <c r="J72" s="16"/>
      <c r="K72" s="2"/>
      <c r="L72" s="2"/>
      <c r="M72" s="2"/>
      <c r="N72" s="2"/>
      <c r="O72" s="2"/>
      <c r="Q72" s="2"/>
      <c r="U72" s="86"/>
      <c r="AB72" t="str">
        <v>https://pubmed.ncbi.nlm.nih.gov/32017805/</v>
      </c>
      <c r="AC72">
        <f>IF(ISTEXT(AB72),_xlfn.XLOOKUP(AB72,'Included studies 2023 update'!C:C,'Included studies 2023 update'!J:J),"")</f>
        <v>107</v>
      </c>
      <c r="AD72" t="str">
        <f>IF(ISTEXT(AB72),_xlfn.XLOOKUP(AB72,'Included studies 2023 update'!C:C,'Included studies 2023 update'!E:E),"")</f>
        <v>Yes</v>
      </c>
      <c r="AE72">
        <f>IF(ISTEXT(AB72),_xlfn.XLOOKUP(AB72,'Included studies 2023 update'!C:C,'Included studies 2023 update'!I:I),"")</f>
        <v>0</v>
      </c>
      <c r="AF72" t="str">
        <f>IF(ISTEXT(AB72),_xlfn.XLOOKUP(AB72,'Included studies 2023 update'!C:C,'Included studies 2023 update'!U:U),"")</f>
        <v xml:space="preserve"> </v>
      </c>
      <c r="AG72">
        <f>IF(ISTEXT(AB72),_xlfn.XLOOKUP(AB72,'Included studies 2023 update'!C:C,'Included studies 2023 update'!X:X),"")</f>
        <v>0</v>
      </c>
      <c r="AH72">
        <f>IF(ISTEXT(AB72),_xlfn.XLOOKUP(AB72,'Included studies 2023 update'!C:C,'Included studies 2023 update'!Y:Y),"")</f>
        <v>0</v>
      </c>
      <c r="AI72">
        <f>IF(ISTEXT(AB72),_xlfn.XLOOKUP(AB72,'Included studies 2023 update'!C:C,'Included studies 2023 update'!Z:Z),"")</f>
        <v>0</v>
      </c>
    </row>
    <row r="73" spans="1:42" ht="15.75" customHeight="1">
      <c r="A73" s="4">
        <v>37532126</v>
      </c>
      <c r="B73" s="5" t="s">
        <v>9</v>
      </c>
      <c r="C73" s="1" t="s">
        <v>8</v>
      </c>
      <c r="F73" s="4">
        <v>2023</v>
      </c>
      <c r="G73" s="3" t="s">
        <v>580</v>
      </c>
      <c r="H73" s="3" t="s">
        <v>53</v>
      </c>
      <c r="I73" s="2"/>
      <c r="J73" s="16"/>
      <c r="K73" s="2"/>
      <c r="L73" s="2"/>
      <c r="M73" s="2"/>
      <c r="N73" s="2"/>
      <c r="O73" s="2"/>
      <c r="Q73" s="2"/>
      <c r="R73" t="str">
        <f>IF(ISNUMBER(Q73), _xlfn.XLOOKUP(Q73,'Included studies 2023 update'!A:A,'Included studies 2023 update'!K:K)+_xlfn.XLOOKUP(Q73,'Included studies 2023 update'!A:A,'Included studies 2023 update'!L:L),"")</f>
        <v/>
      </c>
      <c r="U73" s="86"/>
      <c r="V73" s="70"/>
      <c r="AB73" t="str">
        <v>https://pubmed.ncbi.nlm.nih.gov/10998432/</v>
      </c>
      <c r="AC73">
        <f>IF(ISTEXT(AB73),_xlfn.XLOOKUP(AB73,'Included studies 2023 update'!C:C,'Included studies 2023 update'!J:J),"")</f>
        <v>20</v>
      </c>
      <c r="AD73" t="str">
        <f>IF(ISTEXT(AB73),_xlfn.XLOOKUP(AB73,'Included studies 2023 update'!C:C,'Included studies 2023 update'!E:E),"")</f>
        <v>Yes</v>
      </c>
      <c r="AE73">
        <f>IF(ISTEXT(AB73),_xlfn.XLOOKUP(AB73,'Included studies 2023 update'!C:C,'Included studies 2023 update'!I:I),"")</f>
        <v>0</v>
      </c>
      <c r="AF73" t="str">
        <f>IF(ISTEXT(AB73),_xlfn.XLOOKUP(AB73,'Included studies 2023 update'!C:C,'Included studies 2023 update'!U:U),"")</f>
        <v xml:space="preserve"> </v>
      </c>
      <c r="AG73">
        <f>IF(ISTEXT(AB73),_xlfn.XLOOKUP(AB73,'Included studies 2023 update'!C:C,'Included studies 2023 update'!X:X),"")</f>
        <v>0</v>
      </c>
      <c r="AH73">
        <f>IF(ISTEXT(AB73),_xlfn.XLOOKUP(AB73,'Included studies 2023 update'!C:C,'Included studies 2023 update'!Y:Y),"")</f>
        <v>0</v>
      </c>
      <c r="AI73">
        <f>IF(ISTEXT(AB73),_xlfn.XLOOKUP(AB73,'Included studies 2023 update'!C:C,'Included studies 2023 update'!Z:Z),"")</f>
        <v>0</v>
      </c>
    </row>
    <row r="74" spans="1:42" ht="15.75" customHeight="1">
      <c r="A74" s="2">
        <v>11076708</v>
      </c>
      <c r="B74" s="11" t="s">
        <v>2863</v>
      </c>
      <c r="C74" s="2" t="s">
        <v>147</v>
      </c>
      <c r="D74" s="2" t="s">
        <v>2864</v>
      </c>
      <c r="E74" s="2" t="s">
        <v>2865</v>
      </c>
      <c r="F74" s="2">
        <v>2001</v>
      </c>
      <c r="G74" s="2" t="s">
        <v>580</v>
      </c>
      <c r="H74" s="3" t="s">
        <v>53</v>
      </c>
      <c r="I74" s="2"/>
      <c r="M74" s="16"/>
      <c r="N74" s="16"/>
      <c r="O74" s="16"/>
      <c r="P74" s="13"/>
      <c r="Q74" s="16"/>
      <c r="R74" s="16"/>
      <c r="S74" s="16"/>
      <c r="T74" s="16"/>
      <c r="U74" s="86"/>
      <c r="V74" s="63"/>
      <c r="AA74" s="16"/>
      <c r="AB74" s="16" t="str">
        <v>https://pubmed.ncbi.nlm.nih.gov/37279857</v>
      </c>
      <c r="AC74" s="16"/>
      <c r="AD74" s="16"/>
      <c r="AE74" s="16"/>
      <c r="AF74" s="16"/>
      <c r="AG74" s="16"/>
      <c r="AH74" s="16"/>
      <c r="AI74" s="16"/>
      <c r="AJ74" s="16"/>
      <c r="AK74" s="16"/>
      <c r="AL74" s="16"/>
      <c r="AM74" s="16"/>
      <c r="AN74" s="16"/>
      <c r="AO74" s="16"/>
      <c r="AP74" s="16"/>
    </row>
    <row r="75" spans="1:42" ht="15.75" customHeight="1">
      <c r="A75" s="2">
        <v>30067953</v>
      </c>
      <c r="B75" s="11" t="s">
        <v>2866</v>
      </c>
      <c r="C75" s="2" t="s">
        <v>128</v>
      </c>
      <c r="D75" s="2" t="s">
        <v>2867</v>
      </c>
      <c r="E75" s="2" t="s">
        <v>2868</v>
      </c>
      <c r="F75" s="2">
        <v>2018</v>
      </c>
      <c r="G75" s="2" t="s">
        <v>580</v>
      </c>
      <c r="H75" s="3" t="s">
        <v>53</v>
      </c>
      <c r="I75" s="2"/>
      <c r="M75" s="2"/>
      <c r="N75" s="2"/>
      <c r="O75" s="2"/>
      <c r="P75" s="2"/>
      <c r="Q75" s="2"/>
      <c r="R75" s="2"/>
      <c r="S75" s="2"/>
      <c r="T75" s="2"/>
      <c r="U75" s="86"/>
      <c r="AA75" s="2"/>
      <c r="AB75" s="2">
        <v>0</v>
      </c>
      <c r="AC75" s="2"/>
      <c r="AD75" s="2"/>
      <c r="AE75" s="2"/>
      <c r="AF75" s="2"/>
      <c r="AG75" s="2"/>
      <c r="AH75" s="2"/>
      <c r="AI75" s="2"/>
      <c r="AJ75" s="2"/>
      <c r="AK75" s="2"/>
      <c r="AL75" s="2"/>
      <c r="AM75" s="2"/>
      <c r="AN75" s="2"/>
      <c r="AO75" s="2"/>
      <c r="AP75" s="2"/>
    </row>
    <row r="76" spans="1:42" ht="15.75" customHeight="1">
      <c r="A76" s="2">
        <v>21801705</v>
      </c>
      <c r="B76" s="11" t="s">
        <v>2869</v>
      </c>
      <c r="C76" s="2" t="s">
        <v>91</v>
      </c>
      <c r="D76" s="2" t="s">
        <v>2870</v>
      </c>
      <c r="E76" s="2" t="s">
        <v>2871</v>
      </c>
      <c r="F76" s="2">
        <v>2012</v>
      </c>
      <c r="G76" s="2" t="s">
        <v>580</v>
      </c>
      <c r="H76" s="3" t="s">
        <v>53</v>
      </c>
      <c r="I76" s="2"/>
      <c r="M76" s="2"/>
      <c r="N76" s="2"/>
      <c r="O76" s="2"/>
      <c r="P76" s="2"/>
      <c r="Q76" s="2"/>
      <c r="R76" s="2"/>
      <c r="S76" s="2"/>
      <c r="T76" s="2"/>
      <c r="U76" s="86"/>
      <c r="AA76" s="2"/>
      <c r="AB76" s="2"/>
      <c r="AC76" s="2"/>
      <c r="AD76" s="2"/>
      <c r="AE76" s="2"/>
      <c r="AF76" s="2"/>
      <c r="AG76" s="2"/>
      <c r="AH76" s="2"/>
      <c r="AI76" s="2"/>
      <c r="AJ76" s="2"/>
      <c r="AK76" s="2"/>
      <c r="AL76" s="2"/>
      <c r="AM76" s="2"/>
      <c r="AN76" s="2"/>
      <c r="AO76" s="2"/>
      <c r="AP76" s="2"/>
    </row>
    <row r="77" spans="1:42" ht="15.75" customHeight="1">
      <c r="A77" s="2">
        <v>25398808</v>
      </c>
      <c r="B77" s="11" t="s">
        <v>2872</v>
      </c>
      <c r="C77" s="2" t="s">
        <v>298</v>
      </c>
      <c r="D77" s="2" t="s">
        <v>2873</v>
      </c>
      <c r="E77" s="2" t="s">
        <v>2874</v>
      </c>
      <c r="F77" s="2">
        <v>2014</v>
      </c>
      <c r="G77" s="2" t="s">
        <v>580</v>
      </c>
      <c r="H77" s="3" t="s">
        <v>53</v>
      </c>
      <c r="I77" s="2"/>
      <c r="M77" s="2"/>
      <c r="N77" s="2"/>
      <c r="O77" s="2"/>
      <c r="P77" s="2"/>
      <c r="Q77" s="2"/>
      <c r="R77" s="2"/>
      <c r="S77" s="2"/>
      <c r="T77" s="2"/>
      <c r="U77" s="87"/>
      <c r="AA77" s="2"/>
      <c r="AB77" s="2"/>
      <c r="AC77" s="2"/>
      <c r="AD77" s="2"/>
      <c r="AE77" s="2"/>
      <c r="AF77" s="2"/>
      <c r="AG77" s="2"/>
      <c r="AH77" s="2"/>
      <c r="AI77" s="2"/>
      <c r="AJ77" s="2"/>
      <c r="AK77" s="2"/>
      <c r="AL77" s="2"/>
      <c r="AM77" s="2"/>
      <c r="AN77" s="2"/>
      <c r="AO77" s="2"/>
      <c r="AP77" s="2"/>
    </row>
    <row r="78" spans="1:42" ht="15.75" customHeight="1">
      <c r="A78" s="2">
        <v>16417932</v>
      </c>
      <c r="B78" s="11" t="s">
        <v>2875</v>
      </c>
      <c r="C78" s="2" t="s">
        <v>249</v>
      </c>
      <c r="D78" s="2" t="s">
        <v>2876</v>
      </c>
      <c r="E78" s="2" t="s">
        <v>2877</v>
      </c>
      <c r="F78" s="2">
        <v>2006</v>
      </c>
      <c r="G78" s="2" t="s">
        <v>580</v>
      </c>
      <c r="H78" s="3" t="s">
        <v>53</v>
      </c>
      <c r="I78" s="2"/>
      <c r="M78" s="2"/>
      <c r="N78" s="2"/>
      <c r="O78" s="2"/>
      <c r="P78" s="2"/>
      <c r="Q78" s="2"/>
      <c r="R78" s="2"/>
      <c r="S78" s="2"/>
      <c r="T78" s="2"/>
      <c r="U78" s="86"/>
      <c r="AA78" s="2"/>
      <c r="AB78" s="2"/>
      <c r="AC78" s="2"/>
      <c r="AD78" s="2"/>
      <c r="AE78" s="2"/>
      <c r="AF78" s="2"/>
      <c r="AG78" s="2"/>
      <c r="AH78" s="2"/>
      <c r="AI78" s="2"/>
      <c r="AJ78" s="2"/>
      <c r="AK78" s="2"/>
      <c r="AL78" s="2"/>
      <c r="AM78" s="2"/>
      <c r="AN78" s="2"/>
      <c r="AO78" s="2"/>
      <c r="AP78" s="2"/>
    </row>
    <row r="79" spans="1:42" ht="15.75" customHeight="1">
      <c r="A79" s="2">
        <v>32860815</v>
      </c>
      <c r="B79" s="11" t="s">
        <v>2878</v>
      </c>
      <c r="C79" s="2" t="s">
        <v>227</v>
      </c>
      <c r="D79" s="2" t="s">
        <v>2879</v>
      </c>
      <c r="E79" s="2" t="s">
        <v>2880</v>
      </c>
      <c r="F79" s="2">
        <v>2020</v>
      </c>
      <c r="G79" s="2" t="s">
        <v>580</v>
      </c>
      <c r="H79" s="3" t="s">
        <v>53</v>
      </c>
      <c r="I79" s="2"/>
      <c r="M79" s="2"/>
      <c r="N79" s="2"/>
      <c r="O79" s="2"/>
      <c r="P79" s="2"/>
      <c r="Q79" s="2"/>
      <c r="R79" s="2"/>
      <c r="S79" s="2"/>
      <c r="T79" s="2"/>
      <c r="U79" s="86"/>
      <c r="AA79" s="2"/>
      <c r="AB79" s="2"/>
      <c r="AC79" s="2"/>
      <c r="AD79" s="2"/>
      <c r="AE79" s="2"/>
      <c r="AF79" s="2"/>
      <c r="AG79" s="2"/>
      <c r="AH79" s="2"/>
      <c r="AI79" s="2"/>
      <c r="AJ79" s="2"/>
      <c r="AK79" s="2"/>
      <c r="AL79" s="2"/>
      <c r="AM79" s="2"/>
      <c r="AN79" s="2"/>
      <c r="AO79" s="2"/>
      <c r="AP79" s="2"/>
    </row>
    <row r="80" spans="1:42" ht="15.75" customHeight="1">
      <c r="A80" s="2">
        <v>16281938</v>
      </c>
      <c r="B80" s="11" t="s">
        <v>2881</v>
      </c>
      <c r="C80" s="2" t="s">
        <v>141</v>
      </c>
      <c r="D80" s="2" t="s">
        <v>2882</v>
      </c>
      <c r="E80" s="2" t="s">
        <v>2883</v>
      </c>
      <c r="F80" s="2">
        <v>2005</v>
      </c>
      <c r="G80" s="2" t="s">
        <v>580</v>
      </c>
      <c r="H80" s="3" t="s">
        <v>53</v>
      </c>
      <c r="I80" s="2"/>
      <c r="U80" s="86"/>
      <c r="AA80"/>
    </row>
    <row r="81" spans="1:42" ht="15.75" customHeight="1">
      <c r="A81" s="2">
        <v>29756385</v>
      </c>
      <c r="B81" s="11" t="s">
        <v>2884</v>
      </c>
      <c r="C81" s="2" t="s">
        <v>556</v>
      </c>
      <c r="D81" s="2" t="s">
        <v>2885</v>
      </c>
      <c r="E81" s="2" t="s">
        <v>2886</v>
      </c>
      <c r="F81" s="2">
        <v>2018</v>
      </c>
      <c r="G81" s="2" t="s">
        <v>580</v>
      </c>
      <c r="H81" s="3" t="s">
        <v>53</v>
      </c>
      <c r="I81" s="2"/>
      <c r="L81" s="2"/>
      <c r="M81" s="2"/>
      <c r="N81" s="2"/>
      <c r="O81" s="2"/>
      <c r="P81" s="2"/>
      <c r="Q81" s="2"/>
      <c r="R81" s="2"/>
      <c r="S81" s="2"/>
      <c r="T81" s="2"/>
      <c r="U81" s="86"/>
      <c r="AA81" s="2"/>
      <c r="AB81" s="2"/>
      <c r="AC81" s="2"/>
      <c r="AD81" s="2"/>
      <c r="AE81" s="2"/>
      <c r="AF81" s="2"/>
      <c r="AG81" s="2"/>
      <c r="AH81" s="2"/>
      <c r="AI81" s="2"/>
      <c r="AJ81" s="2"/>
      <c r="AK81" s="2"/>
      <c r="AL81" s="2"/>
      <c r="AM81" s="2"/>
      <c r="AN81" s="2"/>
      <c r="AO81" s="2"/>
      <c r="AP81" s="2"/>
    </row>
    <row r="82" spans="1:42" ht="15.75" customHeight="1">
      <c r="A82" s="2">
        <v>12709076</v>
      </c>
      <c r="B82" s="11" t="s">
        <v>2887</v>
      </c>
      <c r="C82" s="2" t="s">
        <v>382</v>
      </c>
      <c r="D82" s="2" t="s">
        <v>2888</v>
      </c>
      <c r="E82" s="2" t="s">
        <v>2889</v>
      </c>
      <c r="F82" s="2">
        <v>2003</v>
      </c>
      <c r="G82" s="2" t="s">
        <v>580</v>
      </c>
      <c r="H82" s="3" t="s">
        <v>53</v>
      </c>
      <c r="I82" s="2"/>
      <c r="V82" s="58"/>
      <c r="AA82"/>
    </row>
    <row r="83" spans="1:42" ht="15.75" customHeight="1">
      <c r="A83" s="2">
        <v>15983553</v>
      </c>
      <c r="B83" s="11" t="s">
        <v>2890</v>
      </c>
      <c r="C83" s="2" t="s">
        <v>121</v>
      </c>
      <c r="D83" s="2" t="s">
        <v>2891</v>
      </c>
      <c r="E83" s="2" t="s">
        <v>2892</v>
      </c>
      <c r="F83" s="2">
        <v>2005</v>
      </c>
      <c r="G83" s="2" t="s">
        <v>580</v>
      </c>
      <c r="H83" s="3" t="s">
        <v>53</v>
      </c>
      <c r="I83" s="2"/>
      <c r="AA83"/>
    </row>
    <row r="84" spans="1:42" ht="15.75" customHeight="1">
      <c r="A84" s="2">
        <v>29545911</v>
      </c>
      <c r="B84" s="11" t="s">
        <v>2893</v>
      </c>
      <c r="C84" s="2" t="s">
        <v>552</v>
      </c>
      <c r="D84" s="2" t="s">
        <v>2894</v>
      </c>
      <c r="E84" s="2" t="s">
        <v>2895</v>
      </c>
      <c r="F84" s="2">
        <v>2018</v>
      </c>
      <c r="G84" s="2" t="s">
        <v>580</v>
      </c>
      <c r="H84" s="3" t="s">
        <v>53</v>
      </c>
      <c r="I84" s="2"/>
      <c r="AA84"/>
    </row>
    <row r="85" spans="1:42" ht="15.75" customHeight="1">
      <c r="A85" s="2">
        <v>19298239</v>
      </c>
      <c r="B85" s="11" t="s">
        <v>2896</v>
      </c>
      <c r="C85" s="2" t="s">
        <v>516</v>
      </c>
      <c r="D85" s="2" t="s">
        <v>2897</v>
      </c>
      <c r="E85" s="2" t="s">
        <v>2898</v>
      </c>
      <c r="F85" s="2">
        <v>2009</v>
      </c>
      <c r="G85" s="2" t="s">
        <v>580</v>
      </c>
      <c r="H85" s="3" t="s">
        <v>53</v>
      </c>
      <c r="I85" s="2"/>
      <c r="AA85"/>
    </row>
    <row r="86" spans="1:42" ht="15.75" customHeight="1">
      <c r="A86" s="2">
        <v>17207644</v>
      </c>
      <c r="B86" s="11" t="s">
        <v>2899</v>
      </c>
      <c r="C86" s="2" t="s">
        <v>197</v>
      </c>
      <c r="D86" s="2" t="s">
        <v>2900</v>
      </c>
      <c r="E86" s="2" t="s">
        <v>2901</v>
      </c>
      <c r="F86" s="2">
        <v>2007</v>
      </c>
      <c r="G86" s="2" t="s">
        <v>580</v>
      </c>
      <c r="H86" s="3" t="s">
        <v>53</v>
      </c>
      <c r="I86" s="2"/>
      <c r="J86" s="16"/>
      <c r="K86" s="2"/>
      <c r="L86" s="2"/>
      <c r="M86" s="2"/>
      <c r="N86" s="2"/>
      <c r="O86" s="2"/>
      <c r="Q86" s="2"/>
      <c r="AA86" s="125"/>
      <c r="AB86" s="125"/>
      <c r="AC86" s="125"/>
      <c r="AD86" s="125"/>
      <c r="AE86" s="125"/>
      <c r="AF86" s="125"/>
      <c r="AG86" s="125"/>
      <c r="AH86" s="125"/>
      <c r="AI86" s="125"/>
      <c r="AJ86" s="125"/>
      <c r="AK86" s="125"/>
    </row>
    <row r="87" spans="1:42" ht="15.75" customHeight="1">
      <c r="A87" s="2">
        <v>21296175</v>
      </c>
      <c r="B87" s="11" t="s">
        <v>2902</v>
      </c>
      <c r="C87" s="2" t="s">
        <v>430</v>
      </c>
      <c r="D87" s="2" t="s">
        <v>2903</v>
      </c>
      <c r="E87" s="2" t="s">
        <v>2904</v>
      </c>
      <c r="F87" s="2">
        <v>2011</v>
      </c>
      <c r="G87" s="2" t="s">
        <v>580</v>
      </c>
      <c r="H87" s="3" t="s">
        <v>53</v>
      </c>
      <c r="I87" s="2"/>
      <c r="J87" s="16"/>
      <c r="K87" s="2"/>
      <c r="L87" s="2"/>
      <c r="M87" s="2"/>
      <c r="N87" s="2"/>
      <c r="O87" s="2"/>
      <c r="Q87" s="2"/>
      <c r="AA87" s="125"/>
      <c r="AB87" s="125"/>
      <c r="AC87" s="125"/>
      <c r="AD87" s="125"/>
      <c r="AE87" s="125"/>
      <c r="AF87" s="125"/>
      <c r="AG87" s="125"/>
      <c r="AH87" s="125"/>
      <c r="AI87" s="125"/>
      <c r="AJ87" s="125"/>
      <c r="AK87" s="125"/>
    </row>
    <row r="88" spans="1:42" ht="15.75" customHeight="1">
      <c r="A88" s="2">
        <v>30256500</v>
      </c>
      <c r="B88" s="11" t="s">
        <v>2905</v>
      </c>
      <c r="C88" s="2" t="s">
        <v>434</v>
      </c>
      <c r="D88" s="2" t="s">
        <v>2906</v>
      </c>
      <c r="E88" s="2" t="s">
        <v>2907</v>
      </c>
      <c r="F88" s="2">
        <v>2019</v>
      </c>
      <c r="G88" s="2" t="s">
        <v>580</v>
      </c>
      <c r="H88" s="3" t="s">
        <v>2653</v>
      </c>
      <c r="I88" s="2"/>
      <c r="J88" s="16"/>
      <c r="K88" s="2"/>
      <c r="L88" s="2"/>
      <c r="M88" s="2"/>
      <c r="N88" s="2"/>
      <c r="O88" s="2"/>
      <c r="Q88" s="2"/>
      <c r="AA88" s="125"/>
      <c r="AB88" s="125"/>
      <c r="AC88" s="125"/>
      <c r="AD88" s="125"/>
      <c r="AE88" s="125"/>
      <c r="AF88" s="125"/>
      <c r="AG88" s="125"/>
      <c r="AH88" s="125"/>
      <c r="AI88" s="125"/>
      <c r="AJ88" s="125"/>
      <c r="AK88" s="125"/>
    </row>
    <row r="89" spans="1:42" ht="15.75" customHeight="1">
      <c r="A89" s="2">
        <v>12200359</v>
      </c>
      <c r="B89" s="11" t="s">
        <v>2908</v>
      </c>
      <c r="C89" s="2" t="s">
        <v>253</v>
      </c>
      <c r="D89" s="2" t="s">
        <v>2909</v>
      </c>
      <c r="E89" s="2" t="s">
        <v>2910</v>
      </c>
      <c r="F89" s="2">
        <v>2002</v>
      </c>
      <c r="G89" s="2" t="s">
        <v>580</v>
      </c>
      <c r="H89" s="3" t="s">
        <v>53</v>
      </c>
      <c r="I89" s="2"/>
      <c r="J89" s="16"/>
      <c r="K89" s="2"/>
      <c r="L89" s="2"/>
      <c r="M89" s="2"/>
      <c r="N89" s="2"/>
      <c r="O89" s="2"/>
      <c r="Q89" s="2"/>
      <c r="AA89" s="125"/>
      <c r="AB89" s="125"/>
      <c r="AC89" s="125"/>
      <c r="AD89" s="125"/>
      <c r="AE89" s="125"/>
      <c r="AF89" s="125"/>
      <c r="AG89" s="125"/>
      <c r="AH89" s="125"/>
      <c r="AI89" s="125"/>
      <c r="AJ89" s="125"/>
      <c r="AK89" s="125"/>
    </row>
    <row r="90" spans="1:42" ht="15.75" customHeight="1">
      <c r="A90" s="2">
        <v>16956672</v>
      </c>
      <c r="B90" s="11" t="s">
        <v>2911</v>
      </c>
      <c r="C90" s="2" t="s">
        <v>255</v>
      </c>
      <c r="D90" s="2" t="s">
        <v>2912</v>
      </c>
      <c r="E90" s="2" t="s">
        <v>2913</v>
      </c>
      <c r="F90" s="2">
        <v>2006</v>
      </c>
      <c r="G90" s="2" t="s">
        <v>580</v>
      </c>
      <c r="H90" s="3" t="s">
        <v>53</v>
      </c>
      <c r="I90" s="2"/>
      <c r="J90" s="16"/>
      <c r="K90" s="2"/>
      <c r="L90" s="2"/>
      <c r="M90" s="2"/>
      <c r="N90" s="2"/>
      <c r="O90" s="2"/>
      <c r="Q90" s="2"/>
      <c r="AA90" s="125"/>
      <c r="AB90" s="125"/>
      <c r="AC90" s="125"/>
      <c r="AD90" s="125"/>
      <c r="AE90" s="125"/>
      <c r="AF90" s="125"/>
      <c r="AG90" s="125"/>
      <c r="AH90" s="125"/>
      <c r="AI90" s="125"/>
      <c r="AJ90" s="125"/>
      <c r="AK90" s="125"/>
    </row>
    <row r="91" spans="1:42" ht="15.75" customHeight="1">
      <c r="A91" s="2">
        <v>15700258</v>
      </c>
      <c r="B91" s="11" t="s">
        <v>2914</v>
      </c>
      <c r="C91" s="2" t="s">
        <v>372</v>
      </c>
      <c r="D91" s="2" t="s">
        <v>2915</v>
      </c>
      <c r="E91" s="2" t="s">
        <v>2916</v>
      </c>
      <c r="F91" s="2">
        <v>2005</v>
      </c>
      <c r="G91" s="2" t="s">
        <v>580</v>
      </c>
      <c r="H91" s="3" t="s">
        <v>53</v>
      </c>
      <c r="I91" s="2"/>
      <c r="J91" s="16"/>
      <c r="K91" s="2"/>
      <c r="L91" s="2"/>
      <c r="M91" s="2"/>
      <c r="N91" s="2"/>
      <c r="O91" s="2"/>
      <c r="Q91" s="2"/>
      <c r="AA91" s="125"/>
      <c r="AB91" s="125"/>
      <c r="AC91" s="125"/>
      <c r="AD91" s="125"/>
      <c r="AE91" s="125"/>
      <c r="AF91" s="125"/>
      <c r="AG91" s="125"/>
      <c r="AH91" s="125"/>
      <c r="AI91" s="125"/>
      <c r="AJ91" s="125"/>
      <c r="AK91" s="125"/>
    </row>
    <row r="92" spans="1:42" ht="15.75" customHeight="1">
      <c r="A92" s="2">
        <v>20851868</v>
      </c>
      <c r="B92" s="11" t="s">
        <v>2917</v>
      </c>
      <c r="C92" s="2" t="s">
        <v>496</v>
      </c>
      <c r="D92" s="2" t="s">
        <v>2918</v>
      </c>
      <c r="E92" s="2" t="s">
        <v>2919</v>
      </c>
      <c r="F92" s="2">
        <v>2011</v>
      </c>
      <c r="G92" s="2" t="s">
        <v>580</v>
      </c>
      <c r="H92" s="3" t="s">
        <v>53</v>
      </c>
      <c r="I92" s="2"/>
      <c r="J92" s="16"/>
      <c r="K92" s="2"/>
      <c r="L92" s="2"/>
      <c r="M92" s="2"/>
      <c r="N92" s="2"/>
      <c r="O92" s="2"/>
      <c r="Q92" s="2"/>
      <c r="AA92" s="125"/>
      <c r="AB92" s="125"/>
      <c r="AC92" s="125"/>
      <c r="AD92" s="125"/>
      <c r="AE92" s="125"/>
      <c r="AF92" s="125"/>
      <c r="AG92" s="125"/>
      <c r="AH92" s="125"/>
      <c r="AI92" s="125"/>
      <c r="AJ92" s="125"/>
      <c r="AK92" s="125"/>
    </row>
    <row r="93" spans="1:42" ht="15.75" customHeight="1">
      <c r="A93" s="2">
        <v>20399877</v>
      </c>
      <c r="B93" s="11" t="s">
        <v>2920</v>
      </c>
      <c r="C93" s="2" t="s">
        <v>484</v>
      </c>
      <c r="D93" s="2" t="s">
        <v>2921</v>
      </c>
      <c r="E93" s="2" t="s">
        <v>2922</v>
      </c>
      <c r="F93" s="2">
        <v>2010</v>
      </c>
      <c r="G93" s="2" t="s">
        <v>580</v>
      </c>
      <c r="H93" s="3" t="s">
        <v>53</v>
      </c>
      <c r="I93" s="2"/>
      <c r="J93" s="16"/>
      <c r="K93" s="2"/>
      <c r="L93" s="2"/>
      <c r="M93" s="2"/>
      <c r="N93" s="2"/>
      <c r="O93" s="2"/>
      <c r="Q93" s="2"/>
      <c r="AA93" s="125"/>
      <c r="AB93" s="125"/>
      <c r="AC93" s="125"/>
      <c r="AD93" s="125"/>
      <c r="AE93" s="125"/>
      <c r="AF93" s="125"/>
      <c r="AG93" s="125"/>
      <c r="AH93" s="125"/>
      <c r="AI93" s="125"/>
      <c r="AJ93" s="125"/>
      <c r="AK93" s="125"/>
    </row>
    <row r="94" spans="1:42" ht="15.75" customHeight="1">
      <c r="A94" s="2">
        <v>29679773</v>
      </c>
      <c r="B94" s="11" t="s">
        <v>2923</v>
      </c>
      <c r="C94" s="2" t="s">
        <v>478</v>
      </c>
      <c r="D94" s="2" t="s">
        <v>2924</v>
      </c>
      <c r="E94" s="2" t="s">
        <v>2925</v>
      </c>
      <c r="F94" s="2">
        <v>2018</v>
      </c>
      <c r="G94" s="2" t="s">
        <v>580</v>
      </c>
      <c r="H94" s="3" t="s">
        <v>53</v>
      </c>
      <c r="I94" s="2"/>
      <c r="J94" s="16"/>
      <c r="K94" s="2"/>
      <c r="L94" s="2"/>
      <c r="M94" s="2"/>
      <c r="N94" s="2"/>
      <c r="O94" s="2"/>
      <c r="Q94" s="2"/>
      <c r="AA94" s="125"/>
      <c r="AB94" s="125"/>
      <c r="AC94" s="125"/>
      <c r="AD94" s="125"/>
      <c r="AE94" s="125"/>
      <c r="AF94" s="125"/>
      <c r="AG94" s="125"/>
      <c r="AH94" s="125"/>
      <c r="AI94" s="125"/>
      <c r="AJ94" s="125"/>
      <c r="AK94" s="125"/>
    </row>
    <row r="95" spans="1:42" ht="15.75" customHeight="1">
      <c r="A95" s="2">
        <v>7844362</v>
      </c>
      <c r="B95" s="11" t="s">
        <v>2926</v>
      </c>
      <c r="C95" s="2" t="s">
        <v>251</v>
      </c>
      <c r="D95" s="2" t="s">
        <v>2927</v>
      </c>
      <c r="E95" s="2" t="s">
        <v>2928</v>
      </c>
      <c r="F95" s="2">
        <v>1995</v>
      </c>
      <c r="G95" s="2" t="s">
        <v>580</v>
      </c>
      <c r="H95" s="3" t="s">
        <v>2657</v>
      </c>
      <c r="I95" s="2"/>
      <c r="J95" s="16"/>
      <c r="K95" s="2"/>
      <c r="L95" s="2"/>
      <c r="M95" s="2"/>
      <c r="N95" s="2"/>
      <c r="O95" s="2"/>
      <c r="Q95" s="2"/>
      <c r="AA95" s="125"/>
      <c r="AB95" s="125"/>
      <c r="AC95" s="125"/>
      <c r="AD95" s="125"/>
      <c r="AE95" s="125"/>
      <c r="AF95" s="125"/>
      <c r="AG95" s="125"/>
      <c r="AH95" s="125"/>
      <c r="AI95" s="125"/>
      <c r="AJ95" s="125"/>
      <c r="AK95" s="125"/>
    </row>
    <row r="96" spans="1:42" ht="15.75" customHeight="1">
      <c r="A96" s="2">
        <v>17620548</v>
      </c>
      <c r="B96" s="11" t="s">
        <v>2929</v>
      </c>
      <c r="C96" s="2" t="s">
        <v>440</v>
      </c>
      <c r="D96" s="2" t="s">
        <v>2930</v>
      </c>
      <c r="E96" s="2" t="s">
        <v>2931</v>
      </c>
      <c r="F96" s="2">
        <v>2007</v>
      </c>
      <c r="G96" s="2" t="s">
        <v>580</v>
      </c>
      <c r="H96" s="3" t="s">
        <v>2663</v>
      </c>
      <c r="I96" s="2"/>
      <c r="J96" s="16"/>
      <c r="K96" s="2"/>
      <c r="L96" s="2"/>
      <c r="M96" s="2"/>
      <c r="N96" s="2"/>
      <c r="O96" s="2"/>
      <c r="Q96" s="2"/>
      <c r="AA96" s="125"/>
      <c r="AB96" s="125"/>
      <c r="AC96" s="125"/>
      <c r="AD96" s="125"/>
      <c r="AE96" s="125"/>
      <c r="AF96" s="125"/>
      <c r="AG96" s="125"/>
      <c r="AH96" s="125"/>
      <c r="AI96" s="125"/>
      <c r="AJ96" s="125"/>
      <c r="AK96" s="125"/>
    </row>
    <row r="97" spans="1:37" ht="15.75" customHeight="1">
      <c r="A97" s="2">
        <v>25918347</v>
      </c>
      <c r="B97" s="11" t="s">
        <v>2932</v>
      </c>
      <c r="C97" s="2" t="s">
        <v>470</v>
      </c>
      <c r="D97" s="2" t="s">
        <v>2933</v>
      </c>
      <c r="E97" s="2" t="s">
        <v>2934</v>
      </c>
      <c r="F97" s="2">
        <v>2015</v>
      </c>
      <c r="G97" s="2" t="s">
        <v>580</v>
      </c>
      <c r="H97" s="3" t="s">
        <v>53</v>
      </c>
      <c r="I97" s="2"/>
      <c r="J97" s="16"/>
      <c r="K97" s="2"/>
      <c r="L97" s="2"/>
      <c r="M97" s="2"/>
      <c r="N97" s="2"/>
      <c r="O97" s="2"/>
      <c r="Q97" s="2"/>
      <c r="AA97" s="125"/>
      <c r="AB97" s="125"/>
      <c r="AC97" s="125"/>
      <c r="AD97" s="125"/>
      <c r="AE97" s="125"/>
      <c r="AF97" s="125"/>
      <c r="AG97" s="125"/>
      <c r="AH97" s="125"/>
      <c r="AI97" s="125"/>
      <c r="AJ97" s="125"/>
      <c r="AK97" s="125"/>
    </row>
    <row r="98" spans="1:37" ht="15.75" customHeight="1">
      <c r="A98" s="2">
        <v>26137657</v>
      </c>
      <c r="B98" s="11" t="s">
        <v>2935</v>
      </c>
      <c r="C98" s="2" t="s">
        <v>350</v>
      </c>
      <c r="D98" s="2" t="s">
        <v>2936</v>
      </c>
      <c r="E98" s="2" t="s">
        <v>2937</v>
      </c>
      <c r="F98" s="2">
        <v>2015</v>
      </c>
      <c r="G98" s="2" t="s">
        <v>580</v>
      </c>
      <c r="H98" s="3" t="s">
        <v>53</v>
      </c>
      <c r="I98" s="2"/>
      <c r="J98" s="16"/>
      <c r="K98" s="2"/>
      <c r="L98" s="2"/>
      <c r="M98" s="2"/>
      <c r="N98" s="2"/>
      <c r="O98" s="2"/>
      <c r="Q98" s="2"/>
      <c r="AA98" s="125"/>
      <c r="AB98" s="125"/>
      <c r="AC98" s="125"/>
      <c r="AD98" s="125"/>
      <c r="AE98" s="125"/>
      <c r="AF98" s="125"/>
      <c r="AG98" s="125"/>
      <c r="AH98" s="125"/>
      <c r="AI98" s="125"/>
      <c r="AJ98" s="125"/>
      <c r="AK98" s="125"/>
    </row>
    <row r="99" spans="1:37" ht="15.75" customHeight="1">
      <c r="A99" s="2">
        <v>30773083</v>
      </c>
      <c r="B99" s="11" t="s">
        <v>2938</v>
      </c>
      <c r="C99" s="2" t="s">
        <v>67</v>
      </c>
      <c r="D99" s="2" t="s">
        <v>2939</v>
      </c>
      <c r="E99" s="2" t="s">
        <v>2940</v>
      </c>
      <c r="F99" s="2">
        <v>2019</v>
      </c>
      <c r="G99" s="2" t="s">
        <v>580</v>
      </c>
      <c r="H99" s="3" t="s">
        <v>53</v>
      </c>
      <c r="I99" s="2"/>
      <c r="J99" s="16"/>
      <c r="K99" s="2"/>
      <c r="L99" s="2"/>
      <c r="M99" s="2"/>
      <c r="N99" s="2"/>
      <c r="O99" s="2"/>
      <c r="Q99" s="2"/>
      <c r="AA99" s="125"/>
      <c r="AB99" s="125"/>
      <c r="AC99" s="125"/>
      <c r="AD99" s="125"/>
      <c r="AE99" s="125"/>
      <c r="AF99" s="125"/>
      <c r="AG99" s="125"/>
      <c r="AH99" s="125"/>
      <c r="AI99" s="125"/>
      <c r="AJ99" s="125"/>
      <c r="AK99" s="125"/>
    </row>
    <row r="100" spans="1:37" ht="15.75" customHeight="1">
      <c r="A100" s="2">
        <v>31754252</v>
      </c>
      <c r="B100" s="11" t="s">
        <v>2941</v>
      </c>
      <c r="C100" s="2" t="s">
        <v>332</v>
      </c>
      <c r="D100" s="2" t="s">
        <v>2942</v>
      </c>
      <c r="E100" s="2" t="s">
        <v>2943</v>
      </c>
      <c r="F100" s="2">
        <v>2020</v>
      </c>
      <c r="G100" s="2" t="s">
        <v>580</v>
      </c>
      <c r="H100" s="3" t="s">
        <v>53</v>
      </c>
      <c r="I100" s="2"/>
      <c r="J100" s="16"/>
      <c r="K100" s="2"/>
      <c r="L100" s="2"/>
      <c r="M100" s="2"/>
      <c r="N100" s="2"/>
      <c r="O100" s="2"/>
      <c r="Q100" s="2"/>
      <c r="U100" s="88"/>
      <c r="V100" s="16"/>
      <c r="W100" s="16"/>
      <c r="AA100" s="125"/>
      <c r="AB100" s="125"/>
      <c r="AC100" s="125"/>
      <c r="AD100" s="125"/>
      <c r="AE100" s="125"/>
      <c r="AF100" s="125"/>
      <c r="AG100" s="125"/>
      <c r="AH100" s="125"/>
      <c r="AI100" s="125"/>
      <c r="AJ100" s="125"/>
      <c r="AK100" s="125"/>
    </row>
    <row r="101" spans="1:37" ht="15.75" customHeight="1">
      <c r="A101" s="2">
        <v>10910264</v>
      </c>
      <c r="B101" s="11" t="s">
        <v>2944</v>
      </c>
      <c r="C101" s="2" t="s">
        <v>280</v>
      </c>
      <c r="D101" s="2" t="s">
        <v>2945</v>
      </c>
      <c r="E101" s="2" t="s">
        <v>2946</v>
      </c>
      <c r="F101" s="2">
        <v>2000</v>
      </c>
      <c r="G101" s="2" t="s">
        <v>580</v>
      </c>
      <c r="H101" s="3" t="s">
        <v>38</v>
      </c>
      <c r="I101" s="2"/>
      <c r="J101" s="16"/>
      <c r="K101" s="2"/>
      <c r="L101" s="2"/>
      <c r="M101" s="2"/>
      <c r="N101" s="2"/>
      <c r="O101" s="2"/>
      <c r="Q101" s="2"/>
      <c r="U101" s="89"/>
      <c r="V101" s="2"/>
      <c r="W101" s="2"/>
      <c r="AA101" s="125"/>
      <c r="AB101" s="125"/>
      <c r="AC101" s="125"/>
      <c r="AD101" s="125"/>
      <c r="AE101" s="125"/>
      <c r="AF101" s="125"/>
      <c r="AG101" s="125"/>
      <c r="AH101" s="125"/>
      <c r="AI101" s="125"/>
      <c r="AJ101" s="125"/>
      <c r="AK101" s="125"/>
    </row>
    <row r="102" spans="1:37" ht="15.75" customHeight="1">
      <c r="A102" s="2">
        <v>30031939</v>
      </c>
      <c r="B102" s="11" t="s">
        <v>2947</v>
      </c>
      <c r="C102" s="2" t="s">
        <v>173</v>
      </c>
      <c r="D102" s="2" t="s">
        <v>2948</v>
      </c>
      <c r="E102" s="2" t="s">
        <v>2949</v>
      </c>
      <c r="F102" s="2">
        <v>2018</v>
      </c>
      <c r="G102" s="2" t="s">
        <v>580</v>
      </c>
      <c r="H102" s="3" t="s">
        <v>53</v>
      </c>
      <c r="I102" s="2"/>
      <c r="J102" s="16"/>
      <c r="K102" s="2"/>
      <c r="L102" s="2"/>
      <c r="M102" s="2"/>
      <c r="N102" s="2"/>
      <c r="O102" s="2"/>
      <c r="Q102" s="2"/>
      <c r="U102" s="89"/>
      <c r="V102" s="6"/>
      <c r="W102" s="6"/>
      <c r="X102" s="6"/>
      <c r="Y102" s="125"/>
      <c r="Z102" s="125"/>
    </row>
    <row r="103" spans="1:37" ht="15.75" customHeight="1">
      <c r="A103" s="2">
        <v>1325026</v>
      </c>
      <c r="B103" s="11" t="s">
        <v>2950</v>
      </c>
      <c r="C103" s="2" t="s">
        <v>278</v>
      </c>
      <c r="D103" s="2" t="s">
        <v>2951</v>
      </c>
      <c r="E103" s="2" t="s">
        <v>2952</v>
      </c>
      <c r="F103" s="2">
        <v>1992</v>
      </c>
      <c r="G103" s="2" t="s">
        <v>580</v>
      </c>
      <c r="H103" s="3" t="s">
        <v>53</v>
      </c>
      <c r="I103" s="2"/>
      <c r="J103" s="16"/>
      <c r="K103" s="2"/>
      <c r="L103" s="2"/>
      <c r="M103" s="2"/>
      <c r="N103" s="2"/>
      <c r="O103" s="2"/>
      <c r="Q103" s="2"/>
      <c r="U103" s="89"/>
      <c r="V103" s="6"/>
      <c r="W103" s="6"/>
      <c r="X103" s="6"/>
      <c r="Y103" s="125"/>
      <c r="Z103" s="125"/>
    </row>
    <row r="104" spans="1:37" ht="15.75" customHeight="1">
      <c r="A104" s="2">
        <v>16289345</v>
      </c>
      <c r="B104" s="11" t="s">
        <v>2953</v>
      </c>
      <c r="C104" s="2" t="s">
        <v>362</v>
      </c>
      <c r="D104" s="2" t="s">
        <v>2954</v>
      </c>
      <c r="E104" s="2" t="s">
        <v>2955</v>
      </c>
      <c r="F104" s="2">
        <v>2006</v>
      </c>
      <c r="G104" s="2" t="s">
        <v>580</v>
      </c>
      <c r="H104" s="3" t="s">
        <v>53</v>
      </c>
      <c r="I104" s="2"/>
      <c r="J104" s="16"/>
      <c r="K104" s="2"/>
      <c r="L104" s="2"/>
      <c r="M104" s="2"/>
      <c r="N104" s="2"/>
      <c r="O104" s="2"/>
      <c r="Q104" s="2"/>
      <c r="U104" s="89"/>
      <c r="V104" s="6"/>
      <c r="W104" s="6"/>
      <c r="X104" s="6"/>
      <c r="Y104" s="125"/>
      <c r="Z104" s="125"/>
    </row>
    <row r="105" spans="1:37" ht="15.75" customHeight="1">
      <c r="A105" s="2">
        <v>30014227</v>
      </c>
      <c r="B105" s="11" t="s">
        <v>2956</v>
      </c>
      <c r="C105" s="2" t="s">
        <v>404</v>
      </c>
      <c r="D105" s="2" t="s">
        <v>2957</v>
      </c>
      <c r="E105" s="2" t="s">
        <v>2958</v>
      </c>
      <c r="F105" s="2">
        <v>2018</v>
      </c>
      <c r="G105" s="2" t="s">
        <v>580</v>
      </c>
      <c r="H105" s="3" t="s">
        <v>53</v>
      </c>
      <c r="I105" s="2"/>
      <c r="J105" s="16"/>
      <c r="K105" s="2"/>
      <c r="L105" s="2"/>
      <c r="M105" s="2"/>
      <c r="N105" s="2"/>
      <c r="O105" s="2"/>
      <c r="Q105" s="2"/>
      <c r="U105" s="89"/>
      <c r="V105" s="6"/>
      <c r="W105" s="6"/>
      <c r="X105" s="6"/>
      <c r="Y105" s="125"/>
      <c r="Z105" s="125"/>
    </row>
    <row r="106" spans="1:37" ht="15.75" customHeight="1">
      <c r="A106" s="2">
        <v>31520510</v>
      </c>
      <c r="B106" s="11" t="s">
        <v>2959</v>
      </c>
      <c r="C106" s="2" t="s">
        <v>276</v>
      </c>
      <c r="D106" s="2" t="s">
        <v>2960</v>
      </c>
      <c r="E106" s="2" t="s">
        <v>2958</v>
      </c>
      <c r="F106" s="2">
        <v>2019</v>
      </c>
      <c r="G106" s="2" t="s">
        <v>580</v>
      </c>
      <c r="H106" s="3" t="s">
        <v>111</v>
      </c>
      <c r="I106" s="2"/>
      <c r="J106" s="16"/>
      <c r="K106" s="2"/>
      <c r="L106" s="2"/>
      <c r="M106" s="2"/>
      <c r="N106" s="2"/>
      <c r="O106" s="2"/>
      <c r="Q106" s="2"/>
      <c r="V106" s="6"/>
      <c r="W106" s="6"/>
      <c r="X106" s="6"/>
      <c r="Y106" s="125"/>
      <c r="Z106" s="125"/>
    </row>
    <row r="107" spans="1:37" ht="15.75" customHeight="1">
      <c r="A107" s="2">
        <v>12665843</v>
      </c>
      <c r="B107" s="11" t="s">
        <v>2961</v>
      </c>
      <c r="C107" s="2" t="s">
        <v>418</v>
      </c>
      <c r="D107" s="2" t="s">
        <v>2962</v>
      </c>
      <c r="E107" s="2" t="s">
        <v>2825</v>
      </c>
      <c r="F107" s="2">
        <v>2003</v>
      </c>
      <c r="G107" s="2" t="s">
        <v>580</v>
      </c>
      <c r="H107" s="3" t="s">
        <v>53</v>
      </c>
      <c r="I107" s="2"/>
      <c r="J107" s="16"/>
      <c r="K107" s="2"/>
      <c r="L107" s="2"/>
      <c r="M107" s="2"/>
      <c r="N107" s="2"/>
      <c r="O107" s="2"/>
      <c r="Q107" s="2"/>
      <c r="U107" s="89"/>
      <c r="V107" s="6"/>
      <c r="W107" s="6"/>
      <c r="X107" s="6"/>
      <c r="Y107" s="125"/>
      <c r="Z107" s="125"/>
    </row>
    <row r="108" spans="1:37" ht="15.75" customHeight="1">
      <c r="A108" s="2">
        <v>10918408</v>
      </c>
      <c r="B108" s="11" t="s">
        <v>2963</v>
      </c>
      <c r="C108" s="2" t="s">
        <v>344</v>
      </c>
      <c r="D108" s="2" t="s">
        <v>2964</v>
      </c>
      <c r="E108" s="2" t="s">
        <v>2965</v>
      </c>
      <c r="F108" s="2">
        <v>2000</v>
      </c>
      <c r="G108" s="2" t="s">
        <v>580</v>
      </c>
      <c r="H108" s="3" t="s">
        <v>53</v>
      </c>
      <c r="I108" s="2"/>
      <c r="J108" s="16"/>
      <c r="K108" s="2"/>
      <c r="L108" s="2"/>
      <c r="M108" s="2"/>
      <c r="N108" s="2"/>
      <c r="O108" s="2"/>
      <c r="Q108" s="2"/>
      <c r="V108" s="6"/>
      <c r="W108" s="6"/>
      <c r="X108" s="6"/>
      <c r="Y108" s="125"/>
      <c r="Z108" s="125"/>
    </row>
    <row r="109" spans="1:37" ht="15.75" customHeight="1">
      <c r="A109" s="2">
        <v>30875143</v>
      </c>
      <c r="B109" s="11" t="s">
        <v>2966</v>
      </c>
      <c r="C109" s="2" t="s">
        <v>374</v>
      </c>
      <c r="D109" s="2" t="s">
        <v>2967</v>
      </c>
      <c r="E109" s="2" t="s">
        <v>2968</v>
      </c>
      <c r="F109" s="2">
        <v>2019</v>
      </c>
      <c r="G109" s="2" t="s">
        <v>580</v>
      </c>
      <c r="H109" s="3" t="s">
        <v>53</v>
      </c>
      <c r="I109" s="2"/>
      <c r="J109" s="16"/>
      <c r="K109" s="2"/>
      <c r="L109" s="2"/>
      <c r="M109" s="2"/>
      <c r="N109" s="2"/>
      <c r="O109" s="2"/>
      <c r="Q109" s="2"/>
      <c r="V109" s="6"/>
      <c r="W109" s="6"/>
      <c r="X109" s="6"/>
      <c r="Y109" s="125"/>
      <c r="Z109" s="125"/>
    </row>
    <row r="110" spans="1:37" ht="15.75" customHeight="1">
      <c r="A110" s="2">
        <v>31704470</v>
      </c>
      <c r="B110" s="11" t="s">
        <v>2969</v>
      </c>
      <c r="C110" s="2" t="s">
        <v>524</v>
      </c>
      <c r="D110" s="2" t="s">
        <v>2970</v>
      </c>
      <c r="E110" s="2" t="s">
        <v>2971</v>
      </c>
      <c r="F110" s="2">
        <v>2020</v>
      </c>
      <c r="G110" s="2" t="s">
        <v>580</v>
      </c>
      <c r="H110" s="3" t="s">
        <v>53</v>
      </c>
      <c r="I110" s="2"/>
      <c r="J110" s="16"/>
      <c r="K110" s="2"/>
      <c r="L110" s="2"/>
      <c r="M110" s="2"/>
      <c r="N110" s="2"/>
      <c r="O110" s="2"/>
      <c r="Q110" s="2"/>
      <c r="V110" s="6"/>
      <c r="W110" s="6"/>
      <c r="X110" s="6"/>
      <c r="Y110" s="125"/>
      <c r="Z110" s="125"/>
    </row>
    <row r="111" spans="1:37" ht="15.75" customHeight="1">
      <c r="A111" s="2">
        <v>11979309</v>
      </c>
      <c r="B111" s="11" t="s">
        <v>2972</v>
      </c>
      <c r="C111" s="2" t="s">
        <v>189</v>
      </c>
      <c r="D111" s="2" t="s">
        <v>2973</v>
      </c>
      <c r="E111" s="2" t="s">
        <v>2974</v>
      </c>
      <c r="F111" s="2">
        <v>2002</v>
      </c>
      <c r="G111" s="2" t="s">
        <v>580</v>
      </c>
      <c r="H111" s="3" t="s">
        <v>53</v>
      </c>
      <c r="I111" s="2"/>
      <c r="J111" s="16"/>
      <c r="K111" s="2"/>
      <c r="L111" s="2"/>
      <c r="M111" s="2"/>
      <c r="N111" s="2"/>
      <c r="O111" s="2"/>
      <c r="Q111" s="2"/>
      <c r="V111" s="6"/>
      <c r="W111" s="6"/>
      <c r="X111" s="6"/>
      <c r="Y111" s="125"/>
      <c r="Z111" s="125"/>
    </row>
    <row r="112" spans="1:37" ht="15.75" customHeight="1">
      <c r="A112" s="2">
        <v>16247430</v>
      </c>
      <c r="B112" s="11" t="s">
        <v>2975</v>
      </c>
      <c r="C112" s="2" t="s">
        <v>261</v>
      </c>
      <c r="D112" s="2" t="s">
        <v>2976</v>
      </c>
      <c r="E112" s="2" t="s">
        <v>2977</v>
      </c>
      <c r="F112" s="2">
        <v>2005</v>
      </c>
      <c r="G112" s="2" t="s">
        <v>580</v>
      </c>
      <c r="H112" s="3" t="s">
        <v>29</v>
      </c>
      <c r="I112" s="2"/>
      <c r="J112" s="16"/>
      <c r="K112" s="2"/>
      <c r="L112" s="2"/>
      <c r="M112" s="2"/>
      <c r="N112" s="2"/>
      <c r="O112" s="2"/>
      <c r="Q112" s="2"/>
      <c r="V112" s="6"/>
      <c r="W112" s="6"/>
      <c r="X112" s="6"/>
      <c r="Y112" s="125"/>
      <c r="Z112" s="125"/>
    </row>
    <row r="113" spans="1:26" ht="15.75" customHeight="1">
      <c r="A113" s="2">
        <v>29022282</v>
      </c>
      <c r="B113" s="11" t="s">
        <v>2978</v>
      </c>
      <c r="C113" s="2" t="s">
        <v>406</v>
      </c>
      <c r="D113" s="2" t="s">
        <v>2979</v>
      </c>
      <c r="E113" s="2" t="s">
        <v>2980</v>
      </c>
      <c r="F113" s="2">
        <v>2018</v>
      </c>
      <c r="G113" s="2" t="s">
        <v>580</v>
      </c>
      <c r="H113" s="3" t="s">
        <v>2674</v>
      </c>
      <c r="I113" s="2"/>
      <c r="J113" s="16"/>
      <c r="K113" s="2"/>
      <c r="L113" s="2"/>
      <c r="M113" s="2"/>
      <c r="N113" s="2"/>
      <c r="O113" s="2"/>
      <c r="Q113" s="2"/>
      <c r="V113" s="6"/>
      <c r="W113" s="6"/>
      <c r="X113" s="6"/>
      <c r="Y113" s="125"/>
      <c r="Z113" s="125"/>
    </row>
    <row r="114" spans="1:26" ht="15.75" customHeight="1">
      <c r="A114" s="2">
        <v>26329541</v>
      </c>
      <c r="B114" s="11" t="s">
        <v>2981</v>
      </c>
      <c r="C114" s="2" t="s">
        <v>340</v>
      </c>
      <c r="D114" s="2" t="s">
        <v>2982</v>
      </c>
      <c r="E114" s="2" t="s">
        <v>2983</v>
      </c>
      <c r="F114" s="2">
        <v>2015</v>
      </c>
      <c r="G114" s="2" t="s">
        <v>580</v>
      </c>
      <c r="H114" s="3" t="s">
        <v>53</v>
      </c>
      <c r="I114" s="2"/>
      <c r="J114" s="16"/>
      <c r="K114" s="2"/>
      <c r="L114" s="2"/>
      <c r="M114" s="2"/>
      <c r="N114" s="2"/>
      <c r="O114" s="2"/>
      <c r="Q114" s="2"/>
      <c r="V114" s="6"/>
      <c r="W114" s="6"/>
      <c r="X114" s="6"/>
      <c r="Y114" s="125"/>
      <c r="Z114" s="125"/>
    </row>
    <row r="115" spans="1:26" ht="15.75" customHeight="1">
      <c r="A115" s="2">
        <v>15327521</v>
      </c>
      <c r="B115" s="11" t="s">
        <v>2984</v>
      </c>
      <c r="C115" s="2" t="s">
        <v>245</v>
      </c>
      <c r="D115" s="2" t="s">
        <v>2985</v>
      </c>
      <c r="E115" s="2" t="s">
        <v>2986</v>
      </c>
      <c r="F115" s="2">
        <v>2004</v>
      </c>
      <c r="G115" s="2" t="s">
        <v>580</v>
      </c>
      <c r="H115" s="3" t="s">
        <v>53</v>
      </c>
      <c r="I115" s="2"/>
      <c r="J115" s="16"/>
      <c r="K115" s="2"/>
      <c r="L115" s="2"/>
      <c r="M115" s="2"/>
      <c r="N115" s="2"/>
      <c r="O115" s="2"/>
      <c r="Q115" s="2"/>
      <c r="V115" s="6"/>
      <c r="W115" s="6"/>
      <c r="X115" s="6"/>
      <c r="Y115" s="125"/>
      <c r="Z115" s="125"/>
    </row>
    <row r="116" spans="1:26" ht="15.75" customHeight="1">
      <c r="A116" s="2">
        <v>29787887</v>
      </c>
      <c r="B116" s="11" t="s">
        <v>2987</v>
      </c>
      <c r="C116" s="2" t="s">
        <v>542</v>
      </c>
      <c r="D116" s="2" t="s">
        <v>2988</v>
      </c>
      <c r="E116" s="2" t="s">
        <v>2989</v>
      </c>
      <c r="F116" s="2">
        <v>2019</v>
      </c>
      <c r="G116" s="2" t="s">
        <v>580</v>
      </c>
      <c r="H116" s="3" t="s">
        <v>53</v>
      </c>
      <c r="I116" s="2"/>
      <c r="J116" s="16"/>
      <c r="K116" s="2"/>
      <c r="L116" s="2"/>
      <c r="M116" s="2"/>
      <c r="N116" s="2"/>
      <c r="O116" s="2"/>
      <c r="Q116" s="2"/>
      <c r="V116" s="6"/>
      <c r="W116" s="6"/>
      <c r="X116" s="6"/>
      <c r="Y116" s="125"/>
      <c r="Z116" s="125"/>
    </row>
    <row r="117" spans="1:26" ht="15.75" customHeight="1">
      <c r="A117" s="2">
        <v>17401392</v>
      </c>
      <c r="B117" s="11" t="s">
        <v>2990</v>
      </c>
      <c r="C117" s="2" t="s">
        <v>424</v>
      </c>
      <c r="D117" s="2" t="s">
        <v>2991</v>
      </c>
      <c r="E117" s="2" t="s">
        <v>2992</v>
      </c>
      <c r="F117" s="2">
        <v>2007</v>
      </c>
      <c r="G117" s="2" t="s">
        <v>580</v>
      </c>
      <c r="H117" s="3" t="s">
        <v>53</v>
      </c>
      <c r="I117" s="2"/>
      <c r="J117" s="16"/>
      <c r="K117" s="2"/>
      <c r="L117" s="2"/>
      <c r="M117" s="2"/>
      <c r="N117" s="2"/>
      <c r="O117" s="2"/>
      <c r="Q117" s="2"/>
      <c r="V117" s="6"/>
      <c r="W117" s="6"/>
      <c r="X117" s="6"/>
      <c r="Y117" s="125"/>
      <c r="Z117" s="125"/>
    </row>
    <row r="118" spans="1:26" ht="15.75" customHeight="1">
      <c r="A118" s="2">
        <v>17376882</v>
      </c>
      <c r="B118" s="11" t="s">
        <v>2993</v>
      </c>
      <c r="C118" s="2" t="s">
        <v>233</v>
      </c>
      <c r="D118" s="2" t="s">
        <v>2994</v>
      </c>
      <c r="E118" s="2" t="s">
        <v>2995</v>
      </c>
      <c r="F118" s="2">
        <v>2007</v>
      </c>
      <c r="G118" s="2" t="s">
        <v>580</v>
      </c>
      <c r="H118" s="3" t="s">
        <v>53</v>
      </c>
      <c r="I118" s="2"/>
      <c r="J118" s="16"/>
      <c r="K118" s="2"/>
      <c r="L118" s="2"/>
      <c r="M118" s="2"/>
      <c r="N118" s="2"/>
      <c r="O118" s="2"/>
      <c r="Q118" s="2"/>
    </row>
    <row r="119" spans="1:26" ht="15.75" customHeight="1">
      <c r="A119" s="2">
        <v>8896431</v>
      </c>
      <c r="B119" s="11" t="s">
        <v>2996</v>
      </c>
      <c r="C119" s="2" t="s">
        <v>490</v>
      </c>
      <c r="D119" s="2" t="s">
        <v>2997</v>
      </c>
      <c r="E119" s="2" t="s">
        <v>2998</v>
      </c>
      <c r="F119" s="2">
        <v>1996</v>
      </c>
      <c r="G119" s="2" t="s">
        <v>580</v>
      </c>
      <c r="H119" s="3" t="s">
        <v>53</v>
      </c>
      <c r="I119" s="2"/>
      <c r="J119" s="16"/>
      <c r="K119" s="2"/>
      <c r="L119" s="2"/>
      <c r="M119" s="2"/>
      <c r="N119" s="2"/>
      <c r="O119" s="2"/>
      <c r="Q119" s="2"/>
    </row>
    <row r="120" spans="1:26" ht="15.75" customHeight="1">
      <c r="A120" s="2">
        <v>12379892</v>
      </c>
      <c r="B120" s="11" t="s">
        <v>2999</v>
      </c>
      <c r="C120" s="2" t="s">
        <v>322</v>
      </c>
      <c r="D120" s="2" t="s">
        <v>3000</v>
      </c>
      <c r="E120" s="2" t="s">
        <v>2998</v>
      </c>
      <c r="F120" s="2">
        <v>2002</v>
      </c>
      <c r="G120" s="2" t="s">
        <v>580</v>
      </c>
      <c r="H120" s="3" t="s">
        <v>53</v>
      </c>
      <c r="I120" s="2"/>
      <c r="J120" s="16"/>
      <c r="K120" s="2"/>
      <c r="L120" s="2"/>
      <c r="M120" s="2"/>
      <c r="N120" s="2"/>
      <c r="O120" s="2"/>
      <c r="Q120" s="2"/>
    </row>
    <row r="121" spans="1:26" ht="15.75" customHeight="1">
      <c r="A121" s="2">
        <v>10642809</v>
      </c>
      <c r="B121" s="11" t="s">
        <v>3001</v>
      </c>
      <c r="C121" s="2" t="s">
        <v>426</v>
      </c>
      <c r="D121" s="2" t="s">
        <v>3002</v>
      </c>
      <c r="E121" s="2" t="s">
        <v>2998</v>
      </c>
      <c r="F121" s="2">
        <v>1999</v>
      </c>
      <c r="G121" s="2" t="s">
        <v>580</v>
      </c>
      <c r="H121" s="3" t="s">
        <v>53</v>
      </c>
      <c r="I121" s="2"/>
      <c r="J121" s="16"/>
      <c r="K121" s="2"/>
      <c r="L121" s="2"/>
      <c r="M121" s="2"/>
      <c r="N121" s="2"/>
      <c r="O121" s="2"/>
      <c r="Q121" s="2"/>
    </row>
    <row r="122" spans="1:26" ht="15.75" customHeight="1">
      <c r="A122" s="2">
        <v>10194079</v>
      </c>
      <c r="B122" s="11" t="s">
        <v>3003</v>
      </c>
      <c r="C122" s="2" t="s">
        <v>290</v>
      </c>
      <c r="D122" s="2" t="s">
        <v>3004</v>
      </c>
      <c r="E122" s="2" t="s">
        <v>2998</v>
      </c>
      <c r="F122" s="2">
        <v>1999</v>
      </c>
      <c r="G122" s="2" t="s">
        <v>580</v>
      </c>
      <c r="H122" s="3" t="s">
        <v>2680</v>
      </c>
      <c r="I122" s="2"/>
      <c r="J122" s="16"/>
      <c r="K122" s="2"/>
      <c r="L122" s="2"/>
      <c r="M122" s="2"/>
      <c r="N122" s="2"/>
      <c r="O122" s="2"/>
      <c r="Q122" s="2"/>
    </row>
    <row r="123" spans="1:26" ht="15.75" customHeight="1">
      <c r="A123" s="2">
        <v>17050202</v>
      </c>
      <c r="B123" s="11" t="s">
        <v>3005</v>
      </c>
      <c r="C123" s="2" t="s">
        <v>267</v>
      </c>
      <c r="D123" s="2" t="s">
        <v>3006</v>
      </c>
      <c r="E123" s="2" t="s">
        <v>2843</v>
      </c>
      <c r="F123" s="2">
        <v>2006</v>
      </c>
      <c r="G123" s="2" t="s">
        <v>580</v>
      </c>
      <c r="H123" s="3" t="s">
        <v>53</v>
      </c>
      <c r="I123" s="2"/>
      <c r="J123" s="16"/>
      <c r="K123" s="2"/>
      <c r="L123" s="2"/>
      <c r="M123" s="2"/>
      <c r="N123" s="2"/>
      <c r="O123" s="2"/>
      <c r="Q123" s="2"/>
    </row>
    <row r="124" spans="1:26" ht="15.75" customHeight="1">
      <c r="A124" s="2">
        <v>17259874</v>
      </c>
      <c r="B124" s="11" t="s">
        <v>3007</v>
      </c>
      <c r="C124" s="2" t="s">
        <v>472</v>
      </c>
      <c r="D124" s="2" t="s">
        <v>3008</v>
      </c>
      <c r="E124" s="2" t="s">
        <v>3009</v>
      </c>
      <c r="F124" s="2">
        <v>2007</v>
      </c>
      <c r="G124" s="2" t="s">
        <v>580</v>
      </c>
      <c r="H124" s="3" t="s">
        <v>2686</v>
      </c>
      <c r="I124" s="2"/>
      <c r="J124" s="16"/>
      <c r="K124" s="2"/>
      <c r="L124" s="2"/>
      <c r="M124" s="2"/>
      <c r="N124" s="2"/>
      <c r="O124" s="2"/>
      <c r="Q124" s="2"/>
    </row>
    <row r="125" spans="1:26" ht="15.75" customHeight="1">
      <c r="A125" s="2">
        <v>30359733</v>
      </c>
      <c r="B125" s="11" t="s">
        <v>3010</v>
      </c>
      <c r="C125" s="2" t="s">
        <v>175</v>
      </c>
      <c r="D125" s="2" t="s">
        <v>3011</v>
      </c>
      <c r="E125" s="2" t="s">
        <v>3012</v>
      </c>
      <c r="F125" s="2">
        <v>2019</v>
      </c>
      <c r="G125" s="2" t="s">
        <v>580</v>
      </c>
      <c r="H125" s="3" t="s">
        <v>53</v>
      </c>
      <c r="I125" s="2"/>
      <c r="J125" s="16"/>
      <c r="K125" s="2"/>
      <c r="L125" s="2"/>
      <c r="M125" s="2"/>
      <c r="N125" s="2"/>
      <c r="O125" s="2"/>
      <c r="Q125" s="2"/>
    </row>
    <row r="126" spans="1:26" ht="15.75" customHeight="1">
      <c r="A126" s="2">
        <v>15625542</v>
      </c>
      <c r="B126" s="11" t="s">
        <v>3013</v>
      </c>
      <c r="C126" s="2" t="s">
        <v>302</v>
      </c>
      <c r="D126" s="2" t="s">
        <v>3014</v>
      </c>
      <c r="E126" s="2" t="s">
        <v>3015</v>
      </c>
      <c r="F126" s="2">
        <v>2005</v>
      </c>
      <c r="G126" s="2" t="s">
        <v>580</v>
      </c>
      <c r="H126" s="3" t="s">
        <v>53</v>
      </c>
      <c r="I126" s="2"/>
      <c r="J126" s="16"/>
      <c r="K126" s="2"/>
      <c r="L126" s="2"/>
      <c r="M126" s="2"/>
      <c r="N126" s="2"/>
      <c r="O126" s="2"/>
      <c r="Q126" s="2"/>
    </row>
    <row r="127" spans="1:26" ht="15.75" customHeight="1">
      <c r="A127" s="2">
        <v>8180402</v>
      </c>
      <c r="B127" s="11" t="s">
        <v>3016</v>
      </c>
      <c r="C127" s="2" t="s">
        <v>171</v>
      </c>
      <c r="D127" s="2" t="s">
        <v>3017</v>
      </c>
      <c r="E127" s="2" t="s">
        <v>3018</v>
      </c>
      <c r="F127" s="2">
        <v>1994</v>
      </c>
      <c r="G127" s="2" t="s">
        <v>580</v>
      </c>
      <c r="H127" s="3" t="s">
        <v>53</v>
      </c>
      <c r="I127" s="2"/>
      <c r="J127" s="16"/>
      <c r="K127" s="2"/>
      <c r="L127" s="2"/>
      <c r="M127" s="2"/>
      <c r="N127" s="2"/>
      <c r="O127" s="2"/>
      <c r="Q127" s="2"/>
    </row>
    <row r="128" spans="1:26" ht="15.75" customHeight="1">
      <c r="A128" s="2">
        <v>27419878</v>
      </c>
      <c r="B128" s="11" t="s">
        <v>3019</v>
      </c>
      <c r="C128" s="2" t="s">
        <v>468</v>
      </c>
      <c r="D128" s="2" t="s">
        <v>3020</v>
      </c>
      <c r="E128" s="2" t="s">
        <v>3021</v>
      </c>
      <c r="F128" s="2">
        <v>2001</v>
      </c>
      <c r="G128" s="2" t="s">
        <v>580</v>
      </c>
      <c r="H128" s="3" t="s">
        <v>2662</v>
      </c>
      <c r="I128" s="2"/>
      <c r="J128" s="16"/>
      <c r="K128" s="2"/>
      <c r="L128" s="2"/>
      <c r="M128" s="2"/>
      <c r="N128" s="2"/>
      <c r="O128" s="2"/>
      <c r="Q128" s="2"/>
    </row>
    <row r="129" spans="1:17" ht="15.75" customHeight="1">
      <c r="A129" s="2">
        <v>24579822</v>
      </c>
      <c r="B129" s="11" t="s">
        <v>3022</v>
      </c>
      <c r="C129" s="2" t="s">
        <v>320</v>
      </c>
      <c r="D129" s="2" t="s">
        <v>3023</v>
      </c>
      <c r="E129" s="2" t="s">
        <v>3024</v>
      </c>
      <c r="F129" s="2">
        <v>2014</v>
      </c>
      <c r="G129" s="2" t="s">
        <v>580</v>
      </c>
      <c r="H129" s="3" t="s">
        <v>53</v>
      </c>
      <c r="I129" s="2"/>
      <c r="J129" s="16"/>
      <c r="K129" s="2"/>
      <c r="L129" s="2"/>
      <c r="M129" s="2"/>
      <c r="N129" s="2"/>
      <c r="O129" s="2"/>
      <c r="Q129" s="2"/>
    </row>
    <row r="130" spans="1:17" ht="15.75" customHeight="1">
      <c r="A130" s="2">
        <v>17222758</v>
      </c>
      <c r="B130" s="11" t="s">
        <v>3025</v>
      </c>
      <c r="C130" s="2" t="s">
        <v>342</v>
      </c>
      <c r="D130" s="2" t="s">
        <v>3026</v>
      </c>
      <c r="E130" s="2" t="s">
        <v>3027</v>
      </c>
      <c r="F130" s="2">
        <v>2007</v>
      </c>
      <c r="G130" s="2" t="s">
        <v>580</v>
      </c>
      <c r="H130" s="3" t="s">
        <v>53</v>
      </c>
      <c r="I130" s="2"/>
      <c r="J130" s="16"/>
      <c r="K130" s="2"/>
      <c r="L130" s="2"/>
      <c r="M130" s="2"/>
      <c r="N130" s="2"/>
      <c r="O130" s="2"/>
      <c r="Q130" s="2"/>
    </row>
    <row r="131" spans="1:17" ht="15.75" customHeight="1">
      <c r="A131" s="2">
        <v>33133590</v>
      </c>
      <c r="B131" s="11" t="s">
        <v>3028</v>
      </c>
      <c r="C131" s="2" t="s">
        <v>540</v>
      </c>
      <c r="D131" s="2" t="s">
        <v>3029</v>
      </c>
      <c r="E131" s="2" t="s">
        <v>3030</v>
      </c>
      <c r="F131" s="2">
        <v>2020</v>
      </c>
      <c r="G131" s="2" t="s">
        <v>580</v>
      </c>
      <c r="H131" s="3" t="s">
        <v>111</v>
      </c>
      <c r="I131" s="2"/>
      <c r="J131" s="16"/>
      <c r="K131" s="2"/>
      <c r="L131" s="2"/>
      <c r="M131" s="2"/>
      <c r="N131" s="2"/>
      <c r="O131" s="2"/>
      <c r="Q131" s="2"/>
    </row>
    <row r="132" spans="1:17" ht="15.75" customHeight="1">
      <c r="A132" s="2">
        <v>11920307</v>
      </c>
      <c r="B132" s="11" t="s">
        <v>3031</v>
      </c>
      <c r="C132" s="2" t="s">
        <v>312</v>
      </c>
      <c r="D132" s="2" t="s">
        <v>3032</v>
      </c>
      <c r="E132" s="2" t="s">
        <v>2854</v>
      </c>
      <c r="F132" s="2">
        <v>2002</v>
      </c>
      <c r="G132" s="2" t="s">
        <v>580</v>
      </c>
      <c r="H132" s="3" t="s">
        <v>53</v>
      </c>
      <c r="I132" s="2"/>
      <c r="J132" s="16"/>
      <c r="K132" s="2"/>
      <c r="L132" s="2"/>
      <c r="M132" s="2"/>
      <c r="N132" s="2"/>
      <c r="O132" s="2"/>
      <c r="Q132" s="2"/>
    </row>
    <row r="133" spans="1:17" ht="15.75" customHeight="1">
      <c r="A133" s="2">
        <v>11498748</v>
      </c>
      <c r="B133" s="11" t="s">
        <v>3033</v>
      </c>
      <c r="C133" s="2" t="s">
        <v>346</v>
      </c>
      <c r="D133" s="2" t="s">
        <v>3034</v>
      </c>
      <c r="E133" s="2" t="s">
        <v>2854</v>
      </c>
      <c r="F133" s="2">
        <v>2001</v>
      </c>
      <c r="G133" s="2" t="s">
        <v>580</v>
      </c>
      <c r="H133" s="3" t="s">
        <v>53</v>
      </c>
      <c r="I133" s="2"/>
      <c r="J133" s="16"/>
      <c r="K133" s="2"/>
      <c r="L133" s="2"/>
      <c r="M133" s="2"/>
      <c r="N133" s="2"/>
      <c r="O133" s="2"/>
      <c r="Q133" s="2"/>
    </row>
    <row r="134" spans="1:17" ht="15.75" customHeight="1">
      <c r="A134" s="2">
        <v>12858204</v>
      </c>
      <c r="B134" s="11" t="s">
        <v>3035</v>
      </c>
      <c r="C134" s="2" t="s">
        <v>486</v>
      </c>
      <c r="D134" s="2" t="s">
        <v>3036</v>
      </c>
      <c r="E134" s="2" t="s">
        <v>3037</v>
      </c>
      <c r="F134" s="2">
        <v>2003</v>
      </c>
      <c r="G134" s="2" t="s">
        <v>580</v>
      </c>
      <c r="H134" s="3" t="s">
        <v>53</v>
      </c>
      <c r="I134" s="2"/>
      <c r="J134" s="16"/>
      <c r="K134" s="2"/>
      <c r="L134" s="2"/>
      <c r="M134" s="2"/>
      <c r="N134" s="2"/>
      <c r="O134" s="2"/>
      <c r="Q134" s="2"/>
    </row>
    <row r="135" spans="1:17" ht="15.75" customHeight="1">
      <c r="A135" s="2">
        <v>30026111</v>
      </c>
      <c r="B135" s="11" t="s">
        <v>3038</v>
      </c>
      <c r="C135" s="2" t="s">
        <v>364</v>
      </c>
      <c r="D135" s="2" t="s">
        <v>3039</v>
      </c>
      <c r="E135" s="2" t="s">
        <v>3040</v>
      </c>
      <c r="F135" s="2">
        <v>2018</v>
      </c>
      <c r="G135" s="2" t="s">
        <v>580</v>
      </c>
      <c r="H135" s="3" t="s">
        <v>111</v>
      </c>
      <c r="I135" s="2"/>
      <c r="J135" s="16"/>
      <c r="K135" s="2"/>
      <c r="L135" s="2"/>
      <c r="M135" s="2"/>
      <c r="N135" s="2"/>
      <c r="O135" s="2"/>
      <c r="Q135" s="2"/>
    </row>
    <row r="136" spans="1:17" ht="15.75" customHeight="1">
      <c r="A136" s="2">
        <v>21804462</v>
      </c>
      <c r="B136" s="11" t="s">
        <v>3041</v>
      </c>
      <c r="C136" s="2" t="s">
        <v>336</v>
      </c>
      <c r="D136" s="2" t="s">
        <v>3042</v>
      </c>
      <c r="E136" s="2" t="s">
        <v>3043</v>
      </c>
      <c r="F136" s="2">
        <v>2011</v>
      </c>
      <c r="G136" s="2" t="s">
        <v>580</v>
      </c>
      <c r="H136" s="3" t="s">
        <v>53</v>
      </c>
      <c r="I136" s="2"/>
      <c r="J136" s="16"/>
      <c r="K136" s="2"/>
      <c r="L136" s="2"/>
      <c r="M136" s="2"/>
      <c r="N136" s="2"/>
      <c r="O136" s="2"/>
      <c r="Q136" s="2"/>
    </row>
    <row r="137" spans="1:17" ht="15.75" customHeight="1">
      <c r="A137" s="2">
        <v>21389320</v>
      </c>
      <c r="B137" s="11" t="s">
        <v>3044</v>
      </c>
      <c r="C137" s="2" t="s">
        <v>304</v>
      </c>
      <c r="D137" s="2" t="s">
        <v>3045</v>
      </c>
      <c r="E137" s="2" t="s">
        <v>2857</v>
      </c>
      <c r="F137" s="2">
        <v>2011</v>
      </c>
      <c r="G137" s="2" t="s">
        <v>580</v>
      </c>
      <c r="H137" s="3" t="s">
        <v>53</v>
      </c>
      <c r="I137" s="2"/>
      <c r="J137" s="16"/>
      <c r="K137" s="2"/>
      <c r="L137" s="2"/>
      <c r="M137" s="2"/>
      <c r="N137" s="2"/>
      <c r="O137" s="2"/>
      <c r="Q137" s="2"/>
    </row>
    <row r="138" spans="1:17" ht="15.75" customHeight="1">
      <c r="A138" s="2">
        <v>11512080</v>
      </c>
      <c r="B138" s="11" t="s">
        <v>3046</v>
      </c>
      <c r="C138" s="2" t="s">
        <v>241</v>
      </c>
      <c r="D138" s="2" t="s">
        <v>3047</v>
      </c>
      <c r="E138" s="2" t="s">
        <v>2857</v>
      </c>
      <c r="F138" s="2">
        <v>2001</v>
      </c>
      <c r="G138" s="2" t="s">
        <v>580</v>
      </c>
      <c r="H138" s="3" t="s">
        <v>53</v>
      </c>
      <c r="I138" s="2"/>
      <c r="J138" s="16"/>
      <c r="K138" s="2"/>
      <c r="L138" s="2"/>
      <c r="M138" s="2"/>
      <c r="N138" s="2"/>
      <c r="O138" s="2"/>
      <c r="Q138" s="2"/>
    </row>
    <row r="139" spans="1:17" ht="15.75" customHeight="1">
      <c r="A139" s="2">
        <v>11774077</v>
      </c>
      <c r="B139" s="11" t="s">
        <v>3048</v>
      </c>
      <c r="C139" s="2" t="s">
        <v>124</v>
      </c>
      <c r="D139" s="2" t="s">
        <v>3049</v>
      </c>
      <c r="E139" s="2" t="s">
        <v>2857</v>
      </c>
      <c r="F139" s="2">
        <v>2002</v>
      </c>
      <c r="G139" s="2" t="s">
        <v>580</v>
      </c>
      <c r="H139" s="3" t="s">
        <v>111</v>
      </c>
      <c r="I139" s="2"/>
      <c r="J139" s="16"/>
      <c r="K139" s="2"/>
      <c r="L139" s="2"/>
      <c r="M139" s="2"/>
      <c r="N139" s="2"/>
      <c r="O139" s="2"/>
      <c r="Q139" s="2"/>
    </row>
    <row r="140" spans="1:17" ht="15.75" customHeight="1">
      <c r="A140" s="2">
        <v>28129450</v>
      </c>
      <c r="B140" s="11" t="s">
        <v>3050</v>
      </c>
      <c r="C140" s="2" t="s">
        <v>564</v>
      </c>
      <c r="D140" s="2" t="s">
        <v>3051</v>
      </c>
      <c r="E140" s="2" t="s">
        <v>3052</v>
      </c>
      <c r="F140" s="2">
        <v>2017</v>
      </c>
      <c r="G140" s="2" t="s">
        <v>580</v>
      </c>
      <c r="H140" s="3" t="s">
        <v>53</v>
      </c>
      <c r="J140" s="16"/>
      <c r="K140" s="2"/>
      <c r="L140" s="2"/>
      <c r="M140" s="2"/>
      <c r="N140" s="2"/>
      <c r="O140" s="2"/>
      <c r="Q140" s="2"/>
    </row>
    <row r="141" spans="1:17" ht="15.75" customHeight="1">
      <c r="A141" s="2">
        <v>30696997</v>
      </c>
      <c r="B141" s="11" t="s">
        <v>3053</v>
      </c>
      <c r="C141" s="2" t="s">
        <v>532</v>
      </c>
      <c r="D141" s="2" t="s">
        <v>3054</v>
      </c>
      <c r="E141" s="2" t="s">
        <v>3055</v>
      </c>
      <c r="F141" s="2">
        <v>2019</v>
      </c>
      <c r="G141" s="2" t="s">
        <v>580</v>
      </c>
      <c r="H141" s="2" t="s">
        <v>2692</v>
      </c>
      <c r="I141" s="2"/>
      <c r="J141" s="16"/>
      <c r="K141" s="2"/>
      <c r="L141" s="2"/>
      <c r="M141" s="2"/>
      <c r="N141" s="2"/>
      <c r="O141" s="2"/>
      <c r="Q141" s="2"/>
    </row>
    <row r="142" spans="1:17" ht="15.75" customHeight="1">
      <c r="A142" s="2">
        <v>15483248</v>
      </c>
      <c r="B142" s="11" t="s">
        <v>3056</v>
      </c>
      <c r="C142" s="2" t="s">
        <v>71</v>
      </c>
      <c r="D142" s="2" t="s">
        <v>3057</v>
      </c>
      <c r="E142" s="2" t="s">
        <v>3058</v>
      </c>
      <c r="F142" s="2">
        <v>2004</v>
      </c>
      <c r="G142" s="2" t="s">
        <v>580</v>
      </c>
      <c r="H142" s="2" t="s">
        <v>2658</v>
      </c>
      <c r="I142" s="2"/>
      <c r="J142" s="16"/>
      <c r="K142" s="2"/>
      <c r="L142" s="2"/>
      <c r="M142" s="2"/>
      <c r="N142" s="2"/>
      <c r="O142" s="2"/>
      <c r="Q142" s="2"/>
    </row>
    <row r="143" spans="1:17" ht="15.75" customHeight="1">
      <c r="A143" s="2">
        <v>8750269</v>
      </c>
      <c r="B143" s="11" t="s">
        <v>3059</v>
      </c>
      <c r="C143" s="2" t="s">
        <v>237</v>
      </c>
      <c r="D143" s="2" t="s">
        <v>3060</v>
      </c>
      <c r="E143" s="2" t="s">
        <v>3061</v>
      </c>
      <c r="F143" s="2">
        <v>1995</v>
      </c>
      <c r="G143" s="2" t="s">
        <v>580</v>
      </c>
      <c r="H143" s="2" t="s">
        <v>2668</v>
      </c>
      <c r="J143" s="16"/>
      <c r="K143" s="2"/>
      <c r="L143" s="2"/>
      <c r="M143" s="2"/>
      <c r="N143" s="2"/>
      <c r="O143" s="2"/>
      <c r="Q143" s="2"/>
    </row>
    <row r="144" spans="1:17" ht="15.75" customHeight="1">
      <c r="A144" s="2">
        <v>9342002</v>
      </c>
      <c r="B144" s="11" t="s">
        <v>3062</v>
      </c>
      <c r="C144" s="2" t="s">
        <v>576</v>
      </c>
      <c r="D144" s="2" t="s">
        <v>3063</v>
      </c>
      <c r="E144" s="2" t="s">
        <v>3064</v>
      </c>
      <c r="F144" s="2">
        <v>1997</v>
      </c>
      <c r="G144" s="2" t="s">
        <v>580</v>
      </c>
      <c r="H144" s="2" t="s">
        <v>2664</v>
      </c>
      <c r="I144" s="2"/>
      <c r="J144" s="16"/>
      <c r="K144" s="2"/>
      <c r="L144" s="2"/>
      <c r="M144" s="2"/>
      <c r="N144" s="2"/>
      <c r="O144" s="2"/>
      <c r="Q144" s="2"/>
    </row>
    <row r="145" spans="1:17" ht="15.75" customHeight="1">
      <c r="A145" s="2">
        <v>16213350</v>
      </c>
      <c r="B145" s="11" t="s">
        <v>3065</v>
      </c>
      <c r="C145" s="2" t="s">
        <v>446</v>
      </c>
      <c r="D145" s="2" t="s">
        <v>3066</v>
      </c>
      <c r="E145" s="2" t="s">
        <v>3067</v>
      </c>
      <c r="F145" s="2">
        <v>2005</v>
      </c>
      <c r="G145" s="2" t="s">
        <v>580</v>
      </c>
      <c r="H145" s="2" t="s">
        <v>2673</v>
      </c>
      <c r="I145" s="2"/>
      <c r="J145" s="16"/>
      <c r="K145" s="2"/>
      <c r="L145" s="2"/>
      <c r="M145" s="2"/>
      <c r="N145" s="2"/>
      <c r="O145" s="2"/>
      <c r="Q145" s="2"/>
    </row>
    <row r="146" spans="1:17" ht="15.75" customHeight="1">
      <c r="A146" s="2">
        <v>23516318</v>
      </c>
      <c r="B146" s="11" t="s">
        <v>3068</v>
      </c>
      <c r="C146" s="2" t="s">
        <v>442</v>
      </c>
      <c r="D146" s="2" t="s">
        <v>3069</v>
      </c>
      <c r="E146" s="2" t="s">
        <v>3070</v>
      </c>
      <c r="F146" s="2">
        <v>2013</v>
      </c>
      <c r="G146" s="2" t="s">
        <v>580</v>
      </c>
      <c r="H146" s="2" t="s">
        <v>2698</v>
      </c>
      <c r="I146" s="2"/>
      <c r="J146" s="16"/>
      <c r="K146" s="2"/>
      <c r="L146" s="2"/>
      <c r="M146" s="2"/>
      <c r="N146" s="2"/>
      <c r="O146" s="2"/>
      <c r="Q146" s="2"/>
    </row>
    <row r="147" spans="1:17" ht="15.75" customHeight="1">
      <c r="A147" s="2">
        <v>12971497</v>
      </c>
      <c r="B147" s="11" t="s">
        <v>3071</v>
      </c>
      <c r="C147" s="2" t="s">
        <v>257</v>
      </c>
      <c r="D147" s="2" t="s">
        <v>3072</v>
      </c>
      <c r="E147" s="2" t="s">
        <v>3073</v>
      </c>
      <c r="F147" s="2">
        <v>2002</v>
      </c>
      <c r="G147" s="2" t="s">
        <v>580</v>
      </c>
      <c r="H147" s="2" t="s">
        <v>2679</v>
      </c>
      <c r="I147" s="2"/>
      <c r="J147" s="16"/>
      <c r="K147" s="2"/>
      <c r="L147" s="2"/>
      <c r="M147" s="2"/>
      <c r="N147" s="2"/>
      <c r="O147" s="2"/>
      <c r="Q147" s="2"/>
    </row>
    <row r="148" spans="1:17" ht="15.75" customHeight="1">
      <c r="A148" s="2">
        <v>15936168</v>
      </c>
      <c r="B148" s="11" t="s">
        <v>3074</v>
      </c>
      <c r="C148" s="2" t="s">
        <v>518</v>
      </c>
      <c r="D148" s="2" t="s">
        <v>3075</v>
      </c>
      <c r="E148" s="2" t="s">
        <v>3076</v>
      </c>
      <c r="F148" s="2">
        <v>2005</v>
      </c>
      <c r="G148" s="2" t="s">
        <v>580</v>
      </c>
      <c r="H148" s="3" t="s">
        <v>2685</v>
      </c>
      <c r="I148" s="2"/>
      <c r="J148" s="16"/>
      <c r="K148" s="2"/>
      <c r="L148" s="2"/>
      <c r="M148" s="2"/>
      <c r="N148" s="2"/>
      <c r="O148" s="2"/>
      <c r="Q148" s="2"/>
    </row>
    <row r="149" spans="1:17" ht="15.75" customHeight="1">
      <c r="A149" s="2">
        <v>21331905</v>
      </c>
      <c r="B149" s="11" t="s">
        <v>3077</v>
      </c>
      <c r="C149" s="2" t="s">
        <v>444</v>
      </c>
      <c r="D149" s="2" t="s">
        <v>3078</v>
      </c>
      <c r="E149" s="2" t="s">
        <v>3079</v>
      </c>
      <c r="F149" s="2">
        <v>2000</v>
      </c>
      <c r="G149" s="2" t="s">
        <v>580</v>
      </c>
      <c r="H149" s="2" t="s">
        <v>2691</v>
      </c>
      <c r="I149" s="2"/>
      <c r="J149" s="16"/>
      <c r="K149" s="2"/>
      <c r="L149" s="2"/>
      <c r="M149" s="2"/>
      <c r="N149" s="2"/>
      <c r="O149" s="2"/>
      <c r="Q149" s="2"/>
    </row>
    <row r="150" spans="1:17" ht="15.75" customHeight="1">
      <c r="A150" s="2">
        <v>25982843</v>
      </c>
      <c r="B150" s="11" t="s">
        <v>3080</v>
      </c>
      <c r="C150" s="2" t="s">
        <v>318</v>
      </c>
      <c r="D150" s="2" t="s">
        <v>3081</v>
      </c>
      <c r="E150" s="2" t="s">
        <v>3082</v>
      </c>
      <c r="F150" s="2">
        <v>2015</v>
      </c>
      <c r="G150" s="2" t="s">
        <v>580</v>
      </c>
      <c r="H150" s="3" t="s">
        <v>2697</v>
      </c>
      <c r="I150" s="2"/>
      <c r="J150" s="16"/>
      <c r="K150" s="2"/>
      <c r="L150" s="2"/>
      <c r="M150" s="2"/>
      <c r="N150" s="2"/>
      <c r="O150" s="2"/>
      <c r="Q150" s="2"/>
    </row>
    <row r="151" spans="1:17" ht="15.75" customHeight="1">
      <c r="A151" s="2">
        <v>16183328</v>
      </c>
      <c r="B151" s="11" t="s">
        <v>3083</v>
      </c>
      <c r="C151" s="2" t="s">
        <v>103</v>
      </c>
      <c r="D151" s="2" t="s">
        <v>3084</v>
      </c>
      <c r="E151" s="2" t="s">
        <v>3085</v>
      </c>
      <c r="F151" s="2">
        <v>2006</v>
      </c>
      <c r="G151" s="2" t="s">
        <v>580</v>
      </c>
      <c r="H151" s="2" t="s">
        <v>2704</v>
      </c>
      <c r="I151" s="2"/>
      <c r="J151" s="16"/>
      <c r="K151" s="2"/>
      <c r="L151" s="2"/>
      <c r="M151" s="2"/>
      <c r="N151" s="2"/>
      <c r="O151" s="2"/>
      <c r="Q151" s="2"/>
    </row>
    <row r="152" spans="1:17" ht="15.75" customHeight="1">
      <c r="A152" s="2">
        <v>12552442</v>
      </c>
      <c r="B152" s="11" t="s">
        <v>3086</v>
      </c>
      <c r="C152" s="2" t="s">
        <v>87</v>
      </c>
      <c r="D152" s="2" t="s">
        <v>3087</v>
      </c>
      <c r="E152" s="2" t="s">
        <v>3085</v>
      </c>
      <c r="F152" s="2">
        <v>2003</v>
      </c>
      <c r="G152" s="2" t="s">
        <v>580</v>
      </c>
      <c r="H152" s="3" t="s">
        <v>2669</v>
      </c>
      <c r="I152" s="2"/>
      <c r="J152" s="16"/>
      <c r="K152" s="2"/>
      <c r="L152" s="2"/>
      <c r="M152" s="2"/>
      <c r="N152" s="2"/>
      <c r="O152" s="2"/>
      <c r="Q152" s="2"/>
    </row>
    <row r="153" spans="1:17" ht="15.75" customHeight="1">
      <c r="A153" s="2">
        <v>24380721</v>
      </c>
      <c r="B153" s="11" t="s">
        <v>3088</v>
      </c>
      <c r="C153" s="2" t="s">
        <v>199</v>
      </c>
      <c r="D153" s="2" t="s">
        <v>3089</v>
      </c>
      <c r="E153" s="2" t="s">
        <v>3090</v>
      </c>
      <c r="F153" s="2">
        <v>2014</v>
      </c>
      <c r="G153" s="2" t="s">
        <v>580</v>
      </c>
      <c r="H153" s="3" t="s">
        <v>2675</v>
      </c>
      <c r="I153" s="2"/>
      <c r="J153" s="16"/>
      <c r="K153" s="2"/>
      <c r="L153" s="2"/>
      <c r="M153" s="2"/>
      <c r="N153" s="2"/>
      <c r="O153" s="2"/>
      <c r="Q153" s="2"/>
    </row>
    <row r="154" spans="1:17" ht="15.75" customHeight="1">
      <c r="A154" s="2">
        <v>8907621</v>
      </c>
      <c r="B154" s="11" t="s">
        <v>3091</v>
      </c>
      <c r="C154" s="2" t="s">
        <v>572</v>
      </c>
      <c r="D154" s="2" t="s">
        <v>3092</v>
      </c>
      <c r="E154" s="2" t="s">
        <v>3093</v>
      </c>
      <c r="F154" s="2">
        <v>1995</v>
      </c>
      <c r="G154" s="2" t="s">
        <v>580</v>
      </c>
      <c r="H154" s="3" t="s">
        <v>2703</v>
      </c>
      <c r="I154" s="2"/>
      <c r="J154" s="16"/>
      <c r="K154" s="2"/>
      <c r="L154" s="2"/>
      <c r="M154" s="2"/>
      <c r="N154" s="2"/>
      <c r="O154" s="2"/>
      <c r="Q154" s="2"/>
    </row>
    <row r="155" spans="1:17" ht="15.75" customHeight="1">
      <c r="A155" s="2">
        <v>15494267</v>
      </c>
      <c r="B155" s="11" t="s">
        <v>3094</v>
      </c>
      <c r="C155" s="2" t="s">
        <v>376</v>
      </c>
      <c r="D155" s="2" t="s">
        <v>3095</v>
      </c>
      <c r="E155" s="2" t="s">
        <v>3096</v>
      </c>
      <c r="F155" s="2">
        <v>2004</v>
      </c>
      <c r="G155" s="2" t="s">
        <v>580</v>
      </c>
      <c r="H155" s="3" t="s">
        <v>2709</v>
      </c>
      <c r="I155" s="2"/>
      <c r="J155" s="16"/>
      <c r="K155" s="2"/>
      <c r="L155" s="2"/>
      <c r="M155" s="2"/>
      <c r="N155" s="2"/>
      <c r="O155" s="2"/>
      <c r="Q155" s="2"/>
    </row>
    <row r="156" spans="1:17" ht="15.75" customHeight="1">
      <c r="A156" s="2">
        <v>7949085</v>
      </c>
      <c r="B156" s="11" t="s">
        <v>3097</v>
      </c>
      <c r="C156" s="2" t="s">
        <v>225</v>
      </c>
      <c r="D156" s="2" t="s">
        <v>3098</v>
      </c>
      <c r="E156" s="2" t="s">
        <v>3099</v>
      </c>
      <c r="F156" s="2">
        <v>1994</v>
      </c>
      <c r="G156" s="2" t="s">
        <v>580</v>
      </c>
      <c r="H156" s="3" t="s">
        <v>2681</v>
      </c>
      <c r="I156" s="2"/>
      <c r="J156" s="16"/>
      <c r="K156" s="2"/>
      <c r="L156" s="2"/>
      <c r="M156" s="2"/>
      <c r="N156" s="2"/>
      <c r="O156" s="2"/>
      <c r="Q156" s="2"/>
    </row>
    <row r="157" spans="1:17" ht="15.75" customHeight="1">
      <c r="A157" s="2">
        <v>14981771</v>
      </c>
      <c r="B157" s="11" t="s">
        <v>3100</v>
      </c>
      <c r="C157" s="2" t="s">
        <v>360</v>
      </c>
      <c r="D157" s="2" t="s">
        <v>3101</v>
      </c>
      <c r="E157" s="2" t="s">
        <v>2684</v>
      </c>
      <c r="F157" s="2">
        <v>2004</v>
      </c>
      <c r="G157" s="2" t="s">
        <v>580</v>
      </c>
      <c r="H157" s="3" t="s">
        <v>2687</v>
      </c>
      <c r="I157" s="2"/>
      <c r="J157" s="16"/>
      <c r="K157" s="2"/>
      <c r="L157" s="2"/>
      <c r="M157" s="2"/>
      <c r="N157" s="2"/>
      <c r="O157" s="2"/>
      <c r="Q157" s="2"/>
    </row>
    <row r="158" spans="1:17" ht="15.75" customHeight="1">
      <c r="A158" s="2">
        <v>23080502</v>
      </c>
      <c r="B158" s="11" t="s">
        <v>3102</v>
      </c>
      <c r="C158" s="2" t="s">
        <v>324</v>
      </c>
      <c r="D158" s="2" t="s">
        <v>3103</v>
      </c>
      <c r="E158" s="2" t="s">
        <v>3104</v>
      </c>
      <c r="F158" s="2">
        <v>2012</v>
      </c>
      <c r="G158" s="2" t="s">
        <v>580</v>
      </c>
      <c r="H158" s="3" t="s">
        <v>2693</v>
      </c>
      <c r="I158" s="2"/>
      <c r="J158" s="16"/>
      <c r="K158" s="2"/>
      <c r="L158" s="2"/>
      <c r="M158" s="2"/>
      <c r="N158" s="2"/>
      <c r="O158" s="2"/>
      <c r="Q158" s="2"/>
    </row>
    <row r="159" spans="1:17" ht="15.75" customHeight="1">
      <c r="A159" s="2">
        <v>20534025</v>
      </c>
      <c r="B159" s="11" t="s">
        <v>3105</v>
      </c>
      <c r="C159" s="2" t="s">
        <v>410</v>
      </c>
      <c r="D159" s="2" t="s">
        <v>3106</v>
      </c>
      <c r="E159" s="2" t="s">
        <v>3107</v>
      </c>
      <c r="F159" s="2">
        <v>2010</v>
      </c>
      <c r="G159" s="2" t="s">
        <v>580</v>
      </c>
      <c r="H159" s="3" t="s">
        <v>2693</v>
      </c>
      <c r="I159" s="2"/>
      <c r="J159" s="16"/>
      <c r="K159" s="2"/>
      <c r="L159" s="2"/>
      <c r="M159" s="2"/>
      <c r="N159" s="2"/>
      <c r="O159" s="2"/>
      <c r="Q159" s="2"/>
    </row>
    <row r="160" spans="1:17" ht="15.75" customHeight="1">
      <c r="A160" s="2">
        <v>19843234</v>
      </c>
      <c r="B160" s="11" t="s">
        <v>3108</v>
      </c>
      <c r="C160" s="2" t="s">
        <v>436</v>
      </c>
      <c r="D160" s="2" t="s">
        <v>3109</v>
      </c>
      <c r="E160" s="2" t="s">
        <v>3107</v>
      </c>
      <c r="F160" s="2">
        <v>2010</v>
      </c>
      <c r="G160" s="2" t="s">
        <v>580</v>
      </c>
      <c r="H160" s="3" t="s">
        <v>2710</v>
      </c>
      <c r="I160" s="2"/>
      <c r="J160" s="16"/>
      <c r="K160" s="2"/>
      <c r="L160" s="2"/>
      <c r="M160" s="2"/>
      <c r="N160" s="2"/>
      <c r="O160" s="2"/>
      <c r="Q160" s="2"/>
    </row>
    <row r="161" spans="1:17" ht="15.75" customHeight="1">
      <c r="A161" s="2">
        <v>28551368</v>
      </c>
      <c r="B161" s="11" t="s">
        <v>3110</v>
      </c>
      <c r="C161" s="2" t="s">
        <v>408</v>
      </c>
      <c r="D161" s="2" t="s">
        <v>3111</v>
      </c>
      <c r="E161" s="2" t="s">
        <v>3112</v>
      </c>
      <c r="F161" s="2">
        <v>2017</v>
      </c>
      <c r="G161" s="2" t="s">
        <v>580</v>
      </c>
      <c r="H161" s="3" t="s">
        <v>53</v>
      </c>
      <c r="I161" s="2"/>
      <c r="J161" s="16"/>
      <c r="K161" s="2"/>
      <c r="L161" s="2"/>
      <c r="M161" s="2"/>
      <c r="N161" s="2"/>
      <c r="O161" s="2"/>
      <c r="Q161" s="2"/>
    </row>
    <row r="162" spans="1:17" ht="15.75" customHeight="1">
      <c r="A162" s="2">
        <v>8390614</v>
      </c>
      <c r="B162" s="11" t="s">
        <v>3113</v>
      </c>
      <c r="C162" s="2" t="s">
        <v>79</v>
      </c>
      <c r="D162" s="2" t="s">
        <v>3114</v>
      </c>
      <c r="E162" s="2" t="s">
        <v>3115</v>
      </c>
      <c r="F162" s="2">
        <v>1993</v>
      </c>
      <c r="G162" s="2" t="s">
        <v>580</v>
      </c>
      <c r="H162" s="3" t="s">
        <v>2716</v>
      </c>
      <c r="I162" s="2"/>
      <c r="J162" s="16"/>
      <c r="K162" s="2"/>
      <c r="L162" s="2"/>
      <c r="M162" s="2"/>
      <c r="N162" s="2"/>
      <c r="O162" s="2"/>
      <c r="Q162" s="2"/>
    </row>
    <row r="163" spans="1:17" ht="15.75" customHeight="1">
      <c r="A163" s="2">
        <v>9878013</v>
      </c>
      <c r="B163" s="11" t="s">
        <v>3116</v>
      </c>
      <c r="C163" s="2" t="s">
        <v>384</v>
      </c>
      <c r="D163" s="2" t="s">
        <v>3117</v>
      </c>
      <c r="E163" s="2" t="s">
        <v>3115</v>
      </c>
      <c r="F163" s="2">
        <v>1999</v>
      </c>
      <c r="G163" s="2" t="s">
        <v>580</v>
      </c>
      <c r="H163" s="3" t="s">
        <v>2699</v>
      </c>
      <c r="I163" s="2"/>
      <c r="J163" s="16"/>
      <c r="K163" s="2"/>
      <c r="L163" s="2"/>
      <c r="M163" s="2"/>
      <c r="N163" s="2"/>
      <c r="O163" s="2"/>
      <c r="Q163" s="2"/>
    </row>
    <row r="164" spans="1:17" ht="15.75" customHeight="1">
      <c r="A164" s="2">
        <v>8815100</v>
      </c>
      <c r="B164" s="11" t="s">
        <v>3118</v>
      </c>
      <c r="C164" s="2" t="s">
        <v>156</v>
      </c>
      <c r="D164" s="2" t="s">
        <v>3119</v>
      </c>
      <c r="E164" s="2" t="s">
        <v>3115</v>
      </c>
      <c r="F164" s="2">
        <v>1996</v>
      </c>
      <c r="G164" s="2" t="s">
        <v>580</v>
      </c>
      <c r="H164" s="3" t="s">
        <v>53</v>
      </c>
      <c r="I164" s="2"/>
      <c r="J164" s="16"/>
      <c r="K164" s="2"/>
      <c r="L164" s="2"/>
      <c r="M164" s="2"/>
      <c r="N164" s="2"/>
      <c r="O164" s="2"/>
      <c r="Q164" s="2"/>
    </row>
    <row r="165" spans="1:17" ht="15.75" customHeight="1">
      <c r="A165" s="2">
        <v>28390986</v>
      </c>
      <c r="B165" s="11" t="s">
        <v>3120</v>
      </c>
      <c r="C165" s="2" t="s">
        <v>508</v>
      </c>
      <c r="D165" s="2" t="s">
        <v>3121</v>
      </c>
      <c r="E165" s="2" t="s">
        <v>3122</v>
      </c>
      <c r="F165" s="2">
        <v>2017</v>
      </c>
      <c r="G165" s="2" t="s">
        <v>580</v>
      </c>
      <c r="H165" s="3" t="s">
        <v>2705</v>
      </c>
      <c r="I165" s="2"/>
      <c r="J165" s="16"/>
      <c r="K165" s="2"/>
      <c r="L165" s="2"/>
      <c r="M165" s="2"/>
      <c r="N165" s="2"/>
      <c r="O165" s="2"/>
      <c r="Q165" s="2"/>
    </row>
    <row r="166" spans="1:17" ht="15.75" customHeight="1">
      <c r="A166" s="2">
        <v>27669362</v>
      </c>
      <c r="B166" s="11" t="s">
        <v>3123</v>
      </c>
      <c r="C166" s="2" t="s">
        <v>75</v>
      </c>
      <c r="D166" s="2" t="s">
        <v>3124</v>
      </c>
      <c r="E166" s="2" t="s">
        <v>3125</v>
      </c>
      <c r="F166" s="2">
        <v>2016</v>
      </c>
      <c r="G166" s="2" t="s">
        <v>580</v>
      </c>
      <c r="H166" s="3" t="s">
        <v>53</v>
      </c>
      <c r="I166" s="2"/>
      <c r="J166" s="16"/>
      <c r="K166" s="2"/>
      <c r="L166" s="2"/>
      <c r="M166" s="2"/>
      <c r="N166" s="2"/>
      <c r="O166" s="2"/>
      <c r="Q166" s="2"/>
    </row>
    <row r="167" spans="1:17" ht="15.75" customHeight="1">
      <c r="A167" s="2">
        <v>29487057</v>
      </c>
      <c r="B167" s="11" t="s">
        <v>3126</v>
      </c>
      <c r="C167" s="2" t="s">
        <v>390</v>
      </c>
      <c r="D167" s="2" t="s">
        <v>3127</v>
      </c>
      <c r="E167" s="2" t="s">
        <v>3128</v>
      </c>
      <c r="F167" s="2">
        <v>2018</v>
      </c>
      <c r="G167" s="2" t="s">
        <v>580</v>
      </c>
      <c r="H167" s="3" t="s">
        <v>53</v>
      </c>
      <c r="I167" s="2"/>
      <c r="J167" s="16"/>
      <c r="K167" s="2"/>
      <c r="L167" s="2"/>
      <c r="M167" s="2"/>
      <c r="N167" s="2"/>
      <c r="O167" s="2"/>
      <c r="Q167" s="2"/>
    </row>
    <row r="168" spans="1:17" ht="15.75" customHeight="1">
      <c r="A168" s="2">
        <v>24829249</v>
      </c>
      <c r="B168" s="11" t="s">
        <v>3129</v>
      </c>
      <c r="C168" s="2" t="s">
        <v>179</v>
      </c>
      <c r="D168" s="2" t="s">
        <v>3130</v>
      </c>
      <c r="E168" s="2" t="s">
        <v>3131</v>
      </c>
      <c r="F168" s="2">
        <v>2014</v>
      </c>
      <c r="G168" s="2" t="s">
        <v>580</v>
      </c>
      <c r="H168" s="3" t="s">
        <v>53</v>
      </c>
      <c r="I168" s="2"/>
      <c r="J168" s="16"/>
      <c r="K168" s="2"/>
      <c r="L168" s="2"/>
      <c r="M168" s="2"/>
      <c r="N168" s="2"/>
      <c r="O168" s="2"/>
      <c r="Q168" s="2"/>
    </row>
    <row r="169" spans="1:17" ht="15.75" customHeight="1">
      <c r="A169" s="2">
        <v>8391023</v>
      </c>
      <c r="B169" s="11" t="s">
        <v>3132</v>
      </c>
      <c r="C169" s="2" t="s">
        <v>239</v>
      </c>
      <c r="D169" s="2" t="s">
        <v>3133</v>
      </c>
      <c r="E169" s="2" t="s">
        <v>2723</v>
      </c>
      <c r="F169" s="2">
        <v>1993</v>
      </c>
      <c r="G169" s="2" t="s">
        <v>580</v>
      </c>
      <c r="H169" s="3" t="s">
        <v>53</v>
      </c>
      <c r="I169" s="2"/>
      <c r="J169" s="16"/>
      <c r="K169" s="2"/>
      <c r="L169" s="2"/>
      <c r="M169" s="2"/>
      <c r="N169" s="2"/>
      <c r="O169" s="2"/>
      <c r="Q169" s="2"/>
    </row>
    <row r="170" spans="1:17" ht="15.75" customHeight="1">
      <c r="A170" s="2">
        <v>26809130</v>
      </c>
      <c r="B170" s="11" t="s">
        <v>3134</v>
      </c>
      <c r="C170" s="2" t="s">
        <v>191</v>
      </c>
      <c r="D170" s="2" t="s">
        <v>3135</v>
      </c>
      <c r="E170" s="2" t="s">
        <v>2740</v>
      </c>
      <c r="F170" s="2">
        <v>2016</v>
      </c>
      <c r="G170" s="2" t="s">
        <v>580</v>
      </c>
      <c r="H170" s="3" t="s">
        <v>53</v>
      </c>
      <c r="I170" s="2"/>
      <c r="J170" s="16"/>
      <c r="K170" s="2"/>
      <c r="L170" s="2"/>
      <c r="M170" s="2"/>
      <c r="N170" s="2"/>
      <c r="O170" s="2"/>
      <c r="Q170" s="2"/>
    </row>
    <row r="171" spans="1:17" ht="15.75" customHeight="1">
      <c r="A171" s="2">
        <v>33378595</v>
      </c>
      <c r="B171" s="2" t="s">
        <v>3136</v>
      </c>
      <c r="C171" s="2" t="s">
        <v>3137</v>
      </c>
      <c r="E171" s="2" t="s">
        <v>3138</v>
      </c>
      <c r="F171" s="2">
        <v>2020</v>
      </c>
      <c r="G171" s="2" t="s">
        <v>580</v>
      </c>
      <c r="H171" s="3" t="s">
        <v>29</v>
      </c>
      <c r="I171" s="2"/>
      <c r="J171" s="16"/>
      <c r="K171" s="2"/>
      <c r="L171" s="2"/>
      <c r="M171" s="2"/>
      <c r="N171" s="2"/>
      <c r="O171" s="2"/>
      <c r="Q171" s="2"/>
    </row>
    <row r="172" spans="1:17" ht="15.75" customHeight="1">
      <c r="A172" s="2">
        <v>33053448</v>
      </c>
      <c r="B172" s="11" t="s">
        <v>3139</v>
      </c>
      <c r="C172" s="2" t="s">
        <v>282</v>
      </c>
      <c r="D172" s="2" t="s">
        <v>3140</v>
      </c>
      <c r="E172" s="2" t="s">
        <v>3141</v>
      </c>
      <c r="F172" s="2">
        <v>2020</v>
      </c>
      <c r="G172" s="2" t="s">
        <v>580</v>
      </c>
      <c r="H172" s="3" t="s">
        <v>53</v>
      </c>
      <c r="I172" s="2"/>
      <c r="J172" s="16"/>
      <c r="K172" s="2"/>
      <c r="L172" s="2"/>
      <c r="M172" s="2"/>
      <c r="N172" s="2"/>
      <c r="O172" s="2"/>
      <c r="Q172" s="2"/>
    </row>
    <row r="173" spans="1:17" ht="15.75" customHeight="1">
      <c r="A173" s="2">
        <v>27057748</v>
      </c>
      <c r="B173" s="11" t="s">
        <v>3142</v>
      </c>
      <c r="C173" s="2" t="s">
        <v>554</v>
      </c>
      <c r="D173" s="2" t="s">
        <v>3143</v>
      </c>
      <c r="E173" s="2" t="s">
        <v>3144</v>
      </c>
      <c r="F173" s="2">
        <v>2016</v>
      </c>
      <c r="G173" s="2" t="s">
        <v>580</v>
      </c>
      <c r="H173" s="3" t="s">
        <v>53</v>
      </c>
      <c r="I173" s="2"/>
      <c r="J173" s="16"/>
      <c r="K173" s="2"/>
      <c r="L173" s="2"/>
      <c r="M173" s="2"/>
      <c r="N173" s="2"/>
      <c r="O173" s="2"/>
      <c r="Q173" s="2"/>
    </row>
    <row r="174" spans="1:17" ht="15.75" customHeight="1">
      <c r="A174" s="2">
        <v>23146098</v>
      </c>
      <c r="B174" s="11" t="s">
        <v>3145</v>
      </c>
      <c r="C174" s="2" t="s">
        <v>448</v>
      </c>
      <c r="D174" s="2" t="s">
        <v>3146</v>
      </c>
      <c r="E174" s="2" t="s">
        <v>3147</v>
      </c>
      <c r="F174" s="2">
        <v>2012</v>
      </c>
      <c r="G174" s="2" t="s">
        <v>580</v>
      </c>
      <c r="H174" s="3" t="s">
        <v>2715</v>
      </c>
      <c r="I174" s="2"/>
      <c r="J174" s="16"/>
      <c r="K174" s="2"/>
      <c r="L174" s="2"/>
      <c r="M174" s="2"/>
      <c r="N174" s="2"/>
      <c r="O174" s="2"/>
      <c r="Q174" s="2"/>
    </row>
    <row r="175" spans="1:17" ht="15.75" customHeight="1">
      <c r="A175" s="2">
        <v>31334297</v>
      </c>
      <c r="B175" s="11" t="s">
        <v>3148</v>
      </c>
      <c r="C175" s="2" t="s">
        <v>450</v>
      </c>
      <c r="D175" s="2" t="s">
        <v>3149</v>
      </c>
      <c r="E175" s="2" t="s">
        <v>3150</v>
      </c>
      <c r="F175" s="2">
        <v>2019</v>
      </c>
      <c r="G175" s="2" t="s">
        <v>580</v>
      </c>
      <c r="H175" s="3" t="s">
        <v>2720</v>
      </c>
      <c r="I175" s="2"/>
      <c r="J175" s="16"/>
      <c r="K175" s="2"/>
      <c r="L175" s="2"/>
      <c r="M175" s="2"/>
      <c r="N175" s="2"/>
      <c r="O175" s="2"/>
      <c r="Q175" s="2"/>
    </row>
    <row r="176" spans="1:17" ht="15.75" customHeight="1">
      <c r="A176" s="2">
        <v>11785448</v>
      </c>
      <c r="B176" s="11" t="s">
        <v>3151</v>
      </c>
      <c r="C176" s="2" t="s">
        <v>310</v>
      </c>
      <c r="D176" s="2" t="s">
        <v>3152</v>
      </c>
      <c r="E176" s="2" t="s">
        <v>3153</v>
      </c>
      <c r="F176" s="2">
        <v>2001</v>
      </c>
      <c r="G176" s="2" t="s">
        <v>580</v>
      </c>
      <c r="H176" s="3" t="s">
        <v>53</v>
      </c>
      <c r="I176" s="2"/>
      <c r="J176" s="16"/>
      <c r="K176" s="2"/>
      <c r="L176" s="2"/>
      <c r="M176" s="2"/>
      <c r="N176" s="2"/>
      <c r="O176" s="2"/>
      <c r="Q176" s="2"/>
    </row>
    <row r="177" spans="1:17" ht="15.75" customHeight="1">
      <c r="A177" s="2">
        <v>17205485</v>
      </c>
      <c r="B177" s="11" t="s">
        <v>3154</v>
      </c>
      <c r="C177" s="2" t="s">
        <v>205</v>
      </c>
      <c r="D177" s="2" t="s">
        <v>3155</v>
      </c>
      <c r="E177" s="2" t="s">
        <v>3156</v>
      </c>
      <c r="F177" s="2">
        <v>2007</v>
      </c>
      <c r="G177" s="2" t="s">
        <v>580</v>
      </c>
      <c r="H177" s="3" t="s">
        <v>2720</v>
      </c>
      <c r="I177" s="2"/>
      <c r="J177" s="16"/>
      <c r="K177" s="2"/>
      <c r="L177" s="2"/>
      <c r="M177" s="2"/>
      <c r="N177" s="2"/>
      <c r="O177" s="2"/>
      <c r="Q177" s="2"/>
    </row>
    <row r="178" spans="1:17" ht="15.75" customHeight="1">
      <c r="A178" s="2">
        <v>7889017</v>
      </c>
      <c r="B178" s="11" t="s">
        <v>3157</v>
      </c>
      <c r="C178" s="2" t="s">
        <v>231</v>
      </c>
      <c r="D178" s="2" t="s">
        <v>3158</v>
      </c>
      <c r="E178" s="2" t="s">
        <v>3159</v>
      </c>
      <c r="F178" s="2">
        <v>1994</v>
      </c>
      <c r="G178" s="2" t="s">
        <v>580</v>
      </c>
      <c r="H178" s="3" t="s">
        <v>2719</v>
      </c>
      <c r="I178" s="2"/>
      <c r="J178" s="16"/>
      <c r="K178" s="2"/>
      <c r="L178" s="2"/>
      <c r="M178" s="2"/>
      <c r="N178" s="2"/>
      <c r="O178" s="2"/>
      <c r="Q178" s="2"/>
    </row>
    <row r="179" spans="1:17" ht="15.75" customHeight="1">
      <c r="A179" s="2">
        <v>17189225</v>
      </c>
      <c r="B179" s="11" t="s">
        <v>3160</v>
      </c>
      <c r="C179" s="2" t="s">
        <v>438</v>
      </c>
      <c r="D179" s="2" t="s">
        <v>3161</v>
      </c>
      <c r="E179" s="2" t="s">
        <v>3162</v>
      </c>
      <c r="F179" s="2">
        <v>2006</v>
      </c>
      <c r="G179" s="2" t="s">
        <v>580</v>
      </c>
      <c r="H179" s="3" t="s">
        <v>2720</v>
      </c>
      <c r="I179" s="2"/>
      <c r="J179" s="16"/>
      <c r="K179" s="2"/>
      <c r="L179" s="2"/>
      <c r="M179" s="2"/>
      <c r="N179" s="2"/>
      <c r="O179" s="2"/>
      <c r="Q179" s="2"/>
    </row>
    <row r="180" spans="1:17" ht="15.75" customHeight="1">
      <c r="A180" s="2">
        <v>18662831</v>
      </c>
      <c r="B180" s="11" t="s">
        <v>3163</v>
      </c>
      <c r="C180" s="2" t="s">
        <v>211</v>
      </c>
      <c r="D180" s="2" t="s">
        <v>3164</v>
      </c>
      <c r="E180" s="2" t="s">
        <v>3165</v>
      </c>
      <c r="F180" s="2">
        <v>2008</v>
      </c>
      <c r="G180" s="2" t="s">
        <v>580</v>
      </c>
      <c r="H180" s="3" t="s">
        <v>53</v>
      </c>
      <c r="I180" s="2"/>
      <c r="J180" s="16"/>
      <c r="K180" s="2"/>
      <c r="L180" s="2"/>
      <c r="M180" s="2"/>
      <c r="N180" s="2"/>
      <c r="O180" s="2"/>
      <c r="Q180" s="2"/>
    </row>
    <row r="181" spans="1:17" ht="15.75" customHeight="1">
      <c r="A181" s="2">
        <v>11454544</v>
      </c>
      <c r="B181" s="11" t="s">
        <v>3166</v>
      </c>
      <c r="C181" s="2" t="s">
        <v>259</v>
      </c>
      <c r="D181" s="2" t="s">
        <v>3167</v>
      </c>
      <c r="E181" s="2" t="s">
        <v>3168</v>
      </c>
      <c r="F181" s="2">
        <v>2001</v>
      </c>
      <c r="G181" s="2" t="s">
        <v>580</v>
      </c>
      <c r="H181" s="3" t="s">
        <v>2724</v>
      </c>
      <c r="I181" s="2"/>
      <c r="J181" s="16"/>
      <c r="K181" s="2"/>
      <c r="L181" s="2"/>
      <c r="M181" s="2"/>
      <c r="N181" s="2"/>
      <c r="O181" s="2"/>
      <c r="Q181" s="2"/>
    </row>
    <row r="182" spans="1:17" ht="15.75" customHeight="1">
      <c r="A182" s="2">
        <v>19505844</v>
      </c>
      <c r="B182" s="11" t="s">
        <v>3169</v>
      </c>
      <c r="C182" s="2" t="s">
        <v>247</v>
      </c>
      <c r="D182" s="2" t="s">
        <v>3170</v>
      </c>
      <c r="E182" s="2" t="s">
        <v>3171</v>
      </c>
      <c r="F182" s="2">
        <v>2009</v>
      </c>
      <c r="G182" s="2" t="s">
        <v>580</v>
      </c>
      <c r="H182" s="3" t="s">
        <v>53</v>
      </c>
      <c r="I182" s="2"/>
      <c r="J182" s="16"/>
      <c r="K182" s="2"/>
      <c r="L182" s="2"/>
      <c r="M182" s="2"/>
      <c r="N182" s="2"/>
      <c r="O182" s="2"/>
      <c r="Q182" s="2"/>
    </row>
    <row r="183" spans="1:17" ht="15.75" customHeight="1">
      <c r="A183" s="2">
        <v>23152545</v>
      </c>
      <c r="B183" s="11" t="s">
        <v>3172</v>
      </c>
      <c r="C183" s="2" t="s">
        <v>63</v>
      </c>
      <c r="D183" s="2" t="s">
        <v>3173</v>
      </c>
      <c r="E183" s="2" t="s">
        <v>3174</v>
      </c>
      <c r="F183" s="2">
        <v>2013</v>
      </c>
      <c r="G183" s="2" t="s">
        <v>580</v>
      </c>
      <c r="H183" s="3" t="s">
        <v>53</v>
      </c>
      <c r="I183" s="2"/>
      <c r="J183" s="16"/>
      <c r="K183" s="2"/>
      <c r="L183" s="2"/>
      <c r="M183" s="2"/>
      <c r="N183" s="2"/>
      <c r="O183" s="2"/>
      <c r="Q183" s="2"/>
    </row>
    <row r="184" spans="1:17" ht="15.75" customHeight="1">
      <c r="A184" s="2">
        <v>8385692</v>
      </c>
      <c r="B184" s="11" t="s">
        <v>3175</v>
      </c>
      <c r="C184" s="2" t="s">
        <v>165</v>
      </c>
      <c r="D184" s="2" t="s">
        <v>3176</v>
      </c>
      <c r="E184" s="2" t="s">
        <v>3177</v>
      </c>
      <c r="F184" s="2">
        <v>1993</v>
      </c>
      <c r="G184" s="2" t="s">
        <v>580</v>
      </c>
      <c r="H184" s="3" t="s">
        <v>2729</v>
      </c>
      <c r="I184" s="2"/>
      <c r="J184" s="16"/>
      <c r="K184" s="2"/>
      <c r="L184" s="2"/>
      <c r="M184" s="2"/>
      <c r="N184" s="2"/>
      <c r="O184" s="2"/>
      <c r="Q184" s="2"/>
    </row>
    <row r="185" spans="1:17" ht="15.75" customHeight="1">
      <c r="A185" s="2">
        <v>27697585</v>
      </c>
      <c r="B185" s="11" t="s">
        <v>3178</v>
      </c>
      <c r="C185" s="2" t="s">
        <v>59</v>
      </c>
      <c r="D185" s="2" t="s">
        <v>3179</v>
      </c>
      <c r="E185" s="2" t="s">
        <v>3180</v>
      </c>
      <c r="F185" s="2">
        <v>2016</v>
      </c>
      <c r="G185" s="2" t="s">
        <v>580</v>
      </c>
      <c r="H185" s="3" t="s">
        <v>2725</v>
      </c>
      <c r="I185" s="2"/>
      <c r="J185" s="16"/>
      <c r="K185" s="2"/>
      <c r="L185" s="2"/>
      <c r="M185" s="2"/>
      <c r="N185" s="2"/>
      <c r="O185" s="2"/>
      <c r="Q185" s="2"/>
    </row>
    <row r="186" spans="1:17" ht="15.75" customHeight="1">
      <c r="A186" s="2">
        <v>28954348</v>
      </c>
      <c r="B186" s="11" t="s">
        <v>3181</v>
      </c>
      <c r="C186" s="2" t="s">
        <v>348</v>
      </c>
      <c r="D186" s="2" t="s">
        <v>3182</v>
      </c>
      <c r="E186" s="2" t="s">
        <v>2755</v>
      </c>
      <c r="F186" s="2">
        <v>2017</v>
      </c>
      <c r="G186" s="2" t="s">
        <v>580</v>
      </c>
      <c r="H186" s="3" t="s">
        <v>2734</v>
      </c>
      <c r="I186" s="2"/>
      <c r="J186" s="16"/>
      <c r="K186" s="2"/>
      <c r="L186" s="2"/>
      <c r="M186" s="2"/>
      <c r="N186" s="2"/>
      <c r="O186" s="2"/>
      <c r="Q186" s="2"/>
    </row>
    <row r="187" spans="1:17" ht="15.75" customHeight="1">
      <c r="A187" s="2">
        <v>27664550</v>
      </c>
      <c r="B187" s="11" t="s">
        <v>3183</v>
      </c>
      <c r="C187" s="2" t="s">
        <v>338</v>
      </c>
      <c r="D187" s="2" t="s">
        <v>3184</v>
      </c>
      <c r="E187" s="2" t="s">
        <v>3185</v>
      </c>
      <c r="F187" s="2">
        <v>2017</v>
      </c>
      <c r="G187" s="2" t="s">
        <v>580</v>
      </c>
      <c r="H187" s="3" t="s">
        <v>53</v>
      </c>
      <c r="I187" s="2"/>
      <c r="J187" s="16"/>
      <c r="K187" s="2"/>
      <c r="L187" s="2"/>
      <c r="M187" s="2"/>
      <c r="N187" s="2"/>
      <c r="O187" s="2"/>
      <c r="Q187" s="2"/>
    </row>
    <row r="188" spans="1:17" ht="15.75" customHeight="1">
      <c r="A188" s="2">
        <v>15606551</v>
      </c>
      <c r="B188" s="11" t="s">
        <v>3186</v>
      </c>
      <c r="C188" s="2" t="s">
        <v>150</v>
      </c>
      <c r="D188" s="2" t="s">
        <v>3187</v>
      </c>
      <c r="E188" s="2" t="s">
        <v>3188</v>
      </c>
      <c r="F188" s="2">
        <v>2005</v>
      </c>
      <c r="G188" s="2" t="s">
        <v>580</v>
      </c>
      <c r="H188" s="3" t="s">
        <v>53</v>
      </c>
      <c r="I188" s="2"/>
      <c r="J188" s="16"/>
      <c r="K188" s="2"/>
      <c r="L188" s="2"/>
      <c r="M188" s="2"/>
      <c r="N188" s="2"/>
      <c r="O188" s="2"/>
      <c r="Q188" s="2"/>
    </row>
    <row r="189" spans="1:17" ht="15.75" customHeight="1">
      <c r="A189" s="2">
        <v>12529677</v>
      </c>
      <c r="B189" s="11" t="s">
        <v>3189</v>
      </c>
      <c r="C189" s="2" t="s">
        <v>296</v>
      </c>
      <c r="D189" s="2" t="s">
        <v>3190</v>
      </c>
      <c r="E189" s="2" t="s">
        <v>3191</v>
      </c>
      <c r="F189" s="2">
        <v>2003</v>
      </c>
      <c r="G189" s="2" t="s">
        <v>580</v>
      </c>
      <c r="H189" s="3" t="s">
        <v>2729</v>
      </c>
      <c r="I189" s="2"/>
      <c r="J189" s="16"/>
      <c r="K189" s="2"/>
      <c r="L189" s="2"/>
      <c r="M189" s="2"/>
      <c r="N189" s="2"/>
      <c r="O189" s="2"/>
      <c r="Q189" s="2"/>
    </row>
    <row r="190" spans="1:17" ht="15.75" customHeight="1">
      <c r="A190" s="2">
        <v>26121112</v>
      </c>
      <c r="B190" s="11" t="s">
        <v>3192</v>
      </c>
      <c r="C190" s="2" t="s">
        <v>94</v>
      </c>
      <c r="D190" s="2" t="s">
        <v>3193</v>
      </c>
      <c r="E190" s="2" t="s">
        <v>2761</v>
      </c>
      <c r="F190" s="2">
        <v>2015</v>
      </c>
      <c r="G190" s="2" t="s">
        <v>580</v>
      </c>
      <c r="H190" s="3" t="s">
        <v>53</v>
      </c>
      <c r="I190" s="2"/>
      <c r="J190" s="16"/>
      <c r="K190" s="2"/>
      <c r="L190" s="2"/>
      <c r="M190" s="2"/>
      <c r="N190" s="2"/>
      <c r="O190" s="2"/>
      <c r="Q190" s="2"/>
    </row>
    <row r="191" spans="1:17" ht="15.75" customHeight="1">
      <c r="A191" s="2">
        <v>25066883</v>
      </c>
      <c r="B191" s="11" t="s">
        <v>3194</v>
      </c>
      <c r="C191" s="2" t="s">
        <v>316</v>
      </c>
      <c r="D191" s="2" t="s">
        <v>3195</v>
      </c>
      <c r="E191" s="2" t="s">
        <v>2761</v>
      </c>
      <c r="F191" s="2">
        <v>2014</v>
      </c>
      <c r="G191" s="2" t="s">
        <v>580</v>
      </c>
      <c r="H191" s="3" t="s">
        <v>53</v>
      </c>
      <c r="I191" s="2"/>
      <c r="J191" s="16"/>
      <c r="K191" s="2"/>
      <c r="L191" s="2"/>
      <c r="M191" s="2"/>
      <c r="N191" s="2"/>
      <c r="O191" s="2"/>
      <c r="Q191" s="2"/>
    </row>
    <row r="192" spans="1:17" ht="15.75" customHeight="1">
      <c r="A192" s="2">
        <v>22564265</v>
      </c>
      <c r="B192" s="11" t="s">
        <v>3196</v>
      </c>
      <c r="C192" s="2" t="s">
        <v>398</v>
      </c>
      <c r="D192" s="2" t="s">
        <v>3197</v>
      </c>
      <c r="E192" s="2" t="s">
        <v>2761</v>
      </c>
      <c r="F192" s="2">
        <v>2012</v>
      </c>
      <c r="G192" s="2" t="s">
        <v>580</v>
      </c>
      <c r="H192" s="3" t="s">
        <v>53</v>
      </c>
      <c r="I192" s="2"/>
      <c r="J192" s="16"/>
      <c r="K192" s="2"/>
      <c r="L192" s="2"/>
      <c r="M192" s="2"/>
      <c r="N192" s="2"/>
      <c r="O192" s="2"/>
      <c r="Q192" s="2"/>
    </row>
    <row r="193" spans="1:17" ht="15.75" customHeight="1">
      <c r="A193" s="2">
        <v>32076716</v>
      </c>
      <c r="B193" s="11" t="s">
        <v>3198</v>
      </c>
      <c r="C193" s="2" t="s">
        <v>386</v>
      </c>
      <c r="D193" s="2" t="s">
        <v>3199</v>
      </c>
      <c r="E193" s="2" t="s">
        <v>2761</v>
      </c>
      <c r="F193" s="2">
        <v>2020</v>
      </c>
      <c r="G193" s="2" t="s">
        <v>580</v>
      </c>
      <c r="H193" s="3" t="s">
        <v>53</v>
      </c>
      <c r="I193" s="2"/>
      <c r="J193" s="16"/>
      <c r="K193" s="2"/>
      <c r="L193" s="2"/>
      <c r="M193" s="2"/>
      <c r="N193" s="2"/>
      <c r="O193" s="2"/>
      <c r="Q193" s="2"/>
    </row>
    <row r="194" spans="1:17" ht="15.75" customHeight="1">
      <c r="A194" s="2">
        <v>28668490</v>
      </c>
      <c r="B194" s="11" t="s">
        <v>3200</v>
      </c>
      <c r="C194" s="2" t="s">
        <v>520</v>
      </c>
      <c r="D194" s="2" t="s">
        <v>3201</v>
      </c>
      <c r="E194" s="2" t="s">
        <v>3202</v>
      </c>
      <c r="F194" s="2">
        <v>2017</v>
      </c>
      <c r="G194" s="2" t="s">
        <v>580</v>
      </c>
      <c r="H194" s="3" t="s">
        <v>53</v>
      </c>
      <c r="I194" s="2"/>
      <c r="J194" s="16"/>
      <c r="K194" s="2"/>
      <c r="L194" s="2"/>
      <c r="M194" s="2"/>
      <c r="N194" s="2"/>
      <c r="O194" s="2"/>
      <c r="Q194" s="2"/>
    </row>
    <row r="195" spans="1:17" ht="15.75" customHeight="1">
      <c r="A195" s="2">
        <v>22825817</v>
      </c>
      <c r="B195" s="11" t="s">
        <v>3203</v>
      </c>
      <c r="C195" s="2" t="s">
        <v>235</v>
      </c>
      <c r="D195" s="2" t="s">
        <v>3204</v>
      </c>
      <c r="E195" s="2" t="s">
        <v>3205</v>
      </c>
      <c r="F195" s="2">
        <v>2012</v>
      </c>
      <c r="G195" s="2" t="s">
        <v>580</v>
      </c>
      <c r="H195" s="3" t="s">
        <v>53</v>
      </c>
      <c r="I195" s="2"/>
      <c r="J195" s="16"/>
      <c r="K195" s="2"/>
      <c r="L195" s="2"/>
      <c r="M195" s="2"/>
      <c r="N195" s="2"/>
      <c r="O195" s="2"/>
      <c r="Q195" s="2"/>
    </row>
    <row r="196" spans="1:17" ht="15.75" customHeight="1">
      <c r="A196" s="2">
        <v>20138915</v>
      </c>
      <c r="B196" s="11" t="s">
        <v>3206</v>
      </c>
      <c r="C196" s="2" t="s">
        <v>229</v>
      </c>
      <c r="D196" s="2" t="s">
        <v>3207</v>
      </c>
      <c r="E196" s="2" t="s">
        <v>3205</v>
      </c>
      <c r="F196" s="2">
        <v>2010</v>
      </c>
      <c r="G196" s="2" t="s">
        <v>580</v>
      </c>
      <c r="H196" s="3" t="s">
        <v>53</v>
      </c>
      <c r="I196" s="2"/>
      <c r="J196" s="16"/>
      <c r="K196" s="2"/>
      <c r="L196" s="2"/>
      <c r="M196" s="2"/>
      <c r="N196" s="2"/>
      <c r="O196" s="2"/>
      <c r="Q196" s="2"/>
    </row>
    <row r="197" spans="1:17" ht="15.75" customHeight="1">
      <c r="A197" s="2">
        <v>26945690</v>
      </c>
      <c r="B197" s="11" t="s">
        <v>3208</v>
      </c>
      <c r="C197" s="2" t="s">
        <v>55</v>
      </c>
      <c r="D197" s="2" t="s">
        <v>3209</v>
      </c>
      <c r="E197" s="2" t="s">
        <v>3205</v>
      </c>
      <c r="F197" s="2">
        <v>2016</v>
      </c>
      <c r="G197" s="2" t="s">
        <v>580</v>
      </c>
      <c r="H197" s="3" t="s">
        <v>53</v>
      </c>
      <c r="I197" s="2"/>
      <c r="J197" s="16"/>
      <c r="K197" s="2"/>
      <c r="L197" s="2"/>
      <c r="M197" s="2"/>
      <c r="N197" s="2"/>
      <c r="O197" s="2"/>
      <c r="Q197" s="2"/>
    </row>
    <row r="198" spans="1:17" ht="15.75" customHeight="1">
      <c r="A198" s="2">
        <v>12477249</v>
      </c>
      <c r="B198" s="11" t="s">
        <v>3210</v>
      </c>
      <c r="C198" s="2" t="s">
        <v>217</v>
      </c>
      <c r="D198" s="2" t="s">
        <v>3211</v>
      </c>
      <c r="E198" s="2" t="s">
        <v>3205</v>
      </c>
      <c r="F198" s="2">
        <v>2002</v>
      </c>
      <c r="G198" s="2" t="s">
        <v>580</v>
      </c>
      <c r="H198" s="3" t="s">
        <v>53</v>
      </c>
      <c r="I198" s="2"/>
      <c r="J198" s="16"/>
      <c r="K198" s="2"/>
      <c r="L198" s="2"/>
      <c r="M198" s="2"/>
      <c r="N198" s="2"/>
      <c r="O198" s="2"/>
      <c r="Q198" s="2"/>
    </row>
    <row r="199" spans="1:17" ht="15.75" customHeight="1">
      <c r="A199" s="2">
        <v>33308840</v>
      </c>
      <c r="B199" s="11" t="s">
        <v>3212</v>
      </c>
      <c r="C199" s="2" t="s">
        <v>476</v>
      </c>
      <c r="D199" s="2" t="s">
        <v>3213</v>
      </c>
      <c r="E199" s="2" t="s">
        <v>3214</v>
      </c>
      <c r="F199" s="2">
        <v>2020</v>
      </c>
      <c r="G199" s="2" t="s">
        <v>580</v>
      </c>
      <c r="H199" s="3" t="s">
        <v>53</v>
      </c>
      <c r="I199" s="2"/>
      <c r="J199" s="16"/>
      <c r="K199" s="2"/>
      <c r="L199" s="2"/>
      <c r="M199" s="2"/>
      <c r="N199" s="2"/>
      <c r="O199" s="2"/>
      <c r="Q199" s="2"/>
    </row>
    <row r="200" spans="1:17" ht="15.75" customHeight="1">
      <c r="A200" s="2">
        <v>28601677</v>
      </c>
      <c r="B200" s="11" t="s">
        <v>3215</v>
      </c>
      <c r="C200" s="2" t="s">
        <v>474</v>
      </c>
      <c r="D200" s="2" t="s">
        <v>3216</v>
      </c>
      <c r="E200" s="2" t="s">
        <v>3217</v>
      </c>
      <c r="F200" s="2">
        <v>2017</v>
      </c>
      <c r="G200" s="2" t="s">
        <v>580</v>
      </c>
      <c r="H200" s="3" t="s">
        <v>53</v>
      </c>
      <c r="I200" s="2"/>
      <c r="J200" s="16"/>
      <c r="K200" s="2"/>
      <c r="L200" s="2"/>
      <c r="M200" s="2"/>
      <c r="N200" s="2"/>
      <c r="O200" s="2"/>
      <c r="Q200" s="2"/>
    </row>
    <row r="201" spans="1:17" ht="15.75" customHeight="1">
      <c r="A201" s="2">
        <v>24596281</v>
      </c>
      <c r="B201" s="11" t="s">
        <v>3218</v>
      </c>
      <c r="C201" s="2" t="s">
        <v>100</v>
      </c>
      <c r="D201" s="2" t="s">
        <v>3219</v>
      </c>
      <c r="E201" s="2" t="s">
        <v>3217</v>
      </c>
      <c r="F201" s="2">
        <v>2014</v>
      </c>
      <c r="G201" s="2" t="s">
        <v>580</v>
      </c>
      <c r="H201" s="3" t="s">
        <v>53</v>
      </c>
      <c r="I201" s="2"/>
      <c r="J201" s="16"/>
      <c r="K201" s="2"/>
      <c r="L201" s="2"/>
      <c r="M201" s="2"/>
      <c r="N201" s="2"/>
      <c r="O201" s="2"/>
      <c r="Q201" s="2"/>
    </row>
    <row r="202" spans="1:17" ht="15.75" customHeight="1">
      <c r="A202" s="2">
        <v>11049765</v>
      </c>
      <c r="B202" s="11" t="s">
        <v>3220</v>
      </c>
      <c r="C202" s="2" t="s">
        <v>167</v>
      </c>
      <c r="D202" s="2" t="s">
        <v>3221</v>
      </c>
      <c r="E202" s="2" t="s">
        <v>3222</v>
      </c>
      <c r="F202" s="2">
        <v>2000</v>
      </c>
      <c r="G202" s="2" t="s">
        <v>580</v>
      </c>
      <c r="H202" s="3" t="s">
        <v>53</v>
      </c>
      <c r="I202" s="2"/>
      <c r="J202" s="16"/>
      <c r="K202" s="2"/>
      <c r="L202" s="2"/>
      <c r="M202" s="2"/>
      <c r="N202" s="2"/>
      <c r="O202" s="2"/>
      <c r="Q202" s="2"/>
    </row>
    <row r="203" spans="1:17" ht="15.75" customHeight="1">
      <c r="A203" s="2">
        <v>25946433</v>
      </c>
      <c r="B203" s="11" t="s">
        <v>3223</v>
      </c>
      <c r="C203" s="2" t="s">
        <v>536</v>
      </c>
      <c r="D203" s="2" t="s">
        <v>3224</v>
      </c>
      <c r="E203" s="2" t="s">
        <v>3225</v>
      </c>
      <c r="F203" s="2">
        <v>2015</v>
      </c>
      <c r="G203" s="2" t="s">
        <v>580</v>
      </c>
      <c r="H203" s="3" t="s">
        <v>53</v>
      </c>
      <c r="I203" s="2"/>
      <c r="J203" s="16"/>
      <c r="K203" s="2"/>
      <c r="L203" s="2"/>
      <c r="M203" s="2"/>
      <c r="N203" s="2"/>
      <c r="O203" s="2"/>
      <c r="Q203" s="2"/>
    </row>
    <row r="204" spans="1:17" ht="15.75" customHeight="1">
      <c r="A204" s="2">
        <v>27364410</v>
      </c>
      <c r="B204" s="11" t="s">
        <v>3226</v>
      </c>
      <c r="C204" s="2" t="s">
        <v>488</v>
      </c>
      <c r="D204" s="2" t="s">
        <v>3227</v>
      </c>
      <c r="E204" s="2" t="s">
        <v>3225</v>
      </c>
      <c r="F204" s="2">
        <v>2017</v>
      </c>
      <c r="G204" s="2" t="s">
        <v>580</v>
      </c>
      <c r="H204" s="3" t="s">
        <v>53</v>
      </c>
      <c r="I204" s="2"/>
      <c r="J204" s="16"/>
      <c r="K204" s="2"/>
      <c r="L204" s="2"/>
      <c r="M204" s="2"/>
      <c r="N204" s="2"/>
      <c r="O204" s="2"/>
      <c r="Q204" s="2"/>
    </row>
    <row r="205" spans="1:17" ht="15.75" customHeight="1">
      <c r="A205" s="2">
        <v>26241219</v>
      </c>
      <c r="B205" s="11" t="s">
        <v>3228</v>
      </c>
      <c r="C205" s="2" t="s">
        <v>169</v>
      </c>
      <c r="D205" s="2" t="s">
        <v>3229</v>
      </c>
      <c r="E205" s="2" t="s">
        <v>3225</v>
      </c>
      <c r="F205" s="2">
        <v>2016</v>
      </c>
      <c r="G205" s="2" t="s">
        <v>580</v>
      </c>
      <c r="H205" s="3" t="s">
        <v>53</v>
      </c>
      <c r="I205" s="2"/>
      <c r="J205" s="16"/>
      <c r="K205" s="2"/>
      <c r="L205" s="2"/>
      <c r="M205" s="2"/>
      <c r="N205" s="2"/>
      <c r="O205" s="2"/>
      <c r="Q205" s="2"/>
    </row>
    <row r="206" spans="1:17" ht="15.75" customHeight="1">
      <c r="A206" s="2">
        <v>30414316</v>
      </c>
      <c r="B206" s="11" t="s">
        <v>3230</v>
      </c>
      <c r="C206" s="2" t="s">
        <v>400</v>
      </c>
      <c r="D206" s="2" t="s">
        <v>3231</v>
      </c>
      <c r="E206" s="2" t="s">
        <v>3232</v>
      </c>
      <c r="F206" s="2">
        <v>2019</v>
      </c>
      <c r="G206" s="2" t="s">
        <v>580</v>
      </c>
      <c r="H206" s="3" t="s">
        <v>53</v>
      </c>
      <c r="I206" s="2"/>
      <c r="J206" s="16"/>
      <c r="K206" s="2"/>
      <c r="L206" s="2"/>
      <c r="M206" s="2"/>
      <c r="N206" s="2"/>
      <c r="O206" s="2"/>
      <c r="Q206" s="2"/>
    </row>
    <row r="207" spans="1:17" ht="15.75" customHeight="1">
      <c r="A207" s="2">
        <v>25650037</v>
      </c>
      <c r="B207" s="11" t="s">
        <v>3233</v>
      </c>
      <c r="C207" s="2" t="s">
        <v>454</v>
      </c>
      <c r="D207" s="2" t="s">
        <v>3234</v>
      </c>
      <c r="E207" s="2" t="s">
        <v>3235</v>
      </c>
      <c r="F207" s="2">
        <v>2015</v>
      </c>
      <c r="G207" s="2" t="s">
        <v>580</v>
      </c>
      <c r="H207" s="3" t="s">
        <v>29</v>
      </c>
      <c r="I207" s="2"/>
      <c r="J207" s="16"/>
      <c r="K207" s="2"/>
      <c r="L207" s="2"/>
      <c r="M207" s="2"/>
      <c r="N207" s="2"/>
      <c r="O207" s="2"/>
      <c r="Q207" s="2"/>
    </row>
    <row r="208" spans="1:17" ht="15.75" customHeight="1">
      <c r="A208" s="2">
        <v>20838386</v>
      </c>
      <c r="B208" s="11" t="s">
        <v>3236</v>
      </c>
      <c r="C208" s="2" t="s">
        <v>263</v>
      </c>
      <c r="D208" s="2" t="s">
        <v>3237</v>
      </c>
      <c r="E208" s="2" t="s">
        <v>3238</v>
      </c>
      <c r="F208" s="2">
        <v>2011</v>
      </c>
      <c r="G208" s="2" t="s">
        <v>580</v>
      </c>
      <c r="H208" s="3" t="s">
        <v>53</v>
      </c>
      <c r="I208" s="2"/>
      <c r="J208" s="16"/>
      <c r="K208" s="2"/>
      <c r="L208" s="2"/>
      <c r="M208" s="2"/>
      <c r="N208" s="2"/>
      <c r="O208" s="2"/>
      <c r="Q208" s="2"/>
    </row>
    <row r="209" spans="1:17" ht="15.75" customHeight="1">
      <c r="A209" s="2">
        <v>21794043</v>
      </c>
      <c r="B209" s="11" t="s">
        <v>3239</v>
      </c>
      <c r="C209" s="2" t="s">
        <v>412</v>
      </c>
      <c r="D209" s="2" t="s">
        <v>3240</v>
      </c>
      <c r="E209" s="2" t="s">
        <v>3238</v>
      </c>
      <c r="F209" s="2">
        <v>2012</v>
      </c>
      <c r="G209" s="2" t="s">
        <v>580</v>
      </c>
      <c r="H209" s="3" t="s">
        <v>53</v>
      </c>
      <c r="I209" s="2"/>
      <c r="J209" s="16"/>
      <c r="K209" s="2"/>
      <c r="L209" s="2"/>
      <c r="M209" s="2"/>
      <c r="N209" s="2"/>
      <c r="O209" s="2"/>
      <c r="Q209" s="2"/>
    </row>
    <row r="210" spans="1:17" ht="15.75" customHeight="1">
      <c r="A210" s="2">
        <v>20970670</v>
      </c>
      <c r="B210" s="11" t="s">
        <v>3241</v>
      </c>
      <c r="C210" s="2" t="s">
        <v>221</v>
      </c>
      <c r="D210" s="2" t="s">
        <v>3242</v>
      </c>
      <c r="E210" s="2" t="s">
        <v>3243</v>
      </c>
      <c r="F210" s="2">
        <v>2010</v>
      </c>
      <c r="G210" s="2" t="s">
        <v>580</v>
      </c>
      <c r="H210" s="3" t="s">
        <v>53</v>
      </c>
      <c r="I210" s="2"/>
      <c r="J210" s="16"/>
      <c r="K210" s="2"/>
      <c r="L210" s="2"/>
      <c r="M210" s="2"/>
      <c r="N210" s="2"/>
      <c r="O210" s="2"/>
      <c r="Q210" s="2"/>
    </row>
    <row r="211" spans="1:17" ht="15.75" customHeight="1">
      <c r="A211" s="2">
        <v>25807050</v>
      </c>
      <c r="B211" s="11" t="s">
        <v>3244</v>
      </c>
      <c r="C211" s="2" t="s">
        <v>538</v>
      </c>
      <c r="D211" s="2" t="s">
        <v>3245</v>
      </c>
      <c r="E211" s="2" t="s">
        <v>3243</v>
      </c>
      <c r="F211" s="2">
        <v>2015</v>
      </c>
      <c r="G211" s="2" t="s">
        <v>580</v>
      </c>
      <c r="H211" s="3" t="s">
        <v>53</v>
      </c>
      <c r="I211" s="2"/>
      <c r="J211" s="16"/>
      <c r="K211" s="2"/>
      <c r="L211" s="2"/>
      <c r="M211" s="2"/>
      <c r="N211" s="2"/>
      <c r="O211" s="2"/>
      <c r="Q211" s="2"/>
    </row>
    <row r="212" spans="1:17" ht="15.75" customHeight="1">
      <c r="A212" s="2">
        <v>30519529</v>
      </c>
      <c r="B212" s="11" t="s">
        <v>3246</v>
      </c>
      <c r="C212" s="2" t="s">
        <v>464</v>
      </c>
      <c r="D212" s="2" t="s">
        <v>3247</v>
      </c>
      <c r="E212" s="2" t="s">
        <v>3248</v>
      </c>
      <c r="F212" s="2">
        <v>2018</v>
      </c>
      <c r="G212" s="2" t="s">
        <v>580</v>
      </c>
      <c r="H212" s="3" t="s">
        <v>53</v>
      </c>
      <c r="I212" s="2"/>
      <c r="J212" s="16"/>
      <c r="K212" s="2"/>
      <c r="L212" s="2"/>
      <c r="M212" s="2"/>
      <c r="N212" s="2"/>
      <c r="O212" s="2"/>
      <c r="Q212" s="2"/>
    </row>
    <row r="213" spans="1:17" ht="15.75" customHeight="1">
      <c r="A213" s="2">
        <v>21376661</v>
      </c>
      <c r="B213" s="11" t="s">
        <v>3249</v>
      </c>
      <c r="C213" s="2" t="s">
        <v>106</v>
      </c>
      <c r="D213" s="2" t="s">
        <v>3250</v>
      </c>
      <c r="E213" s="2" t="s">
        <v>3251</v>
      </c>
      <c r="F213" s="2">
        <v>2011</v>
      </c>
      <c r="G213" s="2" t="s">
        <v>580</v>
      </c>
      <c r="H213" s="3" t="s">
        <v>53</v>
      </c>
      <c r="I213" s="2"/>
      <c r="J213" s="16"/>
      <c r="K213" s="2"/>
      <c r="L213" s="2"/>
      <c r="M213" s="2"/>
      <c r="N213" s="2"/>
      <c r="O213" s="2"/>
      <c r="Q213" s="2"/>
    </row>
    <row r="214" spans="1:17" ht="15.75" customHeight="1">
      <c r="A214" s="2">
        <v>21457420</v>
      </c>
      <c r="B214" s="11" t="s">
        <v>3252</v>
      </c>
      <c r="C214" s="2" t="s">
        <v>574</v>
      </c>
      <c r="D214" s="2" t="s">
        <v>3253</v>
      </c>
      <c r="E214" s="2" t="s">
        <v>3254</v>
      </c>
      <c r="F214" s="2">
        <v>2011</v>
      </c>
      <c r="G214" s="2" t="s">
        <v>580</v>
      </c>
      <c r="H214" s="3" t="s">
        <v>53</v>
      </c>
      <c r="I214" s="2"/>
      <c r="J214" s="16"/>
      <c r="K214" s="2"/>
      <c r="L214" s="2"/>
      <c r="M214" s="2"/>
      <c r="N214" s="2"/>
      <c r="O214" s="2"/>
      <c r="Q214" s="2"/>
    </row>
    <row r="215" spans="1:17" ht="15.75" customHeight="1">
      <c r="A215" s="2">
        <v>12393439</v>
      </c>
      <c r="B215" s="11" t="s">
        <v>3255</v>
      </c>
      <c r="C215" s="2" t="s">
        <v>452</v>
      </c>
      <c r="D215" s="2" t="s">
        <v>3256</v>
      </c>
      <c r="E215" s="2" t="s">
        <v>3257</v>
      </c>
      <c r="F215" s="2">
        <v>2003</v>
      </c>
      <c r="G215" s="2" t="s">
        <v>580</v>
      </c>
      <c r="H215" s="3" t="s">
        <v>53</v>
      </c>
      <c r="I215" s="2"/>
      <c r="J215" s="16"/>
      <c r="K215" s="2"/>
      <c r="L215" s="2"/>
      <c r="M215" s="2"/>
      <c r="N215" s="2"/>
      <c r="O215" s="2"/>
      <c r="Q215" s="2"/>
    </row>
    <row r="216" spans="1:17" ht="15.75" customHeight="1">
      <c r="A216" s="2">
        <v>23665115</v>
      </c>
      <c r="B216" s="11" t="s">
        <v>3258</v>
      </c>
      <c r="C216" s="2" t="s">
        <v>562</v>
      </c>
      <c r="D216" s="2" t="s">
        <v>3259</v>
      </c>
      <c r="E216" s="2" t="s">
        <v>3260</v>
      </c>
      <c r="F216" s="2">
        <v>2013</v>
      </c>
      <c r="G216" s="2" t="s">
        <v>580</v>
      </c>
      <c r="H216" s="3" t="s">
        <v>53</v>
      </c>
      <c r="I216" s="2"/>
      <c r="J216" s="16"/>
      <c r="K216" s="2"/>
      <c r="L216" s="2"/>
      <c r="M216" s="2"/>
      <c r="N216" s="2"/>
      <c r="O216" s="2"/>
      <c r="Q216" s="2"/>
    </row>
    <row r="217" spans="1:17" ht="15.75" customHeight="1">
      <c r="A217" s="2">
        <v>25072620</v>
      </c>
      <c r="B217" s="11" t="s">
        <v>3261</v>
      </c>
      <c r="C217" s="2" t="s">
        <v>402</v>
      </c>
      <c r="D217" s="2" t="s">
        <v>3262</v>
      </c>
      <c r="E217" s="2" t="s">
        <v>3263</v>
      </c>
      <c r="F217" s="2">
        <v>2014</v>
      </c>
      <c r="G217" s="2" t="s">
        <v>580</v>
      </c>
      <c r="H217" s="3" t="s">
        <v>53</v>
      </c>
      <c r="I217" s="2"/>
      <c r="J217" s="16"/>
      <c r="K217" s="2"/>
      <c r="L217" s="2"/>
      <c r="M217" s="2"/>
      <c r="N217" s="2"/>
      <c r="O217" s="2"/>
      <c r="Q217" s="2"/>
    </row>
    <row r="218" spans="1:17" ht="15.75" customHeight="1">
      <c r="A218" s="2">
        <v>14744020</v>
      </c>
      <c r="B218" s="11" t="s">
        <v>3264</v>
      </c>
      <c r="C218" s="2" t="s">
        <v>126</v>
      </c>
      <c r="D218" s="2" t="s">
        <v>3265</v>
      </c>
      <c r="E218" s="2" t="s">
        <v>3266</v>
      </c>
      <c r="F218" s="2">
        <v>2003</v>
      </c>
      <c r="G218" s="2" t="s">
        <v>580</v>
      </c>
      <c r="H218" s="3" t="s">
        <v>53</v>
      </c>
      <c r="I218" s="2"/>
      <c r="J218" s="16"/>
      <c r="K218" s="2"/>
      <c r="L218" s="2"/>
      <c r="M218" s="2"/>
      <c r="N218" s="2"/>
      <c r="O218" s="2"/>
      <c r="Q218" s="2"/>
    </row>
    <row r="219" spans="1:17" ht="15.75" customHeight="1">
      <c r="A219" s="2">
        <v>30815505</v>
      </c>
      <c r="B219" s="11" t="s">
        <v>3267</v>
      </c>
      <c r="C219" s="2" t="s">
        <v>504</v>
      </c>
      <c r="D219" s="2" t="s">
        <v>3268</v>
      </c>
      <c r="E219" s="2" t="s">
        <v>3269</v>
      </c>
      <c r="F219" s="2">
        <v>2019</v>
      </c>
      <c r="G219" s="2" t="s">
        <v>580</v>
      </c>
      <c r="H219" s="3" t="s">
        <v>53</v>
      </c>
      <c r="I219" s="2"/>
      <c r="J219" s="16"/>
      <c r="K219" s="2"/>
      <c r="L219" s="2"/>
      <c r="M219" s="2"/>
      <c r="N219" s="2"/>
      <c r="O219" s="2"/>
      <c r="Q219" s="2"/>
    </row>
    <row r="220" spans="1:17" ht="15.75" customHeight="1">
      <c r="A220" s="2">
        <v>17334385</v>
      </c>
      <c r="B220" s="11" t="s">
        <v>3270</v>
      </c>
      <c r="C220" s="2" t="s">
        <v>193</v>
      </c>
      <c r="D220" s="2" t="s">
        <v>3271</v>
      </c>
      <c r="E220" s="2" t="s">
        <v>3272</v>
      </c>
      <c r="F220" s="2">
        <v>2007</v>
      </c>
      <c r="G220" s="2" t="s">
        <v>580</v>
      </c>
      <c r="H220" s="3" t="s">
        <v>53</v>
      </c>
      <c r="I220" s="2"/>
      <c r="J220" s="16"/>
      <c r="K220" s="2"/>
      <c r="L220" s="2"/>
      <c r="M220" s="2"/>
      <c r="N220" s="2"/>
      <c r="O220" s="2"/>
      <c r="Q220" s="2"/>
    </row>
    <row r="221" spans="1:17" ht="15.75" customHeight="1">
      <c r="A221" s="2">
        <v>11122137</v>
      </c>
      <c r="B221" s="11" t="s">
        <v>3273</v>
      </c>
      <c r="C221" s="2" t="s">
        <v>378</v>
      </c>
      <c r="D221" s="2" t="s">
        <v>3274</v>
      </c>
      <c r="E221" s="2" t="s">
        <v>3272</v>
      </c>
      <c r="F221" s="2">
        <v>2000</v>
      </c>
      <c r="G221" s="2" t="s">
        <v>580</v>
      </c>
      <c r="H221" s="3" t="s">
        <v>53</v>
      </c>
      <c r="I221" s="2"/>
      <c r="J221" s="16"/>
      <c r="K221" s="2"/>
      <c r="L221" s="2"/>
      <c r="M221" s="2"/>
      <c r="N221" s="2"/>
      <c r="O221" s="2"/>
      <c r="Q221" s="2"/>
    </row>
    <row r="222" spans="1:17" ht="15.75" customHeight="1">
      <c r="A222" s="2">
        <v>26046087</v>
      </c>
      <c r="B222" s="11" t="s">
        <v>3275</v>
      </c>
      <c r="C222" s="2" t="s">
        <v>550</v>
      </c>
      <c r="D222" s="2" t="s">
        <v>3276</v>
      </c>
      <c r="E222" s="2" t="s">
        <v>3277</v>
      </c>
      <c r="F222" s="2">
        <v>2015</v>
      </c>
      <c r="G222" s="2" t="s">
        <v>580</v>
      </c>
      <c r="H222" s="3" t="s">
        <v>53</v>
      </c>
      <c r="I222" s="2"/>
      <c r="J222" s="16"/>
      <c r="K222" s="2"/>
      <c r="L222" s="2"/>
      <c r="M222" s="2"/>
      <c r="N222" s="2"/>
      <c r="O222" s="2"/>
      <c r="Q222" s="2"/>
    </row>
    <row r="223" spans="1:17" ht="15.75" customHeight="1">
      <c r="A223" s="2">
        <v>10233397</v>
      </c>
      <c r="B223" s="11" t="s">
        <v>3278</v>
      </c>
      <c r="C223" s="2" t="s">
        <v>271</v>
      </c>
      <c r="D223" s="2" t="s">
        <v>3279</v>
      </c>
      <c r="E223" s="2" t="s">
        <v>3280</v>
      </c>
      <c r="F223" s="2">
        <v>1999</v>
      </c>
      <c r="G223" s="2" t="s">
        <v>580</v>
      </c>
      <c r="H223" s="3" t="s">
        <v>53</v>
      </c>
      <c r="I223" s="2"/>
      <c r="J223" s="16"/>
      <c r="K223" s="2"/>
      <c r="L223" s="2"/>
      <c r="M223" s="2"/>
      <c r="N223" s="2"/>
      <c r="O223" s="2"/>
      <c r="Q223" s="2"/>
    </row>
    <row r="224" spans="1:17" ht="15.75" customHeight="1">
      <c r="A224" s="2">
        <v>21538037</v>
      </c>
      <c r="B224" s="11" t="s">
        <v>3281</v>
      </c>
      <c r="C224" s="2" t="s">
        <v>219</v>
      </c>
      <c r="D224" s="2" t="s">
        <v>3282</v>
      </c>
      <c r="E224" s="2" t="s">
        <v>3283</v>
      </c>
      <c r="F224" s="2">
        <v>2011</v>
      </c>
      <c r="G224" s="2" t="s">
        <v>580</v>
      </c>
      <c r="H224" s="3" t="s">
        <v>53</v>
      </c>
      <c r="I224" s="2"/>
      <c r="J224" s="16"/>
      <c r="K224" s="2"/>
      <c r="L224" s="2"/>
      <c r="M224" s="2"/>
      <c r="N224" s="2"/>
      <c r="O224" s="2"/>
      <c r="Q224" s="2"/>
    </row>
    <row r="225" spans="1:17" ht="15.75" customHeight="1">
      <c r="A225" s="2">
        <v>24923536</v>
      </c>
      <c r="B225" s="11" t="s">
        <v>3284</v>
      </c>
      <c r="C225" s="2" t="s">
        <v>522</v>
      </c>
      <c r="D225" s="2" t="s">
        <v>3285</v>
      </c>
      <c r="E225" s="2" t="s">
        <v>3286</v>
      </c>
      <c r="F225" s="2">
        <v>2014</v>
      </c>
      <c r="G225" s="2" t="s">
        <v>580</v>
      </c>
      <c r="H225" s="3" t="s">
        <v>53</v>
      </c>
      <c r="I225" s="2"/>
      <c r="J225" s="16"/>
      <c r="K225" s="2"/>
      <c r="L225" s="2"/>
      <c r="M225" s="2"/>
      <c r="N225" s="2"/>
      <c r="O225" s="2"/>
      <c r="Q225" s="2"/>
    </row>
    <row r="226" spans="1:17" ht="15.75" customHeight="1">
      <c r="A226" s="2">
        <v>22018204</v>
      </c>
      <c r="B226" s="11" t="s">
        <v>3287</v>
      </c>
      <c r="C226" s="2" t="s">
        <v>510</v>
      </c>
      <c r="D226" s="2" t="s">
        <v>3288</v>
      </c>
      <c r="E226" s="2" t="s">
        <v>3289</v>
      </c>
      <c r="F226" s="2">
        <v>2011</v>
      </c>
      <c r="G226" s="2" t="s">
        <v>580</v>
      </c>
      <c r="H226" s="3" t="s">
        <v>2711</v>
      </c>
      <c r="I226" s="2"/>
      <c r="J226" s="16"/>
      <c r="K226" s="2"/>
      <c r="L226" s="2"/>
      <c r="M226" s="2"/>
      <c r="N226" s="2"/>
      <c r="O226" s="2"/>
      <c r="Q226" s="2"/>
    </row>
    <row r="227" spans="1:17" ht="15.75" customHeight="1">
      <c r="A227" s="2">
        <v>29698478</v>
      </c>
      <c r="B227" s="11" t="s">
        <v>3290</v>
      </c>
      <c r="C227" s="2" t="s">
        <v>300</v>
      </c>
      <c r="D227" s="2" t="s">
        <v>3291</v>
      </c>
      <c r="E227" s="2" t="s">
        <v>3292</v>
      </c>
      <c r="F227" s="2">
        <v>2018</v>
      </c>
      <c r="G227" s="2" t="s">
        <v>580</v>
      </c>
      <c r="H227" s="3" t="s">
        <v>53</v>
      </c>
      <c r="I227" s="2"/>
      <c r="J227" s="16"/>
      <c r="K227" s="2"/>
      <c r="L227" s="2"/>
      <c r="M227" s="2"/>
      <c r="N227" s="2"/>
      <c r="O227" s="2"/>
      <c r="Q227" s="2"/>
    </row>
    <row r="228" spans="1:17" ht="15.75" customHeight="1">
      <c r="A228" s="2">
        <v>18679368</v>
      </c>
      <c r="B228" s="11" t="s">
        <v>3293</v>
      </c>
      <c r="C228" s="2" t="s">
        <v>396</v>
      </c>
      <c r="D228" s="2" t="s">
        <v>3294</v>
      </c>
      <c r="E228" s="2" t="s">
        <v>3295</v>
      </c>
      <c r="F228" s="2">
        <v>2008</v>
      </c>
      <c r="G228" s="2" t="s">
        <v>580</v>
      </c>
      <c r="H228" s="3" t="s">
        <v>53</v>
      </c>
      <c r="I228" s="2"/>
      <c r="J228" s="16"/>
      <c r="K228" s="2"/>
      <c r="L228" s="2"/>
      <c r="M228" s="2"/>
      <c r="N228" s="2"/>
      <c r="O228" s="2"/>
      <c r="Q228" s="2"/>
    </row>
    <row r="229" spans="1:17" ht="15.75" customHeight="1">
      <c r="A229" s="2">
        <v>10505318</v>
      </c>
      <c r="B229" s="11" t="s">
        <v>3296</v>
      </c>
      <c r="C229" s="2" t="s">
        <v>183</v>
      </c>
      <c r="D229" s="2" t="s">
        <v>3297</v>
      </c>
      <c r="E229" s="2" t="s">
        <v>3298</v>
      </c>
      <c r="F229" s="2">
        <v>1999</v>
      </c>
      <c r="G229" s="2" t="s">
        <v>580</v>
      </c>
      <c r="H229" s="3" t="s">
        <v>53</v>
      </c>
      <c r="I229" s="2"/>
      <c r="J229" s="16"/>
      <c r="K229" s="2"/>
      <c r="L229" s="2"/>
      <c r="M229" s="2"/>
      <c r="N229" s="2"/>
      <c r="O229" s="2"/>
      <c r="Q229" s="2"/>
    </row>
    <row r="230" spans="1:17" ht="15.75" customHeight="1">
      <c r="A230" s="2">
        <v>32036434</v>
      </c>
      <c r="B230" s="11" t="s">
        <v>3299</v>
      </c>
      <c r="C230" s="2" t="s">
        <v>480</v>
      </c>
      <c r="D230" s="2" t="s">
        <v>3300</v>
      </c>
      <c r="E230" s="2" t="s">
        <v>3301</v>
      </c>
      <c r="F230" s="2">
        <v>2020</v>
      </c>
      <c r="G230" s="2" t="s">
        <v>580</v>
      </c>
      <c r="H230" s="3" t="s">
        <v>53</v>
      </c>
      <c r="I230" s="2"/>
      <c r="J230" s="16"/>
      <c r="K230" s="2"/>
      <c r="L230" s="2"/>
      <c r="M230" s="2"/>
      <c r="N230" s="2"/>
      <c r="O230" s="2"/>
      <c r="Q230" s="2"/>
    </row>
    <row r="231" spans="1:17" ht="15.75" customHeight="1">
      <c r="A231" s="2">
        <v>31650671</v>
      </c>
      <c r="B231" s="11" t="s">
        <v>3302</v>
      </c>
      <c r="C231" s="2" t="s">
        <v>43</v>
      </c>
      <c r="D231" s="2" t="s">
        <v>3303</v>
      </c>
      <c r="E231" s="2" t="s">
        <v>2789</v>
      </c>
      <c r="F231" s="2">
        <v>2020</v>
      </c>
      <c r="G231" s="2" t="s">
        <v>580</v>
      </c>
      <c r="H231" s="3" t="s">
        <v>53</v>
      </c>
      <c r="I231" s="2"/>
      <c r="J231" s="16"/>
      <c r="K231" s="2"/>
      <c r="L231" s="2"/>
      <c r="M231" s="2"/>
      <c r="N231" s="2"/>
      <c r="O231" s="2"/>
      <c r="Q231" s="2"/>
    </row>
    <row r="232" spans="1:17" ht="15.75" customHeight="1">
      <c r="A232" s="2">
        <v>28207973</v>
      </c>
      <c r="B232" s="11" t="s">
        <v>3304</v>
      </c>
      <c r="C232" s="2" t="s">
        <v>370</v>
      </c>
      <c r="D232" s="2" t="s">
        <v>3305</v>
      </c>
      <c r="E232" s="2" t="s">
        <v>3306</v>
      </c>
      <c r="F232" s="2">
        <v>2017</v>
      </c>
      <c r="G232" s="2" t="s">
        <v>580</v>
      </c>
      <c r="H232" s="3" t="s">
        <v>53</v>
      </c>
      <c r="I232" s="2"/>
      <c r="J232" s="16"/>
      <c r="K232" s="2"/>
      <c r="L232" s="2"/>
      <c r="M232" s="2"/>
      <c r="N232" s="2"/>
      <c r="O232" s="2"/>
      <c r="Q232" s="2"/>
    </row>
    <row r="233" spans="1:17" ht="15.75" customHeight="1">
      <c r="A233" s="2">
        <v>11438822</v>
      </c>
      <c r="B233" s="11" t="s">
        <v>3307</v>
      </c>
      <c r="C233" s="2" t="s">
        <v>181</v>
      </c>
      <c r="D233" s="2" t="s">
        <v>3308</v>
      </c>
      <c r="E233" s="2" t="s">
        <v>3309</v>
      </c>
      <c r="F233" s="2">
        <v>2001</v>
      </c>
      <c r="G233" s="2" t="s">
        <v>580</v>
      </c>
      <c r="H233" s="3" t="s">
        <v>53</v>
      </c>
      <c r="I233" s="2"/>
      <c r="J233" s="16"/>
      <c r="K233" s="2"/>
      <c r="L233" s="2"/>
      <c r="M233" s="2"/>
      <c r="N233" s="2"/>
      <c r="O233" s="2"/>
      <c r="Q233" s="2"/>
    </row>
    <row r="234" spans="1:17" ht="15.75" customHeight="1">
      <c r="A234" s="2">
        <v>20685258</v>
      </c>
      <c r="B234" s="11" t="s">
        <v>3310</v>
      </c>
      <c r="C234" s="2" t="s">
        <v>420</v>
      </c>
      <c r="D234" s="2" t="s">
        <v>3311</v>
      </c>
      <c r="E234" s="2" t="s">
        <v>3312</v>
      </c>
      <c r="F234" s="2">
        <v>2010</v>
      </c>
      <c r="G234" s="2" t="s">
        <v>580</v>
      </c>
      <c r="H234" s="3" t="s">
        <v>53</v>
      </c>
      <c r="I234" s="2"/>
      <c r="J234" s="16"/>
      <c r="K234" s="2"/>
      <c r="L234" s="2"/>
      <c r="M234" s="2"/>
      <c r="N234" s="2"/>
      <c r="O234" s="2"/>
      <c r="Q234" s="2"/>
    </row>
    <row r="235" spans="1:17" ht="15.75" customHeight="1">
      <c r="A235" s="2">
        <v>10568761</v>
      </c>
      <c r="B235" s="11" t="s">
        <v>3313</v>
      </c>
      <c r="C235" s="2" t="s">
        <v>138</v>
      </c>
      <c r="D235" s="2" t="s">
        <v>3314</v>
      </c>
      <c r="E235" s="2" t="s">
        <v>3315</v>
      </c>
      <c r="F235" s="2">
        <v>2000</v>
      </c>
      <c r="G235" s="2" t="s">
        <v>580</v>
      </c>
      <c r="H235" s="3" t="s">
        <v>53</v>
      </c>
      <c r="I235" s="2"/>
      <c r="J235" s="16"/>
      <c r="K235" s="2"/>
      <c r="L235" s="2"/>
      <c r="M235" s="2"/>
      <c r="N235" s="2"/>
      <c r="O235" s="2"/>
      <c r="Q235" s="2"/>
    </row>
    <row r="236" spans="1:17" ht="15.75" customHeight="1">
      <c r="A236" s="2">
        <v>28501929</v>
      </c>
      <c r="B236" s="11" t="s">
        <v>3316</v>
      </c>
      <c r="C236" s="2" t="s">
        <v>422</v>
      </c>
      <c r="D236" s="2" t="s">
        <v>3317</v>
      </c>
      <c r="E236" s="2" t="s">
        <v>3318</v>
      </c>
      <c r="F236" s="2">
        <v>2017</v>
      </c>
      <c r="G236" s="2" t="s">
        <v>580</v>
      </c>
      <c r="H236" s="3" t="s">
        <v>53</v>
      </c>
      <c r="I236" s="2"/>
      <c r="J236" s="16"/>
      <c r="K236" s="2"/>
      <c r="L236" s="2"/>
      <c r="M236" s="2"/>
      <c r="N236" s="2"/>
      <c r="O236" s="2"/>
      <c r="Q236" s="2"/>
    </row>
    <row r="237" spans="1:17" ht="15.75" customHeight="1">
      <c r="A237" s="2">
        <v>32386102</v>
      </c>
      <c r="B237" s="11" t="s">
        <v>3319</v>
      </c>
      <c r="C237" s="2" t="s">
        <v>498</v>
      </c>
      <c r="D237" s="2" t="s">
        <v>3320</v>
      </c>
      <c r="E237" s="2" t="s">
        <v>3321</v>
      </c>
      <c r="F237" s="2">
        <v>2020</v>
      </c>
      <c r="G237" s="2" t="s">
        <v>580</v>
      </c>
      <c r="H237" s="3" t="s">
        <v>53</v>
      </c>
      <c r="I237" s="2"/>
      <c r="J237" s="16"/>
      <c r="K237" s="2"/>
      <c r="L237" s="2"/>
      <c r="M237" s="2"/>
      <c r="N237" s="2"/>
      <c r="O237" s="2"/>
      <c r="Q237" s="2"/>
    </row>
    <row r="238" spans="1:17" ht="15.75" customHeight="1">
      <c r="A238" s="2">
        <v>29494951</v>
      </c>
      <c r="B238" s="11" t="s">
        <v>3322</v>
      </c>
      <c r="C238" s="2" t="s">
        <v>273</v>
      </c>
      <c r="D238" s="2" t="s">
        <v>3323</v>
      </c>
      <c r="E238" s="2" t="s">
        <v>3324</v>
      </c>
      <c r="F238" s="2">
        <v>2018</v>
      </c>
      <c r="G238" s="2" t="s">
        <v>580</v>
      </c>
      <c r="H238" s="3" t="s">
        <v>53</v>
      </c>
      <c r="I238" s="2"/>
      <c r="J238" s="16"/>
      <c r="K238" s="2"/>
      <c r="L238" s="2"/>
      <c r="M238" s="2"/>
      <c r="N238" s="2"/>
      <c r="O238" s="2"/>
      <c r="Q238" s="2"/>
    </row>
    <row r="239" spans="1:17" ht="15.75" customHeight="1">
      <c r="A239" s="2">
        <v>31063196</v>
      </c>
      <c r="B239" s="11" t="s">
        <v>3325</v>
      </c>
      <c r="C239" s="2" t="s">
        <v>83</v>
      </c>
      <c r="D239" s="2" t="s">
        <v>3326</v>
      </c>
      <c r="E239" s="2" t="s">
        <v>3327</v>
      </c>
      <c r="F239" s="2">
        <v>2019</v>
      </c>
      <c r="G239" s="2" t="s">
        <v>580</v>
      </c>
      <c r="H239" s="3" t="s">
        <v>53</v>
      </c>
      <c r="I239" s="2"/>
      <c r="J239" s="16"/>
      <c r="K239" s="2"/>
      <c r="L239" s="2"/>
      <c r="M239" s="2"/>
      <c r="N239" s="2"/>
      <c r="O239" s="2"/>
      <c r="Q239" s="2"/>
    </row>
    <row r="240" spans="1:17" ht="15.75" customHeight="1">
      <c r="A240" s="2">
        <v>29178248</v>
      </c>
      <c r="B240" s="11" t="s">
        <v>3328</v>
      </c>
      <c r="C240" s="2" t="s">
        <v>514</v>
      </c>
      <c r="D240" s="2" t="s">
        <v>3329</v>
      </c>
      <c r="E240" s="2" t="s">
        <v>3330</v>
      </c>
      <c r="F240" s="2">
        <v>2018</v>
      </c>
      <c r="G240" s="2" t="s">
        <v>580</v>
      </c>
      <c r="H240" s="3" t="s">
        <v>53</v>
      </c>
      <c r="I240" s="2"/>
      <c r="J240" s="16"/>
      <c r="K240" s="2"/>
      <c r="L240" s="2"/>
      <c r="M240" s="2"/>
      <c r="N240" s="2"/>
      <c r="O240" s="2"/>
      <c r="Q240" s="2"/>
    </row>
    <row r="241" spans="1:17" ht="15.75" customHeight="1">
      <c r="A241" s="2">
        <v>17110691</v>
      </c>
      <c r="B241" s="11" t="s">
        <v>3331</v>
      </c>
      <c r="C241" s="2" t="s">
        <v>358</v>
      </c>
      <c r="D241" s="2" t="s">
        <v>3332</v>
      </c>
      <c r="E241" s="2" t="s">
        <v>3333</v>
      </c>
      <c r="F241" s="2">
        <v>2006</v>
      </c>
      <c r="G241" s="2" t="s">
        <v>580</v>
      </c>
      <c r="H241" s="3" t="s">
        <v>53</v>
      </c>
      <c r="I241" s="2"/>
      <c r="J241" s="16"/>
      <c r="K241" s="2"/>
      <c r="L241" s="2"/>
      <c r="M241" s="2"/>
      <c r="N241" s="2"/>
      <c r="O241" s="2"/>
      <c r="Q241" s="2"/>
    </row>
    <row r="242" spans="1:17" ht="15.75" customHeight="1">
      <c r="A242" s="2">
        <v>33217174</v>
      </c>
      <c r="B242" s="11" t="s">
        <v>3334</v>
      </c>
      <c r="C242" s="2" t="s">
        <v>112</v>
      </c>
      <c r="D242" s="2" t="s">
        <v>3335</v>
      </c>
      <c r="E242" s="2" t="s">
        <v>3336</v>
      </c>
      <c r="F242" s="2">
        <v>2020</v>
      </c>
      <c r="G242" s="2" t="s">
        <v>580</v>
      </c>
      <c r="H242" s="3" t="s">
        <v>53</v>
      </c>
      <c r="I242" s="2"/>
      <c r="J242" s="16"/>
      <c r="K242" s="2"/>
      <c r="L242" s="2"/>
      <c r="M242" s="2"/>
      <c r="N242" s="2"/>
      <c r="O242" s="2"/>
      <c r="Q242" s="2"/>
    </row>
    <row r="243" spans="1:17" ht="15.75" customHeight="1">
      <c r="A243" s="2">
        <v>16323134</v>
      </c>
      <c r="B243" s="11" t="s">
        <v>3337</v>
      </c>
      <c r="C243" s="2" t="s">
        <v>144</v>
      </c>
      <c r="D243" s="2" t="s">
        <v>3338</v>
      </c>
      <c r="E243" s="2" t="s">
        <v>3336</v>
      </c>
      <c r="F243" s="2">
        <v>2006</v>
      </c>
      <c r="G243" s="2" t="s">
        <v>580</v>
      </c>
      <c r="H243" s="3" t="s">
        <v>53</v>
      </c>
      <c r="I243" s="2"/>
      <c r="J243" s="16"/>
      <c r="K243" s="2"/>
      <c r="L243" s="2"/>
      <c r="M243" s="2"/>
      <c r="N243" s="2"/>
      <c r="O243" s="2"/>
      <c r="Q243" s="2"/>
    </row>
    <row r="244" spans="1:17" ht="15.75" customHeight="1">
      <c r="A244" s="2">
        <v>28783148</v>
      </c>
      <c r="B244" s="11" t="s">
        <v>3339</v>
      </c>
      <c r="C244" s="2" t="s">
        <v>328</v>
      </c>
      <c r="D244" s="2" t="s">
        <v>3340</v>
      </c>
      <c r="E244" s="2" t="s">
        <v>3336</v>
      </c>
      <c r="F244" s="2">
        <v>2017</v>
      </c>
      <c r="G244" s="2" t="s">
        <v>580</v>
      </c>
      <c r="H244" s="3" t="s">
        <v>53</v>
      </c>
      <c r="I244" s="2"/>
      <c r="J244" s="16"/>
      <c r="K244" s="2"/>
      <c r="L244" s="2"/>
      <c r="M244" s="2"/>
      <c r="N244" s="2"/>
      <c r="O244" s="2"/>
      <c r="Q244" s="2"/>
    </row>
    <row r="245" spans="1:17" ht="15.75" customHeight="1">
      <c r="A245" s="2">
        <v>22750998</v>
      </c>
      <c r="B245" s="11" t="s">
        <v>3341</v>
      </c>
      <c r="C245" s="2" t="s">
        <v>388</v>
      </c>
      <c r="D245" s="2" t="s">
        <v>3342</v>
      </c>
      <c r="E245" s="2" t="s">
        <v>3336</v>
      </c>
      <c r="F245" s="2">
        <v>2013</v>
      </c>
      <c r="G245" s="2" t="s">
        <v>580</v>
      </c>
      <c r="H245" s="3" t="s">
        <v>53</v>
      </c>
      <c r="I245" s="2"/>
      <c r="J245" s="16"/>
      <c r="K245" s="2"/>
      <c r="L245" s="2"/>
      <c r="M245" s="2"/>
      <c r="N245" s="2"/>
      <c r="O245" s="2"/>
      <c r="Q245" s="2"/>
    </row>
    <row r="246" spans="1:17" ht="15.75" customHeight="1">
      <c r="A246" s="2">
        <v>23723198</v>
      </c>
      <c r="B246" s="11" t="s">
        <v>3343</v>
      </c>
      <c r="C246" s="2" t="s">
        <v>286</v>
      </c>
      <c r="D246" s="2" t="s">
        <v>3344</v>
      </c>
      <c r="E246" s="2" t="s">
        <v>3336</v>
      </c>
      <c r="F246" s="2">
        <v>2013</v>
      </c>
      <c r="G246" s="2" t="s">
        <v>580</v>
      </c>
      <c r="H246" s="3" t="s">
        <v>53</v>
      </c>
      <c r="I246" s="2"/>
      <c r="J246" s="16"/>
      <c r="K246" s="2"/>
      <c r="L246" s="2"/>
      <c r="M246" s="2"/>
      <c r="N246" s="2"/>
      <c r="O246" s="2"/>
      <c r="Q246" s="2"/>
    </row>
    <row r="247" spans="1:17" ht="15.75" customHeight="1">
      <c r="A247" s="2">
        <v>18037945</v>
      </c>
      <c r="B247" s="11" t="s">
        <v>3345</v>
      </c>
      <c r="C247" s="2" t="s">
        <v>209</v>
      </c>
      <c r="D247" s="2" t="s">
        <v>3346</v>
      </c>
      <c r="E247" s="2" t="s">
        <v>3336</v>
      </c>
      <c r="F247" s="2">
        <v>2008</v>
      </c>
      <c r="G247" s="2" t="s">
        <v>580</v>
      </c>
      <c r="H247" s="3" t="s">
        <v>53</v>
      </c>
      <c r="I247" s="2"/>
      <c r="J247" s="16"/>
      <c r="K247" s="2"/>
      <c r="L247" s="2"/>
      <c r="M247" s="2"/>
      <c r="N247" s="2"/>
      <c r="O247" s="2"/>
      <c r="Q247" s="2"/>
    </row>
    <row r="248" spans="1:17" ht="15.75" customHeight="1">
      <c r="A248" s="2">
        <v>19465942</v>
      </c>
      <c r="B248" s="11" t="s">
        <v>3347</v>
      </c>
      <c r="C248" s="2" t="s">
        <v>394</v>
      </c>
      <c r="D248" s="2" t="s">
        <v>3348</v>
      </c>
      <c r="E248" s="2" t="s">
        <v>3336</v>
      </c>
      <c r="F248" s="2">
        <v>2010</v>
      </c>
      <c r="G248" s="2" t="s">
        <v>580</v>
      </c>
      <c r="H248" s="3" t="s">
        <v>53</v>
      </c>
      <c r="I248" s="2"/>
      <c r="J248" s="16"/>
      <c r="K248" s="2"/>
      <c r="L248" s="2"/>
      <c r="M248" s="2"/>
      <c r="N248" s="2"/>
      <c r="O248" s="2"/>
      <c r="Q248" s="2"/>
    </row>
    <row r="249" spans="1:17" ht="15.75" customHeight="1">
      <c r="A249" s="2">
        <v>29454651</v>
      </c>
      <c r="B249" s="11" t="s">
        <v>3349</v>
      </c>
      <c r="C249" s="2" t="s">
        <v>288</v>
      </c>
      <c r="D249" s="2" t="s">
        <v>3350</v>
      </c>
      <c r="E249" s="2" t="s">
        <v>3336</v>
      </c>
      <c r="F249" s="2">
        <v>2018</v>
      </c>
      <c r="G249" s="2" t="s">
        <v>580</v>
      </c>
      <c r="H249" s="3" t="s">
        <v>53</v>
      </c>
      <c r="I249" s="2"/>
      <c r="J249" s="7"/>
    </row>
    <row r="250" spans="1:17" ht="15.75" customHeight="1">
      <c r="A250" s="2">
        <v>24548875</v>
      </c>
      <c r="B250" s="11" t="s">
        <v>3351</v>
      </c>
      <c r="C250" s="2" t="s">
        <v>330</v>
      </c>
      <c r="D250" s="2" t="s">
        <v>3352</v>
      </c>
      <c r="E250" s="2" t="s">
        <v>3353</v>
      </c>
      <c r="F250" s="2">
        <v>2014</v>
      </c>
      <c r="G250" s="2" t="s">
        <v>580</v>
      </c>
      <c r="H250" s="3" t="s">
        <v>53</v>
      </c>
      <c r="I250" s="2"/>
      <c r="J250" s="7"/>
    </row>
    <row r="251" spans="1:17" ht="15.75" customHeight="1">
      <c r="A251" s="2">
        <v>32004700</v>
      </c>
      <c r="B251" s="11" t="s">
        <v>3354</v>
      </c>
      <c r="C251" s="2" t="s">
        <v>558</v>
      </c>
      <c r="D251" s="2" t="s">
        <v>3355</v>
      </c>
      <c r="E251" s="2" t="s">
        <v>3356</v>
      </c>
      <c r="F251" s="2">
        <v>2020</v>
      </c>
      <c r="G251" s="2" t="s">
        <v>580</v>
      </c>
      <c r="H251" s="3" t="s">
        <v>53</v>
      </c>
      <c r="I251" s="2"/>
      <c r="J251" s="7"/>
    </row>
    <row r="252" spans="1:17" ht="15.75" customHeight="1">
      <c r="A252" s="2">
        <v>31782875</v>
      </c>
      <c r="B252" s="11" t="s">
        <v>3357</v>
      </c>
      <c r="C252" s="2" t="s">
        <v>568</v>
      </c>
      <c r="D252" s="2" t="s">
        <v>3358</v>
      </c>
      <c r="E252" s="2" t="s">
        <v>3359</v>
      </c>
      <c r="F252" s="2">
        <v>2020</v>
      </c>
      <c r="G252" s="2" t="s">
        <v>580</v>
      </c>
      <c r="H252" s="3" t="s">
        <v>53</v>
      </c>
      <c r="I252" s="2"/>
      <c r="J252" s="7"/>
    </row>
    <row r="253" spans="1:17" ht="15.75" customHeight="1">
      <c r="A253" s="2">
        <v>28939451</v>
      </c>
      <c r="B253" s="11" t="s">
        <v>3360</v>
      </c>
      <c r="C253" s="2" t="s">
        <v>526</v>
      </c>
      <c r="D253" s="2" t="s">
        <v>3361</v>
      </c>
      <c r="E253" s="2" t="s">
        <v>3362</v>
      </c>
      <c r="F253" s="2">
        <v>2018</v>
      </c>
      <c r="G253" s="2" t="s">
        <v>580</v>
      </c>
      <c r="H253" s="3" t="s">
        <v>53</v>
      </c>
      <c r="I253" s="2"/>
      <c r="J253" s="7"/>
    </row>
    <row r="254" spans="1:17" ht="15.75" customHeight="1">
      <c r="A254" s="2">
        <v>32860467</v>
      </c>
      <c r="B254" s="11" t="s">
        <v>3363</v>
      </c>
      <c r="C254" s="2" t="s">
        <v>40</v>
      </c>
      <c r="D254" s="2" t="s">
        <v>3364</v>
      </c>
      <c r="E254" s="2" t="s">
        <v>3362</v>
      </c>
      <c r="F254" s="2">
        <v>2020</v>
      </c>
      <c r="G254" s="2" t="s">
        <v>580</v>
      </c>
      <c r="H254" s="3" t="s">
        <v>53</v>
      </c>
      <c r="I254" s="2"/>
      <c r="J254" s="7"/>
    </row>
    <row r="255" spans="1:17" ht="15.75" customHeight="1">
      <c r="A255" s="2">
        <v>17448218</v>
      </c>
      <c r="B255" s="11" t="s">
        <v>3365</v>
      </c>
      <c r="C255" s="2" t="s">
        <v>356</v>
      </c>
      <c r="D255" s="2" t="s">
        <v>3366</v>
      </c>
      <c r="E255" s="2" t="s">
        <v>3367</v>
      </c>
      <c r="F255" s="2">
        <v>2007</v>
      </c>
      <c r="G255" s="2" t="s">
        <v>580</v>
      </c>
      <c r="H255" s="3" t="s">
        <v>53</v>
      </c>
      <c r="I255" s="2"/>
      <c r="J255" s="7"/>
    </row>
    <row r="256" spans="1:17" ht="15.75" customHeight="1">
      <c r="A256" s="2">
        <v>24407957</v>
      </c>
      <c r="B256" s="11" t="s">
        <v>3368</v>
      </c>
      <c r="C256" s="2" t="s">
        <v>284</v>
      </c>
      <c r="D256" s="2" t="s">
        <v>3369</v>
      </c>
      <c r="E256" s="2" t="s">
        <v>3370</v>
      </c>
      <c r="F256" s="2">
        <v>2015</v>
      </c>
      <c r="G256" s="2" t="s">
        <v>580</v>
      </c>
      <c r="H256" s="3" t="s">
        <v>2730</v>
      </c>
      <c r="J256" s="7"/>
    </row>
    <row r="257" spans="1:10" ht="15.75" customHeight="1">
      <c r="A257" s="4">
        <v>38243840</v>
      </c>
      <c r="B257" s="53" t="s">
        <v>3625</v>
      </c>
      <c r="E257" s="1" t="s">
        <v>3616</v>
      </c>
      <c r="F257" s="4">
        <v>2024</v>
      </c>
      <c r="G257" s="2" t="s">
        <v>580</v>
      </c>
      <c r="H257" s="3" t="s">
        <v>53</v>
      </c>
      <c r="J257" s="7"/>
    </row>
    <row r="258" spans="1:10" ht="15.75" customHeight="1">
      <c r="J258" s="7"/>
    </row>
    <row r="259" spans="1:10" ht="15.75" customHeight="1">
      <c r="J259" s="7"/>
    </row>
    <row r="260" spans="1:10" ht="15.75" customHeight="1">
      <c r="J260" s="7"/>
    </row>
    <row r="261" spans="1:10" ht="15.75" customHeight="1">
      <c r="J261" s="7"/>
    </row>
    <row r="262" spans="1:10" ht="15.75" customHeight="1">
      <c r="J262" s="7"/>
    </row>
    <row r="263" spans="1:10" ht="15.75" customHeight="1">
      <c r="J263" s="7"/>
    </row>
    <row r="264" spans="1:10" ht="15.75" customHeight="1">
      <c r="J264" s="7"/>
    </row>
    <row r="265" spans="1:10" ht="15.75" customHeight="1">
      <c r="J265" s="7"/>
    </row>
    <row r="266" spans="1:10" ht="15.75" customHeight="1">
      <c r="J266" s="7"/>
    </row>
    <row r="267" spans="1:10" ht="15.75" customHeight="1">
      <c r="J267" s="7"/>
    </row>
    <row r="268" spans="1:10" ht="15.75" customHeight="1">
      <c r="J268" s="7"/>
    </row>
    <row r="269" spans="1:10" ht="15.75" customHeight="1">
      <c r="J269" s="7"/>
    </row>
    <row r="270" spans="1:10" ht="15.75" customHeight="1">
      <c r="J270" s="7"/>
    </row>
    <row r="271" spans="1:10" ht="15.75" customHeight="1">
      <c r="J271" s="7"/>
    </row>
    <row r="272" spans="1:10" ht="15.75" customHeight="1">
      <c r="J272" s="7"/>
    </row>
    <row r="273" spans="10:10" ht="15.75" customHeight="1">
      <c r="J273" s="7"/>
    </row>
    <row r="274" spans="10:10" ht="15.75" customHeight="1">
      <c r="J274" s="7"/>
    </row>
    <row r="275" spans="10:10" ht="15.75" customHeight="1">
      <c r="J275" s="7"/>
    </row>
    <row r="276" spans="10:10" ht="15.75" customHeight="1">
      <c r="J276" s="7"/>
    </row>
    <row r="277" spans="10:10" ht="15.75" customHeight="1">
      <c r="J277" s="7"/>
    </row>
    <row r="278" spans="10:10" ht="15.75" customHeight="1">
      <c r="J278" s="7"/>
    </row>
    <row r="279" spans="10:10" ht="15.75" customHeight="1">
      <c r="J279" s="7"/>
    </row>
    <row r="280" spans="10:10" ht="15.75" customHeight="1">
      <c r="J280" s="7"/>
    </row>
    <row r="281" spans="10:10" ht="15.75" customHeight="1">
      <c r="J281" s="7"/>
    </row>
    <row r="282" spans="10:10" ht="15.75" customHeight="1">
      <c r="J282" s="7"/>
    </row>
    <row r="283" spans="10:10" ht="15.75" customHeight="1">
      <c r="J283" s="7"/>
    </row>
    <row r="284" spans="10:10" ht="15.75" customHeight="1">
      <c r="J284" s="7"/>
    </row>
    <row r="285" spans="10:10" ht="15.75" customHeight="1">
      <c r="J285" s="7"/>
    </row>
    <row r="286" spans="10:10" ht="15.75" customHeight="1">
      <c r="J286" s="7"/>
    </row>
    <row r="287" spans="10:10" ht="15.75" customHeight="1">
      <c r="J287" s="7"/>
    </row>
    <row r="288" spans="10:10" ht="15.75" customHeight="1">
      <c r="J288" s="7"/>
    </row>
    <row r="289" spans="10:10" ht="15.75" customHeight="1">
      <c r="J289" s="7"/>
    </row>
    <row r="290" spans="10:10" ht="15.75" customHeight="1">
      <c r="J290" s="7"/>
    </row>
    <row r="291" spans="10:10" ht="15.75" customHeight="1">
      <c r="J291" s="7"/>
    </row>
    <row r="292" spans="10:10" ht="15.75" customHeight="1">
      <c r="J292" s="7"/>
    </row>
    <row r="293" spans="10:10" ht="15.75" customHeight="1">
      <c r="J293" s="7"/>
    </row>
    <row r="294" spans="10:10" ht="15.75" customHeight="1">
      <c r="J294" s="7"/>
    </row>
    <row r="295" spans="10:10" ht="15.75" customHeight="1">
      <c r="J295" s="7"/>
    </row>
    <row r="296" spans="10:10" ht="15.75" customHeight="1">
      <c r="J296" s="7"/>
    </row>
    <row r="297" spans="10:10" ht="15.75" customHeight="1">
      <c r="J297" s="7"/>
    </row>
    <row r="298" spans="10:10" ht="15.75" customHeight="1">
      <c r="J298" s="7"/>
    </row>
    <row r="299" spans="10:10" ht="15.75" customHeight="1">
      <c r="J299" s="7"/>
    </row>
    <row r="300" spans="10:10" ht="15.75" customHeight="1">
      <c r="J300" s="7"/>
    </row>
    <row r="301" spans="10:10" ht="15.75" customHeight="1">
      <c r="J301" s="7"/>
    </row>
    <row r="302" spans="10:10" ht="15.75" customHeight="1">
      <c r="J302" s="7"/>
    </row>
    <row r="303" spans="10:10" ht="15.75" customHeight="1">
      <c r="J303" s="7"/>
    </row>
    <row r="304" spans="10:10" ht="15.75" customHeight="1">
      <c r="J304" s="7"/>
    </row>
    <row r="305" spans="10:10" ht="15.75" customHeight="1">
      <c r="J305" s="7"/>
    </row>
    <row r="306" spans="10:10" ht="15.75" customHeight="1">
      <c r="J306" s="7"/>
    </row>
    <row r="307" spans="10:10" ht="15.75" customHeight="1">
      <c r="J307" s="7"/>
    </row>
    <row r="308" spans="10:10" ht="15.75" customHeight="1">
      <c r="J308" s="7"/>
    </row>
    <row r="309" spans="10:10" ht="15.75" customHeight="1">
      <c r="J309" s="7"/>
    </row>
    <row r="310" spans="10:10" ht="15.75" customHeight="1">
      <c r="J310" s="7"/>
    </row>
    <row r="311" spans="10:10" ht="15.75" customHeight="1">
      <c r="J311" s="7"/>
    </row>
    <row r="312" spans="10:10" ht="15.75" customHeight="1">
      <c r="J312" s="7"/>
    </row>
    <row r="313" spans="10:10" ht="15.75" customHeight="1">
      <c r="J313" s="7"/>
    </row>
    <row r="314" spans="10:10" ht="15.75" customHeight="1">
      <c r="J314" s="7"/>
    </row>
    <row r="315" spans="10:10" ht="15.75" customHeight="1">
      <c r="J315" s="7"/>
    </row>
    <row r="316" spans="10:10" ht="15.75" customHeight="1">
      <c r="J316" s="7"/>
    </row>
    <row r="317" spans="10:10" ht="15.75" customHeight="1">
      <c r="J317" s="7"/>
    </row>
    <row r="318" spans="10:10" ht="15.75" customHeight="1">
      <c r="J318" s="7"/>
    </row>
    <row r="319" spans="10:10" ht="15.75" customHeight="1">
      <c r="J319" s="7"/>
    </row>
    <row r="320" spans="10:10" ht="15.75" customHeight="1">
      <c r="J320" s="7"/>
    </row>
    <row r="321" spans="10:10" ht="15.75" customHeight="1">
      <c r="J321" s="7"/>
    </row>
    <row r="322" spans="10:10" ht="15.75" customHeight="1">
      <c r="J322" s="7"/>
    </row>
    <row r="323" spans="10:10" ht="15.75" customHeight="1">
      <c r="J323" s="7"/>
    </row>
    <row r="324" spans="10:10" ht="15.75" customHeight="1">
      <c r="J324" s="7"/>
    </row>
    <row r="325" spans="10:10" ht="15.75" customHeight="1">
      <c r="J325" s="7"/>
    </row>
    <row r="326" spans="10:10" ht="15.75" customHeight="1">
      <c r="J326" s="7"/>
    </row>
    <row r="327" spans="10:10" ht="15.75" customHeight="1">
      <c r="J327" s="7"/>
    </row>
    <row r="328" spans="10:10" ht="15.75" customHeight="1">
      <c r="J328" s="7"/>
    </row>
    <row r="329" spans="10:10" ht="15.75" customHeight="1">
      <c r="J329" s="7"/>
    </row>
    <row r="330" spans="10:10" ht="15.75" customHeight="1">
      <c r="J330" s="7"/>
    </row>
    <row r="331" spans="10:10" ht="15.75" customHeight="1">
      <c r="J331" s="7"/>
    </row>
    <row r="332" spans="10:10" ht="15.75" customHeight="1">
      <c r="J332" s="7"/>
    </row>
    <row r="333" spans="10:10" ht="15.75" customHeight="1">
      <c r="J333" s="7"/>
    </row>
    <row r="334" spans="10:10" ht="15.75" customHeight="1">
      <c r="J334" s="7"/>
    </row>
    <row r="335" spans="10:10" ht="15.75" customHeight="1">
      <c r="J335" s="7"/>
    </row>
    <row r="336" spans="10:10" ht="15.75" customHeight="1">
      <c r="J336" s="7"/>
    </row>
    <row r="337" spans="10:10" ht="15.75" customHeight="1">
      <c r="J337" s="7"/>
    </row>
    <row r="338" spans="10:10" ht="15.75" customHeight="1">
      <c r="J338" s="7"/>
    </row>
    <row r="339" spans="10:10" ht="15.75" customHeight="1">
      <c r="J339" s="7"/>
    </row>
    <row r="340" spans="10:10" ht="15.75" customHeight="1">
      <c r="J340" s="7"/>
    </row>
    <row r="341" spans="10:10" ht="15.75" customHeight="1">
      <c r="J341" s="7"/>
    </row>
    <row r="342" spans="10:10" ht="15.75" customHeight="1">
      <c r="J342" s="7"/>
    </row>
    <row r="343" spans="10:10" ht="15.75" customHeight="1">
      <c r="J343" s="7"/>
    </row>
    <row r="344" spans="10:10" ht="15.75" customHeight="1">
      <c r="J344" s="7"/>
    </row>
    <row r="345" spans="10:10" ht="15.75" customHeight="1">
      <c r="J345" s="7"/>
    </row>
    <row r="346" spans="10:10" ht="15.75" customHeight="1">
      <c r="J346" s="7"/>
    </row>
    <row r="347" spans="10:10" ht="15.75" customHeight="1">
      <c r="J347" s="7"/>
    </row>
    <row r="348" spans="10:10" ht="15.75" customHeight="1">
      <c r="J348" s="7"/>
    </row>
    <row r="349" spans="10:10" ht="15.75" customHeight="1">
      <c r="J349" s="7"/>
    </row>
    <row r="350" spans="10:10" ht="15.75" customHeight="1">
      <c r="J350" s="7"/>
    </row>
    <row r="351" spans="10:10" ht="15.75" customHeight="1">
      <c r="J351" s="7"/>
    </row>
    <row r="352" spans="10:10" ht="15.75" customHeight="1">
      <c r="J352" s="7"/>
    </row>
    <row r="353" spans="10:10" ht="15.75" customHeight="1">
      <c r="J353" s="7"/>
    </row>
    <row r="354" spans="10:10" ht="15.75" customHeight="1">
      <c r="J354" s="7"/>
    </row>
    <row r="355" spans="10:10" ht="15.75" customHeight="1">
      <c r="J355" s="7"/>
    </row>
    <row r="356" spans="10:10" ht="15.75" customHeight="1">
      <c r="J356" s="7"/>
    </row>
    <row r="357" spans="10:10" ht="15.75" customHeight="1">
      <c r="J357" s="7"/>
    </row>
    <row r="358" spans="10:10" ht="15.75" customHeight="1">
      <c r="J358" s="7"/>
    </row>
    <row r="359" spans="10:10" ht="15.75" customHeight="1">
      <c r="J359" s="7"/>
    </row>
    <row r="360" spans="10:10" ht="15.75" customHeight="1">
      <c r="J360" s="7"/>
    </row>
    <row r="361" spans="10:10" ht="15.75" customHeight="1">
      <c r="J361" s="7"/>
    </row>
    <row r="362" spans="10:10" ht="15.75" customHeight="1">
      <c r="J362" s="7"/>
    </row>
    <row r="363" spans="10:10" ht="15.75" customHeight="1">
      <c r="J363" s="7"/>
    </row>
    <row r="364" spans="10:10" ht="15.75" customHeight="1">
      <c r="J364" s="7"/>
    </row>
    <row r="365" spans="10:10" ht="15.75" customHeight="1">
      <c r="J365" s="7"/>
    </row>
    <row r="366" spans="10:10" ht="15.75" customHeight="1">
      <c r="J366" s="7"/>
    </row>
    <row r="367" spans="10:10" ht="15.75" customHeight="1">
      <c r="J367" s="7"/>
    </row>
    <row r="368" spans="10:10" ht="15.75" customHeight="1">
      <c r="J368" s="7"/>
    </row>
    <row r="369" spans="10:10" ht="15.75" customHeight="1">
      <c r="J369" s="7"/>
    </row>
    <row r="370" spans="10:10" ht="15.75" customHeight="1">
      <c r="J370" s="7"/>
    </row>
    <row r="371" spans="10:10" ht="15.75" customHeight="1">
      <c r="J371" s="7"/>
    </row>
    <row r="372" spans="10:10" ht="15.75" customHeight="1">
      <c r="J372" s="7"/>
    </row>
    <row r="373" spans="10:10" ht="15.75" customHeight="1">
      <c r="J373" s="7"/>
    </row>
    <row r="374" spans="10:10" ht="15.75" customHeight="1">
      <c r="J374" s="7"/>
    </row>
    <row r="375" spans="10:10" ht="15.75" customHeight="1">
      <c r="J375" s="7"/>
    </row>
    <row r="376" spans="10:10" ht="15.75" customHeight="1">
      <c r="J376" s="7"/>
    </row>
    <row r="377" spans="10:10" ht="15.75" customHeight="1">
      <c r="J377" s="7"/>
    </row>
    <row r="378" spans="10:10" ht="15.75" customHeight="1">
      <c r="J378" s="7"/>
    </row>
    <row r="379" spans="10:10" ht="15.75" customHeight="1">
      <c r="J379" s="7"/>
    </row>
    <row r="380" spans="10:10" ht="15.75" customHeight="1">
      <c r="J380" s="7"/>
    </row>
    <row r="381" spans="10:10" ht="15.75" customHeight="1">
      <c r="J381" s="7"/>
    </row>
    <row r="382" spans="10:10" ht="15.75" customHeight="1">
      <c r="J382" s="7"/>
    </row>
    <row r="383" spans="10:10" ht="15.75" customHeight="1">
      <c r="J383" s="7"/>
    </row>
    <row r="384" spans="10:10" ht="15.75" customHeight="1">
      <c r="J384" s="7"/>
    </row>
    <row r="385" spans="10:10" ht="15.75" customHeight="1">
      <c r="J385" s="7"/>
    </row>
    <row r="386" spans="10:10" ht="15.75" customHeight="1">
      <c r="J386" s="7"/>
    </row>
    <row r="387" spans="10:10" ht="15.75" customHeight="1">
      <c r="J387" s="7"/>
    </row>
    <row r="388" spans="10:10" ht="15.75" customHeight="1">
      <c r="J388" s="7"/>
    </row>
    <row r="389" spans="10:10" ht="15.75" customHeight="1">
      <c r="J389" s="7"/>
    </row>
    <row r="390" spans="10:10" ht="15.75" customHeight="1">
      <c r="J390" s="7"/>
    </row>
    <row r="391" spans="10:10" ht="15.75" customHeight="1">
      <c r="J391" s="7"/>
    </row>
    <row r="392" spans="10:10" ht="15.75" customHeight="1">
      <c r="J392" s="7"/>
    </row>
    <row r="393" spans="10:10" ht="15.75" customHeight="1">
      <c r="J393" s="7"/>
    </row>
    <row r="394" spans="10:10" ht="15.75" customHeight="1">
      <c r="J394" s="7"/>
    </row>
    <row r="395" spans="10:10" ht="15.75" customHeight="1">
      <c r="J395" s="7"/>
    </row>
    <row r="396" spans="10:10" ht="15.75" customHeight="1">
      <c r="J396" s="7"/>
    </row>
    <row r="397" spans="10:10" ht="15.75" customHeight="1">
      <c r="J397" s="7"/>
    </row>
    <row r="398" spans="10:10" ht="15.75" customHeight="1">
      <c r="J398" s="7"/>
    </row>
    <row r="399" spans="10:10" ht="15.75" customHeight="1">
      <c r="J399" s="7"/>
    </row>
    <row r="400" spans="10:10" ht="15.75" customHeight="1">
      <c r="J400" s="7"/>
    </row>
    <row r="401" spans="10:10" ht="15.75" customHeight="1">
      <c r="J401" s="7"/>
    </row>
    <row r="402" spans="10:10" ht="15.75" customHeight="1">
      <c r="J402" s="7"/>
    </row>
    <row r="403" spans="10:10" ht="15.75" customHeight="1">
      <c r="J403" s="7"/>
    </row>
    <row r="404" spans="10:10" ht="15.75" customHeight="1">
      <c r="J404" s="7"/>
    </row>
    <row r="405" spans="10:10" ht="15.75" customHeight="1">
      <c r="J405" s="7"/>
    </row>
    <row r="406" spans="10:10" ht="15.75" customHeight="1">
      <c r="J406" s="7"/>
    </row>
    <row r="407" spans="10:10" ht="15.75" customHeight="1">
      <c r="J407" s="7"/>
    </row>
    <row r="408" spans="10:10" ht="15.75" customHeight="1">
      <c r="J408" s="7"/>
    </row>
    <row r="409" spans="10:10" ht="15.75" customHeight="1">
      <c r="J409" s="7"/>
    </row>
    <row r="410" spans="10:10" ht="15.75" customHeight="1">
      <c r="J410" s="7"/>
    </row>
    <row r="411" spans="10:10" ht="15.75" customHeight="1">
      <c r="J411" s="7"/>
    </row>
    <row r="412" spans="10:10" ht="15.75" customHeight="1">
      <c r="J412" s="7"/>
    </row>
    <row r="413" spans="10:10" ht="15.75" customHeight="1">
      <c r="J413" s="7"/>
    </row>
    <row r="414" spans="10:10" ht="15.75" customHeight="1">
      <c r="J414" s="7"/>
    </row>
    <row r="415" spans="10:10" ht="15.75" customHeight="1">
      <c r="J415" s="7"/>
    </row>
    <row r="416" spans="10:10" ht="15.75" customHeight="1">
      <c r="J416" s="7"/>
    </row>
    <row r="417" spans="10:10" ht="15.75" customHeight="1">
      <c r="J417" s="7"/>
    </row>
    <row r="418" spans="10:10" ht="15.75" customHeight="1">
      <c r="J418" s="7"/>
    </row>
    <row r="419" spans="10:10" ht="15.75" customHeight="1">
      <c r="J419" s="7"/>
    </row>
    <row r="420" spans="10:10" ht="15.75" customHeight="1">
      <c r="J420" s="7"/>
    </row>
    <row r="421" spans="10:10" ht="15.75" customHeight="1">
      <c r="J421" s="7"/>
    </row>
    <row r="422" spans="10:10" ht="15.75" customHeight="1">
      <c r="J422" s="7"/>
    </row>
    <row r="423" spans="10:10" ht="15.75" customHeight="1">
      <c r="J423" s="7"/>
    </row>
    <row r="424" spans="10:10" ht="15.75" customHeight="1">
      <c r="J424" s="7"/>
    </row>
    <row r="425" spans="10:10" ht="15.75" customHeight="1">
      <c r="J425" s="7"/>
    </row>
    <row r="426" spans="10:10" ht="15.75" customHeight="1">
      <c r="J426" s="7"/>
    </row>
    <row r="427" spans="10:10" ht="15.75" customHeight="1">
      <c r="J427" s="7"/>
    </row>
    <row r="428" spans="10:10" ht="15.75" customHeight="1">
      <c r="J428" s="7"/>
    </row>
    <row r="429" spans="10:10" ht="15.75" customHeight="1">
      <c r="J429" s="7"/>
    </row>
    <row r="430" spans="10:10" ht="15.75" customHeight="1">
      <c r="J430" s="7"/>
    </row>
    <row r="431" spans="10:10" ht="15.75" customHeight="1">
      <c r="J431" s="7"/>
    </row>
    <row r="432" spans="10:10" ht="15.75" customHeight="1">
      <c r="J432" s="7"/>
    </row>
    <row r="433" spans="10:10" ht="15.75" customHeight="1">
      <c r="J433" s="7"/>
    </row>
    <row r="434" spans="10:10" ht="15.75" customHeight="1">
      <c r="J434" s="7"/>
    </row>
    <row r="435" spans="10:10" ht="15.75" customHeight="1">
      <c r="J435" s="7"/>
    </row>
    <row r="436" spans="10:10" ht="15.75" customHeight="1">
      <c r="J436" s="7"/>
    </row>
    <row r="437" spans="10:10" ht="15.75" customHeight="1">
      <c r="J437" s="7"/>
    </row>
    <row r="438" spans="10:10" ht="15.75" customHeight="1">
      <c r="J438" s="7"/>
    </row>
    <row r="439" spans="10:10" ht="15.75" customHeight="1">
      <c r="J439" s="7"/>
    </row>
    <row r="440" spans="10:10" ht="15.75" customHeight="1">
      <c r="J440" s="7"/>
    </row>
    <row r="441" spans="10:10" ht="15.75" customHeight="1">
      <c r="J441" s="7"/>
    </row>
    <row r="442" spans="10:10" ht="15.75" customHeight="1">
      <c r="J442" s="7"/>
    </row>
    <row r="443" spans="10:10" ht="15.75" customHeight="1">
      <c r="J443" s="7"/>
    </row>
    <row r="444" spans="10:10" ht="15.75" customHeight="1">
      <c r="J444" s="7"/>
    </row>
    <row r="445" spans="10:10" ht="15.75" customHeight="1">
      <c r="J445" s="7"/>
    </row>
    <row r="446" spans="10:10" ht="15.75" customHeight="1">
      <c r="J446" s="7"/>
    </row>
    <row r="447" spans="10:10" ht="15.75" customHeight="1">
      <c r="J447" s="7"/>
    </row>
    <row r="448" spans="10:10" ht="15.75" customHeight="1">
      <c r="J448" s="7"/>
    </row>
    <row r="449" spans="10:10" ht="15.75" customHeight="1">
      <c r="J449" s="7"/>
    </row>
    <row r="450" spans="10:10" ht="15.75" customHeight="1">
      <c r="J450" s="7"/>
    </row>
    <row r="451" spans="10:10" ht="15.75" customHeight="1">
      <c r="J451" s="7"/>
    </row>
    <row r="452" spans="10:10" ht="15.75" customHeight="1">
      <c r="J452" s="7"/>
    </row>
    <row r="453" spans="10:10" ht="15.75" customHeight="1">
      <c r="J453" s="7"/>
    </row>
    <row r="454" spans="10:10" ht="15.75" customHeight="1">
      <c r="J454" s="7"/>
    </row>
    <row r="455" spans="10:10" ht="15.75" customHeight="1">
      <c r="J455" s="7"/>
    </row>
    <row r="456" spans="10:10" ht="15.75" customHeight="1">
      <c r="J456" s="7"/>
    </row>
    <row r="457" spans="10:10" ht="15.75" customHeight="1">
      <c r="J457" s="7"/>
    </row>
    <row r="458" spans="10:10" ht="15.75" customHeight="1">
      <c r="J458" s="7"/>
    </row>
    <row r="459" spans="10:10" ht="15.75" customHeight="1">
      <c r="J459" s="7"/>
    </row>
    <row r="460" spans="10:10" ht="15.75" customHeight="1">
      <c r="J460" s="7"/>
    </row>
    <row r="461" spans="10:10" ht="15.75" customHeight="1">
      <c r="J461" s="7"/>
    </row>
    <row r="462" spans="10:10" ht="15.75" customHeight="1">
      <c r="J462" s="7"/>
    </row>
    <row r="463" spans="10:10" ht="15.75" customHeight="1">
      <c r="J463" s="7"/>
    </row>
    <row r="464" spans="10:10" ht="15.75" customHeight="1">
      <c r="J464" s="7"/>
    </row>
    <row r="465" spans="10:10" ht="15.75" customHeight="1">
      <c r="J465" s="7"/>
    </row>
    <row r="466" spans="10:10" ht="15.75" customHeight="1">
      <c r="J466" s="7"/>
    </row>
    <row r="467" spans="10:10" ht="15.75" customHeight="1">
      <c r="J467" s="7"/>
    </row>
    <row r="468" spans="10:10" ht="15.75" customHeight="1">
      <c r="J468" s="7"/>
    </row>
    <row r="469" spans="10:10" ht="15.75" customHeight="1">
      <c r="J469" s="7"/>
    </row>
    <row r="470" spans="10:10" ht="15.75" customHeight="1">
      <c r="J470" s="7"/>
    </row>
    <row r="471" spans="10:10" ht="15.75" customHeight="1">
      <c r="J471" s="7"/>
    </row>
    <row r="472" spans="10:10" ht="15.75" customHeight="1">
      <c r="J472" s="7"/>
    </row>
    <row r="473" spans="10:10" ht="15.75" customHeight="1">
      <c r="J473" s="7"/>
    </row>
    <row r="474" spans="10:10" ht="15.75" customHeight="1">
      <c r="J474" s="7"/>
    </row>
    <row r="475" spans="10:10" ht="15.75" customHeight="1">
      <c r="J475" s="7"/>
    </row>
    <row r="476" spans="10:10" ht="15.75" customHeight="1">
      <c r="J476" s="7"/>
    </row>
    <row r="477" spans="10:10" ht="15.75" customHeight="1">
      <c r="J477" s="7"/>
    </row>
    <row r="478" spans="10:10" ht="15.75" customHeight="1">
      <c r="J478" s="7"/>
    </row>
    <row r="479" spans="10:10" ht="15.75" customHeight="1">
      <c r="J479" s="7"/>
    </row>
    <row r="480" spans="10:10" ht="15.75" customHeight="1">
      <c r="J480" s="7"/>
    </row>
    <row r="481" spans="10:10" ht="15.75" customHeight="1">
      <c r="J481" s="7"/>
    </row>
    <row r="482" spans="10:10" ht="15.75" customHeight="1">
      <c r="J482" s="7"/>
    </row>
    <row r="483" spans="10:10" ht="15.75" customHeight="1">
      <c r="J483" s="7"/>
    </row>
    <row r="484" spans="10:10" ht="15.75" customHeight="1">
      <c r="J484" s="7"/>
    </row>
    <row r="485" spans="10:10" ht="15.75" customHeight="1">
      <c r="J485" s="7"/>
    </row>
    <row r="486" spans="10:10" ht="15.75" customHeight="1">
      <c r="J486" s="7"/>
    </row>
    <row r="487" spans="10:10" ht="15.75" customHeight="1">
      <c r="J487" s="7"/>
    </row>
    <row r="488" spans="10:10" ht="15.75" customHeight="1">
      <c r="J488" s="7"/>
    </row>
    <row r="489" spans="10:10" ht="15.75" customHeight="1">
      <c r="J489" s="7"/>
    </row>
    <row r="490" spans="10:10" ht="15.75" customHeight="1">
      <c r="J490" s="7"/>
    </row>
    <row r="491" spans="10:10" ht="15.75" customHeight="1">
      <c r="J491" s="7"/>
    </row>
    <row r="492" spans="10:10" ht="15.75" customHeight="1">
      <c r="J492" s="7"/>
    </row>
    <row r="493" spans="10:10" ht="15.75" customHeight="1">
      <c r="J493" s="7"/>
    </row>
    <row r="494" spans="10:10" ht="15.75" customHeight="1">
      <c r="J494" s="7"/>
    </row>
    <row r="495" spans="10:10" ht="15.75" customHeight="1">
      <c r="J495" s="7"/>
    </row>
    <row r="496" spans="10:10" ht="15.75" customHeight="1">
      <c r="J496" s="7"/>
    </row>
    <row r="497" spans="10:10" ht="15.75" customHeight="1">
      <c r="J497" s="7"/>
    </row>
    <row r="498" spans="10:10" ht="15.75" customHeight="1">
      <c r="J498" s="7"/>
    </row>
    <row r="499" spans="10:10" ht="15.75" customHeight="1">
      <c r="J499" s="7"/>
    </row>
    <row r="500" spans="10:10" ht="15.75" customHeight="1">
      <c r="J500" s="7"/>
    </row>
    <row r="501" spans="10:10" ht="15.75" customHeight="1">
      <c r="J501" s="7"/>
    </row>
    <row r="502" spans="10:10" ht="15.75" customHeight="1">
      <c r="J502" s="7"/>
    </row>
    <row r="503" spans="10:10" ht="15.75" customHeight="1">
      <c r="J503" s="7"/>
    </row>
    <row r="504" spans="10:10" ht="15.75" customHeight="1">
      <c r="J504" s="7"/>
    </row>
    <row r="505" spans="10:10" ht="15.75" customHeight="1">
      <c r="J505" s="7"/>
    </row>
    <row r="506" spans="10:10" ht="15.75" customHeight="1">
      <c r="J506" s="7"/>
    </row>
    <row r="507" spans="10:10" ht="15.75" customHeight="1">
      <c r="J507" s="7"/>
    </row>
    <row r="508" spans="10:10" ht="15.75" customHeight="1">
      <c r="J508" s="7"/>
    </row>
    <row r="509" spans="10:10" ht="15.75" customHeight="1">
      <c r="J509" s="7"/>
    </row>
    <row r="510" spans="10:10" ht="15.75" customHeight="1">
      <c r="J510" s="7"/>
    </row>
    <row r="511" spans="10:10" ht="15.75" customHeight="1">
      <c r="J511" s="7"/>
    </row>
    <row r="512" spans="10:10" ht="15.75" customHeight="1">
      <c r="J512" s="7"/>
    </row>
    <row r="513" spans="10:10" ht="15.75" customHeight="1">
      <c r="J513" s="7"/>
    </row>
    <row r="514" spans="10:10" ht="15.75" customHeight="1">
      <c r="J514" s="7"/>
    </row>
    <row r="515" spans="10:10" ht="15.75" customHeight="1">
      <c r="J515" s="7"/>
    </row>
    <row r="516" spans="10:10" ht="15.75" customHeight="1">
      <c r="J516" s="7"/>
    </row>
    <row r="517" spans="10:10" ht="15.75" customHeight="1">
      <c r="J517" s="7"/>
    </row>
    <row r="518" spans="10:10" ht="15.75" customHeight="1">
      <c r="J518" s="7"/>
    </row>
    <row r="519" spans="10:10" ht="15.75" customHeight="1">
      <c r="J519" s="7"/>
    </row>
    <row r="520" spans="10:10" ht="15.75" customHeight="1">
      <c r="J520" s="7"/>
    </row>
    <row r="521" spans="10:10" ht="15.75" customHeight="1">
      <c r="J521" s="7"/>
    </row>
    <row r="522" spans="10:10" ht="15.75" customHeight="1">
      <c r="J522" s="7"/>
    </row>
    <row r="523" spans="10:10" ht="15.75" customHeight="1">
      <c r="J523" s="7"/>
    </row>
    <row r="524" spans="10:10" ht="15.75" customHeight="1">
      <c r="J524" s="7"/>
    </row>
    <row r="525" spans="10:10" ht="15.75" customHeight="1">
      <c r="J525" s="7"/>
    </row>
    <row r="526" spans="10:10" ht="15.75" customHeight="1">
      <c r="J526" s="7"/>
    </row>
    <row r="527" spans="10:10" ht="15.75" customHeight="1">
      <c r="J527" s="7"/>
    </row>
    <row r="528" spans="10:10" ht="15.75" customHeight="1">
      <c r="J528" s="7"/>
    </row>
    <row r="529" spans="10:10" ht="15.75" customHeight="1">
      <c r="J529" s="7"/>
    </row>
    <row r="530" spans="10:10" ht="15.75" customHeight="1">
      <c r="J530" s="7"/>
    </row>
    <row r="531" spans="10:10" ht="15.75" customHeight="1">
      <c r="J531" s="7"/>
    </row>
    <row r="532" spans="10:10" ht="15.75" customHeight="1">
      <c r="J532" s="7"/>
    </row>
    <row r="533" spans="10:10" ht="15.75" customHeight="1">
      <c r="J533" s="7"/>
    </row>
    <row r="534" spans="10:10" ht="15.75" customHeight="1">
      <c r="J534" s="7"/>
    </row>
    <row r="535" spans="10:10" ht="15.75" customHeight="1">
      <c r="J535" s="7"/>
    </row>
    <row r="536" spans="10:10" ht="15.75" customHeight="1">
      <c r="J536" s="7"/>
    </row>
    <row r="537" spans="10:10" ht="15.75" customHeight="1">
      <c r="J537" s="7"/>
    </row>
    <row r="538" spans="10:10" ht="15.75" customHeight="1">
      <c r="J538" s="7"/>
    </row>
    <row r="539" spans="10:10" ht="15.75" customHeight="1">
      <c r="J539" s="7"/>
    </row>
    <row r="540" spans="10:10" ht="15.75" customHeight="1">
      <c r="J540" s="7"/>
    </row>
    <row r="541" spans="10:10" ht="15.75" customHeight="1">
      <c r="J541" s="7"/>
    </row>
    <row r="542" spans="10:10" ht="15.75" customHeight="1">
      <c r="J542" s="7"/>
    </row>
    <row r="543" spans="10:10" ht="15.75" customHeight="1">
      <c r="J543" s="7"/>
    </row>
    <row r="544" spans="10:10" ht="15.75" customHeight="1">
      <c r="J544" s="7"/>
    </row>
    <row r="545" spans="10:10" ht="15.75" customHeight="1">
      <c r="J545" s="7"/>
    </row>
    <row r="546" spans="10:10" ht="15.75" customHeight="1">
      <c r="J546" s="7"/>
    </row>
    <row r="547" spans="10:10" ht="15.75" customHeight="1">
      <c r="J547" s="7"/>
    </row>
    <row r="548" spans="10:10" ht="15.75" customHeight="1">
      <c r="J548" s="7"/>
    </row>
    <row r="549" spans="10:10" ht="15.75" customHeight="1">
      <c r="J549" s="7"/>
    </row>
    <row r="550" spans="10:10" ht="15.75" customHeight="1">
      <c r="J550" s="7"/>
    </row>
    <row r="551" spans="10:10" ht="15.75" customHeight="1">
      <c r="J551" s="7"/>
    </row>
    <row r="552" spans="10:10" ht="15.75" customHeight="1">
      <c r="J552" s="7"/>
    </row>
    <row r="553" spans="10:10" ht="15.75" customHeight="1">
      <c r="J553" s="7"/>
    </row>
    <row r="554" spans="10:10" ht="15.75" customHeight="1">
      <c r="J554" s="7"/>
    </row>
    <row r="555" spans="10:10" ht="15.75" customHeight="1">
      <c r="J555" s="7"/>
    </row>
    <row r="556" spans="10:10" ht="15.75" customHeight="1">
      <c r="J556" s="7"/>
    </row>
    <row r="557" spans="10:10" ht="15.75" customHeight="1">
      <c r="J557" s="7"/>
    </row>
    <row r="558" spans="10:10" ht="15.75" customHeight="1">
      <c r="J558" s="7"/>
    </row>
    <row r="559" spans="10:10" ht="15.75" customHeight="1">
      <c r="J559" s="7"/>
    </row>
    <row r="560" spans="10:10" ht="15.75" customHeight="1">
      <c r="J560" s="7"/>
    </row>
    <row r="561" spans="10:10" ht="15.75" customHeight="1">
      <c r="J561" s="7"/>
    </row>
    <row r="562" spans="10:10" ht="15.75" customHeight="1">
      <c r="J562" s="7"/>
    </row>
    <row r="563" spans="10:10" ht="15.75" customHeight="1">
      <c r="J563" s="7"/>
    </row>
    <row r="564" spans="10:10" ht="15.75" customHeight="1">
      <c r="J564" s="7"/>
    </row>
    <row r="565" spans="10:10" ht="15.75" customHeight="1">
      <c r="J565" s="7"/>
    </row>
    <row r="566" spans="10:10" ht="15.75" customHeight="1">
      <c r="J566" s="7"/>
    </row>
    <row r="567" spans="10:10" ht="15.75" customHeight="1">
      <c r="J567" s="7"/>
    </row>
    <row r="568" spans="10:10" ht="15.75" customHeight="1">
      <c r="J568" s="7"/>
    </row>
    <row r="569" spans="10:10" ht="15.75" customHeight="1">
      <c r="J569" s="7"/>
    </row>
    <row r="570" spans="10:10" ht="15.75" customHeight="1">
      <c r="J570" s="7"/>
    </row>
    <row r="571" spans="10:10" ht="15.75" customHeight="1">
      <c r="J571" s="7"/>
    </row>
    <row r="572" spans="10:10" ht="15.75" customHeight="1">
      <c r="J572" s="7"/>
    </row>
    <row r="573" spans="10:10" ht="15.75" customHeight="1">
      <c r="J573" s="7"/>
    </row>
    <row r="574" spans="10:10" ht="15.75" customHeight="1">
      <c r="J574" s="7"/>
    </row>
    <row r="575" spans="10:10" ht="15.75" customHeight="1">
      <c r="J575" s="7"/>
    </row>
    <row r="576" spans="10:10" ht="15.75" customHeight="1">
      <c r="J576" s="7"/>
    </row>
    <row r="577" spans="10:10" ht="15.75" customHeight="1">
      <c r="J577" s="7"/>
    </row>
    <row r="578" spans="10:10" ht="15.75" customHeight="1">
      <c r="J578" s="7"/>
    </row>
    <row r="579" spans="10:10" ht="15.75" customHeight="1">
      <c r="J579" s="7"/>
    </row>
    <row r="580" spans="10:10" ht="15.75" customHeight="1">
      <c r="J580" s="7"/>
    </row>
    <row r="581" spans="10:10" ht="15.75" customHeight="1">
      <c r="J581" s="7"/>
    </row>
    <row r="582" spans="10:10" ht="15.75" customHeight="1">
      <c r="J582" s="7"/>
    </row>
    <row r="583" spans="10:10" ht="15.75" customHeight="1">
      <c r="J583" s="7"/>
    </row>
    <row r="584" spans="10:10" ht="15.75" customHeight="1">
      <c r="J584" s="7"/>
    </row>
    <row r="585" spans="10:10" ht="15.75" customHeight="1">
      <c r="J585" s="7"/>
    </row>
    <row r="586" spans="10:10" ht="15.75" customHeight="1">
      <c r="J586" s="7"/>
    </row>
    <row r="587" spans="10:10" ht="15.75" customHeight="1">
      <c r="J587" s="7"/>
    </row>
    <row r="588" spans="10:10" ht="15.75" customHeight="1">
      <c r="J588" s="7"/>
    </row>
    <row r="589" spans="10:10" ht="15.75" customHeight="1">
      <c r="J589" s="7"/>
    </row>
    <row r="590" spans="10:10" ht="15.75" customHeight="1">
      <c r="J590" s="7"/>
    </row>
    <row r="591" spans="10:10" ht="15.75" customHeight="1">
      <c r="J591" s="7"/>
    </row>
    <row r="592" spans="10:10" ht="15.75" customHeight="1">
      <c r="J592" s="7"/>
    </row>
    <row r="593" spans="10:10" ht="15.75" customHeight="1">
      <c r="J593" s="7"/>
    </row>
    <row r="594" spans="10:10" ht="15.75" customHeight="1">
      <c r="J594" s="7"/>
    </row>
    <row r="595" spans="10:10" ht="15.75" customHeight="1">
      <c r="J595" s="7"/>
    </row>
    <row r="596" spans="10:10" ht="15.75" customHeight="1">
      <c r="J596" s="7"/>
    </row>
    <row r="597" spans="10:10" ht="15.75" customHeight="1">
      <c r="J597" s="7"/>
    </row>
    <row r="598" spans="10:10" ht="15.75" customHeight="1">
      <c r="J598" s="7"/>
    </row>
    <row r="599" spans="10:10" ht="15.75" customHeight="1">
      <c r="J599" s="7"/>
    </row>
    <row r="600" spans="10:10" ht="15.75" customHeight="1">
      <c r="J600" s="7"/>
    </row>
    <row r="601" spans="10:10" ht="15.75" customHeight="1">
      <c r="J601" s="7"/>
    </row>
    <row r="602" spans="10:10" ht="15.75" customHeight="1">
      <c r="J602" s="7"/>
    </row>
    <row r="603" spans="10:10" ht="15.75" customHeight="1">
      <c r="J603" s="7"/>
    </row>
    <row r="604" spans="10:10" ht="15.75" customHeight="1">
      <c r="J604" s="7"/>
    </row>
    <row r="605" spans="10:10" ht="15.75" customHeight="1">
      <c r="J605" s="7"/>
    </row>
    <row r="606" spans="10:10" ht="15.75" customHeight="1">
      <c r="J606" s="7"/>
    </row>
    <row r="607" spans="10:10" ht="15.75" customHeight="1">
      <c r="J607" s="7"/>
    </row>
    <row r="608" spans="10:10" ht="15.75" customHeight="1">
      <c r="J608" s="7"/>
    </row>
    <row r="609" spans="10:10" ht="15.75" customHeight="1">
      <c r="J609" s="7"/>
    </row>
    <row r="610" spans="10:10" ht="15.75" customHeight="1">
      <c r="J610" s="7"/>
    </row>
    <row r="611" spans="10:10" ht="15.75" customHeight="1">
      <c r="J611" s="7"/>
    </row>
    <row r="612" spans="10:10" ht="15.75" customHeight="1">
      <c r="J612" s="7"/>
    </row>
    <row r="613" spans="10:10" ht="15.75" customHeight="1">
      <c r="J613" s="7"/>
    </row>
    <row r="614" spans="10:10" ht="15.75" customHeight="1">
      <c r="J614" s="7"/>
    </row>
    <row r="615" spans="10:10" ht="15.75" customHeight="1">
      <c r="J615" s="7"/>
    </row>
    <row r="616" spans="10:10" ht="15.75" customHeight="1">
      <c r="J616" s="7"/>
    </row>
    <row r="617" spans="10:10" ht="15.75" customHeight="1">
      <c r="J617" s="7"/>
    </row>
    <row r="618" spans="10:10" ht="15.75" customHeight="1">
      <c r="J618" s="7"/>
    </row>
    <row r="619" spans="10:10" ht="15.75" customHeight="1">
      <c r="J619" s="7"/>
    </row>
    <row r="620" spans="10:10" ht="15.75" customHeight="1">
      <c r="J620" s="7"/>
    </row>
    <row r="621" spans="10:10" ht="15.75" customHeight="1">
      <c r="J621" s="7"/>
    </row>
    <row r="622" spans="10:10" ht="15.75" customHeight="1">
      <c r="J622" s="7"/>
    </row>
    <row r="623" spans="10:10" ht="15.75" customHeight="1">
      <c r="J623" s="7"/>
    </row>
    <row r="624" spans="10:10" ht="15.75" customHeight="1">
      <c r="J624" s="7"/>
    </row>
    <row r="625" spans="10:10" ht="15.75" customHeight="1">
      <c r="J625" s="7"/>
    </row>
    <row r="626" spans="10:10" ht="15.75" customHeight="1">
      <c r="J626" s="7"/>
    </row>
    <row r="627" spans="10:10" ht="15.75" customHeight="1">
      <c r="J627" s="7"/>
    </row>
    <row r="628" spans="10:10" ht="15.75" customHeight="1">
      <c r="J628" s="7"/>
    </row>
    <row r="629" spans="10:10" ht="15.75" customHeight="1">
      <c r="J629" s="7"/>
    </row>
    <row r="630" spans="10:10" ht="15.75" customHeight="1">
      <c r="J630" s="7"/>
    </row>
    <row r="631" spans="10:10" ht="15.75" customHeight="1">
      <c r="J631" s="7"/>
    </row>
    <row r="632" spans="10:10" ht="15.75" customHeight="1">
      <c r="J632" s="7"/>
    </row>
    <row r="633" spans="10:10" ht="15.75" customHeight="1">
      <c r="J633" s="7"/>
    </row>
    <row r="634" spans="10:10" ht="15.75" customHeight="1">
      <c r="J634" s="7"/>
    </row>
    <row r="635" spans="10:10" ht="15.75" customHeight="1">
      <c r="J635" s="7"/>
    </row>
    <row r="636" spans="10:10" ht="15.75" customHeight="1">
      <c r="J636" s="7"/>
    </row>
    <row r="637" spans="10:10" ht="15.75" customHeight="1">
      <c r="J637" s="7"/>
    </row>
    <row r="638" spans="10:10" ht="15.75" customHeight="1">
      <c r="J638" s="7"/>
    </row>
    <row r="639" spans="10:10" ht="15.75" customHeight="1">
      <c r="J639" s="7"/>
    </row>
    <row r="640" spans="10:10" ht="15.75" customHeight="1">
      <c r="J640" s="7"/>
    </row>
    <row r="641" spans="10:10" ht="15.75" customHeight="1">
      <c r="J641" s="7"/>
    </row>
    <row r="642" spans="10:10" ht="15.75" customHeight="1">
      <c r="J642" s="7"/>
    </row>
    <row r="643" spans="10:10" ht="15.75" customHeight="1">
      <c r="J643" s="7"/>
    </row>
    <row r="644" spans="10:10" ht="15.75" customHeight="1">
      <c r="J644" s="7"/>
    </row>
    <row r="645" spans="10:10" ht="15.75" customHeight="1">
      <c r="J645" s="7"/>
    </row>
    <row r="646" spans="10:10" ht="15.75" customHeight="1">
      <c r="J646" s="7"/>
    </row>
    <row r="647" spans="10:10" ht="15.75" customHeight="1">
      <c r="J647" s="7"/>
    </row>
    <row r="648" spans="10:10" ht="15.75" customHeight="1">
      <c r="J648" s="7"/>
    </row>
    <row r="649" spans="10:10" ht="15.75" customHeight="1">
      <c r="J649" s="7"/>
    </row>
    <row r="650" spans="10:10" ht="15.75" customHeight="1">
      <c r="J650" s="7"/>
    </row>
    <row r="651" spans="10:10" ht="15.75" customHeight="1">
      <c r="J651" s="7"/>
    </row>
    <row r="652" spans="10:10" ht="15.75" customHeight="1">
      <c r="J652" s="7"/>
    </row>
    <row r="653" spans="10:10" ht="15.75" customHeight="1">
      <c r="J653" s="7"/>
    </row>
    <row r="654" spans="10:10" ht="15.75" customHeight="1">
      <c r="J654" s="7"/>
    </row>
    <row r="655" spans="10:10" ht="15.75" customHeight="1">
      <c r="J655" s="7"/>
    </row>
    <row r="656" spans="10:10" ht="15.75" customHeight="1">
      <c r="J656" s="7"/>
    </row>
    <row r="657" spans="10:10" ht="15.75" customHeight="1">
      <c r="J657" s="7"/>
    </row>
    <row r="658" spans="10:10" ht="15.75" customHeight="1">
      <c r="J658" s="7"/>
    </row>
    <row r="659" spans="10:10" ht="15.75" customHeight="1">
      <c r="J659" s="7"/>
    </row>
    <row r="660" spans="10:10" ht="15.75" customHeight="1">
      <c r="J660" s="7"/>
    </row>
    <row r="661" spans="10:10" ht="15.75" customHeight="1">
      <c r="J661" s="7"/>
    </row>
    <row r="662" spans="10:10" ht="15.75" customHeight="1">
      <c r="J662" s="7"/>
    </row>
    <row r="663" spans="10:10" ht="15.75" customHeight="1">
      <c r="J663" s="7"/>
    </row>
    <row r="664" spans="10:10" ht="15.75" customHeight="1">
      <c r="J664" s="7"/>
    </row>
    <row r="665" spans="10:10" ht="15.75" customHeight="1">
      <c r="J665" s="7"/>
    </row>
    <row r="666" spans="10:10" ht="15.75" customHeight="1">
      <c r="J666" s="7"/>
    </row>
    <row r="667" spans="10:10" ht="15.75" customHeight="1">
      <c r="J667" s="7"/>
    </row>
    <row r="668" spans="10:10" ht="15.75" customHeight="1">
      <c r="J668" s="7"/>
    </row>
    <row r="669" spans="10:10" ht="15.75" customHeight="1">
      <c r="J669" s="7"/>
    </row>
    <row r="670" spans="10:10" ht="15.75" customHeight="1">
      <c r="J670" s="7"/>
    </row>
    <row r="671" spans="10:10" ht="15.75" customHeight="1">
      <c r="J671" s="7"/>
    </row>
    <row r="672" spans="10:10" ht="15.75" customHeight="1">
      <c r="J672" s="7"/>
    </row>
    <row r="673" spans="10:10" ht="15.75" customHeight="1">
      <c r="J673" s="7"/>
    </row>
    <row r="674" spans="10:10" ht="15.75" customHeight="1">
      <c r="J674" s="7"/>
    </row>
    <row r="675" spans="10:10" ht="15.75" customHeight="1">
      <c r="J675" s="7"/>
    </row>
    <row r="676" spans="10:10" ht="15.75" customHeight="1">
      <c r="J676" s="7"/>
    </row>
    <row r="677" spans="10:10" ht="15.75" customHeight="1">
      <c r="J677" s="7"/>
    </row>
    <row r="678" spans="10:10" ht="15.75" customHeight="1">
      <c r="J678" s="7"/>
    </row>
    <row r="679" spans="10:10" ht="15.75" customHeight="1">
      <c r="J679" s="7"/>
    </row>
    <row r="680" spans="10:10" ht="15.75" customHeight="1">
      <c r="J680" s="7"/>
    </row>
    <row r="681" spans="10:10" ht="15.75" customHeight="1">
      <c r="J681" s="7"/>
    </row>
    <row r="682" spans="10:10" ht="15.75" customHeight="1">
      <c r="J682" s="7"/>
    </row>
    <row r="683" spans="10:10" ht="15.75" customHeight="1">
      <c r="J683" s="7"/>
    </row>
    <row r="684" spans="10:10" ht="15.75" customHeight="1">
      <c r="J684" s="7"/>
    </row>
    <row r="685" spans="10:10" ht="15.75" customHeight="1">
      <c r="J685" s="7"/>
    </row>
    <row r="686" spans="10:10" ht="15.75" customHeight="1">
      <c r="J686" s="7"/>
    </row>
    <row r="687" spans="10:10" ht="15.75" customHeight="1">
      <c r="J687" s="7"/>
    </row>
    <row r="688" spans="10:10" ht="15.75" customHeight="1">
      <c r="J688" s="7"/>
    </row>
    <row r="689" spans="10:10" ht="15.75" customHeight="1">
      <c r="J689" s="7"/>
    </row>
    <row r="690" spans="10:10" ht="15.75" customHeight="1">
      <c r="J690" s="7"/>
    </row>
    <row r="691" spans="10:10" ht="15.75" customHeight="1">
      <c r="J691" s="7"/>
    </row>
    <row r="692" spans="10:10" ht="15.75" customHeight="1">
      <c r="J692" s="7"/>
    </row>
    <row r="693" spans="10:10" ht="15.75" customHeight="1">
      <c r="J693" s="7"/>
    </row>
    <row r="694" spans="10:10" ht="15.75" customHeight="1">
      <c r="J694" s="7"/>
    </row>
    <row r="695" spans="10:10" ht="15.75" customHeight="1">
      <c r="J695" s="7"/>
    </row>
    <row r="696" spans="10:10" ht="15.75" customHeight="1">
      <c r="J696" s="7"/>
    </row>
    <row r="697" spans="10:10" ht="15.75" customHeight="1">
      <c r="J697" s="7"/>
    </row>
    <row r="698" spans="10:10" ht="15.75" customHeight="1">
      <c r="J698" s="7"/>
    </row>
    <row r="699" spans="10:10" ht="15.75" customHeight="1">
      <c r="J699" s="7"/>
    </row>
    <row r="700" spans="10:10" ht="15.75" customHeight="1">
      <c r="J700" s="7"/>
    </row>
    <row r="701" spans="10:10" ht="15.75" customHeight="1">
      <c r="J701" s="7"/>
    </row>
    <row r="702" spans="10:10" ht="15.75" customHeight="1">
      <c r="J702" s="7"/>
    </row>
    <row r="703" spans="10:10" ht="15.75" customHeight="1">
      <c r="J703" s="7"/>
    </row>
    <row r="704" spans="10:10" ht="15.75" customHeight="1">
      <c r="J704" s="7"/>
    </row>
    <row r="705" spans="10:10" ht="15.75" customHeight="1">
      <c r="J705" s="7"/>
    </row>
    <row r="706" spans="10:10" ht="15.75" customHeight="1">
      <c r="J706" s="7"/>
    </row>
    <row r="707" spans="10:10" ht="15.75" customHeight="1">
      <c r="J707" s="7"/>
    </row>
    <row r="708" spans="10:10" ht="15.75" customHeight="1">
      <c r="J708" s="7"/>
    </row>
    <row r="709" spans="10:10" ht="15.75" customHeight="1">
      <c r="J709" s="7"/>
    </row>
    <row r="710" spans="10:10" ht="15.75" customHeight="1">
      <c r="J710" s="7"/>
    </row>
    <row r="711" spans="10:10" ht="15.75" customHeight="1">
      <c r="J711" s="7"/>
    </row>
    <row r="712" spans="10:10" ht="15.75" customHeight="1">
      <c r="J712" s="7"/>
    </row>
    <row r="713" spans="10:10" ht="15.75" customHeight="1">
      <c r="J713" s="7"/>
    </row>
    <row r="714" spans="10:10" ht="15.75" customHeight="1">
      <c r="J714" s="7"/>
    </row>
    <row r="715" spans="10:10" ht="15.75" customHeight="1">
      <c r="J715" s="7"/>
    </row>
    <row r="716" spans="10:10" ht="15.75" customHeight="1">
      <c r="J716" s="7"/>
    </row>
    <row r="717" spans="10:10" ht="15.75" customHeight="1">
      <c r="J717" s="7"/>
    </row>
    <row r="718" spans="10:10" ht="15.75" customHeight="1">
      <c r="J718" s="7"/>
    </row>
    <row r="719" spans="10:10" ht="15.75" customHeight="1">
      <c r="J719" s="7"/>
    </row>
    <row r="720" spans="10:10" ht="15.75" customHeight="1">
      <c r="J720" s="7"/>
    </row>
    <row r="721" spans="10:10" ht="15.75" customHeight="1">
      <c r="J721" s="7"/>
    </row>
    <row r="722" spans="10:10" ht="15.75" customHeight="1">
      <c r="J722" s="7"/>
    </row>
    <row r="723" spans="10:10" ht="15.75" customHeight="1">
      <c r="J723" s="7"/>
    </row>
    <row r="724" spans="10:10" ht="15.75" customHeight="1">
      <c r="J724" s="7"/>
    </row>
    <row r="725" spans="10:10" ht="15.75" customHeight="1">
      <c r="J725" s="7"/>
    </row>
    <row r="726" spans="10:10" ht="15.75" customHeight="1">
      <c r="J726" s="7"/>
    </row>
    <row r="727" spans="10:10" ht="15.75" customHeight="1">
      <c r="J727" s="7"/>
    </row>
    <row r="728" spans="10:10" ht="15.75" customHeight="1">
      <c r="J728" s="7"/>
    </row>
    <row r="729" spans="10:10" ht="15.75" customHeight="1">
      <c r="J729" s="7"/>
    </row>
    <row r="730" spans="10:10" ht="15.75" customHeight="1">
      <c r="J730" s="7"/>
    </row>
    <row r="731" spans="10:10" ht="15.75" customHeight="1">
      <c r="J731" s="7"/>
    </row>
    <row r="732" spans="10:10" ht="15.75" customHeight="1">
      <c r="J732" s="7"/>
    </row>
    <row r="733" spans="10:10" ht="15.75" customHeight="1">
      <c r="J733" s="7"/>
    </row>
    <row r="734" spans="10:10" ht="15.75" customHeight="1">
      <c r="J734" s="7"/>
    </row>
    <row r="735" spans="10:10" ht="15.75" customHeight="1">
      <c r="J735" s="7"/>
    </row>
    <row r="736" spans="10:10" ht="15.75" customHeight="1">
      <c r="J736" s="7"/>
    </row>
    <row r="737" spans="10:10" ht="15.75" customHeight="1">
      <c r="J737" s="7"/>
    </row>
    <row r="738" spans="10:10" ht="15.75" customHeight="1">
      <c r="J738" s="7"/>
    </row>
    <row r="739" spans="10:10" ht="15.75" customHeight="1">
      <c r="J739" s="7"/>
    </row>
    <row r="740" spans="10:10" ht="15.75" customHeight="1">
      <c r="J740" s="7"/>
    </row>
    <row r="741" spans="10:10" ht="15.75" customHeight="1">
      <c r="J741" s="7"/>
    </row>
    <row r="742" spans="10:10" ht="15.75" customHeight="1">
      <c r="J742" s="7"/>
    </row>
    <row r="743" spans="10:10" ht="15.75" customHeight="1">
      <c r="J743" s="7"/>
    </row>
    <row r="744" spans="10:10" ht="15.75" customHeight="1">
      <c r="J744" s="7"/>
    </row>
    <row r="745" spans="10:10" ht="15.75" customHeight="1">
      <c r="J745" s="7"/>
    </row>
    <row r="746" spans="10:10" ht="15.75" customHeight="1">
      <c r="J746" s="7"/>
    </row>
    <row r="747" spans="10:10" ht="15.75" customHeight="1">
      <c r="J747" s="7"/>
    </row>
    <row r="748" spans="10:10" ht="15.75" customHeight="1">
      <c r="J748" s="7"/>
    </row>
    <row r="749" spans="10:10" ht="15.75" customHeight="1">
      <c r="J749" s="7"/>
    </row>
    <row r="750" spans="10:10" ht="15.75" customHeight="1">
      <c r="J750" s="7"/>
    </row>
    <row r="751" spans="10:10" ht="15.75" customHeight="1">
      <c r="J751" s="7"/>
    </row>
    <row r="752" spans="10:10" ht="15.75" customHeight="1">
      <c r="J752" s="7"/>
    </row>
    <row r="753" spans="10:10" ht="15.75" customHeight="1">
      <c r="J753" s="7"/>
    </row>
    <row r="754" spans="10:10" ht="15.75" customHeight="1">
      <c r="J754" s="7"/>
    </row>
    <row r="755" spans="10:10" ht="15.75" customHeight="1">
      <c r="J755" s="7"/>
    </row>
    <row r="756" spans="10:10" ht="15.75" customHeight="1">
      <c r="J756" s="7"/>
    </row>
    <row r="757" spans="10:10" ht="15.75" customHeight="1">
      <c r="J757" s="7"/>
    </row>
    <row r="758" spans="10:10" ht="15.75" customHeight="1">
      <c r="J758" s="7"/>
    </row>
    <row r="759" spans="10:10" ht="15.75" customHeight="1">
      <c r="J759" s="7"/>
    </row>
    <row r="760" spans="10:10" ht="15.75" customHeight="1">
      <c r="J760" s="7"/>
    </row>
    <row r="761" spans="10:10" ht="15.75" customHeight="1">
      <c r="J761" s="7"/>
    </row>
    <row r="762" spans="10:10" ht="15.75" customHeight="1">
      <c r="J762" s="7"/>
    </row>
    <row r="763" spans="10:10" ht="15.75" customHeight="1">
      <c r="J763" s="7"/>
    </row>
    <row r="764" spans="10:10" ht="15.75" customHeight="1">
      <c r="J764" s="7"/>
    </row>
    <row r="765" spans="10:10" ht="15.75" customHeight="1">
      <c r="J765" s="7"/>
    </row>
    <row r="766" spans="10:10" ht="15.75" customHeight="1">
      <c r="J766" s="7"/>
    </row>
    <row r="767" spans="10:10" ht="15.75" customHeight="1">
      <c r="J767" s="7"/>
    </row>
    <row r="768" spans="10:10" ht="15.75" customHeight="1">
      <c r="J768" s="7"/>
    </row>
    <row r="769" spans="10:10" ht="15.75" customHeight="1">
      <c r="J769" s="7"/>
    </row>
    <row r="770" spans="10:10" ht="15.75" customHeight="1">
      <c r="J770" s="7"/>
    </row>
    <row r="771" spans="10:10" ht="15.75" customHeight="1">
      <c r="J771" s="7"/>
    </row>
    <row r="772" spans="10:10" ht="15.75" customHeight="1">
      <c r="J772" s="7"/>
    </row>
    <row r="773" spans="10:10" ht="15.75" customHeight="1">
      <c r="J773" s="7"/>
    </row>
    <row r="774" spans="10:10" ht="15.75" customHeight="1">
      <c r="J774" s="7"/>
    </row>
    <row r="775" spans="10:10" ht="15.75" customHeight="1">
      <c r="J775" s="7"/>
    </row>
    <row r="776" spans="10:10" ht="15.75" customHeight="1">
      <c r="J776" s="7"/>
    </row>
    <row r="777" spans="10:10" ht="15.75" customHeight="1">
      <c r="J777" s="7"/>
    </row>
    <row r="778" spans="10:10" ht="15.75" customHeight="1">
      <c r="J778" s="7"/>
    </row>
    <row r="779" spans="10:10" ht="15.75" customHeight="1">
      <c r="J779" s="7"/>
    </row>
    <row r="780" spans="10:10" ht="15.75" customHeight="1">
      <c r="J780" s="7"/>
    </row>
    <row r="781" spans="10:10" ht="15.75" customHeight="1">
      <c r="J781" s="7"/>
    </row>
    <row r="782" spans="10:10" ht="15.75" customHeight="1">
      <c r="J782" s="7"/>
    </row>
    <row r="783" spans="10:10" ht="15.75" customHeight="1">
      <c r="J783" s="7"/>
    </row>
    <row r="784" spans="10:10" ht="15.75" customHeight="1">
      <c r="J784" s="7"/>
    </row>
    <row r="785" spans="10:10" ht="15.75" customHeight="1">
      <c r="J785" s="7"/>
    </row>
    <row r="786" spans="10:10" ht="15.75" customHeight="1">
      <c r="J786" s="7"/>
    </row>
    <row r="787" spans="10:10" ht="15.75" customHeight="1">
      <c r="J787" s="7"/>
    </row>
    <row r="788" spans="10:10" ht="15.75" customHeight="1">
      <c r="J788" s="7"/>
    </row>
    <row r="789" spans="10:10" ht="15.75" customHeight="1">
      <c r="J789" s="7"/>
    </row>
    <row r="790" spans="10:10" ht="15.75" customHeight="1">
      <c r="J790" s="7"/>
    </row>
    <row r="791" spans="10:10" ht="15.75" customHeight="1">
      <c r="J791" s="7"/>
    </row>
    <row r="792" spans="10:10" ht="15.75" customHeight="1">
      <c r="J792" s="7"/>
    </row>
    <row r="793" spans="10:10" ht="15.75" customHeight="1">
      <c r="J793" s="7"/>
    </row>
    <row r="794" spans="10:10" ht="15.75" customHeight="1">
      <c r="J794" s="7"/>
    </row>
    <row r="795" spans="10:10" ht="15.75" customHeight="1">
      <c r="J795" s="7"/>
    </row>
    <row r="796" spans="10:10" ht="15.75" customHeight="1">
      <c r="J796" s="7"/>
    </row>
    <row r="797" spans="10:10" ht="15.75" customHeight="1">
      <c r="J797" s="7"/>
    </row>
    <row r="798" spans="10:10" ht="15.75" customHeight="1">
      <c r="J798" s="7"/>
    </row>
    <row r="799" spans="10:10" ht="15.75" customHeight="1">
      <c r="J799" s="7"/>
    </row>
    <row r="800" spans="10:10" ht="15.75" customHeight="1">
      <c r="J800" s="7"/>
    </row>
    <row r="801" spans="10:10" ht="15.75" customHeight="1">
      <c r="J801" s="7"/>
    </row>
    <row r="802" spans="10:10" ht="15.75" customHeight="1">
      <c r="J802" s="7"/>
    </row>
    <row r="803" spans="10:10" ht="15.75" customHeight="1">
      <c r="J803" s="7"/>
    </row>
    <row r="804" spans="10:10" ht="15.75" customHeight="1">
      <c r="J804" s="7"/>
    </row>
    <row r="805" spans="10:10" ht="15.75" customHeight="1">
      <c r="J805" s="7"/>
    </row>
    <row r="806" spans="10:10" ht="15.75" customHeight="1">
      <c r="J806" s="7"/>
    </row>
    <row r="807" spans="10:10" ht="15.75" customHeight="1">
      <c r="J807" s="7"/>
    </row>
    <row r="808" spans="10:10" ht="15.75" customHeight="1">
      <c r="J808" s="7"/>
    </row>
    <row r="809" spans="10:10" ht="15.75" customHeight="1">
      <c r="J809" s="7"/>
    </row>
    <row r="810" spans="10:10" ht="15.75" customHeight="1">
      <c r="J810" s="7"/>
    </row>
    <row r="811" spans="10:10" ht="15.75" customHeight="1">
      <c r="J811" s="7"/>
    </row>
    <row r="812" spans="10:10" ht="15.75" customHeight="1">
      <c r="J812" s="7"/>
    </row>
    <row r="813" spans="10:10" ht="15.75" customHeight="1">
      <c r="J813" s="7"/>
    </row>
    <row r="814" spans="10:10" ht="15.75" customHeight="1">
      <c r="J814" s="7"/>
    </row>
    <row r="815" spans="10:10" ht="15.75" customHeight="1">
      <c r="J815" s="7"/>
    </row>
    <row r="816" spans="10:10" ht="15.75" customHeight="1">
      <c r="J816" s="7"/>
    </row>
    <row r="817" spans="10:10" ht="15.75" customHeight="1">
      <c r="J817" s="7"/>
    </row>
    <row r="818" spans="10:10" ht="15.75" customHeight="1">
      <c r="J818" s="7"/>
    </row>
    <row r="819" spans="10:10" ht="15.75" customHeight="1">
      <c r="J819" s="7"/>
    </row>
    <row r="820" spans="10:10" ht="15.75" customHeight="1">
      <c r="J820" s="7"/>
    </row>
    <row r="821" spans="10:10" ht="15.75" customHeight="1">
      <c r="J821" s="7"/>
    </row>
    <row r="822" spans="10:10" ht="15.75" customHeight="1">
      <c r="J822" s="7"/>
    </row>
    <row r="823" spans="10:10" ht="15.75" customHeight="1">
      <c r="J823" s="7"/>
    </row>
    <row r="824" spans="10:10" ht="15.75" customHeight="1">
      <c r="J824" s="7"/>
    </row>
    <row r="825" spans="10:10" ht="15.75" customHeight="1">
      <c r="J825" s="7"/>
    </row>
    <row r="826" spans="10:10" ht="15.75" customHeight="1">
      <c r="J826" s="7"/>
    </row>
    <row r="827" spans="10:10" ht="15.75" customHeight="1">
      <c r="J827" s="7"/>
    </row>
    <row r="828" spans="10:10" ht="15.75" customHeight="1">
      <c r="J828" s="7"/>
    </row>
    <row r="829" spans="10:10" ht="15.75" customHeight="1">
      <c r="J829" s="7"/>
    </row>
    <row r="830" spans="10:10" ht="15.75" customHeight="1">
      <c r="J830" s="7"/>
    </row>
    <row r="831" spans="10:10" ht="15.75" customHeight="1">
      <c r="J831" s="7"/>
    </row>
    <row r="832" spans="10:10" ht="15.75" customHeight="1">
      <c r="J832" s="7"/>
    </row>
    <row r="833" spans="10:10" ht="15.75" customHeight="1">
      <c r="J833" s="7"/>
    </row>
    <row r="834" spans="10:10" ht="15.75" customHeight="1">
      <c r="J834" s="7"/>
    </row>
    <row r="835" spans="10:10" ht="15.75" customHeight="1">
      <c r="J835" s="7"/>
    </row>
    <row r="836" spans="10:10" ht="15.75" customHeight="1">
      <c r="J836" s="7"/>
    </row>
    <row r="837" spans="10:10" ht="15.75" customHeight="1">
      <c r="J837" s="7"/>
    </row>
    <row r="838" spans="10:10" ht="15.75" customHeight="1">
      <c r="J838" s="7"/>
    </row>
    <row r="839" spans="10:10" ht="15.75" customHeight="1">
      <c r="J839" s="7"/>
    </row>
    <row r="840" spans="10:10" ht="15.75" customHeight="1">
      <c r="J840" s="7"/>
    </row>
    <row r="841" spans="10:10" ht="15.75" customHeight="1">
      <c r="J841" s="7"/>
    </row>
    <row r="842" spans="10:10" ht="15.75" customHeight="1">
      <c r="J842" s="7"/>
    </row>
    <row r="843" spans="10:10" ht="15.75" customHeight="1">
      <c r="J843" s="7"/>
    </row>
    <row r="844" spans="10:10" ht="15.75" customHeight="1">
      <c r="J844" s="7"/>
    </row>
    <row r="845" spans="10:10" ht="15.75" customHeight="1">
      <c r="J845" s="7"/>
    </row>
    <row r="846" spans="10:10" ht="15.75" customHeight="1">
      <c r="J846" s="7"/>
    </row>
    <row r="847" spans="10:10" ht="15.75" customHeight="1">
      <c r="J847" s="7"/>
    </row>
    <row r="848" spans="10:10" ht="15.75" customHeight="1">
      <c r="J848" s="7"/>
    </row>
    <row r="849" spans="10:10" ht="15.75" customHeight="1">
      <c r="J849" s="7"/>
    </row>
    <row r="850" spans="10:10" ht="15.75" customHeight="1">
      <c r="J850" s="7"/>
    </row>
    <row r="851" spans="10:10" ht="15.75" customHeight="1">
      <c r="J851" s="7"/>
    </row>
    <row r="852" spans="10:10" ht="15.75" customHeight="1">
      <c r="J852" s="7"/>
    </row>
    <row r="853" spans="10:10" ht="15.75" customHeight="1">
      <c r="J853" s="7"/>
    </row>
    <row r="854" spans="10:10" ht="15.75" customHeight="1">
      <c r="J854" s="7"/>
    </row>
    <row r="855" spans="10:10" ht="15.75" customHeight="1">
      <c r="J855" s="7"/>
    </row>
    <row r="856" spans="10:10" ht="15.75" customHeight="1">
      <c r="J856" s="7"/>
    </row>
    <row r="857" spans="10:10" ht="15.75" customHeight="1">
      <c r="J857" s="7"/>
    </row>
    <row r="858" spans="10:10" ht="15.75" customHeight="1">
      <c r="J858" s="7"/>
    </row>
    <row r="859" spans="10:10" ht="15.75" customHeight="1">
      <c r="J859" s="7"/>
    </row>
    <row r="860" spans="10:10" ht="15.75" customHeight="1">
      <c r="J860" s="7"/>
    </row>
    <row r="861" spans="10:10" ht="15.75" customHeight="1">
      <c r="J861" s="7"/>
    </row>
    <row r="862" spans="10:10" ht="15.75" customHeight="1">
      <c r="J862" s="7"/>
    </row>
    <row r="863" spans="10:10" ht="15.75" customHeight="1">
      <c r="J863" s="7"/>
    </row>
    <row r="864" spans="10:10" ht="15.75" customHeight="1">
      <c r="J864" s="7"/>
    </row>
    <row r="865" spans="10:10" ht="15.75" customHeight="1">
      <c r="J865" s="7"/>
    </row>
    <row r="866" spans="10:10" ht="15.75" customHeight="1">
      <c r="J866" s="7"/>
    </row>
    <row r="867" spans="10:10" ht="15.75" customHeight="1">
      <c r="J867" s="7"/>
    </row>
    <row r="868" spans="10:10" ht="15.75" customHeight="1">
      <c r="J868" s="7"/>
    </row>
    <row r="869" spans="10:10" ht="15.75" customHeight="1">
      <c r="J869" s="7"/>
    </row>
    <row r="870" spans="10:10" ht="15.75" customHeight="1">
      <c r="J870" s="7"/>
    </row>
    <row r="871" spans="10:10" ht="15.75" customHeight="1">
      <c r="J871" s="7"/>
    </row>
    <row r="872" spans="10:10" ht="15.75" customHeight="1">
      <c r="J872" s="7"/>
    </row>
    <row r="873" spans="10:10" ht="15.75" customHeight="1">
      <c r="J873" s="7"/>
    </row>
    <row r="874" spans="10:10" ht="15.75" customHeight="1">
      <c r="J874" s="7"/>
    </row>
    <row r="875" spans="10:10" ht="15.75" customHeight="1">
      <c r="J875" s="7"/>
    </row>
    <row r="876" spans="10:10" ht="15.75" customHeight="1">
      <c r="J876" s="7"/>
    </row>
    <row r="877" spans="10:10" ht="15.75" customHeight="1">
      <c r="J877" s="7"/>
    </row>
    <row r="878" spans="10:10" ht="15.75" customHeight="1">
      <c r="J878" s="7"/>
    </row>
    <row r="879" spans="10:10" ht="15.75" customHeight="1">
      <c r="J879" s="7"/>
    </row>
    <row r="880" spans="10:10" ht="15.75" customHeight="1">
      <c r="J880" s="7"/>
    </row>
    <row r="881" spans="10:10" ht="15.75" customHeight="1">
      <c r="J881" s="7"/>
    </row>
    <row r="882" spans="10:10" ht="15.75" customHeight="1">
      <c r="J882" s="7"/>
    </row>
    <row r="883" spans="10:10" ht="15.75" customHeight="1">
      <c r="J883" s="7"/>
    </row>
    <row r="884" spans="10:10" ht="15.75" customHeight="1">
      <c r="J884" s="7"/>
    </row>
    <row r="885" spans="10:10" ht="15.75" customHeight="1">
      <c r="J885" s="7"/>
    </row>
    <row r="886" spans="10:10" ht="15.75" customHeight="1">
      <c r="J886" s="7"/>
    </row>
    <row r="887" spans="10:10" ht="15.75" customHeight="1">
      <c r="J887" s="7"/>
    </row>
    <row r="888" spans="10:10" ht="15.75" customHeight="1">
      <c r="J888" s="7"/>
    </row>
    <row r="889" spans="10:10" ht="15.75" customHeight="1">
      <c r="J889" s="7"/>
    </row>
    <row r="890" spans="10:10" ht="15.75" customHeight="1">
      <c r="J890" s="7"/>
    </row>
    <row r="891" spans="10:10" ht="15.75" customHeight="1">
      <c r="J891" s="7"/>
    </row>
    <row r="892" spans="10:10" ht="15.75" customHeight="1">
      <c r="J892" s="7"/>
    </row>
    <row r="893" spans="10:10" ht="15.75" customHeight="1">
      <c r="J893" s="7"/>
    </row>
    <row r="894" spans="10:10" ht="15.75" customHeight="1">
      <c r="J894" s="7"/>
    </row>
    <row r="895" spans="10:10" ht="15.75" customHeight="1">
      <c r="J895" s="7"/>
    </row>
    <row r="896" spans="10:10" ht="15.75" customHeight="1">
      <c r="J896" s="7"/>
    </row>
    <row r="897" spans="10:10" ht="15.75" customHeight="1">
      <c r="J897" s="7"/>
    </row>
    <row r="898" spans="10:10" ht="15.75" customHeight="1">
      <c r="J898" s="7"/>
    </row>
    <row r="899" spans="10:10" ht="15.75" customHeight="1">
      <c r="J899" s="7"/>
    </row>
    <row r="900" spans="10:10" ht="15.75" customHeight="1">
      <c r="J900" s="7"/>
    </row>
    <row r="901" spans="10:10" ht="15.75" customHeight="1">
      <c r="J901" s="7"/>
    </row>
    <row r="902" spans="10:10" ht="15.75" customHeight="1">
      <c r="J902" s="7"/>
    </row>
    <row r="903" spans="10:10" ht="15.75" customHeight="1">
      <c r="J903" s="7"/>
    </row>
    <row r="904" spans="10:10" ht="15.75" customHeight="1">
      <c r="J904" s="7"/>
    </row>
    <row r="905" spans="10:10" ht="15.75" customHeight="1">
      <c r="J905" s="7"/>
    </row>
    <row r="906" spans="10:10" ht="15.75" customHeight="1">
      <c r="J906" s="7"/>
    </row>
    <row r="907" spans="10:10" ht="15.75" customHeight="1">
      <c r="J907" s="7"/>
    </row>
    <row r="908" spans="10:10" ht="15.75" customHeight="1">
      <c r="J908" s="7"/>
    </row>
    <row r="909" spans="10:10" ht="15.75" customHeight="1">
      <c r="J909" s="7"/>
    </row>
    <row r="910" spans="10:10" ht="15.75" customHeight="1">
      <c r="J910" s="7"/>
    </row>
    <row r="911" spans="10:10" ht="15.75" customHeight="1">
      <c r="J911" s="7"/>
    </row>
    <row r="912" spans="10:10" ht="15.75" customHeight="1">
      <c r="J912" s="7"/>
    </row>
    <row r="913" spans="10:10" ht="15.75" customHeight="1">
      <c r="J913" s="7"/>
    </row>
    <row r="914" spans="10:10" ht="15.75" customHeight="1">
      <c r="J914" s="7"/>
    </row>
    <row r="915" spans="10:10" ht="15.75" customHeight="1">
      <c r="J915" s="7"/>
    </row>
    <row r="916" spans="10:10" ht="15.75" customHeight="1">
      <c r="J916" s="7"/>
    </row>
    <row r="917" spans="10:10" ht="15.75" customHeight="1">
      <c r="J917" s="7"/>
    </row>
    <row r="918" spans="10:10" ht="15.75" customHeight="1">
      <c r="J918" s="7"/>
    </row>
    <row r="919" spans="10:10" ht="15.75" customHeight="1">
      <c r="J919" s="7"/>
    </row>
    <row r="920" spans="10:10" ht="15.75" customHeight="1">
      <c r="J920" s="7"/>
    </row>
    <row r="921" spans="10:10" ht="15.75" customHeight="1">
      <c r="J921" s="7"/>
    </row>
    <row r="922" spans="10:10" ht="15.75" customHeight="1">
      <c r="J922" s="7"/>
    </row>
    <row r="923" spans="10:10" ht="15.75" customHeight="1">
      <c r="J923" s="7"/>
    </row>
    <row r="924" spans="10:10" ht="15.75" customHeight="1">
      <c r="J924" s="7"/>
    </row>
    <row r="925" spans="10:10" ht="15.75" customHeight="1">
      <c r="J925" s="7"/>
    </row>
    <row r="926" spans="10:10" ht="15.75" customHeight="1">
      <c r="J926" s="7"/>
    </row>
    <row r="927" spans="10:10" ht="15.75" customHeight="1">
      <c r="J927" s="7"/>
    </row>
    <row r="928" spans="10:10" ht="15.75" customHeight="1">
      <c r="J928" s="7"/>
    </row>
    <row r="929" spans="10:10" ht="15.75" customHeight="1">
      <c r="J929" s="7"/>
    </row>
    <row r="930" spans="10:10" ht="15.75" customHeight="1">
      <c r="J930" s="7"/>
    </row>
    <row r="931" spans="10:10" ht="15.75" customHeight="1">
      <c r="J931" s="7"/>
    </row>
    <row r="932" spans="10:10" ht="15.75" customHeight="1">
      <c r="J932" s="7"/>
    </row>
    <row r="933" spans="10:10" ht="15.75" customHeight="1">
      <c r="J933" s="7"/>
    </row>
    <row r="934" spans="10:10" ht="15.75" customHeight="1">
      <c r="J934" s="7"/>
    </row>
    <row r="935" spans="10:10" ht="15.75" customHeight="1">
      <c r="J935" s="7"/>
    </row>
    <row r="936" spans="10:10" ht="15.75" customHeight="1">
      <c r="J936" s="7"/>
    </row>
    <row r="937" spans="10:10" ht="15.75" customHeight="1">
      <c r="J937" s="7"/>
    </row>
    <row r="938" spans="10:10" ht="15.75" customHeight="1">
      <c r="J938" s="7"/>
    </row>
    <row r="939" spans="10:10" ht="15.75" customHeight="1">
      <c r="J939" s="7"/>
    </row>
    <row r="940" spans="10:10" ht="15.75" customHeight="1">
      <c r="J940" s="7"/>
    </row>
    <row r="941" spans="10:10" ht="15.75" customHeight="1">
      <c r="J941" s="7"/>
    </row>
    <row r="942" spans="10:10" ht="15.75" customHeight="1">
      <c r="J942" s="7"/>
    </row>
    <row r="943" spans="10:10" ht="15.75" customHeight="1">
      <c r="J943" s="7"/>
    </row>
    <row r="944" spans="10:10" ht="15.75" customHeight="1">
      <c r="J944" s="7"/>
    </row>
    <row r="945" spans="10:10" ht="15.75" customHeight="1">
      <c r="J945" s="7"/>
    </row>
    <row r="946" spans="10:10" ht="15.75" customHeight="1">
      <c r="J946" s="7"/>
    </row>
    <row r="947" spans="10:10" ht="15.75" customHeight="1">
      <c r="J947" s="7"/>
    </row>
    <row r="948" spans="10:10" ht="15.75" customHeight="1">
      <c r="J948" s="7"/>
    </row>
    <row r="949" spans="10:10" ht="15.75" customHeight="1">
      <c r="J949" s="7"/>
    </row>
    <row r="950" spans="10:10" ht="15.75" customHeight="1">
      <c r="J950" s="7"/>
    </row>
    <row r="951" spans="10:10" ht="15.75" customHeight="1">
      <c r="J951" s="7"/>
    </row>
    <row r="952" spans="10:10" ht="15.75" customHeight="1">
      <c r="J952" s="7"/>
    </row>
    <row r="953" spans="10:10" ht="15.75" customHeight="1">
      <c r="J953" s="7"/>
    </row>
    <row r="954" spans="10:10" ht="15.75" customHeight="1">
      <c r="J954" s="7"/>
    </row>
    <row r="955" spans="10:10" ht="15.75" customHeight="1">
      <c r="J955" s="7"/>
    </row>
    <row r="956" spans="10:10" ht="15.75" customHeight="1">
      <c r="J956" s="7"/>
    </row>
    <row r="957" spans="10:10" ht="15.75" customHeight="1">
      <c r="J957" s="7"/>
    </row>
    <row r="958" spans="10:10" ht="15.75" customHeight="1">
      <c r="J958" s="7"/>
    </row>
    <row r="959" spans="10:10" ht="15.75" customHeight="1">
      <c r="J959" s="7"/>
    </row>
    <row r="960" spans="10:10" ht="15.75" customHeight="1">
      <c r="J960" s="7"/>
    </row>
    <row r="961" spans="10:10" ht="15.75" customHeight="1">
      <c r="J961" s="7"/>
    </row>
    <row r="962" spans="10:10" ht="15.75" customHeight="1">
      <c r="J962" s="7"/>
    </row>
    <row r="963" spans="10:10" ht="15.75" customHeight="1">
      <c r="J963" s="7"/>
    </row>
    <row r="964" spans="10:10" ht="15.75" customHeight="1">
      <c r="J964" s="7"/>
    </row>
    <row r="965" spans="10:10" ht="15.75" customHeight="1">
      <c r="J965" s="7"/>
    </row>
    <row r="966" spans="10:10" ht="15.75" customHeight="1">
      <c r="J966" s="7"/>
    </row>
    <row r="967" spans="10:10" ht="15.75" customHeight="1">
      <c r="J967" s="7"/>
    </row>
    <row r="968" spans="10:10" ht="15.75" customHeight="1">
      <c r="J968" s="7"/>
    </row>
    <row r="969" spans="10:10" ht="15.75" customHeight="1">
      <c r="J969" s="7"/>
    </row>
    <row r="970" spans="10:10" ht="15.75" customHeight="1">
      <c r="J970" s="7"/>
    </row>
    <row r="971" spans="10:10" ht="15.75" customHeight="1">
      <c r="J971" s="7"/>
    </row>
    <row r="972" spans="10:10" ht="15.75" customHeight="1">
      <c r="J972" s="7"/>
    </row>
    <row r="973" spans="10:10" ht="15.75" customHeight="1">
      <c r="J973" s="7"/>
    </row>
    <row r="974" spans="10:10" ht="15.75" customHeight="1">
      <c r="J974" s="7"/>
    </row>
    <row r="975" spans="10:10" ht="15.75" customHeight="1">
      <c r="J975" s="7"/>
    </row>
    <row r="976" spans="10:10" ht="15.75" customHeight="1">
      <c r="J976" s="7"/>
    </row>
    <row r="977" spans="10:10" ht="15.75" customHeight="1">
      <c r="J977" s="7"/>
    </row>
    <row r="978" spans="10:10" ht="15.75" customHeight="1">
      <c r="J978" s="7"/>
    </row>
    <row r="979" spans="10:10" ht="15.75" customHeight="1">
      <c r="J979" s="7"/>
    </row>
    <row r="980" spans="10:10" ht="15.75" customHeight="1">
      <c r="J980" s="7"/>
    </row>
    <row r="981" spans="10:10" ht="15.75" customHeight="1">
      <c r="J981" s="7"/>
    </row>
    <row r="982" spans="10:10" ht="15.75" customHeight="1">
      <c r="J982" s="7"/>
    </row>
    <row r="983" spans="10:10" ht="15.75" customHeight="1">
      <c r="J983" s="7"/>
    </row>
    <row r="984" spans="10:10" ht="15.75" customHeight="1">
      <c r="J984" s="7"/>
    </row>
    <row r="985" spans="10:10" ht="15.75" customHeight="1">
      <c r="J985" s="7"/>
    </row>
    <row r="986" spans="10:10" ht="15.75" customHeight="1">
      <c r="J986" s="7"/>
    </row>
    <row r="987" spans="10:10" ht="15.75" customHeight="1">
      <c r="J987" s="7"/>
    </row>
    <row r="988" spans="10:10" ht="15.75" customHeight="1">
      <c r="J988" s="7"/>
    </row>
    <row r="989" spans="10:10" ht="15.75" customHeight="1">
      <c r="J989" s="7"/>
    </row>
    <row r="990" spans="10:10" ht="15.75" customHeight="1">
      <c r="J990" s="7"/>
    </row>
    <row r="991" spans="10:10" ht="15.75" customHeight="1">
      <c r="J991" s="7"/>
    </row>
    <row r="992" spans="10:10" ht="15.75" customHeight="1">
      <c r="J992" s="7"/>
    </row>
    <row r="993" spans="10:10" ht="15.75" customHeight="1">
      <c r="J993" s="7"/>
    </row>
    <row r="994" spans="10:10" ht="15.75" customHeight="1">
      <c r="J994" s="7"/>
    </row>
    <row r="995" spans="10:10" ht="15.75" customHeight="1">
      <c r="J995" s="7"/>
    </row>
    <row r="996" spans="10:10" ht="15.75" customHeight="1">
      <c r="J996" s="7"/>
    </row>
    <row r="997" spans="10:10" ht="15.75" customHeight="1">
      <c r="J997" s="7"/>
    </row>
    <row r="998" spans="10:10" ht="15.75" customHeight="1">
      <c r="J998" s="7"/>
    </row>
    <row r="999" spans="10:10" ht="15.75" customHeight="1">
      <c r="J999" s="7"/>
    </row>
    <row r="1000" spans="10:10" ht="15.75" customHeight="1">
      <c r="J1000" s="7"/>
    </row>
    <row r="1001" spans="10:10" ht="15.75" customHeight="1"/>
  </sheetData>
  <sortState xmlns:xlrd2="http://schemas.microsoft.com/office/spreadsheetml/2017/richdata2" ref="V69:V82">
    <sortCondition descending="1" ref="V69:V82"/>
  </sortState>
  <mergeCells count="9">
    <mergeCell ref="U57:U67"/>
    <mergeCell ref="U6:U8"/>
    <mergeCell ref="U41:U45"/>
    <mergeCell ref="U9:U10"/>
    <mergeCell ref="U11:U22"/>
    <mergeCell ref="U48:U52"/>
    <mergeCell ref="U53:U56"/>
    <mergeCell ref="U23:U38"/>
    <mergeCell ref="U39:U40"/>
  </mergeCells>
  <hyperlinks>
    <hyperlink ref="B257" r:id="rId1" display="https://pubmed.ncbi.nlm.nih.gov/37532126" xr:uid="{C2E89409-82CC-694E-BC89-F79E695BE70B}"/>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G1021"/>
  <sheetViews>
    <sheetView zoomScale="130" zoomScaleNormal="130" workbookViewId="0">
      <pane xSplit="4" ySplit="1" topLeftCell="AV2" activePane="bottomRight" state="frozen"/>
      <selection pane="topRight" activeCell="E1" sqref="E1"/>
      <selection pane="bottomLeft" activeCell="A2" sqref="A2"/>
      <selection pane="bottomRight" activeCell="BG1" sqref="BG1"/>
    </sheetView>
  </sheetViews>
  <sheetFormatPr baseColWidth="10" defaultColWidth="11.1640625" defaultRowHeight="15" customHeight="1"/>
  <cols>
    <col min="1" max="1" width="9.5" customWidth="1"/>
    <col min="2" max="2" width="7.83203125" customWidth="1"/>
    <col min="3" max="3" width="8.6640625" customWidth="1"/>
    <col min="4" max="4" width="16.6640625" customWidth="1"/>
    <col min="5" max="6" width="9.33203125" customWidth="1"/>
    <col min="7" max="7" width="15" customWidth="1"/>
    <col min="8" max="8" width="9.5" customWidth="1"/>
    <col min="9" max="9" width="11.5" customWidth="1"/>
    <col min="10" max="10" width="6.6640625" customWidth="1"/>
    <col min="11" max="12" width="8.1640625" customWidth="1"/>
    <col min="13" max="13" width="8.6640625" customWidth="1"/>
    <col min="14" max="15" width="9.33203125" customWidth="1"/>
    <col min="16" max="16" width="6" customWidth="1"/>
    <col min="17" max="17" width="7.5" customWidth="1"/>
    <col min="18" max="18" width="4.83203125" customWidth="1"/>
    <col min="19" max="19" width="5.5" customWidth="1"/>
    <col min="20" max="20" width="7.5" customWidth="1"/>
    <col min="21" max="21" width="11.5" customWidth="1"/>
    <col min="22" max="22" width="7" customWidth="1"/>
    <col min="23" max="23" width="12.6640625" customWidth="1"/>
    <col min="24" max="24" width="8.83203125" customWidth="1"/>
    <col min="25" max="25" width="15" customWidth="1"/>
    <col min="26" max="26" width="12.5" customWidth="1"/>
    <col min="27" max="27" width="11" customWidth="1"/>
    <col min="28" max="29" width="10.33203125" customWidth="1"/>
    <col min="30" max="30" width="10.83203125" customWidth="1"/>
    <col min="31" max="32" width="11.6640625" customWidth="1"/>
    <col min="33" max="33" width="18.83203125" customWidth="1"/>
    <col min="34" max="34" width="17.83203125" customWidth="1"/>
    <col min="35" max="35" width="14.1640625" customWidth="1"/>
    <col min="36" max="36" width="18.1640625" customWidth="1"/>
    <col min="37" max="37" width="13" customWidth="1"/>
    <col min="38" max="38" width="10.6640625" customWidth="1"/>
    <col min="39" max="39" width="9.1640625" style="74" customWidth="1"/>
    <col min="40" max="40" width="18.1640625" style="25" customWidth="1"/>
    <col min="41" max="41" width="11.6640625" style="25" customWidth="1"/>
    <col min="42" max="42" width="12.5" style="25" customWidth="1"/>
    <col min="43" max="43" width="11.6640625" style="25" customWidth="1"/>
    <col min="44" max="45" width="17.1640625" style="25" customWidth="1"/>
    <col min="47" max="47" width="18" customWidth="1"/>
    <col min="49" max="50" width="13.1640625" customWidth="1"/>
    <col min="58" max="58" width="7.1640625" customWidth="1"/>
    <col min="59" max="59" width="6.33203125" customWidth="1"/>
  </cols>
  <sheetData>
    <row r="1" spans="1:59" s="76" customFormat="1" ht="50" customHeight="1">
      <c r="A1" s="75" t="s">
        <v>0</v>
      </c>
      <c r="B1" s="75" t="s">
        <v>3371</v>
      </c>
      <c r="C1" s="75" t="s">
        <v>3372</v>
      </c>
      <c r="D1" s="75" t="s">
        <v>3373</v>
      </c>
      <c r="E1" s="75" t="s">
        <v>3374</v>
      </c>
      <c r="F1" s="75" t="s">
        <v>5</v>
      </c>
      <c r="G1" s="75" t="s">
        <v>3375</v>
      </c>
      <c r="H1" s="75" t="s">
        <v>3376</v>
      </c>
      <c r="I1" s="75" t="s">
        <v>3377</v>
      </c>
      <c r="J1" s="75" t="s">
        <v>3642</v>
      </c>
      <c r="K1" s="75" t="s">
        <v>3378</v>
      </c>
      <c r="L1" s="75" t="s">
        <v>3379</v>
      </c>
      <c r="M1" s="75" t="s">
        <v>3380</v>
      </c>
      <c r="N1" s="75" t="s">
        <v>3381</v>
      </c>
      <c r="O1" s="75" t="s">
        <v>3651</v>
      </c>
      <c r="P1" s="75" t="s">
        <v>6</v>
      </c>
      <c r="Q1" s="75" t="s">
        <v>3382</v>
      </c>
      <c r="R1" s="75" t="s">
        <v>3383</v>
      </c>
      <c r="S1" s="75" t="s">
        <v>3384</v>
      </c>
      <c r="T1" s="75" t="s">
        <v>3385</v>
      </c>
      <c r="U1" s="75" t="s">
        <v>3645</v>
      </c>
      <c r="V1" s="75" t="s">
        <v>3386</v>
      </c>
      <c r="W1" s="75" t="s">
        <v>3387</v>
      </c>
      <c r="X1" s="75" t="s">
        <v>3388</v>
      </c>
      <c r="Y1" s="75" t="s">
        <v>3389</v>
      </c>
      <c r="Z1" s="71" t="s">
        <v>3657</v>
      </c>
      <c r="AA1" s="71" t="s">
        <v>3665</v>
      </c>
      <c r="AB1" s="71" t="s">
        <v>3666</v>
      </c>
      <c r="AC1" s="77" t="s">
        <v>3667</v>
      </c>
      <c r="AD1" s="77" t="s">
        <v>3668</v>
      </c>
      <c r="AE1" s="77" t="s">
        <v>3669</v>
      </c>
      <c r="AF1" s="77" t="s">
        <v>3675</v>
      </c>
      <c r="AG1" s="77" t="s">
        <v>3677</v>
      </c>
      <c r="AH1" s="77" t="s">
        <v>3676</v>
      </c>
      <c r="AI1" s="77" t="s">
        <v>3670</v>
      </c>
      <c r="AJ1" s="77" t="s">
        <v>3672</v>
      </c>
      <c r="AK1" s="77" t="s">
        <v>3671</v>
      </c>
      <c r="AL1" s="77" t="s">
        <v>3673</v>
      </c>
      <c r="AM1" s="71" t="s">
        <v>3660</v>
      </c>
      <c r="AN1" s="71" t="s">
        <v>3702</v>
      </c>
      <c r="AO1" s="71" t="s">
        <v>3658</v>
      </c>
      <c r="AP1" s="125" t="s">
        <v>3708</v>
      </c>
      <c r="AQ1" s="125" t="s">
        <v>3709</v>
      </c>
      <c r="AR1" s="125" t="s">
        <v>3710</v>
      </c>
      <c r="AS1" s="125" t="s">
        <v>3711</v>
      </c>
      <c r="AT1" s="125" t="s">
        <v>3712</v>
      </c>
      <c r="AU1" s="125" t="s">
        <v>3713</v>
      </c>
      <c r="AV1" s="125" t="s">
        <v>3714</v>
      </c>
      <c r="AW1" s="125" t="s">
        <v>3715</v>
      </c>
      <c r="AX1" s="125" t="s">
        <v>3716</v>
      </c>
      <c r="AY1" s="125" t="s">
        <v>3717</v>
      </c>
      <c r="AZ1" s="125" t="s">
        <v>3718</v>
      </c>
      <c r="BA1" s="125" t="s">
        <v>3719</v>
      </c>
      <c r="BB1" s="125" t="s">
        <v>3720</v>
      </c>
      <c r="BC1" s="125" t="s">
        <v>3721</v>
      </c>
      <c r="BD1" s="125" t="s">
        <v>3722</v>
      </c>
      <c r="BE1" s="125" t="s">
        <v>3723</v>
      </c>
      <c r="BF1" s="125" t="s">
        <v>3724</v>
      </c>
      <c r="BG1" s="125" t="s">
        <v>3725</v>
      </c>
    </row>
    <row r="2" spans="1:59" ht="15.75" customHeight="1">
      <c r="A2" s="29">
        <v>28392330</v>
      </c>
      <c r="B2" s="29" t="s">
        <v>3390</v>
      </c>
      <c r="C2" s="31" t="s">
        <v>2636</v>
      </c>
      <c r="D2" s="29" t="s">
        <v>3391</v>
      </c>
      <c r="E2" s="29" t="s">
        <v>10</v>
      </c>
      <c r="F2" s="29"/>
      <c r="G2" s="29" t="s">
        <v>3392</v>
      </c>
      <c r="H2" s="29" t="s">
        <v>3393</v>
      </c>
      <c r="I2" s="93" t="s">
        <v>3394</v>
      </c>
      <c r="J2" s="29">
        <v>273</v>
      </c>
      <c r="K2" s="29">
        <v>74</v>
      </c>
      <c r="L2" s="29">
        <v>199</v>
      </c>
      <c r="M2" s="29">
        <v>31</v>
      </c>
      <c r="N2" s="29">
        <v>55</v>
      </c>
      <c r="O2" s="60">
        <f>SUM(M2:N2)/SUM(K2:L2)</f>
        <v>0.31501831501831501</v>
      </c>
      <c r="P2" s="29" t="s">
        <v>3397</v>
      </c>
      <c r="Q2" s="29">
        <v>8.4</v>
      </c>
      <c r="R2" s="29">
        <v>0.1</v>
      </c>
      <c r="S2" s="29">
        <v>22.7</v>
      </c>
      <c r="T2" s="57" t="s">
        <v>3395</v>
      </c>
      <c r="U2" s="57" t="s">
        <v>3646</v>
      </c>
      <c r="V2" s="29" t="s">
        <v>3596</v>
      </c>
      <c r="W2" s="29" t="s">
        <v>3396</v>
      </c>
      <c r="X2" s="93" t="s">
        <v>3408</v>
      </c>
      <c r="Y2" s="29">
        <v>1000</v>
      </c>
      <c r="Z2" s="70" t="s">
        <v>3659</v>
      </c>
      <c r="AA2" s="70">
        <v>0</v>
      </c>
      <c r="AB2" s="70">
        <v>0</v>
      </c>
      <c r="AC2" s="70">
        <v>0</v>
      </c>
      <c r="AD2" s="70">
        <v>0</v>
      </c>
      <c r="AE2" s="70">
        <v>0</v>
      </c>
      <c r="AF2" s="70">
        <v>0</v>
      </c>
      <c r="AG2" s="70">
        <v>0</v>
      </c>
      <c r="AH2" s="65">
        <v>0</v>
      </c>
      <c r="AI2" s="70">
        <v>0</v>
      </c>
      <c r="AJ2" s="72">
        <v>145</v>
      </c>
      <c r="AK2" s="72">
        <v>126</v>
      </c>
      <c r="AL2" s="72">
        <v>0</v>
      </c>
      <c r="AM2" s="23">
        <f>6*30</f>
        <v>180</v>
      </c>
      <c r="AN2" s="63" t="s">
        <v>3650</v>
      </c>
      <c r="AO2" s="24" t="s">
        <v>3400</v>
      </c>
      <c r="AP2" s="127">
        <v>0</v>
      </c>
      <c r="AQ2" s="127">
        <v>0</v>
      </c>
      <c r="AR2" s="127">
        <v>0</v>
      </c>
      <c r="AS2" s="127">
        <v>0</v>
      </c>
      <c r="AT2" s="127">
        <v>0</v>
      </c>
      <c r="AU2" s="127">
        <v>0</v>
      </c>
      <c r="AV2" s="127">
        <v>0</v>
      </c>
      <c r="AW2" s="127">
        <v>0</v>
      </c>
      <c r="AX2" s="127">
        <v>142</v>
      </c>
      <c r="AY2" s="127">
        <v>0</v>
      </c>
      <c r="AZ2" s="127">
        <v>131</v>
      </c>
      <c r="BA2" s="127">
        <v>0</v>
      </c>
      <c r="BB2" s="127">
        <v>0</v>
      </c>
      <c r="BC2" s="127">
        <v>0</v>
      </c>
      <c r="BD2" s="127">
        <v>0</v>
      </c>
      <c r="BE2" s="127">
        <v>0</v>
      </c>
      <c r="BF2" s="127">
        <v>46</v>
      </c>
      <c r="BG2" s="127">
        <v>227</v>
      </c>
    </row>
    <row r="3" spans="1:59" ht="15.75" customHeight="1">
      <c r="A3" s="29">
        <v>31380705</v>
      </c>
      <c r="B3" s="29" t="s">
        <v>3398</v>
      </c>
      <c r="C3" s="30" t="s">
        <v>2639</v>
      </c>
      <c r="D3" s="36" t="s">
        <v>3605</v>
      </c>
      <c r="E3" s="29" t="s">
        <v>10</v>
      </c>
      <c r="F3" s="29"/>
      <c r="G3" s="29" t="s">
        <v>3392</v>
      </c>
      <c r="H3" s="29" t="s">
        <v>3393</v>
      </c>
      <c r="I3" s="93" t="s">
        <v>3394</v>
      </c>
      <c r="J3" s="29">
        <v>30</v>
      </c>
      <c r="K3" s="29">
        <v>11</v>
      </c>
      <c r="L3" s="29">
        <v>19</v>
      </c>
      <c r="M3" s="29">
        <v>0</v>
      </c>
      <c r="N3" s="29">
        <v>4</v>
      </c>
      <c r="O3" s="60">
        <f t="shared" ref="O3:O66" si="0">SUM(M3:N3)/SUM(K3:L3)</f>
        <v>0.13333333333333333</v>
      </c>
      <c r="P3" s="29" t="s">
        <v>3399</v>
      </c>
      <c r="Q3" s="29" t="s">
        <v>3400</v>
      </c>
      <c r="R3" s="29">
        <v>3</v>
      </c>
      <c r="S3" s="29">
        <v>18</v>
      </c>
      <c r="T3" s="29" t="s">
        <v>3400</v>
      </c>
      <c r="U3" s="63" t="s">
        <v>3650</v>
      </c>
      <c r="V3" s="29" t="s">
        <v>3400</v>
      </c>
      <c r="W3" s="29" t="s">
        <v>3400</v>
      </c>
      <c r="X3" s="29" t="s">
        <v>3401</v>
      </c>
      <c r="Y3" s="29">
        <v>120</v>
      </c>
      <c r="Z3" s="23" t="s">
        <v>3661</v>
      </c>
      <c r="AA3" s="23">
        <v>19</v>
      </c>
      <c r="AB3" s="23">
        <v>0</v>
      </c>
      <c r="AC3" s="23">
        <v>1</v>
      </c>
      <c r="AD3" s="23">
        <v>2</v>
      </c>
      <c r="AE3" s="23">
        <v>8</v>
      </c>
      <c r="AF3" s="23">
        <v>0</v>
      </c>
      <c r="AG3" s="23">
        <v>0</v>
      </c>
      <c r="AH3" s="65">
        <v>0</v>
      </c>
      <c r="AI3" s="23">
        <v>0</v>
      </c>
      <c r="AJ3" s="23">
        <v>0</v>
      </c>
      <c r="AK3" s="23">
        <v>0</v>
      </c>
      <c r="AL3" s="23">
        <v>0</v>
      </c>
      <c r="AM3" s="23">
        <f>24*6</f>
        <v>144</v>
      </c>
      <c r="AN3" s="24" t="s">
        <v>3698</v>
      </c>
      <c r="AO3" s="24" t="s">
        <v>3663</v>
      </c>
      <c r="AP3" s="127">
        <v>8</v>
      </c>
      <c r="AQ3" s="127">
        <v>0</v>
      </c>
      <c r="AR3" s="127">
        <v>0</v>
      </c>
      <c r="AS3" s="127">
        <v>0</v>
      </c>
      <c r="AT3" s="127">
        <v>0</v>
      </c>
      <c r="AU3" s="127">
        <v>0</v>
      </c>
      <c r="AV3" s="127">
        <v>0</v>
      </c>
      <c r="AW3" s="127">
        <v>0</v>
      </c>
      <c r="AX3" s="127">
        <v>0</v>
      </c>
      <c r="AY3" s="127">
        <v>0</v>
      </c>
      <c r="AZ3" s="127">
        <v>18</v>
      </c>
      <c r="BA3" s="127">
        <v>0</v>
      </c>
      <c r="BB3" s="127">
        <v>0</v>
      </c>
      <c r="BC3" s="127">
        <v>3</v>
      </c>
      <c r="BD3" s="127">
        <v>0</v>
      </c>
      <c r="BE3" s="127">
        <v>0</v>
      </c>
      <c r="BF3" s="127">
        <v>0</v>
      </c>
      <c r="BG3" s="127">
        <v>30</v>
      </c>
    </row>
    <row r="4" spans="1:59" ht="15.75" customHeight="1">
      <c r="A4" s="29">
        <v>11593320</v>
      </c>
      <c r="B4" s="29" t="s">
        <v>3402</v>
      </c>
      <c r="C4" s="31" t="s">
        <v>2643</v>
      </c>
      <c r="D4" s="29" t="s">
        <v>3403</v>
      </c>
      <c r="E4" s="29" t="s">
        <v>10</v>
      </c>
      <c r="F4" s="29"/>
      <c r="G4" s="29" t="s">
        <v>3392</v>
      </c>
      <c r="H4" s="29" t="s">
        <v>3393</v>
      </c>
      <c r="I4" s="93" t="s">
        <v>3394</v>
      </c>
      <c r="J4" s="29">
        <v>30</v>
      </c>
      <c r="K4" s="29">
        <v>14</v>
      </c>
      <c r="L4" s="29">
        <v>16</v>
      </c>
      <c r="M4" s="29">
        <v>2</v>
      </c>
      <c r="N4" s="29">
        <v>0</v>
      </c>
      <c r="O4" s="60">
        <f t="shared" si="0"/>
        <v>6.6666666666666666E-2</v>
      </c>
      <c r="P4" s="29" t="s">
        <v>3397</v>
      </c>
      <c r="Q4" s="29">
        <v>6.2</v>
      </c>
      <c r="R4" s="29">
        <v>0.5</v>
      </c>
      <c r="S4" s="29">
        <v>17.5</v>
      </c>
      <c r="T4" s="29" t="s">
        <v>3404</v>
      </c>
      <c r="U4" s="57" t="s">
        <v>3647</v>
      </c>
      <c r="V4" s="29" t="s">
        <v>3400</v>
      </c>
      <c r="W4" s="29" t="s">
        <v>3400</v>
      </c>
      <c r="X4" s="93" t="s">
        <v>3408</v>
      </c>
      <c r="Y4" s="29">
        <v>10</v>
      </c>
      <c r="Z4" s="70" t="s">
        <v>3661</v>
      </c>
      <c r="AA4" s="70">
        <v>9</v>
      </c>
      <c r="AB4" s="70">
        <v>4</v>
      </c>
      <c r="AC4" s="70">
        <v>0</v>
      </c>
      <c r="AD4" s="70">
        <v>0</v>
      </c>
      <c r="AE4" s="70">
        <v>0</v>
      </c>
      <c r="AF4" s="70">
        <v>0</v>
      </c>
      <c r="AG4" s="70">
        <v>0</v>
      </c>
      <c r="AH4" s="65">
        <v>0</v>
      </c>
      <c r="AI4" s="70">
        <v>7</v>
      </c>
      <c r="AJ4" s="70">
        <v>0</v>
      </c>
      <c r="AK4" s="70">
        <v>0</v>
      </c>
      <c r="AL4" s="70">
        <v>10</v>
      </c>
      <c r="AM4" s="23">
        <f>12*7</f>
        <v>84</v>
      </c>
      <c r="AN4" s="24" t="s">
        <v>3664</v>
      </c>
      <c r="AO4" s="24" t="s">
        <v>3664</v>
      </c>
      <c r="AP4" s="127" t="s">
        <v>3650</v>
      </c>
      <c r="AQ4" s="127" t="s">
        <v>3650</v>
      </c>
      <c r="AR4" s="127" t="s">
        <v>3650</v>
      </c>
      <c r="AS4" s="127" t="s">
        <v>3650</v>
      </c>
      <c r="AT4" s="127" t="s">
        <v>3650</v>
      </c>
      <c r="AU4" s="127" t="s">
        <v>3650</v>
      </c>
      <c r="AV4" s="127" t="s">
        <v>3650</v>
      </c>
      <c r="AW4" s="127" t="s">
        <v>3650</v>
      </c>
      <c r="AX4" s="127" t="s">
        <v>3650</v>
      </c>
      <c r="AY4" s="127" t="s">
        <v>3650</v>
      </c>
      <c r="AZ4" s="127" t="s">
        <v>3650</v>
      </c>
      <c r="BA4" s="127" t="s">
        <v>3650</v>
      </c>
      <c r="BB4" s="127">
        <v>0</v>
      </c>
      <c r="BC4" s="127" t="s">
        <v>3650</v>
      </c>
      <c r="BD4" s="127" t="s">
        <v>3650</v>
      </c>
      <c r="BE4" s="127">
        <v>0</v>
      </c>
      <c r="BF4" s="127" t="s">
        <v>3650</v>
      </c>
      <c r="BG4" s="127" t="s">
        <v>3650</v>
      </c>
    </row>
    <row r="5" spans="1:59" ht="15.75" customHeight="1">
      <c r="A5" s="29">
        <v>26226409</v>
      </c>
      <c r="B5" s="29" t="s">
        <v>3405</v>
      </c>
      <c r="C5" s="30" t="s">
        <v>2646</v>
      </c>
      <c r="D5" s="29" t="s">
        <v>3406</v>
      </c>
      <c r="E5" s="29" t="s">
        <v>10</v>
      </c>
      <c r="F5" s="29"/>
      <c r="G5" s="29" t="s">
        <v>3392</v>
      </c>
      <c r="H5" s="29" t="s">
        <v>3409</v>
      </c>
      <c r="I5" s="93" t="s">
        <v>3407</v>
      </c>
      <c r="J5" s="29">
        <v>236</v>
      </c>
      <c r="K5" s="29">
        <v>138</v>
      </c>
      <c r="L5" s="29">
        <v>98</v>
      </c>
      <c r="M5" s="29">
        <v>40</v>
      </c>
      <c r="N5" s="29">
        <v>11</v>
      </c>
      <c r="O5" s="60">
        <f t="shared" si="0"/>
        <v>0.21610169491525424</v>
      </c>
      <c r="P5" s="29"/>
      <c r="Q5" s="29">
        <v>48</v>
      </c>
      <c r="R5" s="29">
        <v>17</v>
      </c>
      <c r="S5" s="29">
        <v>67</v>
      </c>
      <c r="T5" s="29" t="s">
        <v>3400</v>
      </c>
      <c r="U5" s="63" t="s">
        <v>3650</v>
      </c>
      <c r="V5" s="29" t="s">
        <v>3400</v>
      </c>
      <c r="W5" s="29" t="s">
        <v>3590</v>
      </c>
      <c r="X5" s="29" t="s">
        <v>3408</v>
      </c>
      <c r="Y5" s="29">
        <v>125</v>
      </c>
      <c r="Z5" s="70" t="s">
        <v>3659</v>
      </c>
      <c r="AA5">
        <f>57+34</f>
        <v>91</v>
      </c>
      <c r="AB5" s="65">
        <f>59+83</f>
        <v>142</v>
      </c>
      <c r="AC5" s="70">
        <v>0</v>
      </c>
      <c r="AD5" s="70">
        <v>0</v>
      </c>
      <c r="AE5" s="70">
        <v>0</v>
      </c>
      <c r="AF5" s="70">
        <v>0</v>
      </c>
      <c r="AG5" s="70">
        <v>0</v>
      </c>
      <c r="AH5" s="65">
        <v>0</v>
      </c>
      <c r="AI5" s="70">
        <v>0</v>
      </c>
      <c r="AJ5" s="65">
        <v>0</v>
      </c>
      <c r="AK5" s="65">
        <v>0</v>
      </c>
      <c r="AL5" s="65">
        <f>51+21</f>
        <v>72</v>
      </c>
      <c r="AM5" s="23">
        <f>4*7</f>
        <v>28</v>
      </c>
      <c r="AN5" s="24" t="s">
        <v>3698</v>
      </c>
      <c r="AO5" s="24" t="s">
        <v>3674</v>
      </c>
      <c r="AP5" s="127" t="s">
        <v>3650</v>
      </c>
      <c r="AQ5" s="127" t="s">
        <v>3650</v>
      </c>
      <c r="AR5" s="127" t="s">
        <v>3650</v>
      </c>
      <c r="AS5" s="127" t="s">
        <v>3650</v>
      </c>
      <c r="AT5" s="127" t="s">
        <v>3650</v>
      </c>
      <c r="AU5" s="127" t="s">
        <v>3650</v>
      </c>
      <c r="AV5" s="127" t="s">
        <v>3650</v>
      </c>
      <c r="AW5" s="127" t="s">
        <v>3650</v>
      </c>
      <c r="AX5" s="127" t="s">
        <v>3650</v>
      </c>
      <c r="AY5" s="127" t="s">
        <v>3650</v>
      </c>
      <c r="AZ5" s="127" t="s">
        <v>3650</v>
      </c>
      <c r="BA5" s="127" t="s">
        <v>3650</v>
      </c>
      <c r="BB5" s="127">
        <v>0</v>
      </c>
      <c r="BC5" s="127" t="s">
        <v>3650</v>
      </c>
      <c r="BD5" s="127" t="s">
        <v>3650</v>
      </c>
      <c r="BE5" s="127">
        <v>0</v>
      </c>
      <c r="BF5" s="127">
        <v>97</v>
      </c>
      <c r="BG5" s="127">
        <v>139</v>
      </c>
    </row>
    <row r="6" spans="1:59" ht="15.75" customHeight="1">
      <c r="A6" s="29">
        <v>26226409</v>
      </c>
      <c r="B6" s="29" t="s">
        <v>3405</v>
      </c>
      <c r="C6" s="30" t="s">
        <v>2646</v>
      </c>
      <c r="D6" s="29" t="s">
        <v>3406</v>
      </c>
      <c r="E6" s="29" t="s">
        <v>10</v>
      </c>
      <c r="F6" s="29"/>
      <c r="G6" s="29" t="s">
        <v>3392</v>
      </c>
      <c r="H6" s="29" t="s">
        <v>3393</v>
      </c>
      <c r="I6" s="93" t="s">
        <v>3407</v>
      </c>
      <c r="J6" s="29">
        <v>236</v>
      </c>
      <c r="K6" s="29">
        <v>138</v>
      </c>
      <c r="L6" s="29">
        <v>98</v>
      </c>
      <c r="M6" s="29">
        <v>75</v>
      </c>
      <c r="N6" s="29">
        <v>39</v>
      </c>
      <c r="O6" s="60">
        <f t="shared" si="0"/>
        <v>0.48305084745762711</v>
      </c>
      <c r="P6" s="29"/>
      <c r="Q6" s="29">
        <v>48</v>
      </c>
      <c r="R6" s="29">
        <v>17</v>
      </c>
      <c r="S6" s="29">
        <v>67</v>
      </c>
      <c r="T6" s="29" t="s">
        <v>3400</v>
      </c>
      <c r="U6" s="63" t="s">
        <v>3650</v>
      </c>
      <c r="V6" s="29" t="s">
        <v>3400</v>
      </c>
      <c r="W6" s="29" t="s">
        <v>3590</v>
      </c>
      <c r="X6" s="29" t="s">
        <v>3408</v>
      </c>
      <c r="Y6" s="29">
        <v>125</v>
      </c>
      <c r="Z6" s="70" t="s">
        <v>3659</v>
      </c>
      <c r="AA6">
        <f t="shared" ref="AA6:AA7" si="1">57+34</f>
        <v>91</v>
      </c>
      <c r="AB6" s="65">
        <f t="shared" ref="AB6:AB7" si="2">59+83</f>
        <v>142</v>
      </c>
      <c r="AC6" s="70">
        <v>0</v>
      </c>
      <c r="AD6" s="70">
        <v>0</v>
      </c>
      <c r="AE6" s="70">
        <v>0</v>
      </c>
      <c r="AF6" s="70">
        <v>0</v>
      </c>
      <c r="AG6" s="70">
        <v>0</v>
      </c>
      <c r="AH6" s="65">
        <v>0</v>
      </c>
      <c r="AI6" s="70">
        <v>0</v>
      </c>
      <c r="AJ6" s="65">
        <v>0</v>
      </c>
      <c r="AK6" s="65">
        <v>0</v>
      </c>
      <c r="AL6" s="65">
        <f t="shared" ref="AL6:AL7" si="3">51+21</f>
        <v>72</v>
      </c>
      <c r="AM6" s="23">
        <f t="shared" ref="AM6:AM7" si="4">4*7</f>
        <v>28</v>
      </c>
      <c r="AN6" s="24" t="s">
        <v>3698</v>
      </c>
      <c r="AO6" s="24" t="s">
        <v>3674</v>
      </c>
      <c r="AP6" s="127" t="s">
        <v>3650</v>
      </c>
      <c r="AQ6" s="127" t="s">
        <v>3650</v>
      </c>
      <c r="AR6" s="127" t="s">
        <v>3650</v>
      </c>
      <c r="AS6" s="127" t="s">
        <v>3650</v>
      </c>
      <c r="AT6" s="127" t="s">
        <v>3650</v>
      </c>
      <c r="AU6" s="127" t="s">
        <v>3650</v>
      </c>
      <c r="AV6" s="127" t="s">
        <v>3650</v>
      </c>
      <c r="AW6" s="127" t="s">
        <v>3650</v>
      </c>
      <c r="AX6" s="127" t="s">
        <v>3650</v>
      </c>
      <c r="AY6" s="127" t="s">
        <v>3650</v>
      </c>
      <c r="AZ6" s="127" t="s">
        <v>3650</v>
      </c>
      <c r="BA6" s="127" t="s">
        <v>3650</v>
      </c>
      <c r="BB6" s="127">
        <v>0</v>
      </c>
      <c r="BC6" s="127" t="s">
        <v>3650</v>
      </c>
      <c r="BD6" s="127" t="s">
        <v>3650</v>
      </c>
      <c r="BE6" s="127">
        <v>0</v>
      </c>
      <c r="BF6" s="127">
        <v>97</v>
      </c>
      <c r="BG6" s="127">
        <v>139</v>
      </c>
    </row>
    <row r="7" spans="1:59" ht="15.75" customHeight="1">
      <c r="A7" s="29">
        <v>26226409</v>
      </c>
      <c r="B7" s="29" t="s">
        <v>3405</v>
      </c>
      <c r="C7" s="30" t="s">
        <v>2646</v>
      </c>
      <c r="D7" s="29" t="s">
        <v>3406</v>
      </c>
      <c r="E7" s="29" t="s">
        <v>10</v>
      </c>
      <c r="F7" s="29"/>
      <c r="G7" s="29" t="s">
        <v>3392</v>
      </c>
      <c r="H7" s="29" t="s">
        <v>3410</v>
      </c>
      <c r="I7" s="93" t="s">
        <v>3407</v>
      </c>
      <c r="J7" s="29">
        <v>236</v>
      </c>
      <c r="K7" s="29">
        <v>138</v>
      </c>
      <c r="L7" s="29">
        <v>98</v>
      </c>
      <c r="M7" s="29">
        <v>35</v>
      </c>
      <c r="N7" s="29">
        <v>28</v>
      </c>
      <c r="O7" s="60">
        <f t="shared" si="0"/>
        <v>0.26694915254237289</v>
      </c>
      <c r="P7" s="29" t="s">
        <v>3411</v>
      </c>
      <c r="Q7" s="29">
        <v>48</v>
      </c>
      <c r="R7" s="29">
        <v>17</v>
      </c>
      <c r="S7" s="29">
        <v>67</v>
      </c>
      <c r="T7" s="29" t="s">
        <v>3400</v>
      </c>
      <c r="U7" s="63" t="s">
        <v>3650</v>
      </c>
      <c r="V7" s="29" t="s">
        <v>3400</v>
      </c>
      <c r="W7" s="29" t="s">
        <v>3590</v>
      </c>
      <c r="X7" s="29" t="s">
        <v>3408</v>
      </c>
      <c r="Y7" s="29">
        <v>125</v>
      </c>
      <c r="Z7" s="70" t="s">
        <v>3659</v>
      </c>
      <c r="AA7">
        <f t="shared" si="1"/>
        <v>91</v>
      </c>
      <c r="AB7" s="65">
        <f t="shared" si="2"/>
        <v>142</v>
      </c>
      <c r="AC7" s="70">
        <v>0</v>
      </c>
      <c r="AD7" s="70">
        <v>0</v>
      </c>
      <c r="AE7" s="70">
        <v>0</v>
      </c>
      <c r="AF7" s="70">
        <v>0</v>
      </c>
      <c r="AG7" s="70">
        <v>0</v>
      </c>
      <c r="AH7" s="65">
        <v>0</v>
      </c>
      <c r="AI7" s="70">
        <v>0</v>
      </c>
      <c r="AJ7" s="65">
        <v>0</v>
      </c>
      <c r="AK7" s="65">
        <v>0</v>
      </c>
      <c r="AL7" s="65">
        <f t="shared" si="3"/>
        <v>72</v>
      </c>
      <c r="AM7" s="23">
        <f t="shared" si="4"/>
        <v>28</v>
      </c>
      <c r="AN7" s="24" t="s">
        <v>3698</v>
      </c>
      <c r="AO7" s="24" t="s">
        <v>3674</v>
      </c>
      <c r="AP7" s="127" t="s">
        <v>3650</v>
      </c>
      <c r="AQ7" s="127" t="s">
        <v>3650</v>
      </c>
      <c r="AR7" s="127" t="s">
        <v>3650</v>
      </c>
      <c r="AS7" s="127" t="s">
        <v>3650</v>
      </c>
      <c r="AT7" s="127" t="s">
        <v>3650</v>
      </c>
      <c r="AU7" s="127" t="s">
        <v>3650</v>
      </c>
      <c r="AV7" s="127" t="s">
        <v>3650</v>
      </c>
      <c r="AW7" s="127" t="s">
        <v>3650</v>
      </c>
      <c r="AX7" s="127" t="s">
        <v>3650</v>
      </c>
      <c r="AY7" s="127" t="s">
        <v>3650</v>
      </c>
      <c r="AZ7" s="127" t="s">
        <v>3650</v>
      </c>
      <c r="BA7" s="127" t="s">
        <v>3650</v>
      </c>
      <c r="BB7" s="127">
        <v>0</v>
      </c>
      <c r="BC7" s="127" t="s">
        <v>3650</v>
      </c>
      <c r="BD7" s="127" t="s">
        <v>3650</v>
      </c>
      <c r="BE7" s="127">
        <v>0</v>
      </c>
      <c r="BF7" s="127">
        <v>97</v>
      </c>
      <c r="BG7" s="127">
        <v>139</v>
      </c>
    </row>
    <row r="8" spans="1:59" ht="15.75" customHeight="1">
      <c r="A8" s="29">
        <v>27522040</v>
      </c>
      <c r="B8" s="29" t="s">
        <v>3416</v>
      </c>
      <c r="C8" s="31" t="s">
        <v>2654</v>
      </c>
      <c r="D8" s="29" t="s">
        <v>3417</v>
      </c>
      <c r="E8" s="29" t="s">
        <v>10</v>
      </c>
      <c r="F8" s="29"/>
      <c r="G8" s="29" t="s">
        <v>3392</v>
      </c>
      <c r="H8" s="29" t="s">
        <v>3410</v>
      </c>
      <c r="I8" s="93" t="s">
        <v>3407</v>
      </c>
      <c r="J8" s="29">
        <v>130</v>
      </c>
      <c r="K8" s="29">
        <v>25</v>
      </c>
      <c r="L8" s="29">
        <v>105</v>
      </c>
      <c r="M8" s="29">
        <v>0</v>
      </c>
      <c r="N8" s="29">
        <v>35</v>
      </c>
      <c r="O8" s="60">
        <f t="shared" si="0"/>
        <v>0.26923076923076922</v>
      </c>
      <c r="P8" s="29" t="s">
        <v>3419</v>
      </c>
      <c r="Q8" s="29" t="s">
        <v>3420</v>
      </c>
      <c r="R8" s="29">
        <v>23</v>
      </c>
      <c r="S8" s="29">
        <v>73</v>
      </c>
      <c r="T8" s="29" t="s">
        <v>3421</v>
      </c>
      <c r="U8" s="57" t="s">
        <v>3646</v>
      </c>
      <c r="V8" s="29" t="s">
        <v>3422</v>
      </c>
      <c r="W8" s="29" t="s">
        <v>3423</v>
      </c>
      <c r="X8" s="63" t="s">
        <v>3650</v>
      </c>
      <c r="Y8" s="59" t="s">
        <v>3650</v>
      </c>
      <c r="Z8" s="70" t="s">
        <v>3659</v>
      </c>
      <c r="AA8" s="65">
        <f>28+38</f>
        <v>66</v>
      </c>
      <c r="AB8" s="65">
        <v>0</v>
      </c>
      <c r="AC8" s="65">
        <f>3+2</f>
        <v>5</v>
      </c>
      <c r="AD8" s="70">
        <v>0</v>
      </c>
      <c r="AE8" s="65">
        <f>3+4</f>
        <v>7</v>
      </c>
      <c r="AF8" s="65">
        <f>9+7</f>
        <v>16</v>
      </c>
      <c r="AG8" s="70">
        <v>11</v>
      </c>
      <c r="AH8" s="65">
        <v>0</v>
      </c>
      <c r="AI8" s="70">
        <v>0</v>
      </c>
      <c r="AJ8" s="70">
        <v>0</v>
      </c>
      <c r="AK8" s="70">
        <v>0</v>
      </c>
      <c r="AL8" s="70">
        <v>0</v>
      </c>
      <c r="AM8" s="23">
        <v>100</v>
      </c>
      <c r="AN8" s="24" t="s">
        <v>3662</v>
      </c>
      <c r="AO8" s="24" t="s">
        <v>3662</v>
      </c>
      <c r="AP8" s="127">
        <v>0</v>
      </c>
      <c r="AQ8" s="127">
        <v>0</v>
      </c>
      <c r="AR8" s="127">
        <v>0</v>
      </c>
      <c r="AS8" s="127">
        <v>0</v>
      </c>
      <c r="AT8" s="127">
        <v>0</v>
      </c>
      <c r="AU8" s="127">
        <v>0</v>
      </c>
      <c r="AV8" s="127">
        <v>0</v>
      </c>
      <c r="AW8" s="127">
        <v>0</v>
      </c>
      <c r="AX8" s="127">
        <v>0</v>
      </c>
      <c r="AY8" s="127">
        <v>0</v>
      </c>
      <c r="AZ8" s="127">
        <v>0</v>
      </c>
      <c r="BA8" s="127">
        <v>0</v>
      </c>
      <c r="BB8" s="127">
        <v>53</v>
      </c>
      <c r="BC8" s="127">
        <v>0</v>
      </c>
      <c r="BD8" s="127">
        <v>0</v>
      </c>
      <c r="BE8" s="127">
        <v>59</v>
      </c>
      <c r="BF8" s="127" t="s">
        <v>3650</v>
      </c>
      <c r="BG8" s="127" t="s">
        <v>3650</v>
      </c>
    </row>
    <row r="9" spans="1:59" ht="15.75" customHeight="1">
      <c r="A9" s="29">
        <v>27522040</v>
      </c>
      <c r="B9" s="29" t="s">
        <v>3416</v>
      </c>
      <c r="C9" s="31" t="s">
        <v>2654</v>
      </c>
      <c r="D9" s="29" t="s">
        <v>3417</v>
      </c>
      <c r="E9" s="29" t="s">
        <v>10</v>
      </c>
      <c r="F9" s="29"/>
      <c r="G9" s="29" t="s">
        <v>3392</v>
      </c>
      <c r="H9" s="29" t="s">
        <v>3418</v>
      </c>
      <c r="I9" s="93" t="s">
        <v>3407</v>
      </c>
      <c r="J9" s="29">
        <v>130</v>
      </c>
      <c r="K9" s="29">
        <v>25</v>
      </c>
      <c r="L9" s="29">
        <v>105</v>
      </c>
      <c r="M9" s="29">
        <v>0</v>
      </c>
      <c r="N9" s="29">
        <v>55</v>
      </c>
      <c r="O9" s="60">
        <f t="shared" si="0"/>
        <v>0.42307692307692307</v>
      </c>
      <c r="P9" s="29" t="s">
        <v>3419</v>
      </c>
      <c r="Q9" s="29" t="s">
        <v>3420</v>
      </c>
      <c r="R9" s="29">
        <v>23</v>
      </c>
      <c r="S9" s="29">
        <v>73</v>
      </c>
      <c r="T9" s="29" t="s">
        <v>3421</v>
      </c>
      <c r="U9" s="57" t="s">
        <v>3646</v>
      </c>
      <c r="V9" s="29" t="s">
        <v>3422</v>
      </c>
      <c r="W9" s="29" t="s">
        <v>3423</v>
      </c>
      <c r="X9" s="63" t="s">
        <v>3650</v>
      </c>
      <c r="Y9" s="59" t="s">
        <v>3650</v>
      </c>
      <c r="Z9" s="70" t="s">
        <v>3659</v>
      </c>
      <c r="AA9" s="65">
        <f>28+38</f>
        <v>66</v>
      </c>
      <c r="AB9" s="65">
        <v>0</v>
      </c>
      <c r="AC9" s="65">
        <f>3+2</f>
        <v>5</v>
      </c>
      <c r="AD9" s="70">
        <v>0</v>
      </c>
      <c r="AE9" s="65">
        <f>3+4</f>
        <v>7</v>
      </c>
      <c r="AF9" s="65">
        <f>9+7</f>
        <v>16</v>
      </c>
      <c r="AG9" s="70">
        <v>11</v>
      </c>
      <c r="AH9" s="65">
        <v>0</v>
      </c>
      <c r="AI9" s="70">
        <v>0</v>
      </c>
      <c r="AJ9" s="70">
        <v>0</v>
      </c>
      <c r="AK9" s="70">
        <v>0</v>
      </c>
      <c r="AL9" s="70">
        <v>0</v>
      </c>
      <c r="AM9" s="23">
        <v>100</v>
      </c>
      <c r="AN9" s="24" t="s">
        <v>3662</v>
      </c>
      <c r="AO9" s="24" t="s">
        <v>3662</v>
      </c>
      <c r="AP9" s="127">
        <v>0</v>
      </c>
      <c r="AQ9" s="127">
        <v>0</v>
      </c>
      <c r="AR9" s="127">
        <v>0</v>
      </c>
      <c r="AS9" s="127">
        <v>0</v>
      </c>
      <c r="AT9" s="127">
        <v>0</v>
      </c>
      <c r="AU9" s="127">
        <v>0</v>
      </c>
      <c r="AV9" s="127">
        <v>0</v>
      </c>
      <c r="AW9" s="127">
        <v>0</v>
      </c>
      <c r="AX9" s="127">
        <v>0</v>
      </c>
      <c r="AY9" s="127">
        <v>0</v>
      </c>
      <c r="AZ9" s="127">
        <v>0</v>
      </c>
      <c r="BA9" s="127">
        <v>0</v>
      </c>
      <c r="BB9" s="127">
        <v>53</v>
      </c>
      <c r="BC9" s="127">
        <v>0</v>
      </c>
      <c r="BD9" s="127">
        <v>0</v>
      </c>
      <c r="BE9" s="127">
        <v>59</v>
      </c>
      <c r="BF9" s="127" t="s">
        <v>3650</v>
      </c>
      <c r="BG9" s="127" t="s">
        <v>3650</v>
      </c>
    </row>
    <row r="10" spans="1:59" ht="15.75" customHeight="1">
      <c r="A10" s="29">
        <v>21549850</v>
      </c>
      <c r="B10" s="29" t="s">
        <v>3416</v>
      </c>
      <c r="C10" s="31" t="s">
        <v>2670</v>
      </c>
      <c r="D10" s="29" t="s">
        <v>3424</v>
      </c>
      <c r="E10" s="29" t="s">
        <v>10</v>
      </c>
      <c r="F10" s="29"/>
      <c r="G10" s="29" t="s">
        <v>3392</v>
      </c>
      <c r="H10" s="29" t="s">
        <v>3393</v>
      </c>
      <c r="I10" s="93" t="s">
        <v>3425</v>
      </c>
      <c r="J10" s="29">
        <v>82</v>
      </c>
      <c r="K10" s="29">
        <v>46</v>
      </c>
      <c r="L10" s="29">
        <v>36</v>
      </c>
      <c r="M10" s="29">
        <v>23</v>
      </c>
      <c r="N10" s="29">
        <v>17</v>
      </c>
      <c r="O10" s="60">
        <f t="shared" si="0"/>
        <v>0.48780487804878048</v>
      </c>
      <c r="P10" s="29"/>
      <c r="Q10" s="29">
        <v>24</v>
      </c>
      <c r="R10" s="29">
        <v>1</v>
      </c>
      <c r="S10" s="29">
        <v>67</v>
      </c>
      <c r="T10" s="29" t="s">
        <v>3426</v>
      </c>
      <c r="U10" s="57" t="s">
        <v>3646</v>
      </c>
      <c r="V10" s="34" t="s">
        <v>3427</v>
      </c>
      <c r="W10" s="29" t="s">
        <v>3428</v>
      </c>
      <c r="X10" s="29" t="s">
        <v>3401</v>
      </c>
      <c r="Y10" s="29">
        <v>500</v>
      </c>
      <c r="Z10" s="70" t="s">
        <v>3661</v>
      </c>
      <c r="AA10" s="70" t="s">
        <v>3400</v>
      </c>
      <c r="AB10" s="70" t="s">
        <v>3400</v>
      </c>
      <c r="AC10" s="70" t="s">
        <v>3400</v>
      </c>
      <c r="AD10" s="70" t="s">
        <v>3400</v>
      </c>
      <c r="AE10" s="70" t="s">
        <v>3400</v>
      </c>
      <c r="AF10" s="70" t="s">
        <v>3400</v>
      </c>
      <c r="AG10" s="70" t="s">
        <v>3400</v>
      </c>
      <c r="AH10" s="70" t="s">
        <v>3400</v>
      </c>
      <c r="AI10" s="70" t="s">
        <v>3400</v>
      </c>
      <c r="AJ10" s="70" t="s">
        <v>3400</v>
      </c>
      <c r="AK10" s="70" t="s">
        <v>3400</v>
      </c>
      <c r="AL10" s="70" t="s">
        <v>3400</v>
      </c>
      <c r="AM10" s="78">
        <f>7*4</f>
        <v>28</v>
      </c>
      <c r="AN10" s="24" t="s">
        <v>3662</v>
      </c>
      <c r="AO10" s="24" t="s">
        <v>3662</v>
      </c>
      <c r="AP10" s="127" t="s">
        <v>3650</v>
      </c>
      <c r="AQ10" s="127" t="s">
        <v>3650</v>
      </c>
      <c r="AR10" s="127" t="s">
        <v>3650</v>
      </c>
      <c r="AS10" s="127" t="s">
        <v>3650</v>
      </c>
      <c r="AT10" s="127" t="s">
        <v>3650</v>
      </c>
      <c r="AU10" s="127" t="s">
        <v>3650</v>
      </c>
      <c r="AV10" s="127" t="s">
        <v>3650</v>
      </c>
      <c r="AW10" s="127" t="s">
        <v>3650</v>
      </c>
      <c r="AX10" s="127" t="s">
        <v>3650</v>
      </c>
      <c r="AY10" s="127" t="s">
        <v>3650</v>
      </c>
      <c r="AZ10" s="127" t="s">
        <v>3650</v>
      </c>
      <c r="BA10" s="127" t="s">
        <v>3650</v>
      </c>
      <c r="BB10" s="127" t="s">
        <v>3650</v>
      </c>
      <c r="BC10" s="127" t="s">
        <v>3650</v>
      </c>
      <c r="BD10" s="127" t="s">
        <v>3650</v>
      </c>
      <c r="BE10" s="127" t="s">
        <v>3650</v>
      </c>
      <c r="BF10" s="127" t="s">
        <v>3650</v>
      </c>
      <c r="BG10" s="127" t="s">
        <v>3650</v>
      </c>
    </row>
    <row r="11" spans="1:59" ht="15.75" customHeight="1">
      <c r="A11" s="29">
        <v>26984480</v>
      </c>
      <c r="B11" s="29" t="s">
        <v>3416</v>
      </c>
      <c r="C11" s="30" t="s">
        <v>2694</v>
      </c>
      <c r="D11" s="29" t="s">
        <v>3429</v>
      </c>
      <c r="E11" s="29" t="s">
        <v>10</v>
      </c>
      <c r="F11" s="29"/>
      <c r="G11" s="29" t="s">
        <v>3392</v>
      </c>
      <c r="H11" s="29" t="s">
        <v>3393</v>
      </c>
      <c r="I11" s="93" t="s">
        <v>3407</v>
      </c>
      <c r="J11" s="29">
        <v>92</v>
      </c>
      <c r="K11" s="29">
        <v>60</v>
      </c>
      <c r="L11" s="29">
        <v>32</v>
      </c>
      <c r="M11" s="29">
        <v>11</v>
      </c>
      <c r="N11" s="29">
        <v>9</v>
      </c>
      <c r="O11" s="60">
        <f t="shared" si="0"/>
        <v>0.21739130434782608</v>
      </c>
      <c r="P11" s="29"/>
      <c r="Q11" s="29">
        <v>55</v>
      </c>
      <c r="R11" s="29">
        <v>18</v>
      </c>
      <c r="S11" s="29">
        <v>74</v>
      </c>
      <c r="T11" s="29" t="s">
        <v>3430</v>
      </c>
      <c r="U11" s="57" t="s">
        <v>3647</v>
      </c>
      <c r="V11" s="29" t="s">
        <v>3431</v>
      </c>
      <c r="W11" s="29" t="s">
        <v>3431</v>
      </c>
      <c r="X11" s="29" t="s">
        <v>3408</v>
      </c>
      <c r="Y11" s="29">
        <v>200</v>
      </c>
      <c r="Z11" s="70" t="s">
        <v>3659</v>
      </c>
      <c r="AA11" s="65">
        <v>0</v>
      </c>
      <c r="AB11" s="65">
        <v>0</v>
      </c>
      <c r="AC11" s="70">
        <v>0</v>
      </c>
      <c r="AD11" s="70">
        <v>0</v>
      </c>
      <c r="AE11" s="70">
        <v>0</v>
      </c>
      <c r="AF11" s="70">
        <v>0</v>
      </c>
      <c r="AG11" s="70">
        <v>18</v>
      </c>
      <c r="AH11" s="70">
        <v>61</v>
      </c>
      <c r="AI11" s="70">
        <v>0</v>
      </c>
      <c r="AJ11" s="70">
        <v>0</v>
      </c>
      <c r="AK11" s="70">
        <v>0</v>
      </c>
      <c r="AL11" s="70">
        <v>13</v>
      </c>
      <c r="AM11" s="91" t="s">
        <v>3420</v>
      </c>
      <c r="AN11" s="24" t="s">
        <v>3662</v>
      </c>
      <c r="AO11" s="24" t="s">
        <v>3662</v>
      </c>
      <c r="AP11" s="127" t="s">
        <v>3650</v>
      </c>
      <c r="AQ11" s="127" t="s">
        <v>3650</v>
      </c>
      <c r="AR11" s="127" t="s">
        <v>3650</v>
      </c>
      <c r="AS11" s="127" t="s">
        <v>3650</v>
      </c>
      <c r="AT11" s="127" t="s">
        <v>3650</v>
      </c>
      <c r="AU11" s="127" t="s">
        <v>3650</v>
      </c>
      <c r="AV11" s="127" t="s">
        <v>3650</v>
      </c>
      <c r="AW11" s="127" t="s">
        <v>3650</v>
      </c>
      <c r="AX11" s="127" t="s">
        <v>3650</v>
      </c>
      <c r="AY11" s="127" t="s">
        <v>3650</v>
      </c>
      <c r="AZ11" s="127" t="s">
        <v>3650</v>
      </c>
      <c r="BA11" s="127" t="s">
        <v>3650</v>
      </c>
      <c r="BB11" s="127" t="s">
        <v>3650</v>
      </c>
      <c r="BC11" s="127" t="s">
        <v>3650</v>
      </c>
      <c r="BD11" s="127" t="s">
        <v>3650</v>
      </c>
      <c r="BE11" s="127" t="s">
        <v>3650</v>
      </c>
      <c r="BF11" s="127" t="s">
        <v>3650</v>
      </c>
      <c r="BG11" s="127" t="s">
        <v>3650</v>
      </c>
    </row>
    <row r="12" spans="1:59" ht="15.75" customHeight="1">
      <c r="A12" s="29">
        <v>18541204</v>
      </c>
      <c r="B12" s="29" t="s">
        <v>3390</v>
      </c>
      <c r="C12" s="30" t="s">
        <v>2717</v>
      </c>
      <c r="D12" s="29" t="s">
        <v>3432</v>
      </c>
      <c r="E12" s="29" t="s">
        <v>10</v>
      </c>
      <c r="F12" s="29"/>
      <c r="G12" s="29" t="s">
        <v>3392</v>
      </c>
      <c r="H12" s="29" t="s">
        <v>3409</v>
      </c>
      <c r="I12" s="93" t="s">
        <v>3394</v>
      </c>
      <c r="J12" s="29">
        <v>58</v>
      </c>
      <c r="K12" s="29">
        <v>39</v>
      </c>
      <c r="L12" s="29">
        <v>19</v>
      </c>
      <c r="M12" s="29">
        <v>12</v>
      </c>
      <c r="N12" s="29">
        <v>3</v>
      </c>
      <c r="O12" s="60">
        <f t="shared" si="0"/>
        <v>0.25862068965517243</v>
      </c>
      <c r="P12" s="29" t="s">
        <v>3433</v>
      </c>
      <c r="Q12" s="29">
        <v>7.6</v>
      </c>
      <c r="R12" s="29">
        <v>0.1</v>
      </c>
      <c r="S12" s="29">
        <v>18.100000000000001</v>
      </c>
      <c r="T12" s="29" t="s">
        <v>3434</v>
      </c>
      <c r="U12" s="58" t="s">
        <v>3646</v>
      </c>
      <c r="V12" s="29" t="s">
        <v>3435</v>
      </c>
      <c r="W12" s="29" t="s">
        <v>3436</v>
      </c>
      <c r="X12" s="29" t="s">
        <v>3408</v>
      </c>
      <c r="Y12" s="29">
        <v>1000</v>
      </c>
      <c r="Z12" s="70" t="s">
        <v>3661</v>
      </c>
      <c r="AA12" s="65">
        <v>0</v>
      </c>
      <c r="AB12" s="70">
        <v>0</v>
      </c>
      <c r="AC12" s="70">
        <v>0</v>
      </c>
      <c r="AD12" s="70">
        <v>0</v>
      </c>
      <c r="AE12" s="65">
        <v>0</v>
      </c>
      <c r="AF12" s="65">
        <v>0</v>
      </c>
      <c r="AG12" s="70">
        <v>0</v>
      </c>
      <c r="AH12" s="65">
        <v>0</v>
      </c>
      <c r="AI12" s="70">
        <v>0</v>
      </c>
      <c r="AJ12" s="70">
        <v>28</v>
      </c>
      <c r="AK12" s="70">
        <v>30</v>
      </c>
      <c r="AL12" s="70">
        <v>0</v>
      </c>
      <c r="AM12" s="23">
        <f>4*30</f>
        <v>120</v>
      </c>
      <c r="AN12" s="24" t="s">
        <v>3662</v>
      </c>
      <c r="AO12" s="24" t="s">
        <v>3662</v>
      </c>
      <c r="AP12" s="127">
        <v>58</v>
      </c>
      <c r="AQ12" s="127">
        <v>0</v>
      </c>
      <c r="AR12" s="127">
        <v>0</v>
      </c>
      <c r="AS12" s="127">
        <v>0</v>
      </c>
      <c r="AT12" s="127">
        <v>0</v>
      </c>
      <c r="AU12" s="127">
        <v>0</v>
      </c>
      <c r="AV12" s="127">
        <v>0</v>
      </c>
      <c r="AW12" s="127">
        <v>0</v>
      </c>
      <c r="AX12" s="127">
        <v>0</v>
      </c>
      <c r="AY12" s="127">
        <v>0</v>
      </c>
      <c r="AZ12" s="127">
        <v>0</v>
      </c>
      <c r="BA12" s="127">
        <v>0</v>
      </c>
      <c r="BB12" s="127">
        <v>0</v>
      </c>
      <c r="BC12" s="127">
        <v>0</v>
      </c>
      <c r="BD12" s="127">
        <v>0</v>
      </c>
      <c r="BE12" s="127">
        <v>0</v>
      </c>
      <c r="BF12" s="127">
        <v>40</v>
      </c>
      <c r="BG12" s="127">
        <v>18</v>
      </c>
    </row>
    <row r="13" spans="1:59" ht="15.75" customHeight="1">
      <c r="A13" s="29">
        <v>18541204</v>
      </c>
      <c r="B13" s="29" t="s">
        <v>3390</v>
      </c>
      <c r="C13" s="30" t="s">
        <v>2717</v>
      </c>
      <c r="D13" s="29" t="s">
        <v>3432</v>
      </c>
      <c r="E13" s="29" t="s">
        <v>10</v>
      </c>
      <c r="F13" s="29"/>
      <c r="G13" s="29" t="s">
        <v>3392</v>
      </c>
      <c r="H13" s="29" t="s">
        <v>3393</v>
      </c>
      <c r="I13" s="93" t="s">
        <v>3394</v>
      </c>
      <c r="J13" s="29">
        <v>58</v>
      </c>
      <c r="K13" s="29">
        <v>39</v>
      </c>
      <c r="L13" s="29">
        <v>19</v>
      </c>
      <c r="M13" s="29">
        <v>15</v>
      </c>
      <c r="N13" s="29">
        <v>4</v>
      </c>
      <c r="O13" s="60">
        <f t="shared" si="0"/>
        <v>0.32758620689655171</v>
      </c>
      <c r="P13" s="29" t="s">
        <v>3433</v>
      </c>
      <c r="Q13" s="29">
        <v>7.6</v>
      </c>
      <c r="R13" s="29">
        <v>0.1</v>
      </c>
      <c r="S13" s="29">
        <v>18.100000000000001</v>
      </c>
      <c r="T13" s="29" t="s">
        <v>3434</v>
      </c>
      <c r="U13" s="58" t="s">
        <v>3646</v>
      </c>
      <c r="V13" s="29" t="s">
        <v>3435</v>
      </c>
      <c r="W13" s="29" t="s">
        <v>3436</v>
      </c>
      <c r="X13" s="29" t="s">
        <v>3408</v>
      </c>
      <c r="Y13" s="29">
        <v>1000</v>
      </c>
      <c r="Z13" s="70" t="s">
        <v>3661</v>
      </c>
      <c r="AA13" s="65">
        <v>0</v>
      </c>
      <c r="AB13" s="70">
        <v>0</v>
      </c>
      <c r="AC13" s="70">
        <v>0</v>
      </c>
      <c r="AD13" s="70">
        <v>0</v>
      </c>
      <c r="AE13" s="65">
        <v>0</v>
      </c>
      <c r="AF13" s="65">
        <v>0</v>
      </c>
      <c r="AG13" s="70">
        <v>0</v>
      </c>
      <c r="AH13" s="65">
        <v>0</v>
      </c>
      <c r="AI13" s="70">
        <v>0</v>
      </c>
      <c r="AJ13" s="70">
        <v>28</v>
      </c>
      <c r="AK13" s="70">
        <v>30</v>
      </c>
      <c r="AL13" s="70">
        <v>0</v>
      </c>
      <c r="AM13" s="23">
        <f t="shared" ref="AM13:AM14" si="5">4*30</f>
        <v>120</v>
      </c>
      <c r="AN13" s="24" t="s">
        <v>3662</v>
      </c>
      <c r="AO13" s="24" t="s">
        <v>3662</v>
      </c>
      <c r="AP13" s="127">
        <v>58</v>
      </c>
      <c r="AQ13" s="127">
        <v>0</v>
      </c>
      <c r="AR13" s="127">
        <v>0</v>
      </c>
      <c r="AS13" s="127">
        <v>0</v>
      </c>
      <c r="AT13" s="127">
        <v>0</v>
      </c>
      <c r="AU13" s="127">
        <v>0</v>
      </c>
      <c r="AV13" s="127">
        <v>0</v>
      </c>
      <c r="AW13" s="127">
        <v>0</v>
      </c>
      <c r="AX13" s="127">
        <v>0</v>
      </c>
      <c r="AY13" s="127">
        <v>0</v>
      </c>
      <c r="AZ13" s="127">
        <v>0</v>
      </c>
      <c r="BA13" s="127">
        <v>0</v>
      </c>
      <c r="BB13" s="127">
        <v>0</v>
      </c>
      <c r="BC13" s="127">
        <v>0</v>
      </c>
      <c r="BD13" s="127">
        <v>0</v>
      </c>
      <c r="BE13" s="127">
        <v>0</v>
      </c>
      <c r="BF13" s="127">
        <v>40</v>
      </c>
      <c r="BG13" s="127">
        <v>18</v>
      </c>
    </row>
    <row r="14" spans="1:59" ht="15.75" customHeight="1">
      <c r="A14" s="29">
        <v>18541204</v>
      </c>
      <c r="B14" s="29" t="s">
        <v>3390</v>
      </c>
      <c r="C14" s="30" t="s">
        <v>2717</v>
      </c>
      <c r="D14" s="29" t="s">
        <v>3432</v>
      </c>
      <c r="E14" s="29" t="s">
        <v>10</v>
      </c>
      <c r="F14" s="29"/>
      <c r="G14" s="29" t="s">
        <v>3392</v>
      </c>
      <c r="H14" s="29" t="s">
        <v>3410</v>
      </c>
      <c r="I14" s="93" t="s">
        <v>3394</v>
      </c>
      <c r="J14" s="29">
        <v>58</v>
      </c>
      <c r="K14" s="29">
        <v>39</v>
      </c>
      <c r="L14" s="29">
        <v>19</v>
      </c>
      <c r="M14" s="29">
        <v>3</v>
      </c>
      <c r="N14" s="29">
        <v>1</v>
      </c>
      <c r="O14" s="60">
        <f t="shared" si="0"/>
        <v>6.8965517241379309E-2</v>
      </c>
      <c r="P14" s="29" t="s">
        <v>3411</v>
      </c>
      <c r="Q14" s="29">
        <v>7.6</v>
      </c>
      <c r="R14" s="29">
        <v>0.1</v>
      </c>
      <c r="S14" s="29">
        <v>18.100000000000001</v>
      </c>
      <c r="T14" s="29" t="s">
        <v>3434</v>
      </c>
      <c r="U14" s="58" t="s">
        <v>3646</v>
      </c>
      <c r="V14" s="29" t="s">
        <v>3435</v>
      </c>
      <c r="W14" s="29" t="s">
        <v>3436</v>
      </c>
      <c r="X14" s="29" t="s">
        <v>3408</v>
      </c>
      <c r="Y14" s="29">
        <v>1000</v>
      </c>
      <c r="Z14" s="70" t="s">
        <v>3661</v>
      </c>
      <c r="AA14" s="65">
        <v>0</v>
      </c>
      <c r="AB14" s="70">
        <v>0</v>
      </c>
      <c r="AC14" s="70">
        <v>0</v>
      </c>
      <c r="AD14" s="70">
        <v>0</v>
      </c>
      <c r="AE14" s="65">
        <v>0</v>
      </c>
      <c r="AF14" s="65">
        <v>0</v>
      </c>
      <c r="AG14" s="70">
        <v>0</v>
      </c>
      <c r="AH14" s="65">
        <v>0</v>
      </c>
      <c r="AI14" s="70">
        <v>0</v>
      </c>
      <c r="AJ14" s="70">
        <v>28</v>
      </c>
      <c r="AK14" s="70">
        <v>30</v>
      </c>
      <c r="AL14" s="70">
        <v>0</v>
      </c>
      <c r="AM14" s="23">
        <f t="shared" si="5"/>
        <v>120</v>
      </c>
      <c r="AN14" s="24" t="s">
        <v>3662</v>
      </c>
      <c r="AO14" s="24" t="s">
        <v>3662</v>
      </c>
      <c r="AP14" s="127">
        <v>58</v>
      </c>
      <c r="AQ14" s="127">
        <v>0</v>
      </c>
      <c r="AR14" s="127">
        <v>0</v>
      </c>
      <c r="AS14" s="127">
        <v>0</v>
      </c>
      <c r="AT14" s="127">
        <v>0</v>
      </c>
      <c r="AU14" s="127">
        <v>0</v>
      </c>
      <c r="AV14" s="127">
        <v>0</v>
      </c>
      <c r="AW14" s="127">
        <v>0</v>
      </c>
      <c r="AX14" s="127">
        <v>0</v>
      </c>
      <c r="AY14" s="127">
        <v>0</v>
      </c>
      <c r="AZ14" s="127">
        <v>0</v>
      </c>
      <c r="BA14" s="127">
        <v>0</v>
      </c>
      <c r="BB14" s="127">
        <v>0</v>
      </c>
      <c r="BC14" s="127">
        <v>0</v>
      </c>
      <c r="BD14" s="127">
        <v>0</v>
      </c>
      <c r="BE14" s="127">
        <v>0</v>
      </c>
      <c r="BF14" s="127">
        <v>40</v>
      </c>
      <c r="BG14" s="127">
        <v>18</v>
      </c>
    </row>
    <row r="15" spans="1:59" ht="15.75" customHeight="1">
      <c r="A15" s="29">
        <v>22820131</v>
      </c>
      <c r="B15" s="29" t="s">
        <v>3390</v>
      </c>
      <c r="C15" s="30" t="s">
        <v>2706</v>
      </c>
      <c r="D15" s="29" t="s">
        <v>3437</v>
      </c>
      <c r="E15" s="29" t="s">
        <v>10</v>
      </c>
      <c r="F15" s="29"/>
      <c r="G15" s="29" t="s">
        <v>3392</v>
      </c>
      <c r="H15" s="29" t="s">
        <v>3393</v>
      </c>
      <c r="I15" s="93" t="s">
        <v>3394</v>
      </c>
      <c r="J15" s="29">
        <v>56</v>
      </c>
      <c r="K15" s="29">
        <v>29</v>
      </c>
      <c r="L15" s="29">
        <v>27</v>
      </c>
      <c r="M15" s="29">
        <v>8</v>
      </c>
      <c r="N15" s="29">
        <v>6</v>
      </c>
      <c r="O15" s="60">
        <f t="shared" si="0"/>
        <v>0.25</v>
      </c>
      <c r="P15" s="29"/>
      <c r="Q15" s="29">
        <v>4.5999999999999996</v>
      </c>
      <c r="R15" s="29">
        <v>0.2</v>
      </c>
      <c r="S15" s="29">
        <v>21.2</v>
      </c>
      <c r="T15" s="29" t="s">
        <v>3438</v>
      </c>
      <c r="U15" s="63" t="s">
        <v>3650</v>
      </c>
      <c r="V15" s="29" t="s">
        <v>3439</v>
      </c>
      <c r="W15" s="29" t="s">
        <v>3440</v>
      </c>
      <c r="X15" s="29" t="s">
        <v>3408</v>
      </c>
      <c r="Y15" s="29">
        <v>1000</v>
      </c>
      <c r="Z15" s="70" t="s">
        <v>3661</v>
      </c>
      <c r="AA15" s="70" t="s">
        <v>3400</v>
      </c>
      <c r="AB15" s="70" t="s">
        <v>3400</v>
      </c>
      <c r="AC15" s="70" t="s">
        <v>3400</v>
      </c>
      <c r="AD15" s="70" t="s">
        <v>3400</v>
      </c>
      <c r="AE15" s="70" t="s">
        <v>3400</v>
      </c>
      <c r="AF15" s="70" t="s">
        <v>3400</v>
      </c>
      <c r="AG15" s="70" t="s">
        <v>3400</v>
      </c>
      <c r="AH15" s="70" t="s">
        <v>3400</v>
      </c>
      <c r="AI15" s="70" t="s">
        <v>3400</v>
      </c>
      <c r="AJ15" s="70" t="s">
        <v>3400</v>
      </c>
      <c r="AK15" s="70" t="s">
        <v>3400</v>
      </c>
      <c r="AL15" s="70" t="s">
        <v>3400</v>
      </c>
      <c r="AM15" s="23">
        <f>4*30</f>
        <v>120</v>
      </c>
      <c r="AN15" s="24" t="s">
        <v>3662</v>
      </c>
      <c r="AO15" s="24" t="s">
        <v>3662</v>
      </c>
      <c r="AP15" s="127">
        <v>56</v>
      </c>
      <c r="AQ15" s="127">
        <v>0</v>
      </c>
      <c r="AR15" s="127">
        <v>0</v>
      </c>
      <c r="AS15" s="127">
        <v>0</v>
      </c>
      <c r="AT15" s="127">
        <v>0</v>
      </c>
      <c r="AU15" s="127">
        <v>0</v>
      </c>
      <c r="AV15" s="127">
        <v>0</v>
      </c>
      <c r="AW15" s="127">
        <v>0</v>
      </c>
      <c r="AX15" s="127">
        <v>0</v>
      </c>
      <c r="AY15" s="127">
        <v>0</v>
      </c>
      <c r="AZ15" s="127">
        <v>0</v>
      </c>
      <c r="BA15" s="127">
        <v>0</v>
      </c>
      <c r="BB15" s="127">
        <v>0</v>
      </c>
      <c r="BC15" s="127">
        <v>0</v>
      </c>
      <c r="BD15" s="127">
        <v>0</v>
      </c>
      <c r="BE15" s="127">
        <v>0</v>
      </c>
      <c r="BF15" s="127">
        <v>45</v>
      </c>
      <c r="BG15" s="127">
        <v>11</v>
      </c>
    </row>
    <row r="16" spans="1:59" ht="15.75" customHeight="1">
      <c r="A16" s="29">
        <v>22212513</v>
      </c>
      <c r="B16" s="29" t="s">
        <v>3446</v>
      </c>
      <c r="C16" s="31" t="s">
        <v>2726</v>
      </c>
      <c r="D16" s="29" t="s">
        <v>3447</v>
      </c>
      <c r="E16" s="29" t="s">
        <v>10</v>
      </c>
      <c r="F16" s="29"/>
      <c r="G16" s="29" t="s">
        <v>3392</v>
      </c>
      <c r="H16" s="29" t="s">
        <v>3393</v>
      </c>
      <c r="I16" s="93" t="s">
        <v>3425</v>
      </c>
      <c r="J16" s="29">
        <v>235</v>
      </c>
      <c r="K16" s="29">
        <v>123</v>
      </c>
      <c r="L16" s="29">
        <v>112</v>
      </c>
      <c r="M16" s="29">
        <v>26</v>
      </c>
      <c r="N16" s="29">
        <v>12</v>
      </c>
      <c r="O16" s="60">
        <f t="shared" si="0"/>
        <v>0.16170212765957448</v>
      </c>
      <c r="P16" s="93" t="s">
        <v>3706</v>
      </c>
      <c r="Q16" s="29">
        <v>42.2</v>
      </c>
      <c r="R16" s="29">
        <v>2.6</v>
      </c>
      <c r="S16" s="29">
        <v>62.6</v>
      </c>
      <c r="T16" s="29" t="s">
        <v>3448</v>
      </c>
      <c r="U16" s="58" t="s">
        <v>3646</v>
      </c>
      <c r="V16" s="29" t="s">
        <v>3449</v>
      </c>
      <c r="W16" s="29" t="s">
        <v>3450</v>
      </c>
      <c r="X16" s="63" t="s">
        <v>3650</v>
      </c>
      <c r="Y16" s="59" t="s">
        <v>3650</v>
      </c>
      <c r="Z16" s="70" t="s">
        <v>3659</v>
      </c>
      <c r="AA16" s="70">
        <v>0</v>
      </c>
      <c r="AB16" s="70">
        <v>0</v>
      </c>
      <c r="AC16" s="70">
        <v>16</v>
      </c>
      <c r="AD16" s="70">
        <v>0</v>
      </c>
      <c r="AE16" s="70">
        <v>23</v>
      </c>
      <c r="AF16" s="70">
        <v>11</v>
      </c>
      <c r="AG16" s="70">
        <v>19</v>
      </c>
      <c r="AH16" s="70">
        <f>131+8</f>
        <v>139</v>
      </c>
      <c r="AI16" s="70">
        <v>0</v>
      </c>
      <c r="AJ16" s="70">
        <v>14</v>
      </c>
      <c r="AK16" s="70">
        <v>7</v>
      </c>
      <c r="AL16" s="70">
        <v>6</v>
      </c>
      <c r="AM16" s="23">
        <f>7*4</f>
        <v>28</v>
      </c>
      <c r="AN16" s="24" t="s">
        <v>3662</v>
      </c>
      <c r="AO16" s="24" t="s">
        <v>3662</v>
      </c>
      <c r="AP16" s="127">
        <v>0</v>
      </c>
      <c r="AQ16" s="127">
        <v>0</v>
      </c>
      <c r="AR16" s="127">
        <v>0</v>
      </c>
      <c r="AS16" s="127">
        <v>0</v>
      </c>
      <c r="AT16" s="127">
        <v>0</v>
      </c>
      <c r="AU16" s="127">
        <v>0</v>
      </c>
      <c r="AV16" s="127">
        <v>0</v>
      </c>
      <c r="AW16" s="127">
        <v>0</v>
      </c>
      <c r="AX16" s="127">
        <v>0</v>
      </c>
      <c r="AY16" s="127">
        <v>0</v>
      </c>
      <c r="AZ16" s="127">
        <v>153</v>
      </c>
      <c r="BA16" s="127">
        <v>82</v>
      </c>
      <c r="BB16" s="127">
        <v>0</v>
      </c>
      <c r="BC16" s="127">
        <v>0</v>
      </c>
      <c r="BD16" s="127">
        <v>0</v>
      </c>
      <c r="BE16" s="127">
        <v>0</v>
      </c>
      <c r="BF16" s="127">
        <v>82</v>
      </c>
      <c r="BG16" s="127">
        <v>153</v>
      </c>
    </row>
    <row r="17" spans="1:59" ht="15.75" customHeight="1">
      <c r="A17" s="29">
        <v>18512026</v>
      </c>
      <c r="B17" s="29" t="s">
        <v>3451</v>
      </c>
      <c r="C17" s="31" t="s">
        <v>2738</v>
      </c>
      <c r="D17" s="29" t="s">
        <v>3452</v>
      </c>
      <c r="E17" s="29" t="s">
        <v>10</v>
      </c>
      <c r="F17" s="29"/>
      <c r="G17" s="29" t="s">
        <v>3392</v>
      </c>
      <c r="H17" s="29" t="s">
        <v>3409</v>
      </c>
      <c r="I17" s="93" t="s">
        <v>3407</v>
      </c>
      <c r="J17" s="29">
        <v>26</v>
      </c>
      <c r="K17" s="29">
        <v>10</v>
      </c>
      <c r="L17" s="29">
        <v>16</v>
      </c>
      <c r="M17" s="29">
        <v>6</v>
      </c>
      <c r="N17" s="29">
        <v>4</v>
      </c>
      <c r="O17" s="60">
        <f t="shared" si="0"/>
        <v>0.38461538461538464</v>
      </c>
      <c r="P17" s="29" t="s">
        <v>3592</v>
      </c>
      <c r="Q17" s="29">
        <v>32</v>
      </c>
      <c r="R17" s="29">
        <v>18</v>
      </c>
      <c r="S17" s="29">
        <v>56</v>
      </c>
      <c r="T17" s="29" t="s">
        <v>3453</v>
      </c>
      <c r="U17" s="58" t="s">
        <v>3646</v>
      </c>
      <c r="V17" s="29" t="s">
        <v>3400</v>
      </c>
      <c r="W17" s="29" t="s">
        <v>3400</v>
      </c>
      <c r="X17" s="29" t="s">
        <v>3408</v>
      </c>
      <c r="Y17" s="59" t="s">
        <v>3650</v>
      </c>
      <c r="Z17" s="70" t="s">
        <v>3659</v>
      </c>
      <c r="AA17" s="70">
        <v>9</v>
      </c>
      <c r="AB17" s="70">
        <v>13</v>
      </c>
      <c r="AC17" s="70">
        <v>1</v>
      </c>
      <c r="AD17" s="70">
        <v>0</v>
      </c>
      <c r="AE17" s="70">
        <v>2</v>
      </c>
      <c r="AF17" s="70">
        <v>0</v>
      </c>
      <c r="AG17" s="70">
        <v>0</v>
      </c>
      <c r="AH17" s="70">
        <v>0</v>
      </c>
      <c r="AI17" s="70">
        <v>0</v>
      </c>
      <c r="AJ17" s="70">
        <v>0</v>
      </c>
      <c r="AK17" s="70">
        <v>1</v>
      </c>
      <c r="AL17" s="70">
        <v>0</v>
      </c>
      <c r="AM17" s="23">
        <v>100</v>
      </c>
      <c r="AN17" s="24" t="s">
        <v>3662</v>
      </c>
      <c r="AO17" s="24" t="s">
        <v>3662</v>
      </c>
      <c r="AP17" s="127" t="s">
        <v>3650</v>
      </c>
      <c r="AQ17" s="127" t="s">
        <v>3650</v>
      </c>
      <c r="AR17" s="127" t="s">
        <v>3650</v>
      </c>
      <c r="AS17" s="127" t="s">
        <v>3650</v>
      </c>
      <c r="AT17" s="127" t="s">
        <v>3650</v>
      </c>
      <c r="AU17" s="127" t="s">
        <v>3650</v>
      </c>
      <c r="AV17" s="127" t="s">
        <v>3650</v>
      </c>
      <c r="AW17" s="127" t="s">
        <v>3650</v>
      </c>
      <c r="AX17" s="127" t="s">
        <v>3650</v>
      </c>
      <c r="AY17" s="127" t="s">
        <v>3650</v>
      </c>
      <c r="AZ17" s="127" t="s">
        <v>3650</v>
      </c>
      <c r="BA17" s="127" t="s">
        <v>3650</v>
      </c>
      <c r="BB17" s="127" t="s">
        <v>3650</v>
      </c>
      <c r="BC17" s="127" t="s">
        <v>3650</v>
      </c>
      <c r="BD17" s="127" t="s">
        <v>3650</v>
      </c>
      <c r="BE17" s="127" t="s">
        <v>3650</v>
      </c>
      <c r="BF17" s="127" t="s">
        <v>3650</v>
      </c>
      <c r="BG17" s="127" t="s">
        <v>3650</v>
      </c>
    </row>
    <row r="18" spans="1:59" ht="15.75" customHeight="1">
      <c r="A18" s="29">
        <v>24810656</v>
      </c>
      <c r="B18" s="29" t="s">
        <v>3405</v>
      </c>
      <c r="C18" s="31" t="s">
        <v>2750</v>
      </c>
      <c r="D18" s="29" t="s">
        <v>3456</v>
      </c>
      <c r="E18" s="29" t="s">
        <v>10</v>
      </c>
      <c r="F18" s="29"/>
      <c r="G18" s="29" t="s">
        <v>3392</v>
      </c>
      <c r="H18" s="29" t="s">
        <v>3393</v>
      </c>
      <c r="I18" s="93" t="s">
        <v>3407</v>
      </c>
      <c r="J18" s="29">
        <v>49</v>
      </c>
      <c r="K18" s="29">
        <v>17</v>
      </c>
      <c r="L18" s="29">
        <v>32</v>
      </c>
      <c r="M18" s="29">
        <v>13</v>
      </c>
      <c r="N18" s="29">
        <v>8</v>
      </c>
      <c r="O18" s="60">
        <f t="shared" si="0"/>
        <v>0.42857142857142855</v>
      </c>
      <c r="P18" s="29"/>
      <c r="Q18" s="29">
        <v>45</v>
      </c>
      <c r="R18" s="29">
        <v>17</v>
      </c>
      <c r="S18" s="29">
        <v>69</v>
      </c>
      <c r="T18" s="29" t="s">
        <v>3457</v>
      </c>
      <c r="U18" s="58" t="s">
        <v>3646</v>
      </c>
      <c r="V18" s="29" t="s">
        <v>3458</v>
      </c>
      <c r="W18" s="29" t="s">
        <v>3597</v>
      </c>
      <c r="X18" s="29" t="s">
        <v>3459</v>
      </c>
      <c r="Y18" s="29">
        <v>20</v>
      </c>
      <c r="Z18" s="70" t="s">
        <v>3659</v>
      </c>
      <c r="AA18" s="70">
        <v>15</v>
      </c>
      <c r="AB18" s="70">
        <v>23</v>
      </c>
      <c r="AC18" s="70">
        <v>1</v>
      </c>
      <c r="AD18" s="70">
        <v>0</v>
      </c>
      <c r="AE18" s="70">
        <v>1</v>
      </c>
      <c r="AF18" s="70">
        <v>0</v>
      </c>
      <c r="AG18" s="70">
        <v>6</v>
      </c>
      <c r="AH18" s="70">
        <v>2</v>
      </c>
      <c r="AI18" s="70">
        <v>0</v>
      </c>
      <c r="AJ18" s="70">
        <v>0</v>
      </c>
      <c r="AK18" s="70">
        <v>0</v>
      </c>
      <c r="AL18" s="70">
        <v>0</v>
      </c>
      <c r="AM18" s="23" t="s">
        <v>3420</v>
      </c>
      <c r="AN18" s="63" t="s">
        <v>3650</v>
      </c>
      <c r="AO18" s="24" t="s">
        <v>3420</v>
      </c>
      <c r="AP18" s="127">
        <v>27</v>
      </c>
      <c r="AQ18" s="127">
        <v>22</v>
      </c>
      <c r="AR18" s="127">
        <v>0</v>
      </c>
      <c r="AS18" s="127">
        <v>0</v>
      </c>
      <c r="AT18" s="127">
        <v>0</v>
      </c>
      <c r="AU18" s="127">
        <v>0</v>
      </c>
      <c r="AV18" s="127">
        <v>0</v>
      </c>
      <c r="AW18" s="127">
        <v>0</v>
      </c>
      <c r="AX18" s="127">
        <v>0</v>
      </c>
      <c r="AY18" s="127">
        <v>0</v>
      </c>
      <c r="AZ18" s="127">
        <v>0</v>
      </c>
      <c r="BA18" s="127">
        <v>0</v>
      </c>
      <c r="BB18" s="127">
        <v>0</v>
      </c>
      <c r="BC18" s="127">
        <v>0</v>
      </c>
      <c r="BD18" s="127">
        <v>0</v>
      </c>
      <c r="BE18" s="127">
        <v>0</v>
      </c>
      <c r="BF18" s="127">
        <v>29</v>
      </c>
      <c r="BG18" s="127">
        <v>20</v>
      </c>
    </row>
    <row r="19" spans="1:59" ht="15.75" customHeight="1">
      <c r="A19" s="32">
        <v>33326670</v>
      </c>
      <c r="B19" s="29" t="s">
        <v>3460</v>
      </c>
      <c r="C19" s="20" t="s">
        <v>2753</v>
      </c>
      <c r="D19" s="29" t="s">
        <v>3461</v>
      </c>
      <c r="E19" s="29" t="s">
        <v>10</v>
      </c>
      <c r="F19" s="29"/>
      <c r="G19" s="29" t="s">
        <v>3392</v>
      </c>
      <c r="H19" s="29" t="s">
        <v>3409</v>
      </c>
      <c r="I19" s="93" t="s">
        <v>3425</v>
      </c>
      <c r="J19" s="29">
        <v>102</v>
      </c>
      <c r="K19" s="29">
        <v>77</v>
      </c>
      <c r="L19" s="29">
        <v>25</v>
      </c>
      <c r="M19" s="29">
        <v>22</v>
      </c>
      <c r="N19" s="29">
        <v>5</v>
      </c>
      <c r="O19" s="60">
        <f t="shared" si="0"/>
        <v>0.26470588235294118</v>
      </c>
      <c r="P19" s="29" t="s">
        <v>3397</v>
      </c>
      <c r="Q19" s="29">
        <v>25</v>
      </c>
      <c r="R19" s="29">
        <v>2</v>
      </c>
      <c r="S19" s="29">
        <v>58</v>
      </c>
      <c r="T19" s="29" t="s">
        <v>3462</v>
      </c>
      <c r="U19" s="58" t="s">
        <v>3648</v>
      </c>
      <c r="V19" s="29" t="s">
        <v>3463</v>
      </c>
      <c r="W19" s="29" t="s">
        <v>3464</v>
      </c>
      <c r="X19" s="93" t="s">
        <v>3408</v>
      </c>
      <c r="Y19" s="29">
        <v>500</v>
      </c>
      <c r="Z19" s="70" t="s">
        <v>3661</v>
      </c>
      <c r="AA19" s="70">
        <v>47</v>
      </c>
      <c r="AB19" s="70">
        <v>45</v>
      </c>
      <c r="AC19" s="70">
        <v>0</v>
      </c>
      <c r="AD19" s="70">
        <v>0</v>
      </c>
      <c r="AE19" s="70">
        <v>10</v>
      </c>
      <c r="AF19" s="70">
        <v>0</v>
      </c>
      <c r="AG19" s="70">
        <v>0</v>
      </c>
      <c r="AH19" s="70">
        <v>0</v>
      </c>
      <c r="AI19" s="70">
        <v>0</v>
      </c>
      <c r="AJ19" s="70">
        <v>0</v>
      </c>
      <c r="AK19" s="70">
        <v>0</v>
      </c>
      <c r="AL19" s="70">
        <v>0</v>
      </c>
      <c r="AM19" s="23">
        <v>100</v>
      </c>
      <c r="AN19" s="24" t="s">
        <v>3662</v>
      </c>
      <c r="AO19" s="24" t="s">
        <v>3662</v>
      </c>
      <c r="AP19" s="127">
        <v>0</v>
      </c>
      <c r="AQ19" s="127">
        <v>0</v>
      </c>
      <c r="AR19" s="127">
        <v>0</v>
      </c>
      <c r="AS19" s="127">
        <v>0</v>
      </c>
      <c r="AT19" s="127">
        <v>0</v>
      </c>
      <c r="AU19" s="127">
        <v>0</v>
      </c>
      <c r="AV19" s="127">
        <v>0</v>
      </c>
      <c r="AW19" s="127">
        <v>0</v>
      </c>
      <c r="AX19" s="127">
        <v>0</v>
      </c>
      <c r="AY19" s="127">
        <v>0</v>
      </c>
      <c r="AZ19" s="127">
        <v>0</v>
      </c>
      <c r="BA19" s="127">
        <v>0</v>
      </c>
      <c r="BB19" s="127">
        <v>0</v>
      </c>
      <c r="BC19" s="127">
        <v>0</v>
      </c>
      <c r="BD19" s="127">
        <v>102</v>
      </c>
      <c r="BE19" s="127">
        <v>0</v>
      </c>
      <c r="BF19" s="127">
        <v>0</v>
      </c>
      <c r="BG19" s="127">
        <v>102</v>
      </c>
    </row>
    <row r="20" spans="1:59" ht="15.75" customHeight="1">
      <c r="A20" s="32">
        <v>33326670</v>
      </c>
      <c r="B20" s="29" t="s">
        <v>3460</v>
      </c>
      <c r="C20" s="20" t="s">
        <v>2753</v>
      </c>
      <c r="D20" s="29" t="s">
        <v>3461</v>
      </c>
      <c r="E20" s="29" t="s">
        <v>10</v>
      </c>
      <c r="F20" s="29"/>
      <c r="G20" s="29" t="s">
        <v>3392</v>
      </c>
      <c r="H20" s="29" t="s">
        <v>3393</v>
      </c>
      <c r="I20" s="93" t="s">
        <v>3425</v>
      </c>
      <c r="J20" s="29">
        <v>102</v>
      </c>
      <c r="K20" s="29">
        <v>77</v>
      </c>
      <c r="L20" s="29">
        <v>25</v>
      </c>
      <c r="M20" s="29">
        <v>32</v>
      </c>
      <c r="N20" s="29">
        <v>7</v>
      </c>
      <c r="O20" s="60">
        <f t="shared" si="0"/>
        <v>0.38235294117647056</v>
      </c>
      <c r="P20" s="29" t="s">
        <v>3397</v>
      </c>
      <c r="Q20" s="29">
        <v>25</v>
      </c>
      <c r="R20" s="29">
        <v>2</v>
      </c>
      <c r="S20" s="29">
        <v>58</v>
      </c>
      <c r="T20" s="29" t="s">
        <v>3462</v>
      </c>
      <c r="U20" s="58" t="s">
        <v>3648</v>
      </c>
      <c r="V20" s="29" t="s">
        <v>3463</v>
      </c>
      <c r="W20" s="29" t="s">
        <v>3464</v>
      </c>
      <c r="X20" s="93" t="s">
        <v>3408</v>
      </c>
      <c r="Y20" s="29">
        <v>500</v>
      </c>
      <c r="Z20" s="70" t="s">
        <v>3661</v>
      </c>
      <c r="AA20" s="70">
        <v>47</v>
      </c>
      <c r="AB20" s="70">
        <v>45</v>
      </c>
      <c r="AC20" s="70">
        <v>0</v>
      </c>
      <c r="AD20" s="70">
        <v>0</v>
      </c>
      <c r="AE20" s="70">
        <v>10</v>
      </c>
      <c r="AF20" s="70">
        <v>0</v>
      </c>
      <c r="AG20" s="70">
        <v>0</v>
      </c>
      <c r="AH20" s="70">
        <v>0</v>
      </c>
      <c r="AI20" s="70">
        <v>0</v>
      </c>
      <c r="AJ20" s="70">
        <v>0</v>
      </c>
      <c r="AK20" s="70">
        <v>0</v>
      </c>
      <c r="AL20" s="70">
        <v>0</v>
      </c>
      <c r="AM20" s="23">
        <v>100</v>
      </c>
      <c r="AN20" s="24" t="s">
        <v>3662</v>
      </c>
      <c r="AO20" s="24" t="s">
        <v>3662</v>
      </c>
      <c r="AP20" s="127">
        <v>0</v>
      </c>
      <c r="AQ20" s="127">
        <v>0</v>
      </c>
      <c r="AR20" s="127">
        <v>0</v>
      </c>
      <c r="AS20" s="127">
        <v>0</v>
      </c>
      <c r="AT20" s="127">
        <v>0</v>
      </c>
      <c r="AU20" s="127">
        <v>0</v>
      </c>
      <c r="AV20" s="127">
        <v>0</v>
      </c>
      <c r="AW20" s="127">
        <v>0</v>
      </c>
      <c r="AX20" s="127">
        <v>0</v>
      </c>
      <c r="AY20" s="127">
        <v>0</v>
      </c>
      <c r="AZ20" s="127">
        <v>0</v>
      </c>
      <c r="BA20" s="127">
        <v>0</v>
      </c>
      <c r="BB20" s="127">
        <v>0</v>
      </c>
      <c r="BC20" s="127">
        <v>0</v>
      </c>
      <c r="BD20" s="127">
        <v>102</v>
      </c>
      <c r="BE20" s="127">
        <v>0</v>
      </c>
      <c r="BF20" s="127">
        <v>0</v>
      </c>
      <c r="BG20" s="127">
        <v>102</v>
      </c>
    </row>
    <row r="21" spans="1:59" ht="15.75" customHeight="1">
      <c r="A21" s="32">
        <v>33326670</v>
      </c>
      <c r="B21" s="29" t="s">
        <v>3460</v>
      </c>
      <c r="C21" s="20" t="s">
        <v>2753</v>
      </c>
      <c r="D21" s="29" t="s">
        <v>3461</v>
      </c>
      <c r="E21" s="29" t="s">
        <v>10</v>
      </c>
      <c r="F21" s="29"/>
      <c r="G21" s="29" t="s">
        <v>3392</v>
      </c>
      <c r="H21" s="29" t="s">
        <v>3410</v>
      </c>
      <c r="I21" s="93" t="s">
        <v>3425</v>
      </c>
      <c r="J21" s="29">
        <v>102</v>
      </c>
      <c r="K21" s="29">
        <v>77</v>
      </c>
      <c r="L21" s="29">
        <v>25</v>
      </c>
      <c r="M21" s="29">
        <v>10</v>
      </c>
      <c r="N21" s="29">
        <v>2</v>
      </c>
      <c r="O21" s="60">
        <f t="shared" si="0"/>
        <v>0.11764705882352941</v>
      </c>
      <c r="P21" s="29" t="s">
        <v>3397</v>
      </c>
      <c r="Q21" s="29">
        <v>25</v>
      </c>
      <c r="R21" s="29">
        <v>2</v>
      </c>
      <c r="S21" s="29">
        <v>58</v>
      </c>
      <c r="T21" s="29" t="s">
        <v>3462</v>
      </c>
      <c r="U21" s="58" t="s">
        <v>3648</v>
      </c>
      <c r="V21" s="29" t="s">
        <v>3463</v>
      </c>
      <c r="W21" s="29" t="s">
        <v>3464</v>
      </c>
      <c r="X21" s="93" t="s">
        <v>3408</v>
      </c>
      <c r="Y21" s="29">
        <v>500</v>
      </c>
      <c r="Z21" s="70" t="s">
        <v>3661</v>
      </c>
      <c r="AA21" s="70">
        <v>47</v>
      </c>
      <c r="AB21" s="70">
        <v>45</v>
      </c>
      <c r="AC21" s="70">
        <v>0</v>
      </c>
      <c r="AD21" s="70">
        <v>0</v>
      </c>
      <c r="AE21" s="70">
        <v>10</v>
      </c>
      <c r="AF21" s="70">
        <v>0</v>
      </c>
      <c r="AG21" s="70">
        <v>0</v>
      </c>
      <c r="AH21" s="70">
        <v>0</v>
      </c>
      <c r="AI21" s="70">
        <v>0</v>
      </c>
      <c r="AJ21" s="70">
        <v>0</v>
      </c>
      <c r="AK21" s="70">
        <v>0</v>
      </c>
      <c r="AL21" s="70">
        <v>0</v>
      </c>
      <c r="AM21" s="23">
        <v>100</v>
      </c>
      <c r="AN21" s="24" t="s">
        <v>3662</v>
      </c>
      <c r="AO21" s="24" t="s">
        <v>3662</v>
      </c>
      <c r="AP21" s="127">
        <v>0</v>
      </c>
      <c r="AQ21" s="127">
        <v>0</v>
      </c>
      <c r="AR21" s="127">
        <v>0</v>
      </c>
      <c r="AS21" s="127">
        <v>0</v>
      </c>
      <c r="AT21" s="127">
        <v>0</v>
      </c>
      <c r="AU21" s="127">
        <v>0</v>
      </c>
      <c r="AV21" s="127">
        <v>0</v>
      </c>
      <c r="AW21" s="127">
        <v>0</v>
      </c>
      <c r="AX21" s="127">
        <v>0</v>
      </c>
      <c r="AY21" s="127">
        <v>0</v>
      </c>
      <c r="AZ21" s="127">
        <v>0</v>
      </c>
      <c r="BA21" s="127">
        <v>0</v>
      </c>
      <c r="BB21" s="127">
        <v>0</v>
      </c>
      <c r="BC21" s="127">
        <v>0</v>
      </c>
      <c r="BD21" s="127">
        <v>102</v>
      </c>
      <c r="BE21" s="127">
        <v>0</v>
      </c>
      <c r="BF21" s="127">
        <v>0</v>
      </c>
      <c r="BG21" s="127">
        <v>102</v>
      </c>
    </row>
    <row r="22" spans="1:59" ht="15.75" customHeight="1">
      <c r="A22" s="29">
        <v>29020348</v>
      </c>
      <c r="B22" s="29" t="s">
        <v>3416</v>
      </c>
      <c r="C22" s="30" t="s">
        <v>2759</v>
      </c>
      <c r="D22" s="36" t="s">
        <v>3607</v>
      </c>
      <c r="E22" s="29" t="s">
        <v>10</v>
      </c>
      <c r="F22" s="29"/>
      <c r="G22" s="29" t="s">
        <v>3392</v>
      </c>
      <c r="H22" s="29" t="s">
        <v>3393</v>
      </c>
      <c r="I22" s="93" t="s">
        <v>3407</v>
      </c>
      <c r="J22" s="29">
        <v>404</v>
      </c>
      <c r="K22" s="29">
        <v>188</v>
      </c>
      <c r="L22" s="29">
        <v>216</v>
      </c>
      <c r="M22" s="29">
        <v>71</v>
      </c>
      <c r="N22" s="29">
        <v>61</v>
      </c>
      <c r="O22" s="60">
        <f t="shared" si="0"/>
        <v>0.32673267326732675</v>
      </c>
      <c r="P22" s="29" t="s">
        <v>3558</v>
      </c>
      <c r="Q22" s="29" t="s">
        <v>3420</v>
      </c>
      <c r="R22" s="29" t="s">
        <v>3420</v>
      </c>
      <c r="S22" s="29" t="s">
        <v>3420</v>
      </c>
      <c r="T22" s="29" t="s">
        <v>3598</v>
      </c>
      <c r="U22" s="58" t="s">
        <v>3646</v>
      </c>
      <c r="V22" s="29" t="s">
        <v>3400</v>
      </c>
      <c r="W22" s="29" t="s">
        <v>3400</v>
      </c>
      <c r="X22" s="29" t="s">
        <v>3408</v>
      </c>
      <c r="Y22" s="29">
        <v>50</v>
      </c>
      <c r="Z22" s="70" t="s">
        <v>3659</v>
      </c>
      <c r="AA22" s="70">
        <v>0</v>
      </c>
      <c r="AB22" s="70">
        <v>0</v>
      </c>
      <c r="AC22" s="70">
        <v>0</v>
      </c>
      <c r="AD22" s="70">
        <v>0</v>
      </c>
      <c r="AE22" s="70">
        <v>0</v>
      </c>
      <c r="AF22" s="70">
        <v>0</v>
      </c>
      <c r="AG22" s="70">
        <v>232</v>
      </c>
      <c r="AH22" s="65">
        <f>928+186</f>
        <v>1114</v>
      </c>
      <c r="AI22" s="70">
        <v>0</v>
      </c>
      <c r="AJ22" s="70">
        <v>0</v>
      </c>
      <c r="AK22" s="70">
        <v>158</v>
      </c>
      <c r="AL22" s="70">
        <v>422</v>
      </c>
      <c r="AM22" s="23" t="s">
        <v>3420</v>
      </c>
      <c r="AN22" s="63" t="s">
        <v>3650</v>
      </c>
      <c r="AO22" s="24" t="s">
        <v>3420</v>
      </c>
      <c r="AP22" s="127" t="s">
        <v>3650</v>
      </c>
      <c r="AQ22" s="127" t="s">
        <v>3650</v>
      </c>
      <c r="AR22" s="127" t="s">
        <v>3650</v>
      </c>
      <c r="AS22" s="127" t="s">
        <v>3650</v>
      </c>
      <c r="AT22" s="127" t="s">
        <v>3650</v>
      </c>
      <c r="AU22" s="127" t="s">
        <v>3650</v>
      </c>
      <c r="AV22" s="127" t="s">
        <v>3650</v>
      </c>
      <c r="AW22" s="127" t="s">
        <v>3650</v>
      </c>
      <c r="AX22" s="127" t="s">
        <v>3650</v>
      </c>
      <c r="AY22" s="127" t="s">
        <v>3650</v>
      </c>
      <c r="AZ22" s="127" t="s">
        <v>3650</v>
      </c>
      <c r="BA22" s="127" t="s">
        <v>3650</v>
      </c>
      <c r="BB22" s="127" t="s">
        <v>3650</v>
      </c>
      <c r="BC22" s="127" t="s">
        <v>3650</v>
      </c>
      <c r="BD22" s="127" t="s">
        <v>3650</v>
      </c>
      <c r="BE22" s="127" t="s">
        <v>3650</v>
      </c>
      <c r="BF22" s="127">
        <v>250</v>
      </c>
      <c r="BG22" s="127">
        <v>154</v>
      </c>
    </row>
    <row r="23" spans="1:59" ht="15.75" customHeight="1">
      <c r="A23" s="29">
        <v>29542206</v>
      </c>
      <c r="B23" s="29" t="s">
        <v>3405</v>
      </c>
      <c r="C23" s="31" t="s">
        <v>2769</v>
      </c>
      <c r="D23" s="29" t="s">
        <v>3465</v>
      </c>
      <c r="E23" s="29" t="s">
        <v>10</v>
      </c>
      <c r="F23" s="29"/>
      <c r="G23" s="29" t="s">
        <v>3392</v>
      </c>
      <c r="H23" s="29" t="s">
        <v>3393</v>
      </c>
      <c r="I23" s="93" t="s">
        <v>3425</v>
      </c>
      <c r="J23" s="29">
        <v>72</v>
      </c>
      <c r="K23" s="29">
        <v>48</v>
      </c>
      <c r="L23" s="29">
        <v>24</v>
      </c>
      <c r="M23" s="29">
        <v>23</v>
      </c>
      <c r="N23" s="29">
        <v>13</v>
      </c>
      <c r="O23" s="60">
        <f t="shared" si="0"/>
        <v>0.5</v>
      </c>
      <c r="P23" s="29" t="s">
        <v>3419</v>
      </c>
      <c r="Q23" s="29" t="s">
        <v>3420</v>
      </c>
      <c r="R23" s="29">
        <v>0.3</v>
      </c>
      <c r="S23" s="29">
        <v>67</v>
      </c>
      <c r="T23" s="29" t="s">
        <v>3466</v>
      </c>
      <c r="U23" s="58" t="s">
        <v>3648</v>
      </c>
      <c r="V23" s="29" t="s">
        <v>3467</v>
      </c>
      <c r="W23" s="29" t="s">
        <v>3468</v>
      </c>
      <c r="X23" s="29" t="s">
        <v>3401</v>
      </c>
      <c r="Y23" s="29">
        <v>50</v>
      </c>
      <c r="Z23" s="70" t="s">
        <v>3661</v>
      </c>
      <c r="AA23" s="70" t="s">
        <v>3400</v>
      </c>
      <c r="AB23" s="70" t="s">
        <v>3400</v>
      </c>
      <c r="AC23" s="70" t="s">
        <v>3400</v>
      </c>
      <c r="AD23" s="70" t="s">
        <v>3400</v>
      </c>
      <c r="AE23" s="70" t="s">
        <v>3400</v>
      </c>
      <c r="AF23" s="70" t="s">
        <v>3400</v>
      </c>
      <c r="AG23" s="70" t="s">
        <v>3400</v>
      </c>
      <c r="AH23" s="70" t="s">
        <v>3400</v>
      </c>
      <c r="AI23" s="70" t="s">
        <v>3400</v>
      </c>
      <c r="AJ23" s="70" t="s">
        <v>3400</v>
      </c>
      <c r="AK23" s="70" t="s">
        <v>3400</v>
      </c>
      <c r="AL23" s="70" t="s">
        <v>3400</v>
      </c>
      <c r="AM23" s="23">
        <f>6*7</f>
        <v>42</v>
      </c>
      <c r="AN23" s="24" t="s">
        <v>3662</v>
      </c>
      <c r="AO23" s="24" t="s">
        <v>3662</v>
      </c>
      <c r="AP23" s="127" t="s">
        <v>3650</v>
      </c>
      <c r="AQ23" s="127" t="s">
        <v>3650</v>
      </c>
      <c r="AR23" s="127" t="s">
        <v>3650</v>
      </c>
      <c r="AS23" s="127" t="s">
        <v>3650</v>
      </c>
      <c r="AT23" s="127" t="s">
        <v>3650</v>
      </c>
      <c r="AU23" s="127" t="s">
        <v>3650</v>
      </c>
      <c r="AV23" s="127" t="s">
        <v>3650</v>
      </c>
      <c r="AW23" s="127" t="s">
        <v>3650</v>
      </c>
      <c r="AX23" s="127" t="s">
        <v>3650</v>
      </c>
      <c r="AY23" s="127" t="s">
        <v>3650</v>
      </c>
      <c r="AZ23" s="127" t="s">
        <v>3650</v>
      </c>
      <c r="BA23" s="127" t="s">
        <v>3650</v>
      </c>
      <c r="BB23" s="127" t="s">
        <v>3650</v>
      </c>
      <c r="BC23" s="127" t="s">
        <v>3650</v>
      </c>
      <c r="BD23" s="127" t="s">
        <v>3650</v>
      </c>
      <c r="BE23" s="127" t="s">
        <v>3650</v>
      </c>
      <c r="BF23" s="127">
        <v>53</v>
      </c>
      <c r="BG23" s="127">
        <v>53</v>
      </c>
    </row>
    <row r="24" spans="1:59" ht="15.75" customHeight="1">
      <c r="A24" s="29">
        <v>23514960</v>
      </c>
      <c r="B24" s="29" t="s">
        <v>3446</v>
      </c>
      <c r="C24" s="31" t="s">
        <v>2772</v>
      </c>
      <c r="D24" s="29" t="s">
        <v>3469</v>
      </c>
      <c r="E24" s="29" t="s">
        <v>10</v>
      </c>
      <c r="F24" s="29"/>
      <c r="G24" s="29" t="s">
        <v>3392</v>
      </c>
      <c r="H24" s="29" t="s">
        <v>3393</v>
      </c>
      <c r="I24" s="93" t="s">
        <v>3425</v>
      </c>
      <c r="J24" s="29">
        <v>213</v>
      </c>
      <c r="K24" s="29">
        <v>40</v>
      </c>
      <c r="L24" s="29">
        <v>173</v>
      </c>
      <c r="M24" s="29">
        <v>20</v>
      </c>
      <c r="N24" s="29">
        <v>108</v>
      </c>
      <c r="O24" s="60">
        <f t="shared" si="0"/>
        <v>0.60093896713615025</v>
      </c>
      <c r="P24" s="29"/>
      <c r="Q24" s="29">
        <v>25</v>
      </c>
      <c r="R24" s="29">
        <v>11</v>
      </c>
      <c r="S24" s="29">
        <v>44</v>
      </c>
      <c r="T24" s="29" t="s">
        <v>3400</v>
      </c>
      <c r="U24" s="63" t="s">
        <v>3650</v>
      </c>
      <c r="V24" s="29" t="s">
        <v>3470</v>
      </c>
      <c r="W24" s="29" t="s">
        <v>3471</v>
      </c>
      <c r="X24" s="29" t="s">
        <v>3401</v>
      </c>
      <c r="Y24" s="59" t="s">
        <v>3650</v>
      </c>
      <c r="Z24" s="70" t="s">
        <v>3659</v>
      </c>
      <c r="AA24" s="70">
        <v>0</v>
      </c>
      <c r="AB24" s="70">
        <v>0</v>
      </c>
      <c r="AC24" s="70">
        <v>0</v>
      </c>
      <c r="AD24" s="70">
        <v>0</v>
      </c>
      <c r="AE24" s="70">
        <v>0</v>
      </c>
      <c r="AF24" s="70">
        <v>0</v>
      </c>
      <c r="AG24" s="70">
        <v>0</v>
      </c>
      <c r="AH24" s="70">
        <v>0</v>
      </c>
      <c r="AI24" s="70">
        <v>0</v>
      </c>
      <c r="AJ24" s="70">
        <f>191+13</f>
        <v>204</v>
      </c>
      <c r="AK24" s="70">
        <v>14</v>
      </c>
      <c r="AL24" s="70">
        <v>2</v>
      </c>
      <c r="AM24" s="23">
        <v>100</v>
      </c>
      <c r="AN24" s="24" t="s">
        <v>3678</v>
      </c>
      <c r="AO24" s="24" t="s">
        <v>3678</v>
      </c>
      <c r="AP24" s="127" t="s">
        <v>3650</v>
      </c>
      <c r="AQ24" s="127" t="s">
        <v>3650</v>
      </c>
      <c r="AR24" s="127" t="s">
        <v>3650</v>
      </c>
      <c r="AS24" s="127" t="s">
        <v>3650</v>
      </c>
      <c r="AT24" s="127" t="s">
        <v>3650</v>
      </c>
      <c r="AU24" s="127" t="s">
        <v>3650</v>
      </c>
      <c r="AV24" s="127" t="s">
        <v>3650</v>
      </c>
      <c r="AW24" s="127" t="s">
        <v>3650</v>
      </c>
      <c r="AX24" s="127" t="s">
        <v>3650</v>
      </c>
      <c r="AY24" s="127" t="s">
        <v>3650</v>
      </c>
      <c r="AZ24" s="127" t="s">
        <v>3650</v>
      </c>
      <c r="BA24" s="127" t="s">
        <v>3650</v>
      </c>
      <c r="BB24" s="127" t="s">
        <v>3650</v>
      </c>
      <c r="BC24" s="127" t="s">
        <v>3650</v>
      </c>
      <c r="BD24" s="127" t="s">
        <v>3650</v>
      </c>
      <c r="BE24" s="127" t="s">
        <v>3650</v>
      </c>
      <c r="BF24" s="127">
        <v>119</v>
      </c>
      <c r="BG24" s="127">
        <v>101</v>
      </c>
    </row>
    <row r="25" spans="1:59" ht="15.75" customHeight="1">
      <c r="A25" s="29">
        <v>8652850</v>
      </c>
      <c r="B25" s="29" t="s">
        <v>3416</v>
      </c>
      <c r="C25" s="31" t="s">
        <v>2775</v>
      </c>
      <c r="D25" s="29" t="s">
        <v>3472</v>
      </c>
      <c r="E25" s="29" t="s">
        <v>10</v>
      </c>
      <c r="F25" s="29"/>
      <c r="G25" s="29" t="s">
        <v>3392</v>
      </c>
      <c r="H25" s="29" t="s">
        <v>3409</v>
      </c>
      <c r="I25" s="93" t="s">
        <v>3407</v>
      </c>
      <c r="J25" s="29">
        <v>26</v>
      </c>
      <c r="K25" s="29">
        <v>12</v>
      </c>
      <c r="L25" s="29">
        <v>14</v>
      </c>
      <c r="M25" s="29">
        <v>6</v>
      </c>
      <c r="N25" s="29">
        <v>5</v>
      </c>
      <c r="O25" s="60">
        <f t="shared" si="0"/>
        <v>0.42307692307692307</v>
      </c>
      <c r="P25" s="29"/>
      <c r="Q25" s="29">
        <v>38</v>
      </c>
      <c r="R25" s="29">
        <v>22</v>
      </c>
      <c r="S25" s="29">
        <v>60</v>
      </c>
      <c r="T25" s="29" t="s">
        <v>3400</v>
      </c>
      <c r="U25" s="63" t="s">
        <v>3650</v>
      </c>
      <c r="V25" s="29" t="s">
        <v>3473</v>
      </c>
      <c r="W25" s="29" t="s">
        <v>3593</v>
      </c>
      <c r="X25" s="29" t="s">
        <v>3408</v>
      </c>
      <c r="Y25" s="59" t="s">
        <v>3650</v>
      </c>
      <c r="Z25" s="70" t="s">
        <v>3661</v>
      </c>
      <c r="AA25" s="70">
        <v>3</v>
      </c>
      <c r="AB25" s="70">
        <v>6</v>
      </c>
      <c r="AC25" s="70">
        <v>7</v>
      </c>
      <c r="AD25" s="70">
        <v>4</v>
      </c>
      <c r="AE25" s="70">
        <v>0</v>
      </c>
      <c r="AF25" s="70">
        <v>0</v>
      </c>
      <c r="AG25" s="70">
        <v>0</v>
      </c>
      <c r="AH25" s="70">
        <v>0</v>
      </c>
      <c r="AI25" s="70">
        <v>0</v>
      </c>
      <c r="AJ25" s="70">
        <v>6</v>
      </c>
      <c r="AK25" s="70">
        <v>0</v>
      </c>
      <c r="AL25" s="70">
        <v>0</v>
      </c>
      <c r="AM25" s="23">
        <f>3*30</f>
        <v>90</v>
      </c>
      <c r="AN25" s="24" t="s">
        <v>3698</v>
      </c>
      <c r="AO25" s="24" t="s">
        <v>3679</v>
      </c>
      <c r="AP25" s="127">
        <v>0</v>
      </c>
      <c r="AQ25" s="127">
        <v>0</v>
      </c>
      <c r="AR25" s="127">
        <v>0</v>
      </c>
      <c r="AS25" s="127">
        <v>0</v>
      </c>
      <c r="AT25" s="127">
        <v>0</v>
      </c>
      <c r="AU25" s="127">
        <v>0</v>
      </c>
      <c r="AV25" s="127">
        <v>0</v>
      </c>
      <c r="AW25" s="127">
        <v>0</v>
      </c>
      <c r="AX25" s="127">
        <v>0</v>
      </c>
      <c r="AY25" s="127">
        <v>26</v>
      </c>
      <c r="AZ25" s="127">
        <v>0</v>
      </c>
      <c r="BA25" s="127">
        <v>0</v>
      </c>
      <c r="BB25" s="127">
        <v>0</v>
      </c>
      <c r="BC25" s="127">
        <v>0</v>
      </c>
      <c r="BD25" s="127">
        <v>0</v>
      </c>
      <c r="BE25" s="127">
        <v>0</v>
      </c>
      <c r="BF25" s="127" t="s">
        <v>3650</v>
      </c>
      <c r="BG25" s="127" t="s">
        <v>3650</v>
      </c>
    </row>
    <row r="26" spans="1:59" ht="15.75" customHeight="1">
      <c r="A26" s="29">
        <v>8652850</v>
      </c>
      <c r="B26" s="29" t="s">
        <v>3416</v>
      </c>
      <c r="C26" s="31" t="s">
        <v>2775</v>
      </c>
      <c r="D26" s="29" t="s">
        <v>3472</v>
      </c>
      <c r="E26" s="29" t="s">
        <v>10</v>
      </c>
      <c r="F26" s="29"/>
      <c r="G26" s="29" t="s">
        <v>3392</v>
      </c>
      <c r="H26" s="29" t="s">
        <v>3393</v>
      </c>
      <c r="I26" s="93" t="s">
        <v>3407</v>
      </c>
      <c r="J26" s="29">
        <v>26</v>
      </c>
      <c r="K26" s="29">
        <v>12</v>
      </c>
      <c r="L26" s="29">
        <v>14</v>
      </c>
      <c r="M26" s="29">
        <v>7</v>
      </c>
      <c r="N26" s="29">
        <v>10</v>
      </c>
      <c r="O26" s="60">
        <f t="shared" si="0"/>
        <v>0.65384615384615385</v>
      </c>
      <c r="P26" s="29"/>
      <c r="Q26" s="29">
        <v>38</v>
      </c>
      <c r="R26" s="29">
        <v>22</v>
      </c>
      <c r="S26" s="29">
        <v>60</v>
      </c>
      <c r="T26" s="29" t="s">
        <v>3400</v>
      </c>
      <c r="U26" s="63" t="s">
        <v>3650</v>
      </c>
      <c r="V26" s="29" t="s">
        <v>3473</v>
      </c>
      <c r="W26" s="29" t="s">
        <v>3593</v>
      </c>
      <c r="X26" s="29" t="s">
        <v>3408</v>
      </c>
      <c r="Y26" s="59" t="s">
        <v>3650</v>
      </c>
      <c r="Z26" s="70" t="s">
        <v>3661</v>
      </c>
      <c r="AA26" s="70">
        <v>3</v>
      </c>
      <c r="AB26" s="70">
        <v>6</v>
      </c>
      <c r="AC26" s="70">
        <v>7</v>
      </c>
      <c r="AD26" s="70">
        <v>4</v>
      </c>
      <c r="AE26" s="70">
        <v>0</v>
      </c>
      <c r="AF26" s="70">
        <v>0</v>
      </c>
      <c r="AG26" s="70">
        <v>0</v>
      </c>
      <c r="AH26" s="70">
        <v>0</v>
      </c>
      <c r="AI26" s="70">
        <v>0</v>
      </c>
      <c r="AJ26" s="70">
        <v>6</v>
      </c>
      <c r="AK26" s="70">
        <v>0</v>
      </c>
      <c r="AL26" s="70">
        <v>0</v>
      </c>
      <c r="AM26" s="23">
        <f t="shared" ref="AM26:AM27" si="6">3*30</f>
        <v>90</v>
      </c>
      <c r="AN26" s="24" t="s">
        <v>3698</v>
      </c>
      <c r="AO26" s="24" t="s">
        <v>3679</v>
      </c>
      <c r="AP26" s="127">
        <v>0</v>
      </c>
      <c r="AQ26" s="127">
        <v>0</v>
      </c>
      <c r="AR26" s="127">
        <v>0</v>
      </c>
      <c r="AS26" s="127">
        <v>0</v>
      </c>
      <c r="AT26" s="127">
        <v>0</v>
      </c>
      <c r="AU26" s="127">
        <v>0</v>
      </c>
      <c r="AV26" s="127">
        <v>0</v>
      </c>
      <c r="AW26" s="127">
        <v>0</v>
      </c>
      <c r="AX26" s="127">
        <v>0</v>
      </c>
      <c r="AY26" s="127">
        <v>26</v>
      </c>
      <c r="AZ26" s="127">
        <v>0</v>
      </c>
      <c r="BA26" s="127">
        <v>0</v>
      </c>
      <c r="BB26" s="127">
        <v>0</v>
      </c>
      <c r="BC26" s="127">
        <v>0</v>
      </c>
      <c r="BD26" s="127">
        <v>0</v>
      </c>
      <c r="BE26" s="127">
        <v>0</v>
      </c>
      <c r="BF26" s="127" t="s">
        <v>3650</v>
      </c>
      <c r="BG26" s="127" t="s">
        <v>3650</v>
      </c>
    </row>
    <row r="27" spans="1:59" ht="15.75" customHeight="1">
      <c r="A27" s="29">
        <v>8652850</v>
      </c>
      <c r="B27" s="29" t="s">
        <v>3416</v>
      </c>
      <c r="C27" s="31" t="s">
        <v>2775</v>
      </c>
      <c r="D27" s="29" t="s">
        <v>3472</v>
      </c>
      <c r="E27" s="29" t="s">
        <v>10</v>
      </c>
      <c r="F27" s="29"/>
      <c r="G27" s="29" t="s">
        <v>3392</v>
      </c>
      <c r="H27" s="29" t="s">
        <v>3410</v>
      </c>
      <c r="I27" s="93" t="s">
        <v>3407</v>
      </c>
      <c r="J27" s="29">
        <v>26</v>
      </c>
      <c r="K27" s="29">
        <v>12</v>
      </c>
      <c r="L27" s="29">
        <v>14</v>
      </c>
      <c r="M27" s="29">
        <v>1</v>
      </c>
      <c r="N27" s="29">
        <v>5</v>
      </c>
      <c r="O27" s="60">
        <f t="shared" si="0"/>
        <v>0.23076923076923078</v>
      </c>
      <c r="P27" s="29"/>
      <c r="Q27" s="29">
        <v>38</v>
      </c>
      <c r="R27" s="29">
        <v>22</v>
      </c>
      <c r="S27" s="29">
        <v>60</v>
      </c>
      <c r="T27" s="29" t="s">
        <v>3400</v>
      </c>
      <c r="U27" s="63" t="s">
        <v>3650</v>
      </c>
      <c r="V27" s="29" t="s">
        <v>3473</v>
      </c>
      <c r="W27" s="29" t="s">
        <v>3593</v>
      </c>
      <c r="X27" s="29" t="s">
        <v>3408</v>
      </c>
      <c r="Y27" s="59" t="s">
        <v>3650</v>
      </c>
      <c r="Z27" s="70" t="s">
        <v>3661</v>
      </c>
      <c r="AA27" s="70">
        <v>3</v>
      </c>
      <c r="AB27" s="70">
        <v>6</v>
      </c>
      <c r="AC27" s="70">
        <v>7</v>
      </c>
      <c r="AD27" s="70">
        <v>4</v>
      </c>
      <c r="AE27" s="70">
        <v>0</v>
      </c>
      <c r="AF27" s="70">
        <v>0</v>
      </c>
      <c r="AG27" s="70">
        <v>0</v>
      </c>
      <c r="AH27" s="70">
        <v>0</v>
      </c>
      <c r="AI27" s="70">
        <v>0</v>
      </c>
      <c r="AJ27" s="70">
        <v>6</v>
      </c>
      <c r="AK27" s="70">
        <v>0</v>
      </c>
      <c r="AL27" s="70">
        <v>0</v>
      </c>
      <c r="AM27" s="23">
        <f t="shared" si="6"/>
        <v>90</v>
      </c>
      <c r="AN27" s="24" t="s">
        <v>3698</v>
      </c>
      <c r="AO27" s="24" t="s">
        <v>3679</v>
      </c>
      <c r="AP27" s="127">
        <v>0</v>
      </c>
      <c r="AQ27" s="127">
        <v>0</v>
      </c>
      <c r="AR27" s="127">
        <v>0</v>
      </c>
      <c r="AS27" s="127">
        <v>0</v>
      </c>
      <c r="AT27" s="127">
        <v>0</v>
      </c>
      <c r="AU27" s="127">
        <v>0</v>
      </c>
      <c r="AV27" s="127">
        <v>0</v>
      </c>
      <c r="AW27" s="127">
        <v>0</v>
      </c>
      <c r="AX27" s="127">
        <v>0</v>
      </c>
      <c r="AY27" s="127">
        <v>26</v>
      </c>
      <c r="AZ27" s="127">
        <v>0</v>
      </c>
      <c r="BA27" s="127">
        <v>0</v>
      </c>
      <c r="BB27" s="127">
        <v>0</v>
      </c>
      <c r="BC27" s="127">
        <v>0</v>
      </c>
      <c r="BD27" s="127">
        <v>0</v>
      </c>
      <c r="BE27" s="127">
        <v>0</v>
      </c>
      <c r="BF27" s="127" t="s">
        <v>3650</v>
      </c>
      <c r="BG27" s="127" t="s">
        <v>3650</v>
      </c>
    </row>
    <row r="28" spans="1:59" ht="15.75" customHeight="1">
      <c r="A28" s="29">
        <v>34390240</v>
      </c>
      <c r="B28" s="29"/>
      <c r="C28" s="31" t="s">
        <v>18</v>
      </c>
      <c r="D28" s="29" t="s">
        <v>3478</v>
      </c>
      <c r="E28" s="29" t="s">
        <v>10</v>
      </c>
      <c r="F28" s="29"/>
      <c r="G28" s="29" t="s">
        <v>3392</v>
      </c>
      <c r="H28" s="29" t="s">
        <v>3393</v>
      </c>
      <c r="I28" s="93" t="s">
        <v>3407</v>
      </c>
      <c r="J28" s="29">
        <v>312</v>
      </c>
      <c r="K28" s="29">
        <v>83</v>
      </c>
      <c r="L28" s="29">
        <v>229</v>
      </c>
      <c r="M28" s="29">
        <v>27</v>
      </c>
      <c r="N28" s="29">
        <v>49</v>
      </c>
      <c r="O28" s="60">
        <f t="shared" si="0"/>
        <v>0.24358974358974358</v>
      </c>
      <c r="P28" s="29" t="s">
        <v>3479</v>
      </c>
      <c r="Q28" s="29">
        <v>54.8</v>
      </c>
      <c r="R28" s="29">
        <v>44.5</v>
      </c>
      <c r="S28" s="29">
        <v>63.5</v>
      </c>
      <c r="T28" s="29" t="s">
        <v>3480</v>
      </c>
      <c r="U28" s="58" t="s">
        <v>3646</v>
      </c>
      <c r="V28" s="29" t="s">
        <v>3400</v>
      </c>
      <c r="W28" s="29" t="s">
        <v>3481</v>
      </c>
      <c r="X28" s="29" t="s">
        <v>3408</v>
      </c>
      <c r="Y28" s="29">
        <v>500</v>
      </c>
      <c r="Z28" s="70" t="s">
        <v>3661</v>
      </c>
      <c r="AA28" s="70">
        <v>0</v>
      </c>
      <c r="AB28" s="70">
        <v>0</v>
      </c>
      <c r="AC28" s="70">
        <v>0</v>
      </c>
      <c r="AD28" s="70">
        <v>0</v>
      </c>
      <c r="AE28" s="70">
        <v>60</v>
      </c>
      <c r="AF28" s="70">
        <v>75</v>
      </c>
      <c r="AG28" s="70">
        <v>0</v>
      </c>
      <c r="AH28" s="70">
        <f>150+24</f>
        <v>174</v>
      </c>
      <c r="AI28" s="70">
        <v>0</v>
      </c>
      <c r="AJ28" s="70">
        <v>3</v>
      </c>
      <c r="AK28" s="70">
        <v>0</v>
      </c>
      <c r="AL28" s="70">
        <v>0</v>
      </c>
      <c r="AM28" s="23">
        <v>100</v>
      </c>
      <c r="AN28" s="24" t="s">
        <v>3698</v>
      </c>
      <c r="AO28" s="24" t="s">
        <v>3680</v>
      </c>
      <c r="AP28" s="127" t="s">
        <v>3650</v>
      </c>
      <c r="AQ28" s="127" t="s">
        <v>3650</v>
      </c>
      <c r="AR28" s="127" t="s">
        <v>3650</v>
      </c>
      <c r="AS28" s="127" t="s">
        <v>3650</v>
      </c>
      <c r="AT28" s="127" t="s">
        <v>3650</v>
      </c>
      <c r="AU28" s="127" t="s">
        <v>3650</v>
      </c>
      <c r="AV28" s="127" t="s">
        <v>3650</v>
      </c>
      <c r="AW28" s="127" t="s">
        <v>3650</v>
      </c>
      <c r="AX28" s="127" t="s">
        <v>3650</v>
      </c>
      <c r="AY28" s="127" t="s">
        <v>3650</v>
      </c>
      <c r="AZ28" s="127" t="s">
        <v>3650</v>
      </c>
      <c r="BA28" s="127" t="s">
        <v>3650</v>
      </c>
      <c r="BB28" s="127" t="s">
        <v>3650</v>
      </c>
      <c r="BC28" s="127" t="s">
        <v>3650</v>
      </c>
      <c r="BD28" s="127" t="s">
        <v>3650</v>
      </c>
      <c r="BE28" s="127" t="s">
        <v>3650</v>
      </c>
      <c r="BF28" s="127" t="s">
        <v>3650</v>
      </c>
      <c r="BG28" s="127" t="s">
        <v>3650</v>
      </c>
    </row>
    <row r="29" spans="1:59" ht="15.75" customHeight="1">
      <c r="A29" s="29">
        <v>29797616</v>
      </c>
      <c r="B29" s="29" t="s">
        <v>3405</v>
      </c>
      <c r="C29" s="31" t="s">
        <v>2787</v>
      </c>
      <c r="D29" s="29" t="s">
        <v>3484</v>
      </c>
      <c r="E29" s="29" t="s">
        <v>10</v>
      </c>
      <c r="F29" s="29"/>
      <c r="G29" s="29" t="s">
        <v>3392</v>
      </c>
      <c r="H29" s="29" t="s">
        <v>3393</v>
      </c>
      <c r="I29" s="93" t="s">
        <v>3425</v>
      </c>
      <c r="J29" s="29">
        <v>89</v>
      </c>
      <c r="K29" s="29">
        <v>12</v>
      </c>
      <c r="L29" s="29">
        <v>77</v>
      </c>
      <c r="M29" s="29">
        <v>5</v>
      </c>
      <c r="N29" s="29">
        <v>10</v>
      </c>
      <c r="O29" s="60">
        <f t="shared" si="0"/>
        <v>0.16853932584269662</v>
      </c>
      <c r="P29" s="93" t="s">
        <v>3703</v>
      </c>
      <c r="Q29" s="29" t="s">
        <v>3400</v>
      </c>
      <c r="R29" s="29" t="s">
        <v>3400</v>
      </c>
      <c r="S29" s="29" t="s">
        <v>3400</v>
      </c>
      <c r="T29" s="29" t="s">
        <v>3400</v>
      </c>
      <c r="U29" s="95" t="s">
        <v>3650</v>
      </c>
      <c r="V29" s="29" t="s">
        <v>3485</v>
      </c>
      <c r="W29" s="29" t="s">
        <v>3486</v>
      </c>
      <c r="X29" s="93" t="s">
        <v>3408</v>
      </c>
      <c r="Y29" s="29">
        <v>1000</v>
      </c>
      <c r="Z29" s="70" t="s">
        <v>3659</v>
      </c>
      <c r="AA29" s="70">
        <v>0</v>
      </c>
      <c r="AB29" s="70">
        <v>0</v>
      </c>
      <c r="AC29" s="70">
        <v>0</v>
      </c>
      <c r="AD29" s="70">
        <v>0</v>
      </c>
      <c r="AE29" s="70">
        <v>0</v>
      </c>
      <c r="AF29" s="70">
        <v>0</v>
      </c>
      <c r="AG29" s="70">
        <v>0</v>
      </c>
      <c r="AH29" s="70">
        <v>0</v>
      </c>
      <c r="AI29" s="70">
        <v>0</v>
      </c>
      <c r="AJ29" s="70">
        <v>51</v>
      </c>
      <c r="AK29" s="70">
        <v>0</v>
      </c>
      <c r="AL29" s="70">
        <v>38</v>
      </c>
      <c r="AM29" s="23">
        <v>60</v>
      </c>
      <c r="AN29" s="24" t="s">
        <v>3662</v>
      </c>
      <c r="AO29" s="24" t="s">
        <v>3662</v>
      </c>
      <c r="AP29" s="127">
        <v>22</v>
      </c>
      <c r="AQ29" s="127">
        <v>67</v>
      </c>
      <c r="AR29" s="127">
        <v>0</v>
      </c>
      <c r="AS29" s="127">
        <v>0</v>
      </c>
      <c r="AT29" s="127">
        <v>0</v>
      </c>
      <c r="AU29" s="127">
        <v>0</v>
      </c>
      <c r="AV29" s="127">
        <v>0</v>
      </c>
      <c r="AW29" s="127">
        <v>0</v>
      </c>
      <c r="AX29" s="127">
        <v>0</v>
      </c>
      <c r="AY29" s="127">
        <v>0</v>
      </c>
      <c r="AZ29" s="127">
        <v>0</v>
      </c>
      <c r="BA29" s="127">
        <v>0</v>
      </c>
      <c r="BB29" s="127">
        <v>0</v>
      </c>
      <c r="BC29" s="127">
        <v>0</v>
      </c>
      <c r="BD29" s="127">
        <v>0</v>
      </c>
      <c r="BE29" s="127">
        <v>0</v>
      </c>
      <c r="BF29" s="127">
        <v>14</v>
      </c>
      <c r="BG29" s="127">
        <v>75</v>
      </c>
    </row>
    <row r="30" spans="1:59" ht="15.75" customHeight="1">
      <c r="A30" s="29">
        <v>37067947</v>
      </c>
      <c r="B30" s="29"/>
      <c r="C30" s="31" t="s">
        <v>13</v>
      </c>
      <c r="D30" s="36" t="s">
        <v>3608</v>
      </c>
      <c r="E30" s="29" t="s">
        <v>10</v>
      </c>
      <c r="F30" s="29"/>
      <c r="G30" s="29" t="s">
        <v>3392</v>
      </c>
      <c r="H30" s="29" t="s">
        <v>3393</v>
      </c>
      <c r="I30" s="93" t="s">
        <v>3407</v>
      </c>
      <c r="J30" s="29">
        <v>208</v>
      </c>
      <c r="K30" s="29">
        <v>129</v>
      </c>
      <c r="L30" s="29">
        <v>79</v>
      </c>
      <c r="M30" s="29">
        <v>71</v>
      </c>
      <c r="N30" s="29">
        <v>36</v>
      </c>
      <c r="O30" s="60">
        <f t="shared" si="0"/>
        <v>0.51442307692307687</v>
      </c>
      <c r="P30" s="29" t="s">
        <v>3487</v>
      </c>
      <c r="Q30" s="29">
        <v>53</v>
      </c>
      <c r="R30" s="29">
        <v>19</v>
      </c>
      <c r="S30" s="29">
        <v>77</v>
      </c>
      <c r="T30" s="29" t="s">
        <v>3488</v>
      </c>
      <c r="U30" s="58" t="s">
        <v>3646</v>
      </c>
      <c r="V30" s="29" t="s">
        <v>3400</v>
      </c>
      <c r="W30" s="29" t="s">
        <v>3400</v>
      </c>
      <c r="X30" s="29" t="s">
        <v>3408</v>
      </c>
      <c r="Y30" s="29">
        <v>100</v>
      </c>
      <c r="Z30" s="70" t="s">
        <v>3661</v>
      </c>
      <c r="AA30" s="70">
        <v>0</v>
      </c>
      <c r="AB30" s="70">
        <v>122</v>
      </c>
      <c r="AC30" s="70">
        <v>0</v>
      </c>
      <c r="AD30" s="70">
        <v>0</v>
      </c>
      <c r="AE30" s="70">
        <v>32</v>
      </c>
      <c r="AF30" s="70">
        <v>54</v>
      </c>
      <c r="AG30" s="70">
        <v>0</v>
      </c>
      <c r="AH30" s="70">
        <v>0</v>
      </c>
      <c r="AI30" s="70">
        <v>0</v>
      </c>
      <c r="AJ30" s="70">
        <v>0</v>
      </c>
      <c r="AK30" s="70">
        <v>0</v>
      </c>
      <c r="AL30" s="70">
        <v>0</v>
      </c>
      <c r="AM30" s="23">
        <v>100</v>
      </c>
      <c r="AN30" s="24" t="s">
        <v>3662</v>
      </c>
      <c r="AO30" s="24" t="s">
        <v>3662</v>
      </c>
      <c r="AP30" s="127">
        <v>47</v>
      </c>
      <c r="AQ30" s="127">
        <v>0</v>
      </c>
      <c r="AR30" s="127">
        <v>0</v>
      </c>
      <c r="AS30" s="127">
        <v>0</v>
      </c>
      <c r="AT30" s="127">
        <v>161</v>
      </c>
      <c r="AU30" s="127">
        <v>101</v>
      </c>
      <c r="AV30" s="127">
        <v>84</v>
      </c>
      <c r="AW30" s="127">
        <v>0</v>
      </c>
      <c r="AX30" s="127">
        <v>0</v>
      </c>
      <c r="AY30" s="127">
        <v>0</v>
      </c>
      <c r="AZ30" s="127">
        <v>0</v>
      </c>
      <c r="BA30" s="127">
        <v>0</v>
      </c>
      <c r="BB30" s="127">
        <v>0</v>
      </c>
      <c r="BC30" s="127">
        <v>0</v>
      </c>
      <c r="BD30" s="127">
        <v>0</v>
      </c>
      <c r="BE30" s="127">
        <v>0</v>
      </c>
      <c r="BF30" s="127">
        <v>39</v>
      </c>
      <c r="BG30" s="127">
        <v>169</v>
      </c>
    </row>
    <row r="31" spans="1:59" ht="15.75" customHeight="1">
      <c r="A31" s="29">
        <v>23929317</v>
      </c>
      <c r="B31" s="29" t="s">
        <v>3405</v>
      </c>
      <c r="C31" s="30" t="s">
        <v>2826</v>
      </c>
      <c r="D31" s="29" t="s">
        <v>3497</v>
      </c>
      <c r="E31" s="29" t="s">
        <v>10</v>
      </c>
      <c r="F31" s="29"/>
      <c r="G31" s="29" t="s">
        <v>3392</v>
      </c>
      <c r="H31" s="29" t="s">
        <v>3393</v>
      </c>
      <c r="I31" s="93" t="s">
        <v>3394</v>
      </c>
      <c r="J31" s="29">
        <v>80</v>
      </c>
      <c r="K31" s="29">
        <v>28</v>
      </c>
      <c r="L31" s="29">
        <v>52</v>
      </c>
      <c r="M31" s="29">
        <v>8</v>
      </c>
      <c r="N31" s="29">
        <v>18</v>
      </c>
      <c r="O31" s="60">
        <f t="shared" si="0"/>
        <v>0.32500000000000001</v>
      </c>
      <c r="P31" s="29" t="s">
        <v>3500</v>
      </c>
      <c r="Q31" s="29">
        <v>6</v>
      </c>
      <c r="R31" s="29">
        <v>0</v>
      </c>
      <c r="S31" s="29">
        <v>18</v>
      </c>
      <c r="T31" s="29" t="s">
        <v>3498</v>
      </c>
      <c r="U31" s="58" t="s">
        <v>3646</v>
      </c>
      <c r="V31" s="29" t="s">
        <v>3499</v>
      </c>
      <c r="W31" s="29" t="s">
        <v>3600</v>
      </c>
      <c r="X31" s="93" t="s">
        <v>3401</v>
      </c>
      <c r="Y31" s="29">
        <v>50</v>
      </c>
      <c r="Z31" s="70" t="s">
        <v>3659</v>
      </c>
      <c r="AA31" s="70">
        <v>0</v>
      </c>
      <c r="AB31" s="70">
        <v>0</v>
      </c>
      <c r="AC31" s="70">
        <v>0</v>
      </c>
      <c r="AD31" s="70">
        <v>0</v>
      </c>
      <c r="AE31" s="70">
        <v>0</v>
      </c>
      <c r="AF31" s="70">
        <v>0</v>
      </c>
      <c r="AG31" s="70">
        <v>0</v>
      </c>
      <c r="AH31" s="70">
        <v>0</v>
      </c>
      <c r="AI31" s="70">
        <v>0</v>
      </c>
      <c r="AJ31" s="70">
        <v>68</v>
      </c>
      <c r="AK31" s="70">
        <v>12</v>
      </c>
      <c r="AL31" s="70">
        <v>0</v>
      </c>
      <c r="AM31" s="23">
        <v>40</v>
      </c>
      <c r="AN31" s="24" t="s">
        <v>3698</v>
      </c>
      <c r="AO31" s="24" t="s">
        <v>3681</v>
      </c>
      <c r="AP31" s="127">
        <v>1</v>
      </c>
      <c r="AQ31" s="127">
        <v>0</v>
      </c>
      <c r="AR31" s="127">
        <v>3</v>
      </c>
      <c r="AS31" s="127">
        <v>9</v>
      </c>
      <c r="AT31" s="127">
        <v>0</v>
      </c>
      <c r="AU31" s="127">
        <v>0</v>
      </c>
      <c r="AV31" s="127">
        <v>0</v>
      </c>
      <c r="AW31" s="127">
        <v>0</v>
      </c>
      <c r="AX31" s="127">
        <v>30</v>
      </c>
      <c r="AY31" s="127">
        <v>0</v>
      </c>
      <c r="AZ31" s="127">
        <v>30</v>
      </c>
      <c r="BA31" s="127">
        <v>0</v>
      </c>
      <c r="BB31" s="127">
        <v>0</v>
      </c>
      <c r="BC31" s="127">
        <v>0</v>
      </c>
      <c r="BD31" s="127">
        <v>0</v>
      </c>
      <c r="BE31" s="127">
        <v>0</v>
      </c>
      <c r="BF31" s="127">
        <v>5</v>
      </c>
      <c r="BG31" s="127">
        <v>75</v>
      </c>
    </row>
    <row r="32" spans="1:59" ht="15.75" customHeight="1">
      <c r="A32" s="29">
        <v>26132825</v>
      </c>
      <c r="B32" s="29" t="s">
        <v>3390</v>
      </c>
      <c r="C32" s="30" t="s">
        <v>2838</v>
      </c>
      <c r="D32" s="29" t="s">
        <v>3506</v>
      </c>
      <c r="E32" s="29" t="s">
        <v>10</v>
      </c>
      <c r="F32" s="29"/>
      <c r="G32" s="29" t="s">
        <v>3392</v>
      </c>
      <c r="H32" s="29" t="s">
        <v>3393</v>
      </c>
      <c r="I32" s="93" t="s">
        <v>3394</v>
      </c>
      <c r="J32" s="29">
        <v>106</v>
      </c>
      <c r="K32" s="29">
        <v>51</v>
      </c>
      <c r="L32" s="29">
        <v>55</v>
      </c>
      <c r="M32" s="29">
        <v>21</v>
      </c>
      <c r="N32" s="29">
        <v>18</v>
      </c>
      <c r="O32" s="60">
        <f t="shared" si="0"/>
        <v>0.36792452830188677</v>
      </c>
      <c r="P32" s="29" t="s">
        <v>3510</v>
      </c>
      <c r="Q32" s="29">
        <v>8.8000000000000007</v>
      </c>
      <c r="R32" s="29">
        <v>0.2</v>
      </c>
      <c r="S32" s="29">
        <v>19</v>
      </c>
      <c r="T32" s="29" t="s">
        <v>3507</v>
      </c>
      <c r="U32" s="95" t="s">
        <v>3650</v>
      </c>
      <c r="V32" s="29" t="s">
        <v>3508</v>
      </c>
      <c r="W32" s="29" t="s">
        <v>3509</v>
      </c>
      <c r="X32" s="93" t="s">
        <v>3650</v>
      </c>
      <c r="Y32" s="29">
        <v>25</v>
      </c>
      <c r="Z32" s="70" t="s">
        <v>3661</v>
      </c>
      <c r="AA32" s="70">
        <v>0</v>
      </c>
      <c r="AB32" s="70">
        <v>0</v>
      </c>
      <c r="AC32" s="70">
        <v>0</v>
      </c>
      <c r="AD32" s="70">
        <v>0</v>
      </c>
      <c r="AE32" s="70">
        <v>0</v>
      </c>
      <c r="AF32" s="70">
        <v>0</v>
      </c>
      <c r="AG32" s="70">
        <v>0</v>
      </c>
      <c r="AH32" s="70">
        <v>0</v>
      </c>
      <c r="AI32" s="70">
        <v>0</v>
      </c>
      <c r="AJ32" s="70">
        <v>62</v>
      </c>
      <c r="AK32">
        <f>20+23</f>
        <v>43</v>
      </c>
      <c r="AL32" s="70">
        <v>0</v>
      </c>
      <c r="AM32" s="23" t="s">
        <v>3420</v>
      </c>
      <c r="AN32" s="63" t="s">
        <v>3650</v>
      </c>
      <c r="AO32" s="24" t="s">
        <v>3420</v>
      </c>
      <c r="AP32" s="127">
        <v>0</v>
      </c>
      <c r="AQ32" s="127">
        <v>0</v>
      </c>
      <c r="AR32" s="127">
        <v>0</v>
      </c>
      <c r="AS32" s="127">
        <v>0</v>
      </c>
      <c r="AT32" s="127">
        <v>0</v>
      </c>
      <c r="AU32" s="127">
        <v>0</v>
      </c>
      <c r="AV32" s="127">
        <v>52</v>
      </c>
      <c r="AW32" s="127">
        <v>34</v>
      </c>
      <c r="AX32" s="127">
        <v>0</v>
      </c>
      <c r="AY32" s="127">
        <v>0</v>
      </c>
      <c r="AZ32" s="127">
        <v>0</v>
      </c>
      <c r="BA32" s="127">
        <v>0</v>
      </c>
      <c r="BB32" s="127">
        <v>0</v>
      </c>
      <c r="BC32" s="127">
        <v>0</v>
      </c>
      <c r="BD32" s="127">
        <v>0</v>
      </c>
      <c r="BE32" s="127">
        <v>0</v>
      </c>
      <c r="BF32" s="127" t="s">
        <v>3650</v>
      </c>
      <c r="BG32" s="127" t="s">
        <v>3650</v>
      </c>
    </row>
    <row r="33" spans="1:59" ht="15.75" customHeight="1">
      <c r="A33" s="29">
        <v>17067909</v>
      </c>
      <c r="B33" s="29" t="s">
        <v>3460</v>
      </c>
      <c r="C33" s="30" t="s">
        <v>2844</v>
      </c>
      <c r="D33" s="29" t="s">
        <v>3511</v>
      </c>
      <c r="E33" s="29" t="s">
        <v>10</v>
      </c>
      <c r="F33" s="29"/>
      <c r="G33" s="29" t="s">
        <v>3392</v>
      </c>
      <c r="H33" s="29" t="s">
        <v>3393</v>
      </c>
      <c r="I33" s="29" t="s">
        <v>3425</v>
      </c>
      <c r="J33" s="29">
        <v>72</v>
      </c>
      <c r="K33" s="29">
        <v>34</v>
      </c>
      <c r="L33" s="29">
        <v>38</v>
      </c>
      <c r="M33" s="29">
        <v>11</v>
      </c>
      <c r="N33" s="29">
        <v>18</v>
      </c>
      <c r="O33" s="60">
        <f t="shared" si="0"/>
        <v>0.40277777777777779</v>
      </c>
      <c r="P33" s="29" t="s">
        <v>3515</v>
      </c>
      <c r="Q33" s="29">
        <v>28</v>
      </c>
      <c r="R33" s="29">
        <v>8</v>
      </c>
      <c r="S33" s="29">
        <v>58</v>
      </c>
      <c r="T33" s="29" t="s">
        <v>3512</v>
      </c>
      <c r="U33" s="58" t="s">
        <v>3648</v>
      </c>
      <c r="V33" s="29" t="s">
        <v>3513</v>
      </c>
      <c r="W33" s="29" t="s">
        <v>3514</v>
      </c>
      <c r="X33" s="29" t="s">
        <v>3490</v>
      </c>
      <c r="Y33" s="59" t="s">
        <v>3650</v>
      </c>
      <c r="Z33" s="70" t="s">
        <v>3661</v>
      </c>
      <c r="AA33" s="70" t="s">
        <v>3400</v>
      </c>
      <c r="AB33" s="70" t="s">
        <v>3400</v>
      </c>
      <c r="AC33" s="70" t="s">
        <v>3400</v>
      </c>
      <c r="AD33" s="70" t="s">
        <v>3400</v>
      </c>
      <c r="AE33" s="70" t="s">
        <v>3400</v>
      </c>
      <c r="AF33" s="70" t="s">
        <v>3400</v>
      </c>
      <c r="AG33" s="70" t="s">
        <v>3400</v>
      </c>
      <c r="AH33" s="70" t="s">
        <v>3400</v>
      </c>
      <c r="AI33" s="70" t="s">
        <v>3400</v>
      </c>
      <c r="AJ33" s="70" t="s">
        <v>3400</v>
      </c>
      <c r="AK33" s="70" t="s">
        <v>3400</v>
      </c>
      <c r="AL33" s="70" t="s">
        <v>3400</v>
      </c>
      <c r="AM33" s="23">
        <f>7*12</f>
        <v>84</v>
      </c>
      <c r="AN33" s="24" t="s">
        <v>3662</v>
      </c>
      <c r="AO33" s="24" t="s">
        <v>3662</v>
      </c>
      <c r="AP33" s="127">
        <v>0</v>
      </c>
      <c r="AQ33" s="127">
        <v>0</v>
      </c>
      <c r="AR33" s="127">
        <v>0</v>
      </c>
      <c r="AS33" s="127">
        <v>0</v>
      </c>
      <c r="AT33" s="127">
        <v>0</v>
      </c>
      <c r="AU33" s="127">
        <v>0</v>
      </c>
      <c r="AV33" s="127">
        <v>0</v>
      </c>
      <c r="AW33" s="127">
        <v>0</v>
      </c>
      <c r="AX33" s="127">
        <v>0</v>
      </c>
      <c r="AY33" s="127">
        <v>0</v>
      </c>
      <c r="AZ33" s="127">
        <v>0</v>
      </c>
      <c r="BA33" s="127">
        <v>0</v>
      </c>
      <c r="BB33" s="127">
        <v>0</v>
      </c>
      <c r="BC33" s="127">
        <v>0</v>
      </c>
      <c r="BD33" s="127">
        <v>72</v>
      </c>
      <c r="BE33" s="127">
        <v>0</v>
      </c>
      <c r="BF33" s="127" t="s">
        <v>3650</v>
      </c>
      <c r="BG33" s="127" t="s">
        <v>3650</v>
      </c>
    </row>
    <row r="34" spans="1:59" ht="15.75" customHeight="1">
      <c r="A34" s="29">
        <v>18695666</v>
      </c>
      <c r="B34" s="29" t="s">
        <v>3460</v>
      </c>
      <c r="C34" s="30" t="s">
        <v>2841</v>
      </c>
      <c r="D34" s="29" t="s">
        <v>3516</v>
      </c>
      <c r="E34" s="29" t="s">
        <v>10</v>
      </c>
      <c r="F34" s="29"/>
      <c r="G34" s="29" t="s">
        <v>3392</v>
      </c>
      <c r="H34" s="29" t="s">
        <v>3393</v>
      </c>
      <c r="I34" s="29" t="s">
        <v>3425</v>
      </c>
      <c r="J34" s="29">
        <v>72</v>
      </c>
      <c r="K34" s="29">
        <v>34</v>
      </c>
      <c r="L34" s="29">
        <v>38</v>
      </c>
      <c r="M34" s="29">
        <v>6</v>
      </c>
      <c r="N34" s="29">
        <v>3</v>
      </c>
      <c r="O34" s="60">
        <f t="shared" si="0"/>
        <v>0.125</v>
      </c>
      <c r="P34" s="29" t="s">
        <v>3515</v>
      </c>
      <c r="Q34" s="29">
        <v>28</v>
      </c>
      <c r="R34" s="29">
        <v>8</v>
      </c>
      <c r="S34" s="29">
        <v>58</v>
      </c>
      <c r="T34" s="29" t="s">
        <v>3517</v>
      </c>
      <c r="U34" s="58" t="s">
        <v>3648</v>
      </c>
      <c r="V34" s="29" t="s">
        <v>3518</v>
      </c>
      <c r="W34" s="29" t="s">
        <v>3519</v>
      </c>
      <c r="X34" s="29" t="s">
        <v>3490</v>
      </c>
      <c r="Y34" s="59" t="s">
        <v>3650</v>
      </c>
      <c r="Z34" s="70" t="s">
        <v>3661</v>
      </c>
      <c r="AA34" s="70">
        <v>37</v>
      </c>
      <c r="AB34" s="70">
        <v>0</v>
      </c>
      <c r="AC34" s="70">
        <v>22</v>
      </c>
      <c r="AD34" s="70">
        <v>6</v>
      </c>
      <c r="AE34" s="70">
        <v>3</v>
      </c>
      <c r="AF34" s="70">
        <v>1</v>
      </c>
      <c r="AG34" s="70">
        <v>0</v>
      </c>
      <c r="AH34" s="70">
        <v>0</v>
      </c>
      <c r="AI34" s="70">
        <v>0</v>
      </c>
      <c r="AJ34" s="70">
        <v>0</v>
      </c>
      <c r="AK34" s="70">
        <v>3</v>
      </c>
      <c r="AL34" s="70">
        <v>0</v>
      </c>
      <c r="AM34" s="23">
        <f>12*7</f>
        <v>84</v>
      </c>
      <c r="AN34" s="24" t="s">
        <v>3662</v>
      </c>
      <c r="AO34" s="24" t="s">
        <v>3662</v>
      </c>
      <c r="AP34" s="127" t="s">
        <v>3650</v>
      </c>
      <c r="AQ34" s="127" t="s">
        <v>3650</v>
      </c>
      <c r="AR34" s="127" t="s">
        <v>3650</v>
      </c>
      <c r="AS34" s="127" t="s">
        <v>3650</v>
      </c>
      <c r="AT34" s="127" t="s">
        <v>3650</v>
      </c>
      <c r="AU34" s="127" t="s">
        <v>3650</v>
      </c>
      <c r="AV34" s="127" t="s">
        <v>3650</v>
      </c>
      <c r="AW34" s="127" t="s">
        <v>3650</v>
      </c>
      <c r="AX34" s="127" t="s">
        <v>3650</v>
      </c>
      <c r="AY34" s="127" t="s">
        <v>3650</v>
      </c>
      <c r="AZ34" s="127" t="s">
        <v>3650</v>
      </c>
      <c r="BA34" s="127" t="s">
        <v>3650</v>
      </c>
      <c r="BB34" s="127" t="s">
        <v>3650</v>
      </c>
      <c r="BC34" s="127" t="s">
        <v>3650</v>
      </c>
      <c r="BD34" s="127" t="s">
        <v>3650</v>
      </c>
      <c r="BE34" s="127" t="s">
        <v>3650</v>
      </c>
      <c r="BF34" s="127">
        <v>62</v>
      </c>
      <c r="BG34" s="127">
        <v>6</v>
      </c>
    </row>
    <row r="35" spans="1:59" ht="15.75" customHeight="1">
      <c r="A35" s="29">
        <v>1652312</v>
      </c>
      <c r="B35" s="29" t="s">
        <v>3405</v>
      </c>
      <c r="C35" s="30" t="s">
        <v>2852</v>
      </c>
      <c r="D35" s="29" t="s">
        <v>3522</v>
      </c>
      <c r="E35" s="29" t="s">
        <v>10</v>
      </c>
      <c r="F35" s="29"/>
      <c r="G35" s="29" t="s">
        <v>3392</v>
      </c>
      <c r="H35" s="29" t="s">
        <v>3409</v>
      </c>
      <c r="I35" s="29" t="s">
        <v>3394</v>
      </c>
      <c r="J35" s="29">
        <v>25</v>
      </c>
      <c r="K35" s="29">
        <v>12</v>
      </c>
      <c r="L35" s="29">
        <v>13</v>
      </c>
      <c r="M35" s="29">
        <v>0</v>
      </c>
      <c r="N35" s="29">
        <v>1</v>
      </c>
      <c r="O35" s="60">
        <f t="shared" si="0"/>
        <v>0.04</v>
      </c>
      <c r="P35" s="29"/>
      <c r="Q35" s="29">
        <v>6</v>
      </c>
      <c r="R35" s="29">
        <v>1</v>
      </c>
      <c r="S35" s="29">
        <v>16</v>
      </c>
      <c r="T35" s="29" t="s">
        <v>3523</v>
      </c>
      <c r="U35" s="58" t="s">
        <v>3649</v>
      </c>
      <c r="V35" s="29" t="s">
        <v>3524</v>
      </c>
      <c r="W35" s="29" t="s">
        <v>3595</v>
      </c>
      <c r="X35" s="29" t="s">
        <v>3490</v>
      </c>
      <c r="Y35" s="59" t="s">
        <v>3650</v>
      </c>
      <c r="Z35" s="70" t="s">
        <v>3661</v>
      </c>
      <c r="AA35" s="70">
        <v>10</v>
      </c>
      <c r="AB35" s="70">
        <v>0</v>
      </c>
      <c r="AC35" s="70">
        <v>1</v>
      </c>
      <c r="AD35" s="70">
        <v>3</v>
      </c>
      <c r="AE35" s="70">
        <v>0</v>
      </c>
      <c r="AF35" s="70">
        <v>0</v>
      </c>
      <c r="AG35" s="70">
        <v>0</v>
      </c>
      <c r="AH35" s="70">
        <v>0</v>
      </c>
      <c r="AI35" s="70">
        <v>0</v>
      </c>
      <c r="AJ35" s="70">
        <f>7+1+3</f>
        <v>11</v>
      </c>
      <c r="AK35" s="70">
        <v>0</v>
      </c>
      <c r="AL35" s="70">
        <v>0</v>
      </c>
      <c r="AM35" s="78" t="s">
        <v>3420</v>
      </c>
      <c r="AN35" s="81" t="s">
        <v>3662</v>
      </c>
      <c r="AO35" s="81" t="s">
        <v>3662</v>
      </c>
      <c r="AP35" s="127">
        <v>0</v>
      </c>
      <c r="AQ35" s="127">
        <v>0</v>
      </c>
      <c r="AR35" s="127">
        <v>19</v>
      </c>
      <c r="AS35" s="127">
        <v>0</v>
      </c>
      <c r="AT35" s="127">
        <v>0</v>
      </c>
      <c r="AU35" s="127">
        <v>0</v>
      </c>
      <c r="AV35" s="127">
        <v>0</v>
      </c>
      <c r="AW35" s="127">
        <v>0</v>
      </c>
      <c r="AX35" s="127">
        <v>0</v>
      </c>
      <c r="AY35" s="127">
        <v>0</v>
      </c>
      <c r="AZ35" s="127">
        <v>5</v>
      </c>
      <c r="BA35" s="127">
        <v>0</v>
      </c>
      <c r="BB35" s="127">
        <v>0</v>
      </c>
      <c r="BC35" s="127">
        <v>0</v>
      </c>
      <c r="BD35" s="127">
        <v>0</v>
      </c>
      <c r="BE35" s="127">
        <v>0</v>
      </c>
      <c r="BF35" s="127">
        <v>9</v>
      </c>
      <c r="BG35" s="127">
        <v>16</v>
      </c>
    </row>
    <row r="36" spans="1:59" ht="15.75" customHeight="1">
      <c r="A36" s="29">
        <v>22641196</v>
      </c>
      <c r="B36" s="29" t="s">
        <v>3416</v>
      </c>
      <c r="C36" s="30" t="s">
        <v>2855</v>
      </c>
      <c r="D36" s="70" t="s">
        <v>3682</v>
      </c>
      <c r="E36" s="37" t="s">
        <v>10</v>
      </c>
      <c r="F36" s="29"/>
      <c r="G36" s="29" t="s">
        <v>3392</v>
      </c>
      <c r="H36" s="37" t="s">
        <v>3393</v>
      </c>
      <c r="I36" s="37" t="s">
        <v>3425</v>
      </c>
      <c r="J36" s="29">
        <v>315</v>
      </c>
      <c r="K36" s="29">
        <v>111</v>
      </c>
      <c r="L36" s="29">
        <v>204</v>
      </c>
      <c r="M36" s="37">
        <v>25</v>
      </c>
      <c r="N36" s="37">
        <v>35</v>
      </c>
      <c r="O36" s="60">
        <f t="shared" si="0"/>
        <v>0.19047619047619047</v>
      </c>
      <c r="P36" s="37" t="s">
        <v>3609</v>
      </c>
      <c r="Q36" s="37" t="s">
        <v>3420</v>
      </c>
      <c r="R36" s="37" t="s">
        <v>3420</v>
      </c>
      <c r="S36" s="37" t="s">
        <v>3420</v>
      </c>
      <c r="T36" s="37" t="s">
        <v>3610</v>
      </c>
      <c r="U36" s="95" t="s">
        <v>3650</v>
      </c>
      <c r="V36" s="37" t="s">
        <v>3610</v>
      </c>
      <c r="W36" s="37" t="s">
        <v>3611</v>
      </c>
      <c r="X36" s="37" t="s">
        <v>3408</v>
      </c>
      <c r="Y36" s="29">
        <v>25</v>
      </c>
      <c r="Z36" s="70" t="s">
        <v>3661</v>
      </c>
      <c r="AA36" s="70" t="s">
        <v>3400</v>
      </c>
      <c r="AB36" s="70" t="s">
        <v>3400</v>
      </c>
      <c r="AC36" s="70" t="s">
        <v>3400</v>
      </c>
      <c r="AD36" s="70" t="s">
        <v>3400</v>
      </c>
      <c r="AE36" s="70" t="s">
        <v>3400</v>
      </c>
      <c r="AF36" s="70" t="s">
        <v>3400</v>
      </c>
      <c r="AG36" s="70" t="s">
        <v>3400</v>
      </c>
      <c r="AH36" s="70" t="s">
        <v>3400</v>
      </c>
      <c r="AI36" s="70" t="s">
        <v>3400</v>
      </c>
      <c r="AJ36" s="70" t="s">
        <v>3400</v>
      </c>
      <c r="AK36" s="70" t="s">
        <v>3400</v>
      </c>
      <c r="AL36" s="70" t="s">
        <v>3400</v>
      </c>
      <c r="AM36" s="23" t="s">
        <v>3420</v>
      </c>
      <c r="AN36" s="63" t="s">
        <v>3650</v>
      </c>
      <c r="AO36" s="24" t="s">
        <v>3420</v>
      </c>
      <c r="AP36" s="127" t="s">
        <v>3650</v>
      </c>
      <c r="AQ36" s="127" t="s">
        <v>3650</v>
      </c>
      <c r="AR36" s="127" t="s">
        <v>3650</v>
      </c>
      <c r="AS36" s="127" t="s">
        <v>3650</v>
      </c>
      <c r="AT36" s="127" t="s">
        <v>3650</v>
      </c>
      <c r="AU36" s="127" t="s">
        <v>3650</v>
      </c>
      <c r="AV36" s="127" t="s">
        <v>3650</v>
      </c>
      <c r="AW36" s="127" t="s">
        <v>3650</v>
      </c>
      <c r="AX36" s="127" t="s">
        <v>3650</v>
      </c>
      <c r="AY36" s="127" t="s">
        <v>3650</v>
      </c>
      <c r="AZ36" s="127" t="s">
        <v>3650</v>
      </c>
      <c r="BA36" s="127" t="s">
        <v>3650</v>
      </c>
      <c r="BB36" s="127" t="s">
        <v>3650</v>
      </c>
      <c r="BC36" s="127" t="s">
        <v>3650</v>
      </c>
      <c r="BD36" s="127" t="s">
        <v>3650</v>
      </c>
      <c r="BE36" s="127" t="s">
        <v>3650</v>
      </c>
      <c r="BF36" s="127">
        <v>34</v>
      </c>
      <c r="BG36" s="127">
        <v>281</v>
      </c>
    </row>
    <row r="37" spans="1:59" ht="15.75" customHeight="1">
      <c r="A37" s="29">
        <v>22641196</v>
      </c>
      <c r="B37" s="29" t="s">
        <v>3416</v>
      </c>
      <c r="C37" s="30" t="s">
        <v>2855</v>
      </c>
      <c r="D37" s="70" t="s">
        <v>3682</v>
      </c>
      <c r="E37" s="37" t="s">
        <v>10</v>
      </c>
      <c r="F37" s="29"/>
      <c r="G37" s="29" t="s">
        <v>3392</v>
      </c>
      <c r="H37" s="29" t="s">
        <v>3409</v>
      </c>
      <c r="I37" s="37" t="s">
        <v>3425</v>
      </c>
      <c r="J37" s="29">
        <v>315</v>
      </c>
      <c r="K37" s="29">
        <v>111</v>
      </c>
      <c r="L37" s="29">
        <v>204</v>
      </c>
      <c r="M37" s="37">
        <v>16</v>
      </c>
      <c r="N37" s="37">
        <v>24</v>
      </c>
      <c r="O37" s="60">
        <f t="shared" si="0"/>
        <v>0.12698412698412698</v>
      </c>
      <c r="P37" s="37" t="s">
        <v>3609</v>
      </c>
      <c r="Q37" s="37" t="s">
        <v>3420</v>
      </c>
      <c r="R37" s="37" t="s">
        <v>3420</v>
      </c>
      <c r="S37" s="37" t="s">
        <v>3420</v>
      </c>
      <c r="T37" s="37" t="s">
        <v>3610</v>
      </c>
      <c r="U37" s="95" t="s">
        <v>3650</v>
      </c>
      <c r="V37" s="37" t="s">
        <v>3610</v>
      </c>
      <c r="W37" s="37" t="s">
        <v>3611</v>
      </c>
      <c r="X37" s="37" t="s">
        <v>3408</v>
      </c>
      <c r="Y37" s="29">
        <v>25</v>
      </c>
      <c r="Z37" s="70" t="s">
        <v>3661</v>
      </c>
      <c r="AA37" s="70" t="s">
        <v>3400</v>
      </c>
      <c r="AB37" s="70" t="s">
        <v>3400</v>
      </c>
      <c r="AC37" s="70" t="s">
        <v>3400</v>
      </c>
      <c r="AD37" s="70" t="s">
        <v>3400</v>
      </c>
      <c r="AE37" s="70" t="s">
        <v>3400</v>
      </c>
      <c r="AF37" s="70" t="s">
        <v>3400</v>
      </c>
      <c r="AG37" s="70" t="s">
        <v>3400</v>
      </c>
      <c r="AH37" s="70" t="s">
        <v>3400</v>
      </c>
      <c r="AI37" s="70" t="s">
        <v>3400</v>
      </c>
      <c r="AJ37" s="70" t="s">
        <v>3400</v>
      </c>
      <c r="AK37" s="70" t="s">
        <v>3400</v>
      </c>
      <c r="AL37" s="70" t="s">
        <v>3400</v>
      </c>
      <c r="AM37" s="23" t="s">
        <v>3420</v>
      </c>
      <c r="AN37" s="63" t="s">
        <v>3650</v>
      </c>
      <c r="AO37" s="24" t="s">
        <v>3420</v>
      </c>
      <c r="AP37" s="127" t="s">
        <v>3650</v>
      </c>
      <c r="AQ37" s="127" t="s">
        <v>3650</v>
      </c>
      <c r="AR37" s="127" t="s">
        <v>3650</v>
      </c>
      <c r="AS37" s="127" t="s">
        <v>3650</v>
      </c>
      <c r="AT37" s="127" t="s">
        <v>3650</v>
      </c>
      <c r="AU37" s="127" t="s">
        <v>3650</v>
      </c>
      <c r="AV37" s="127" t="s">
        <v>3650</v>
      </c>
      <c r="AW37" s="127" t="s">
        <v>3650</v>
      </c>
      <c r="AX37" s="127" t="s">
        <v>3650</v>
      </c>
      <c r="AY37" s="127" t="s">
        <v>3650</v>
      </c>
      <c r="AZ37" s="127" t="s">
        <v>3650</v>
      </c>
      <c r="BA37" s="127" t="s">
        <v>3650</v>
      </c>
      <c r="BB37" s="127" t="s">
        <v>3650</v>
      </c>
      <c r="BC37" s="127" t="s">
        <v>3650</v>
      </c>
      <c r="BD37" s="127" t="s">
        <v>3650</v>
      </c>
      <c r="BE37" s="127" t="s">
        <v>3650</v>
      </c>
      <c r="BF37" s="127">
        <v>34</v>
      </c>
      <c r="BG37" s="127">
        <v>281</v>
      </c>
    </row>
    <row r="38" spans="1:59" ht="15.75" customHeight="1">
      <c r="A38" s="29">
        <v>22641196</v>
      </c>
      <c r="B38" s="29" t="s">
        <v>3416</v>
      </c>
      <c r="C38" s="30" t="s">
        <v>2855</v>
      </c>
      <c r="D38" s="70" t="s">
        <v>3682</v>
      </c>
      <c r="E38" s="37" t="s">
        <v>10</v>
      </c>
      <c r="F38" s="29"/>
      <c r="G38" s="29" t="s">
        <v>3392</v>
      </c>
      <c r="H38" s="37" t="s">
        <v>3410</v>
      </c>
      <c r="I38" s="37" t="s">
        <v>3425</v>
      </c>
      <c r="J38" s="29">
        <v>315</v>
      </c>
      <c r="K38" s="29">
        <v>111</v>
      </c>
      <c r="L38" s="29">
        <v>204</v>
      </c>
      <c r="M38" s="29">
        <v>9</v>
      </c>
      <c r="N38" s="29">
        <v>11</v>
      </c>
      <c r="O38" s="60">
        <f t="shared" si="0"/>
        <v>6.3492063492063489E-2</v>
      </c>
      <c r="P38" s="37" t="s">
        <v>3609</v>
      </c>
      <c r="Q38" s="37" t="s">
        <v>3420</v>
      </c>
      <c r="R38" s="37" t="s">
        <v>3420</v>
      </c>
      <c r="S38" s="37" t="s">
        <v>3420</v>
      </c>
      <c r="T38" s="37" t="s">
        <v>3610</v>
      </c>
      <c r="U38" s="95" t="s">
        <v>3650</v>
      </c>
      <c r="V38" s="37" t="s">
        <v>3610</v>
      </c>
      <c r="W38" s="37" t="s">
        <v>3611</v>
      </c>
      <c r="X38" s="37" t="s">
        <v>3408</v>
      </c>
      <c r="Y38" s="29">
        <v>25</v>
      </c>
      <c r="Z38" s="70" t="s">
        <v>3661</v>
      </c>
      <c r="AA38" s="70" t="s">
        <v>3400</v>
      </c>
      <c r="AB38" s="70" t="s">
        <v>3400</v>
      </c>
      <c r="AC38" s="70" t="s">
        <v>3400</v>
      </c>
      <c r="AD38" s="70" t="s">
        <v>3400</v>
      </c>
      <c r="AE38" s="70" t="s">
        <v>3400</v>
      </c>
      <c r="AF38" s="70" t="s">
        <v>3400</v>
      </c>
      <c r="AG38" s="70" t="s">
        <v>3400</v>
      </c>
      <c r="AH38" s="70" t="s">
        <v>3400</v>
      </c>
      <c r="AI38" s="70" t="s">
        <v>3400</v>
      </c>
      <c r="AJ38" s="70" t="s">
        <v>3400</v>
      </c>
      <c r="AK38" s="70" t="s">
        <v>3400</v>
      </c>
      <c r="AL38" s="70" t="s">
        <v>3400</v>
      </c>
      <c r="AM38" s="23" t="s">
        <v>3420</v>
      </c>
      <c r="AN38" s="63" t="s">
        <v>3650</v>
      </c>
      <c r="AO38" s="24" t="s">
        <v>3420</v>
      </c>
      <c r="AP38" s="127" t="s">
        <v>3650</v>
      </c>
      <c r="AQ38" s="127" t="s">
        <v>3650</v>
      </c>
      <c r="AR38" s="127" t="s">
        <v>3650</v>
      </c>
      <c r="AS38" s="127" t="s">
        <v>3650</v>
      </c>
      <c r="AT38" s="127" t="s">
        <v>3650</v>
      </c>
      <c r="AU38" s="127" t="s">
        <v>3650</v>
      </c>
      <c r="AV38" s="127" t="s">
        <v>3650</v>
      </c>
      <c r="AW38" s="127" t="s">
        <v>3650</v>
      </c>
      <c r="AX38" s="127" t="s">
        <v>3650</v>
      </c>
      <c r="AY38" s="127" t="s">
        <v>3650</v>
      </c>
      <c r="AZ38" s="127" t="s">
        <v>3650</v>
      </c>
      <c r="BA38" s="127" t="s">
        <v>3650</v>
      </c>
      <c r="BB38" s="127" t="s">
        <v>3650</v>
      </c>
      <c r="BC38" s="127" t="s">
        <v>3650</v>
      </c>
      <c r="BD38" s="127" t="s">
        <v>3650</v>
      </c>
      <c r="BE38" s="127" t="s">
        <v>3650</v>
      </c>
      <c r="BF38" s="127">
        <v>34</v>
      </c>
      <c r="BG38" s="127">
        <v>281</v>
      </c>
    </row>
    <row r="39" spans="1:59" ht="15.75" customHeight="1">
      <c r="A39" s="29">
        <v>15824982</v>
      </c>
      <c r="B39" s="29" t="s">
        <v>3416</v>
      </c>
      <c r="C39" s="30" t="s">
        <v>2858</v>
      </c>
      <c r="D39" s="70" t="s">
        <v>3683</v>
      </c>
      <c r="E39" s="37" t="s">
        <v>10</v>
      </c>
      <c r="F39" s="29"/>
      <c r="G39" s="29" t="s">
        <v>3392</v>
      </c>
      <c r="H39" s="29" t="s">
        <v>3393</v>
      </c>
      <c r="I39" s="37" t="s">
        <v>3425</v>
      </c>
      <c r="J39" s="29">
        <v>110</v>
      </c>
      <c r="K39" s="29">
        <f>38+14</f>
        <v>52</v>
      </c>
      <c r="L39" s="29">
        <f>43+15</f>
        <v>58</v>
      </c>
      <c r="M39" s="29">
        <v>14</v>
      </c>
      <c r="N39" s="29">
        <v>15</v>
      </c>
      <c r="O39" s="60">
        <f t="shared" si="0"/>
        <v>0.26363636363636361</v>
      </c>
      <c r="P39" s="37" t="s">
        <v>3609</v>
      </c>
      <c r="Q39" s="29">
        <v>42</v>
      </c>
      <c r="R39" s="37">
        <v>15</v>
      </c>
      <c r="S39" s="37">
        <v>67</v>
      </c>
      <c r="T39" s="37" t="s">
        <v>3503</v>
      </c>
      <c r="U39" s="58" t="s">
        <v>3646</v>
      </c>
      <c r="V39" s="37" t="s">
        <v>3612</v>
      </c>
      <c r="W39" s="37" t="s">
        <v>3613</v>
      </c>
      <c r="X39" s="37" t="s">
        <v>3408</v>
      </c>
      <c r="Y39" s="37">
        <v>25</v>
      </c>
      <c r="Z39" s="70" t="s">
        <v>3661</v>
      </c>
      <c r="AA39">
        <v>0</v>
      </c>
      <c r="AB39">
        <v>0</v>
      </c>
      <c r="AC39">
        <v>31</v>
      </c>
      <c r="AD39">
        <v>0</v>
      </c>
      <c r="AE39">
        <v>0</v>
      </c>
      <c r="AF39">
        <v>0</v>
      </c>
      <c r="AG39">
        <v>0</v>
      </c>
      <c r="AH39">
        <v>0</v>
      </c>
      <c r="AI39">
        <v>0</v>
      </c>
      <c r="AJ39">
        <f>48+11</f>
        <v>59</v>
      </c>
      <c r="AK39">
        <v>0</v>
      </c>
      <c r="AL39">
        <v>20</v>
      </c>
      <c r="AM39" s="23">
        <v>100</v>
      </c>
      <c r="AN39" s="24" t="s">
        <v>3662</v>
      </c>
      <c r="AO39" s="24" t="s">
        <v>3662</v>
      </c>
      <c r="AP39" s="127">
        <v>0</v>
      </c>
      <c r="AQ39" s="127">
        <v>0</v>
      </c>
      <c r="AR39" s="127">
        <v>0</v>
      </c>
      <c r="AS39" s="127">
        <v>0</v>
      </c>
      <c r="AT39" s="127">
        <v>0</v>
      </c>
      <c r="AU39" s="127">
        <v>0</v>
      </c>
      <c r="AV39" s="127">
        <v>0</v>
      </c>
      <c r="AW39" s="127">
        <v>0</v>
      </c>
      <c r="AX39" s="127">
        <v>0</v>
      </c>
      <c r="AY39" s="127">
        <v>0</v>
      </c>
      <c r="AZ39" s="127">
        <v>99</v>
      </c>
      <c r="BA39" s="127">
        <v>0</v>
      </c>
      <c r="BB39" s="127">
        <v>0</v>
      </c>
      <c r="BC39" s="127">
        <v>0</v>
      </c>
      <c r="BD39" s="127">
        <v>0</v>
      </c>
      <c r="BE39" s="127">
        <v>0</v>
      </c>
      <c r="BF39" s="127">
        <v>35</v>
      </c>
      <c r="BG39" s="127">
        <v>75</v>
      </c>
    </row>
    <row r="40" spans="1:59" ht="15.75" customHeight="1">
      <c r="A40" s="29">
        <v>30742492</v>
      </c>
      <c r="B40" s="29" t="s">
        <v>3416</v>
      </c>
      <c r="C40" s="33" t="s">
        <v>2860</v>
      </c>
      <c r="D40" s="29" t="s">
        <v>3525</v>
      </c>
      <c r="E40" s="29" t="s">
        <v>10</v>
      </c>
      <c r="F40" s="29"/>
      <c r="G40" s="29" t="s">
        <v>3392</v>
      </c>
      <c r="H40" s="29" t="s">
        <v>3409</v>
      </c>
      <c r="I40" s="29" t="s">
        <v>3425</v>
      </c>
      <c r="J40" s="29">
        <v>738</v>
      </c>
      <c r="K40" s="29">
        <v>61</v>
      </c>
      <c r="L40" s="29">
        <v>677</v>
      </c>
      <c r="M40" s="29">
        <v>27</v>
      </c>
      <c r="N40" s="29">
        <v>221</v>
      </c>
      <c r="O40" s="60">
        <f t="shared" si="0"/>
        <v>0.33604336043360433</v>
      </c>
      <c r="P40" s="29" t="s">
        <v>3526</v>
      </c>
      <c r="Q40" s="29">
        <v>51</v>
      </c>
      <c r="R40" s="29">
        <v>0.6</v>
      </c>
      <c r="S40" s="29">
        <v>73</v>
      </c>
      <c r="T40" s="29" t="s">
        <v>3400</v>
      </c>
      <c r="U40" s="95" t="s">
        <v>3650</v>
      </c>
      <c r="V40" s="29" t="s">
        <v>3400</v>
      </c>
      <c r="W40" s="29" t="s">
        <v>3400</v>
      </c>
      <c r="X40" s="29" t="s">
        <v>3408</v>
      </c>
      <c r="Y40" s="29">
        <v>100</v>
      </c>
      <c r="Z40" s="70" t="s">
        <v>3659</v>
      </c>
      <c r="AA40">
        <v>0</v>
      </c>
      <c r="AB40">
        <v>0</v>
      </c>
      <c r="AC40">
        <v>0</v>
      </c>
      <c r="AD40">
        <v>0</v>
      </c>
      <c r="AE40">
        <v>0</v>
      </c>
      <c r="AF40">
        <v>0</v>
      </c>
      <c r="AG40">
        <v>0</v>
      </c>
      <c r="AH40">
        <v>0</v>
      </c>
      <c r="AI40">
        <v>0</v>
      </c>
      <c r="AJ40">
        <v>623</v>
      </c>
      <c r="AK40">
        <v>115</v>
      </c>
      <c r="AL40">
        <v>0</v>
      </c>
      <c r="AM40" s="23" t="s">
        <v>3420</v>
      </c>
      <c r="AN40" s="63" t="s">
        <v>3650</v>
      </c>
      <c r="AO40" s="24" t="s">
        <v>3420</v>
      </c>
      <c r="AP40" s="127" t="s">
        <v>3650</v>
      </c>
      <c r="AQ40" s="127" t="s">
        <v>3650</v>
      </c>
      <c r="AR40" s="127" t="s">
        <v>3650</v>
      </c>
      <c r="AS40" s="127" t="s">
        <v>3650</v>
      </c>
      <c r="AT40" s="127" t="s">
        <v>3650</v>
      </c>
      <c r="AU40" s="127" t="s">
        <v>3650</v>
      </c>
      <c r="AV40" s="127" t="s">
        <v>3650</v>
      </c>
      <c r="AW40" s="127" t="s">
        <v>3650</v>
      </c>
      <c r="AX40" s="127" t="s">
        <v>3650</v>
      </c>
      <c r="AY40" s="127" t="s">
        <v>3650</v>
      </c>
      <c r="AZ40" s="127" t="s">
        <v>3650</v>
      </c>
      <c r="BA40" s="127" t="s">
        <v>3650</v>
      </c>
      <c r="BB40" s="127" t="s">
        <v>3650</v>
      </c>
      <c r="BC40" s="127" t="s">
        <v>3650</v>
      </c>
      <c r="BD40" s="127" t="s">
        <v>3650</v>
      </c>
      <c r="BE40" s="127" t="s">
        <v>3650</v>
      </c>
      <c r="BF40" s="127">
        <v>220</v>
      </c>
      <c r="BG40" s="127">
        <v>518</v>
      </c>
    </row>
    <row r="41" spans="1:59" ht="15.75" customHeight="1">
      <c r="A41" s="29">
        <v>30742492</v>
      </c>
      <c r="B41" s="29" t="s">
        <v>3416</v>
      </c>
      <c r="C41" s="33" t="s">
        <v>2860</v>
      </c>
      <c r="D41" s="29" t="s">
        <v>3525</v>
      </c>
      <c r="E41" s="29" t="s">
        <v>10</v>
      </c>
      <c r="F41" s="29"/>
      <c r="G41" s="29" t="s">
        <v>3392</v>
      </c>
      <c r="H41" s="29" t="s">
        <v>3393</v>
      </c>
      <c r="I41" s="29" t="s">
        <v>3425</v>
      </c>
      <c r="J41" s="29">
        <v>738</v>
      </c>
      <c r="K41" s="29">
        <v>61</v>
      </c>
      <c r="L41" s="29">
        <v>677</v>
      </c>
      <c r="M41" s="29">
        <v>40</v>
      </c>
      <c r="N41" s="29">
        <v>427</v>
      </c>
      <c r="O41" s="60">
        <f t="shared" si="0"/>
        <v>0.63279132791327908</v>
      </c>
      <c r="P41" s="29" t="s">
        <v>3526</v>
      </c>
      <c r="Q41" s="29">
        <v>51</v>
      </c>
      <c r="R41" s="29">
        <v>0.6</v>
      </c>
      <c r="S41" s="29">
        <v>73</v>
      </c>
      <c r="T41" s="29" t="s">
        <v>3400</v>
      </c>
      <c r="U41" s="95" t="s">
        <v>3650</v>
      </c>
      <c r="V41" s="29" t="s">
        <v>3400</v>
      </c>
      <c r="W41" s="29" t="s">
        <v>3400</v>
      </c>
      <c r="X41" s="29" t="s">
        <v>3408</v>
      </c>
      <c r="Y41" s="29">
        <v>100</v>
      </c>
      <c r="Z41" s="70" t="s">
        <v>3659</v>
      </c>
      <c r="AA41">
        <v>0</v>
      </c>
      <c r="AB41">
        <v>0</v>
      </c>
      <c r="AC41">
        <v>0</v>
      </c>
      <c r="AD41">
        <v>0</v>
      </c>
      <c r="AE41">
        <v>0</v>
      </c>
      <c r="AF41">
        <v>0</v>
      </c>
      <c r="AG41">
        <v>0</v>
      </c>
      <c r="AH41">
        <v>0</v>
      </c>
      <c r="AI41">
        <v>0</v>
      </c>
      <c r="AJ41">
        <v>623</v>
      </c>
      <c r="AK41">
        <v>115</v>
      </c>
      <c r="AL41">
        <v>0</v>
      </c>
      <c r="AM41" s="23" t="s">
        <v>3420</v>
      </c>
      <c r="AN41" s="63" t="s">
        <v>3650</v>
      </c>
      <c r="AO41" s="24" t="s">
        <v>3420</v>
      </c>
      <c r="AP41" s="127" t="s">
        <v>3650</v>
      </c>
      <c r="AQ41" s="127" t="s">
        <v>3650</v>
      </c>
      <c r="AR41" s="127" t="s">
        <v>3650</v>
      </c>
      <c r="AS41" s="127" t="s">
        <v>3650</v>
      </c>
      <c r="AT41" s="127" t="s">
        <v>3650</v>
      </c>
      <c r="AU41" s="127" t="s">
        <v>3650</v>
      </c>
      <c r="AV41" s="127" t="s">
        <v>3650</v>
      </c>
      <c r="AW41" s="127" t="s">
        <v>3650</v>
      </c>
      <c r="AX41" s="127" t="s">
        <v>3650</v>
      </c>
      <c r="AY41" s="127" t="s">
        <v>3650</v>
      </c>
      <c r="AZ41" s="127" t="s">
        <v>3650</v>
      </c>
      <c r="BA41" s="127" t="s">
        <v>3650</v>
      </c>
      <c r="BB41" s="127" t="s">
        <v>3650</v>
      </c>
      <c r="BC41" s="127" t="s">
        <v>3650</v>
      </c>
      <c r="BD41" s="127" t="s">
        <v>3650</v>
      </c>
      <c r="BE41" s="127" t="s">
        <v>3650</v>
      </c>
      <c r="BF41" s="127">
        <v>220</v>
      </c>
      <c r="BG41" s="127">
        <v>518</v>
      </c>
    </row>
    <row r="42" spans="1:59" ht="15.75" customHeight="1">
      <c r="A42" s="52">
        <v>30742492</v>
      </c>
      <c r="B42" s="52" t="s">
        <v>3416</v>
      </c>
      <c r="C42" s="67" t="s">
        <v>2860</v>
      </c>
      <c r="D42" s="52" t="s">
        <v>3525</v>
      </c>
      <c r="E42" s="52" t="s">
        <v>10</v>
      </c>
      <c r="F42" s="52"/>
      <c r="G42" s="52" t="s">
        <v>3392</v>
      </c>
      <c r="H42" s="52" t="s">
        <v>3410</v>
      </c>
      <c r="I42" s="52" t="s">
        <v>3425</v>
      </c>
      <c r="J42" s="52">
        <v>738</v>
      </c>
      <c r="K42" s="52">
        <v>61</v>
      </c>
      <c r="L42" s="52">
        <v>677</v>
      </c>
      <c r="M42" s="52">
        <v>13</v>
      </c>
      <c r="N42" s="52">
        <v>206</v>
      </c>
      <c r="O42" s="61">
        <f t="shared" si="0"/>
        <v>0.2967479674796748</v>
      </c>
      <c r="P42" s="52" t="s">
        <v>3526</v>
      </c>
      <c r="Q42" s="52">
        <v>51</v>
      </c>
      <c r="R42" s="52">
        <v>0.6</v>
      </c>
      <c r="S42" s="52">
        <v>73</v>
      </c>
      <c r="T42" s="52" t="s">
        <v>3400</v>
      </c>
      <c r="U42" s="95" t="s">
        <v>3650</v>
      </c>
      <c r="V42" s="52" t="s">
        <v>3400</v>
      </c>
      <c r="W42" s="52" t="s">
        <v>3400</v>
      </c>
      <c r="X42" s="52" t="s">
        <v>3408</v>
      </c>
      <c r="Y42" s="52">
        <v>100</v>
      </c>
      <c r="Z42" s="73" t="s">
        <v>3659</v>
      </c>
      <c r="AA42" s="68">
        <v>0</v>
      </c>
      <c r="AB42" s="68">
        <v>0</v>
      </c>
      <c r="AC42" s="68">
        <v>0</v>
      </c>
      <c r="AD42" s="68">
        <v>0</v>
      </c>
      <c r="AE42" s="68">
        <v>0</v>
      </c>
      <c r="AF42" s="68">
        <v>0</v>
      </c>
      <c r="AG42" s="68">
        <v>0</v>
      </c>
      <c r="AH42" s="68">
        <v>0</v>
      </c>
      <c r="AI42" s="68">
        <v>0</v>
      </c>
      <c r="AJ42" s="68">
        <v>623</v>
      </c>
      <c r="AK42" s="68">
        <v>115</v>
      </c>
      <c r="AL42" s="68">
        <v>0</v>
      </c>
      <c r="AM42" s="80" t="s">
        <v>3420</v>
      </c>
      <c r="AN42" s="92" t="s">
        <v>3650</v>
      </c>
      <c r="AO42" s="69" t="s">
        <v>3420</v>
      </c>
      <c r="AP42" s="128" t="s">
        <v>3650</v>
      </c>
      <c r="AQ42" s="128" t="s">
        <v>3650</v>
      </c>
      <c r="AR42" s="128" t="s">
        <v>3650</v>
      </c>
      <c r="AS42" s="128" t="s">
        <v>3650</v>
      </c>
      <c r="AT42" s="128" t="s">
        <v>3650</v>
      </c>
      <c r="AU42" s="128" t="s">
        <v>3650</v>
      </c>
      <c r="AV42" s="128" t="s">
        <v>3650</v>
      </c>
      <c r="AW42" s="128" t="s">
        <v>3650</v>
      </c>
      <c r="AX42" s="128" t="s">
        <v>3650</v>
      </c>
      <c r="AY42" s="128" t="s">
        <v>3650</v>
      </c>
      <c r="AZ42" s="128" t="s">
        <v>3650</v>
      </c>
      <c r="BA42" s="128" t="s">
        <v>3650</v>
      </c>
      <c r="BB42" s="128" t="s">
        <v>3650</v>
      </c>
      <c r="BC42" s="128" t="s">
        <v>3650</v>
      </c>
      <c r="BD42" s="128" t="s">
        <v>3650</v>
      </c>
      <c r="BE42" s="128" t="s">
        <v>3650</v>
      </c>
      <c r="BF42" s="128">
        <v>220</v>
      </c>
      <c r="BG42" s="128">
        <v>518</v>
      </c>
    </row>
    <row r="43" spans="1:59" ht="15.75" customHeight="1">
      <c r="A43" s="29">
        <v>27703035</v>
      </c>
      <c r="B43" s="29" t="s">
        <v>3416</v>
      </c>
      <c r="C43" s="30" t="s">
        <v>2805</v>
      </c>
      <c r="D43" s="29" t="s">
        <v>3489</v>
      </c>
      <c r="E43" s="39" t="s">
        <v>580</v>
      </c>
      <c r="F43" s="43" t="s">
        <v>3615</v>
      </c>
      <c r="G43" s="29" t="s">
        <v>3392</v>
      </c>
      <c r="H43" s="29" t="s">
        <v>3393</v>
      </c>
      <c r="I43" s="29" t="s">
        <v>3425</v>
      </c>
      <c r="J43" s="29">
        <v>20</v>
      </c>
      <c r="K43" s="38">
        <v>13</v>
      </c>
      <c r="L43" s="38">
        <v>7</v>
      </c>
      <c r="M43" s="38">
        <v>4</v>
      </c>
      <c r="N43" s="38">
        <v>2</v>
      </c>
      <c r="O43" s="60">
        <f t="shared" si="0"/>
        <v>0.3</v>
      </c>
      <c r="P43" s="29"/>
      <c r="Q43" s="29">
        <v>26</v>
      </c>
      <c r="R43" s="29">
        <v>1</v>
      </c>
      <c r="S43" s="29">
        <v>63</v>
      </c>
      <c r="T43" s="29" t="s">
        <v>3400</v>
      </c>
      <c r="U43" s="95" t="s">
        <v>3650</v>
      </c>
      <c r="V43" s="29" t="s">
        <v>3400</v>
      </c>
      <c r="W43" s="29" t="s">
        <v>3400</v>
      </c>
      <c r="X43" s="29" t="s">
        <v>3490</v>
      </c>
      <c r="Y43" s="59" t="s">
        <v>3650</v>
      </c>
      <c r="AM43" s="23"/>
      <c r="AN43" s="24"/>
      <c r="AO43" s="24"/>
      <c r="AP43" s="124"/>
      <c r="AQ43" s="23"/>
      <c r="AR43" s="23"/>
      <c r="AS43" s="23"/>
    </row>
    <row r="44" spans="1:59" ht="15.75" customHeight="1">
      <c r="A44" s="40">
        <v>29297965</v>
      </c>
      <c r="B44" s="40"/>
      <c r="C44" s="41" t="s">
        <v>2650</v>
      </c>
      <c r="D44" s="40" t="s">
        <v>3412</v>
      </c>
      <c r="E44" s="42" t="s">
        <v>580</v>
      </c>
      <c r="F44" s="43" t="s">
        <v>3615</v>
      </c>
      <c r="G44" s="40" t="s">
        <v>3392</v>
      </c>
      <c r="H44" s="40" t="s">
        <v>3393</v>
      </c>
      <c r="I44" s="40" t="s">
        <v>3394</v>
      </c>
      <c r="J44" s="29">
        <v>171</v>
      </c>
      <c r="K44" s="44">
        <v>1</v>
      </c>
      <c r="L44" s="44">
        <v>170</v>
      </c>
      <c r="M44" s="44">
        <v>0</v>
      </c>
      <c r="N44" s="44">
        <v>14</v>
      </c>
      <c r="O44" s="60">
        <f t="shared" si="0"/>
        <v>8.1871345029239762E-2</v>
      </c>
      <c r="P44" s="40"/>
      <c r="Q44" s="40">
        <v>7.38</v>
      </c>
      <c r="R44" s="40" t="s">
        <v>3400</v>
      </c>
      <c r="S44" s="40" t="s">
        <v>3400</v>
      </c>
      <c r="T44" s="40" t="s">
        <v>3413</v>
      </c>
      <c r="U44" s="58" t="s">
        <v>3646</v>
      </c>
      <c r="V44" s="40" t="s">
        <v>3414</v>
      </c>
      <c r="W44" s="40" t="s">
        <v>3415</v>
      </c>
      <c r="X44" s="40" t="s">
        <v>3408</v>
      </c>
      <c r="Y44" s="59" t="s">
        <v>3650</v>
      </c>
      <c r="AM44" s="23"/>
      <c r="AN44" s="24"/>
      <c r="AO44" s="24"/>
      <c r="AP44" s="126"/>
      <c r="AQ44" s="23"/>
      <c r="AR44" s="23"/>
      <c r="AS44" s="23"/>
    </row>
    <row r="45" spans="1:59" ht="15.75" customHeight="1">
      <c r="A45" s="40">
        <v>8382723</v>
      </c>
      <c r="B45" s="40" t="s">
        <v>3416</v>
      </c>
      <c r="C45" s="41" t="s">
        <v>2721</v>
      </c>
      <c r="D45" s="40" t="s">
        <v>3441</v>
      </c>
      <c r="E45" s="42" t="s">
        <v>580</v>
      </c>
      <c r="F45" s="43" t="s">
        <v>3615</v>
      </c>
      <c r="G45" s="40" t="s">
        <v>3392</v>
      </c>
      <c r="H45" s="40" t="s">
        <v>3393</v>
      </c>
      <c r="I45" s="40" t="s">
        <v>3407</v>
      </c>
      <c r="J45" s="29">
        <v>16</v>
      </c>
      <c r="K45" s="44">
        <v>6</v>
      </c>
      <c r="L45" s="44">
        <v>10</v>
      </c>
      <c r="M45" s="44">
        <v>3</v>
      </c>
      <c r="N45" s="44">
        <v>0</v>
      </c>
      <c r="O45" s="60">
        <f t="shared" si="0"/>
        <v>0.1875</v>
      </c>
      <c r="P45" s="40" t="s">
        <v>3442</v>
      </c>
      <c r="Q45" s="40" t="s">
        <v>3400</v>
      </c>
      <c r="R45" s="40" t="s">
        <v>3400</v>
      </c>
      <c r="S45" s="40" t="s">
        <v>3400</v>
      </c>
      <c r="T45" s="40" t="s">
        <v>3443</v>
      </c>
      <c r="U45" s="58" t="s">
        <v>3646</v>
      </c>
      <c r="V45" s="40" t="s">
        <v>3444</v>
      </c>
      <c r="W45" s="40" t="s">
        <v>3445</v>
      </c>
      <c r="X45" s="40" t="s">
        <v>3408</v>
      </c>
      <c r="Y45" s="59" t="s">
        <v>3650</v>
      </c>
      <c r="AM45" s="23"/>
      <c r="AN45" s="24"/>
      <c r="AO45" s="24"/>
      <c r="AP45" s="124"/>
      <c r="AQ45" s="23"/>
      <c r="AR45" s="23"/>
      <c r="AS45" s="23"/>
    </row>
    <row r="46" spans="1:59" ht="15.75" customHeight="1">
      <c r="A46" s="40">
        <v>20872080</v>
      </c>
      <c r="B46" s="40" t="s">
        <v>3451</v>
      </c>
      <c r="C46" s="45" t="s">
        <v>2735</v>
      </c>
      <c r="D46" s="40" t="s">
        <v>3454</v>
      </c>
      <c r="E46" s="42" t="s">
        <v>580</v>
      </c>
      <c r="F46" s="43" t="s">
        <v>3615</v>
      </c>
      <c r="G46" s="40" t="s">
        <v>3392</v>
      </c>
      <c r="H46" s="40" t="s">
        <v>3409</v>
      </c>
      <c r="I46" s="40" t="s">
        <v>3591</v>
      </c>
      <c r="J46" s="29">
        <v>7</v>
      </c>
      <c r="K46" s="44">
        <v>1</v>
      </c>
      <c r="L46" s="44">
        <v>6</v>
      </c>
      <c r="M46" s="44">
        <v>0</v>
      </c>
      <c r="N46" s="44">
        <v>5</v>
      </c>
      <c r="O46" s="60">
        <f t="shared" si="0"/>
        <v>0.7142857142857143</v>
      </c>
      <c r="P46" s="40"/>
      <c r="Q46" s="40">
        <v>27</v>
      </c>
      <c r="R46" s="40">
        <v>18</v>
      </c>
      <c r="S46" s="40">
        <v>44</v>
      </c>
      <c r="T46" s="40" t="s">
        <v>3455</v>
      </c>
      <c r="U46" s="58" t="s">
        <v>3646</v>
      </c>
      <c r="V46" s="40" t="s">
        <v>3400</v>
      </c>
      <c r="W46" s="40" t="s">
        <v>3400</v>
      </c>
      <c r="X46" s="40" t="s">
        <v>3408</v>
      </c>
      <c r="Y46" s="59" t="s">
        <v>3650</v>
      </c>
      <c r="AM46" s="23"/>
      <c r="AN46" s="24"/>
      <c r="AO46" s="24"/>
      <c r="AP46" s="124"/>
      <c r="AQ46" s="23"/>
      <c r="AR46" s="23"/>
      <c r="AS46" s="23"/>
    </row>
    <row r="47" spans="1:59" ht="15.75" customHeight="1">
      <c r="A47" s="40">
        <v>20872080</v>
      </c>
      <c r="B47" s="40" t="s">
        <v>3451</v>
      </c>
      <c r="C47" s="45" t="s">
        <v>2735</v>
      </c>
      <c r="D47" s="40" t="s">
        <v>3454</v>
      </c>
      <c r="E47" s="42" t="s">
        <v>580</v>
      </c>
      <c r="F47" s="43" t="s">
        <v>3615</v>
      </c>
      <c r="G47" s="40" t="s">
        <v>3392</v>
      </c>
      <c r="H47" s="40" t="s">
        <v>3393</v>
      </c>
      <c r="I47" s="40" t="s">
        <v>3591</v>
      </c>
      <c r="J47" s="29">
        <v>7</v>
      </c>
      <c r="K47" s="44">
        <v>1</v>
      </c>
      <c r="L47" s="44">
        <v>6</v>
      </c>
      <c r="M47" s="44">
        <v>1</v>
      </c>
      <c r="N47" s="44">
        <v>5</v>
      </c>
      <c r="O47" s="60">
        <f t="shared" si="0"/>
        <v>0.8571428571428571</v>
      </c>
      <c r="P47" s="40"/>
      <c r="Q47" s="40">
        <v>27</v>
      </c>
      <c r="R47" s="40">
        <v>18</v>
      </c>
      <c r="S47" s="40">
        <v>44</v>
      </c>
      <c r="T47" s="40" t="s">
        <v>3455</v>
      </c>
      <c r="U47" s="58" t="s">
        <v>3646</v>
      </c>
      <c r="V47" s="40" t="s">
        <v>3400</v>
      </c>
      <c r="W47" s="40" t="s">
        <v>3400</v>
      </c>
      <c r="X47" s="40" t="s">
        <v>3408</v>
      </c>
      <c r="Y47" s="59" t="s">
        <v>3650</v>
      </c>
      <c r="AM47" s="23"/>
      <c r="AN47" s="24"/>
      <c r="AO47" s="24"/>
      <c r="AP47" s="124"/>
      <c r="AQ47" s="23"/>
      <c r="AR47" s="23"/>
      <c r="AS47" s="23"/>
    </row>
    <row r="48" spans="1:59" ht="15.75" customHeight="1">
      <c r="A48" s="40">
        <v>20872080</v>
      </c>
      <c r="B48" s="40" t="s">
        <v>3451</v>
      </c>
      <c r="C48" s="45" t="s">
        <v>2735</v>
      </c>
      <c r="D48" s="40" t="s">
        <v>3454</v>
      </c>
      <c r="E48" s="42" t="s">
        <v>580</v>
      </c>
      <c r="F48" s="43" t="s">
        <v>3615</v>
      </c>
      <c r="G48" s="40" t="s">
        <v>3392</v>
      </c>
      <c r="H48" s="40" t="s">
        <v>3410</v>
      </c>
      <c r="I48" s="40" t="s">
        <v>3591</v>
      </c>
      <c r="J48" s="29">
        <v>7</v>
      </c>
      <c r="K48" s="44">
        <v>1</v>
      </c>
      <c r="L48" s="44">
        <v>6</v>
      </c>
      <c r="M48" s="44">
        <v>1</v>
      </c>
      <c r="N48" s="44">
        <v>0</v>
      </c>
      <c r="O48" s="60">
        <f t="shared" si="0"/>
        <v>0.14285714285714285</v>
      </c>
      <c r="P48" s="40"/>
      <c r="Q48" s="40">
        <v>27</v>
      </c>
      <c r="R48" s="40">
        <v>18</v>
      </c>
      <c r="S48" s="40">
        <v>44</v>
      </c>
      <c r="T48" s="40" t="s">
        <v>3455</v>
      </c>
      <c r="U48" s="58" t="s">
        <v>3646</v>
      </c>
      <c r="V48" s="40" t="s">
        <v>3400</v>
      </c>
      <c r="W48" s="40" t="s">
        <v>3400</v>
      </c>
      <c r="X48" s="40" t="s">
        <v>3408</v>
      </c>
      <c r="Y48" s="59" t="s">
        <v>3650</v>
      </c>
      <c r="AM48" s="23"/>
      <c r="AN48" s="24"/>
      <c r="AO48" s="24"/>
      <c r="AP48" s="124"/>
      <c r="AQ48" s="23"/>
      <c r="AR48" s="23"/>
      <c r="AS48" s="23"/>
    </row>
    <row r="49" spans="1:45" ht="15.75" customHeight="1">
      <c r="A49" s="46">
        <v>31449472</v>
      </c>
      <c r="B49" s="46" t="s">
        <v>3416</v>
      </c>
      <c r="C49" s="41" t="s">
        <v>2764</v>
      </c>
      <c r="D49" s="47" t="s">
        <v>3606</v>
      </c>
      <c r="E49" s="48" t="s">
        <v>580</v>
      </c>
      <c r="F49" s="49" t="s">
        <v>3614</v>
      </c>
      <c r="G49" s="46" t="s">
        <v>3392</v>
      </c>
      <c r="H49" s="46" t="s">
        <v>3393</v>
      </c>
      <c r="I49" s="46" t="s">
        <v>3407</v>
      </c>
      <c r="J49" s="29">
        <v>553</v>
      </c>
      <c r="K49" s="46">
        <v>147</v>
      </c>
      <c r="L49" s="46">
        <v>406</v>
      </c>
      <c r="M49" s="46">
        <v>105</v>
      </c>
      <c r="N49" s="46">
        <v>164</v>
      </c>
      <c r="O49" s="60">
        <f t="shared" si="0"/>
        <v>0.48643761301989152</v>
      </c>
      <c r="P49" s="46" t="s">
        <v>3587</v>
      </c>
      <c r="Q49" s="46" t="s">
        <v>3420</v>
      </c>
      <c r="R49" s="46" t="s">
        <v>3420</v>
      </c>
      <c r="S49" s="46" t="s">
        <v>3420</v>
      </c>
      <c r="T49" s="46" t="s">
        <v>3588</v>
      </c>
      <c r="U49" s="95" t="s">
        <v>3650</v>
      </c>
      <c r="V49" s="46" t="s">
        <v>3588</v>
      </c>
      <c r="W49" s="46" t="s">
        <v>3588</v>
      </c>
      <c r="X49" s="50" t="s">
        <v>3589</v>
      </c>
      <c r="Y49" s="46">
        <v>50</v>
      </c>
      <c r="AM49" s="23"/>
      <c r="AN49" s="24"/>
      <c r="AO49" s="24"/>
      <c r="AP49" s="124"/>
      <c r="AQ49" s="23"/>
      <c r="AR49" s="23"/>
      <c r="AS49" s="23"/>
    </row>
    <row r="50" spans="1:45" ht="15.75" customHeight="1">
      <c r="A50" s="4">
        <v>38228644</v>
      </c>
      <c r="B50" s="46"/>
      <c r="C50" s="5" t="s">
        <v>3627</v>
      </c>
      <c r="D50" s="1" t="s">
        <v>3636</v>
      </c>
      <c r="E50" s="55" t="s">
        <v>580</v>
      </c>
      <c r="F50" s="29" t="s">
        <v>82</v>
      </c>
      <c r="G50" s="46" t="s">
        <v>3392</v>
      </c>
      <c r="H50" s="46" t="s">
        <v>3393</v>
      </c>
      <c r="I50" s="46" t="s">
        <v>3407</v>
      </c>
      <c r="J50" s="29">
        <v>115</v>
      </c>
      <c r="K50" s="46">
        <v>16</v>
      </c>
      <c r="L50" s="46">
        <v>99</v>
      </c>
      <c r="M50" s="56" t="s">
        <v>3420</v>
      </c>
      <c r="N50" s="56" t="s">
        <v>3420</v>
      </c>
      <c r="O50" s="60">
        <f t="shared" si="0"/>
        <v>0</v>
      </c>
      <c r="P50" s="46"/>
      <c r="Q50" s="46"/>
      <c r="R50" s="46"/>
      <c r="S50" s="46"/>
      <c r="T50" s="46"/>
      <c r="U50" s="57" t="s">
        <v>23</v>
      </c>
      <c r="V50" s="46"/>
      <c r="W50" s="46"/>
      <c r="X50" s="50"/>
      <c r="Y50" s="46"/>
      <c r="AM50" s="23"/>
      <c r="AN50" s="24"/>
      <c r="AO50" s="24"/>
      <c r="AP50" s="124"/>
      <c r="AQ50" s="23"/>
      <c r="AR50" s="23"/>
      <c r="AS50" s="23"/>
    </row>
    <row r="51" spans="1:45" ht="15.75" customHeight="1">
      <c r="A51" s="40">
        <v>18367292</v>
      </c>
      <c r="B51" s="40" t="s">
        <v>3405</v>
      </c>
      <c r="C51" s="45" t="s">
        <v>2778</v>
      </c>
      <c r="D51" s="40" t="s">
        <v>3474</v>
      </c>
      <c r="E51" s="42" t="s">
        <v>580</v>
      </c>
      <c r="F51" s="43" t="s">
        <v>3615</v>
      </c>
      <c r="G51" s="40" t="s">
        <v>3392</v>
      </c>
      <c r="H51" s="40" t="s">
        <v>3393</v>
      </c>
      <c r="I51" s="40" t="s">
        <v>3407</v>
      </c>
      <c r="J51" s="29">
        <v>15</v>
      </c>
      <c r="K51" s="44">
        <v>7</v>
      </c>
      <c r="L51" s="44">
        <v>8</v>
      </c>
      <c r="M51" s="44">
        <v>3</v>
      </c>
      <c r="N51" s="44">
        <v>1</v>
      </c>
      <c r="O51" s="60">
        <f t="shared" si="0"/>
        <v>0.26666666666666666</v>
      </c>
      <c r="P51" s="94" t="s">
        <v>3704</v>
      </c>
      <c r="Q51" s="40">
        <v>51</v>
      </c>
      <c r="R51" s="40">
        <v>19</v>
      </c>
      <c r="S51" s="40">
        <v>67</v>
      </c>
      <c r="T51" s="40" t="s">
        <v>3475</v>
      </c>
      <c r="U51" s="58" t="s">
        <v>3646</v>
      </c>
      <c r="V51" s="40" t="s">
        <v>3476</v>
      </c>
      <c r="W51" s="40" t="s">
        <v>3477</v>
      </c>
      <c r="X51" s="94" t="s">
        <v>3401</v>
      </c>
      <c r="Y51" s="59" t="s">
        <v>3650</v>
      </c>
      <c r="AM51" s="23"/>
      <c r="AN51" s="24"/>
      <c r="AO51" s="24"/>
      <c r="AP51" s="124"/>
      <c r="AQ51" s="23"/>
      <c r="AR51" s="23"/>
      <c r="AS51" s="23"/>
    </row>
    <row r="52" spans="1:45" ht="15.75" customHeight="1">
      <c r="A52" s="40">
        <v>34523191</v>
      </c>
      <c r="B52" s="40"/>
      <c r="C52" s="45" t="s">
        <v>25</v>
      </c>
      <c r="D52" s="40" t="s">
        <v>3482</v>
      </c>
      <c r="E52" s="42" t="s">
        <v>580</v>
      </c>
      <c r="F52" s="43" t="s">
        <v>3615</v>
      </c>
      <c r="G52" s="40" t="s">
        <v>3392</v>
      </c>
      <c r="H52" s="40" t="s">
        <v>3393</v>
      </c>
      <c r="I52" s="40" t="s">
        <v>3407</v>
      </c>
      <c r="J52" s="29">
        <v>30</v>
      </c>
      <c r="K52" s="44">
        <v>6</v>
      </c>
      <c r="L52" s="44">
        <v>24</v>
      </c>
      <c r="M52" s="44">
        <v>5</v>
      </c>
      <c r="N52" s="44">
        <v>8</v>
      </c>
      <c r="O52" s="60">
        <f t="shared" si="0"/>
        <v>0.43333333333333335</v>
      </c>
      <c r="P52" s="94" t="s">
        <v>3705</v>
      </c>
      <c r="Q52" s="40">
        <v>49</v>
      </c>
      <c r="R52" s="40">
        <v>19</v>
      </c>
      <c r="S52" s="40">
        <v>72</v>
      </c>
      <c r="T52" s="40" t="s">
        <v>3599</v>
      </c>
      <c r="U52" s="58" t="s">
        <v>3646</v>
      </c>
      <c r="V52" s="40" t="s">
        <v>3483</v>
      </c>
      <c r="W52" s="40" t="s">
        <v>3400</v>
      </c>
      <c r="X52" s="94" t="s">
        <v>3401</v>
      </c>
      <c r="Y52" s="59" t="s">
        <v>3650</v>
      </c>
      <c r="AM52" s="23"/>
      <c r="AN52" s="24"/>
      <c r="AO52" s="24"/>
      <c r="AP52" s="124"/>
      <c r="AQ52" s="23"/>
      <c r="AR52" s="23"/>
      <c r="AS52" s="23"/>
    </row>
    <row r="53" spans="1:45" ht="15.75" customHeight="1">
      <c r="A53" s="40">
        <v>12123421</v>
      </c>
      <c r="B53" s="40" t="s">
        <v>3491</v>
      </c>
      <c r="C53" s="41" t="s">
        <v>2811</v>
      </c>
      <c r="D53" s="40" t="s">
        <v>3492</v>
      </c>
      <c r="E53" s="42" t="s">
        <v>580</v>
      </c>
      <c r="F53" s="43" t="s">
        <v>3615</v>
      </c>
      <c r="G53" s="40" t="s">
        <v>3392</v>
      </c>
      <c r="H53" s="40" t="s">
        <v>3409</v>
      </c>
      <c r="I53" s="40" t="s">
        <v>3425</v>
      </c>
      <c r="J53" s="29">
        <v>14</v>
      </c>
      <c r="K53" s="44">
        <v>3</v>
      </c>
      <c r="L53" s="44">
        <v>11</v>
      </c>
      <c r="M53" s="44">
        <v>0</v>
      </c>
      <c r="N53" s="44">
        <v>1</v>
      </c>
      <c r="O53" s="60">
        <f t="shared" si="0"/>
        <v>7.1428571428571425E-2</v>
      </c>
      <c r="P53" s="40"/>
      <c r="Q53" s="40">
        <v>26</v>
      </c>
      <c r="R53" s="40">
        <v>11</v>
      </c>
      <c r="S53" s="40">
        <v>48</v>
      </c>
      <c r="T53" s="40" t="s">
        <v>3493</v>
      </c>
      <c r="U53" s="95" t="s">
        <v>3650</v>
      </c>
      <c r="V53" s="40" t="s">
        <v>3494</v>
      </c>
      <c r="W53" s="40" t="s">
        <v>3495</v>
      </c>
      <c r="X53" s="40" t="s">
        <v>3490</v>
      </c>
      <c r="Y53" s="59" t="s">
        <v>3650</v>
      </c>
      <c r="AP53" s="124"/>
    </row>
    <row r="54" spans="1:45" ht="15.75" customHeight="1">
      <c r="A54" s="40">
        <v>27419347</v>
      </c>
      <c r="B54" s="40" t="s">
        <v>3405</v>
      </c>
      <c r="C54" s="41" t="s">
        <v>2823</v>
      </c>
      <c r="D54" s="40" t="s">
        <v>3496</v>
      </c>
      <c r="E54" s="42" t="s">
        <v>580</v>
      </c>
      <c r="F54" s="43" t="s">
        <v>3615</v>
      </c>
      <c r="G54" s="40" t="s">
        <v>3392</v>
      </c>
      <c r="H54" s="40" t="s">
        <v>3393</v>
      </c>
      <c r="I54" s="40" t="s">
        <v>3407</v>
      </c>
      <c r="J54" s="29">
        <v>9</v>
      </c>
      <c r="K54" s="44">
        <v>3</v>
      </c>
      <c r="L54" s="44">
        <v>6</v>
      </c>
      <c r="M54" s="44">
        <v>2</v>
      </c>
      <c r="N54" s="44">
        <v>2</v>
      </c>
      <c r="O54" s="60">
        <f t="shared" si="0"/>
        <v>0.44444444444444442</v>
      </c>
      <c r="P54" s="40"/>
      <c r="Q54" s="40">
        <v>33</v>
      </c>
      <c r="R54" s="40">
        <v>25</v>
      </c>
      <c r="S54" s="40">
        <v>37</v>
      </c>
      <c r="T54" s="40" t="s">
        <v>3400</v>
      </c>
      <c r="U54" s="95" t="s">
        <v>3650</v>
      </c>
      <c r="V54" s="40" t="s">
        <v>3400</v>
      </c>
      <c r="W54" s="40" t="s">
        <v>3400</v>
      </c>
      <c r="X54" s="40" t="s">
        <v>3490</v>
      </c>
      <c r="Y54" s="59" t="s">
        <v>3650</v>
      </c>
      <c r="AP54" s="124"/>
    </row>
    <row r="55" spans="1:45" ht="15.75" customHeight="1">
      <c r="A55" s="40">
        <v>20228849</v>
      </c>
      <c r="B55" s="40" t="s">
        <v>3501</v>
      </c>
      <c r="C55" s="51" t="s">
        <v>2835</v>
      </c>
      <c r="D55" s="40" t="s">
        <v>3502</v>
      </c>
      <c r="E55" s="42" t="s">
        <v>580</v>
      </c>
      <c r="F55" s="43" t="s">
        <v>3615</v>
      </c>
      <c r="G55" s="40" t="s">
        <v>3392</v>
      </c>
      <c r="H55" s="40" t="s">
        <v>3393</v>
      </c>
      <c r="I55" s="40" t="s">
        <v>3394</v>
      </c>
      <c r="J55" s="29">
        <v>145</v>
      </c>
      <c r="K55" s="44">
        <v>7</v>
      </c>
      <c r="L55" s="44">
        <v>138</v>
      </c>
      <c r="M55" s="44">
        <v>0</v>
      </c>
      <c r="N55" s="44">
        <v>10</v>
      </c>
      <c r="O55" s="60">
        <f t="shared" si="0"/>
        <v>6.8965517241379309E-2</v>
      </c>
      <c r="P55" s="40"/>
      <c r="Q55" s="40">
        <v>6.6</v>
      </c>
      <c r="R55" s="40">
        <v>0.13</v>
      </c>
      <c r="S55" s="40">
        <v>20</v>
      </c>
      <c r="T55" s="40" t="s">
        <v>3503</v>
      </c>
      <c r="U55" s="58" t="s">
        <v>3646</v>
      </c>
      <c r="V55" s="40" t="s">
        <v>3504</v>
      </c>
      <c r="W55" s="40" t="s">
        <v>3505</v>
      </c>
      <c r="X55" s="40" t="s">
        <v>3401</v>
      </c>
      <c r="Y55" s="59" t="s">
        <v>3650</v>
      </c>
      <c r="AP55" s="124"/>
    </row>
    <row r="56" spans="1:45" ht="15.75" customHeight="1">
      <c r="A56" s="40">
        <v>29181879</v>
      </c>
      <c r="B56" s="40" t="s">
        <v>3416</v>
      </c>
      <c r="C56" s="41" t="s">
        <v>2849</v>
      </c>
      <c r="D56" s="40" t="s">
        <v>3520</v>
      </c>
      <c r="E56" s="42" t="s">
        <v>580</v>
      </c>
      <c r="F56" s="43" t="s">
        <v>3615</v>
      </c>
      <c r="G56" s="40" t="s">
        <v>3392</v>
      </c>
      <c r="H56" s="40" t="s">
        <v>3409</v>
      </c>
      <c r="I56" s="40" t="s">
        <v>3394</v>
      </c>
      <c r="J56" s="29">
        <v>14</v>
      </c>
      <c r="K56" s="44">
        <v>7</v>
      </c>
      <c r="L56" s="44">
        <v>7</v>
      </c>
      <c r="M56" s="44">
        <v>4</v>
      </c>
      <c r="N56" s="44">
        <v>0</v>
      </c>
      <c r="O56" s="60">
        <f t="shared" si="0"/>
        <v>0.2857142857142857</v>
      </c>
      <c r="P56" s="40"/>
      <c r="Q56" s="40">
        <v>10</v>
      </c>
      <c r="R56" s="40">
        <v>0</v>
      </c>
      <c r="S56" s="40">
        <v>26</v>
      </c>
      <c r="T56" s="40" t="s">
        <v>3594</v>
      </c>
      <c r="U56" s="58" t="s">
        <v>3646</v>
      </c>
      <c r="V56" s="40" t="s">
        <v>3521</v>
      </c>
      <c r="W56" s="40" t="s">
        <v>3521</v>
      </c>
      <c r="X56" s="40" t="s">
        <v>3401</v>
      </c>
      <c r="Y56" s="40">
        <v>1000</v>
      </c>
      <c r="AM56" s="23"/>
      <c r="AN56" s="24"/>
      <c r="AO56" s="24"/>
      <c r="AP56" s="124"/>
      <c r="AQ56" s="23"/>
      <c r="AR56" s="23"/>
      <c r="AS56" s="23"/>
    </row>
    <row r="57" spans="1:45" ht="15.75" customHeight="1">
      <c r="A57" s="40">
        <v>29181879</v>
      </c>
      <c r="B57" s="40" t="s">
        <v>3416</v>
      </c>
      <c r="C57" s="41" t="s">
        <v>2849</v>
      </c>
      <c r="D57" s="40" t="s">
        <v>3520</v>
      </c>
      <c r="E57" s="42" t="s">
        <v>580</v>
      </c>
      <c r="F57" s="43" t="s">
        <v>3615</v>
      </c>
      <c r="G57" s="40" t="s">
        <v>3392</v>
      </c>
      <c r="H57" s="40" t="s">
        <v>3393</v>
      </c>
      <c r="I57" s="40" t="s">
        <v>3394</v>
      </c>
      <c r="J57" s="29">
        <v>14</v>
      </c>
      <c r="K57" s="44">
        <v>7</v>
      </c>
      <c r="L57" s="44">
        <v>7</v>
      </c>
      <c r="M57" s="44">
        <v>5</v>
      </c>
      <c r="N57" s="44">
        <v>0</v>
      </c>
      <c r="O57" s="60">
        <f t="shared" si="0"/>
        <v>0.35714285714285715</v>
      </c>
      <c r="P57" s="40"/>
      <c r="Q57" s="40">
        <v>10</v>
      </c>
      <c r="R57" s="40">
        <v>0</v>
      </c>
      <c r="S57" s="40">
        <v>26</v>
      </c>
      <c r="T57" s="40" t="s">
        <v>3594</v>
      </c>
      <c r="U57" s="58" t="s">
        <v>3646</v>
      </c>
      <c r="V57" s="40" t="s">
        <v>3521</v>
      </c>
      <c r="W57" s="40" t="s">
        <v>3521</v>
      </c>
      <c r="X57" s="40" t="s">
        <v>3401</v>
      </c>
      <c r="Y57" s="40">
        <v>1000</v>
      </c>
      <c r="AM57" s="23"/>
      <c r="AN57" s="24"/>
      <c r="AO57" s="24"/>
      <c r="AP57" s="124"/>
      <c r="AQ57" s="23"/>
      <c r="AR57" s="23"/>
      <c r="AS57" s="23"/>
    </row>
    <row r="58" spans="1:45" ht="15.75" customHeight="1">
      <c r="A58" s="40">
        <v>29181879</v>
      </c>
      <c r="B58" s="40" t="s">
        <v>3416</v>
      </c>
      <c r="C58" s="41" t="s">
        <v>2849</v>
      </c>
      <c r="D58" s="40" t="s">
        <v>3520</v>
      </c>
      <c r="E58" s="42" t="s">
        <v>580</v>
      </c>
      <c r="F58" s="43" t="s">
        <v>3615</v>
      </c>
      <c r="G58" s="40" t="s">
        <v>3392</v>
      </c>
      <c r="H58" s="40" t="s">
        <v>3410</v>
      </c>
      <c r="I58" s="40" t="s">
        <v>3394</v>
      </c>
      <c r="J58" s="40">
        <v>14</v>
      </c>
      <c r="K58" s="44">
        <v>7</v>
      </c>
      <c r="L58" s="44">
        <v>7</v>
      </c>
      <c r="M58" s="44">
        <v>1</v>
      </c>
      <c r="N58" s="44">
        <v>0</v>
      </c>
      <c r="O58" s="66">
        <f t="shared" si="0"/>
        <v>7.1428571428571425E-2</v>
      </c>
      <c r="P58" s="40"/>
      <c r="Q58" s="40">
        <v>10</v>
      </c>
      <c r="R58" s="40">
        <v>0</v>
      </c>
      <c r="S58" s="40">
        <v>26</v>
      </c>
      <c r="T58" s="40" t="s">
        <v>3594</v>
      </c>
      <c r="U58" s="63" t="s">
        <v>3646</v>
      </c>
      <c r="V58" s="40" t="s">
        <v>3521</v>
      </c>
      <c r="W58" s="40" t="s">
        <v>3521</v>
      </c>
      <c r="X58" s="40" t="s">
        <v>3401</v>
      </c>
      <c r="Y58" s="40">
        <v>1000</v>
      </c>
      <c r="Z58" s="25"/>
      <c r="AA58" s="25"/>
      <c r="AB58" s="25"/>
      <c r="AC58" s="25"/>
      <c r="AD58" s="25"/>
      <c r="AE58" s="25"/>
      <c r="AF58" s="25"/>
      <c r="AG58" s="25"/>
      <c r="AH58" s="25"/>
      <c r="AI58" s="25"/>
      <c r="AJ58" s="25"/>
      <c r="AK58" s="25"/>
      <c r="AL58" s="25"/>
      <c r="AM58" s="23"/>
      <c r="AN58" s="24"/>
      <c r="AO58" s="24"/>
      <c r="AP58" s="124"/>
      <c r="AQ58" s="23"/>
      <c r="AR58" s="23"/>
      <c r="AS58" s="23"/>
    </row>
    <row r="59" spans="1:45" ht="15.75" customHeight="1">
      <c r="A59" s="40">
        <v>23771003</v>
      </c>
      <c r="B59" s="40" t="s">
        <v>3390</v>
      </c>
      <c r="C59" s="41" t="s">
        <v>2712</v>
      </c>
      <c r="D59" s="40" t="s">
        <v>3527</v>
      </c>
      <c r="E59" s="40" t="s">
        <v>580</v>
      </c>
      <c r="F59" s="40" t="s">
        <v>74</v>
      </c>
      <c r="G59" s="40" t="s">
        <v>3528</v>
      </c>
      <c r="H59" s="40" t="s">
        <v>3409</v>
      </c>
      <c r="I59" s="40" t="s">
        <v>3407</v>
      </c>
      <c r="J59" s="29">
        <v>108</v>
      </c>
      <c r="K59" s="40">
        <v>18</v>
      </c>
      <c r="L59" s="40">
        <v>90</v>
      </c>
      <c r="M59" s="40">
        <v>8</v>
      </c>
      <c r="N59" s="40">
        <v>11</v>
      </c>
      <c r="O59" s="60">
        <f t="shared" si="0"/>
        <v>0.17592592592592593</v>
      </c>
      <c r="P59" s="40"/>
      <c r="Q59" s="40">
        <v>40</v>
      </c>
      <c r="R59" s="40">
        <v>17</v>
      </c>
      <c r="S59" s="40">
        <v>65</v>
      </c>
      <c r="T59" s="40" t="s">
        <v>3529</v>
      </c>
      <c r="U59" s="57" t="s">
        <v>23</v>
      </c>
      <c r="V59" s="40" t="s">
        <v>3530</v>
      </c>
      <c r="W59" s="40" t="s">
        <v>3601</v>
      </c>
      <c r="X59" s="40" t="s">
        <v>3408</v>
      </c>
      <c r="Y59" s="59" t="s">
        <v>3650</v>
      </c>
      <c r="AM59" s="23"/>
      <c r="AN59" s="24"/>
      <c r="AO59" s="24"/>
      <c r="AP59" s="124"/>
      <c r="AQ59" s="23"/>
      <c r="AR59" s="23"/>
      <c r="AS59" s="23"/>
    </row>
    <row r="60" spans="1:45" ht="15.75" customHeight="1">
      <c r="A60" s="29">
        <v>23243510</v>
      </c>
      <c r="B60" s="29" t="s">
        <v>3491</v>
      </c>
      <c r="C60" s="31" t="s">
        <v>2766</v>
      </c>
      <c r="D60" s="29" t="s">
        <v>3531</v>
      </c>
      <c r="E60" s="29" t="s">
        <v>580</v>
      </c>
      <c r="F60" s="29" t="s">
        <v>74</v>
      </c>
      <c r="G60" s="29" t="s">
        <v>3528</v>
      </c>
      <c r="H60" s="29" t="s">
        <v>3393</v>
      </c>
      <c r="I60" s="29" t="s">
        <v>3407</v>
      </c>
      <c r="J60" s="29">
        <v>26</v>
      </c>
      <c r="K60" s="29">
        <v>10</v>
      </c>
      <c r="L60" s="29">
        <v>16</v>
      </c>
      <c r="M60" s="29">
        <v>0</v>
      </c>
      <c r="N60" s="29">
        <v>5</v>
      </c>
      <c r="O60" s="60">
        <f t="shared" si="0"/>
        <v>0.19230769230769232</v>
      </c>
      <c r="P60" s="29"/>
      <c r="Q60" s="29">
        <v>56.5</v>
      </c>
      <c r="R60" s="29">
        <v>35</v>
      </c>
      <c r="S60" s="29">
        <v>67</v>
      </c>
      <c r="T60" s="29" t="s">
        <v>3532</v>
      </c>
      <c r="U60" s="57" t="s">
        <v>23</v>
      </c>
      <c r="V60" s="29" t="s">
        <v>3400</v>
      </c>
      <c r="W60" s="29" t="s">
        <v>3533</v>
      </c>
      <c r="X60" s="29" t="s">
        <v>3408</v>
      </c>
      <c r="Y60" s="29">
        <v>1000</v>
      </c>
      <c r="AM60" s="23"/>
      <c r="AN60" s="24"/>
      <c r="AO60" s="24"/>
      <c r="AP60" s="124"/>
      <c r="AQ60" s="23"/>
      <c r="AR60" s="23"/>
      <c r="AS60" s="23"/>
    </row>
    <row r="61" spans="1:45" ht="15.75" customHeight="1">
      <c r="A61" s="29">
        <v>23461659</v>
      </c>
      <c r="B61" s="29" t="s">
        <v>3534</v>
      </c>
      <c r="C61" s="31" t="s">
        <v>2781</v>
      </c>
      <c r="D61" s="29" t="s">
        <v>3535</v>
      </c>
      <c r="E61" s="29" t="s">
        <v>580</v>
      </c>
      <c r="F61" s="29" t="s">
        <v>74</v>
      </c>
      <c r="G61" s="29" t="s">
        <v>3528</v>
      </c>
      <c r="H61" s="29" t="s">
        <v>3393</v>
      </c>
      <c r="I61" s="29" t="s">
        <v>3407</v>
      </c>
      <c r="J61" s="29">
        <v>54</v>
      </c>
      <c r="K61" s="29">
        <v>15</v>
      </c>
      <c r="L61" s="29">
        <v>39</v>
      </c>
      <c r="M61" s="29">
        <v>4</v>
      </c>
      <c r="N61" s="29">
        <v>9</v>
      </c>
      <c r="O61" s="60">
        <f t="shared" si="0"/>
        <v>0.24074074074074073</v>
      </c>
      <c r="P61" s="29" t="s">
        <v>3500</v>
      </c>
      <c r="Q61" s="29">
        <v>40</v>
      </c>
      <c r="R61" s="29">
        <v>17</v>
      </c>
      <c r="S61" s="29">
        <v>63</v>
      </c>
      <c r="T61" s="29" t="s">
        <v>3400</v>
      </c>
      <c r="U61" s="57" t="s">
        <v>23</v>
      </c>
      <c r="V61" s="29" t="s">
        <v>3400</v>
      </c>
      <c r="W61" s="29" t="s">
        <v>3400</v>
      </c>
      <c r="X61" s="93" t="s">
        <v>3401</v>
      </c>
      <c r="Y61" s="59" t="s">
        <v>3650</v>
      </c>
      <c r="AM61" s="23"/>
      <c r="AN61" s="24"/>
      <c r="AO61" s="24"/>
      <c r="AP61" s="124"/>
      <c r="AQ61" s="23"/>
      <c r="AR61" s="23"/>
      <c r="AS61" s="23"/>
    </row>
    <row r="62" spans="1:45" ht="15.75" customHeight="1">
      <c r="A62" s="29">
        <v>9509968</v>
      </c>
      <c r="B62" s="29" t="s">
        <v>3405</v>
      </c>
      <c r="C62" s="30" t="s">
        <v>2784</v>
      </c>
      <c r="D62" s="29" t="s">
        <v>3536</v>
      </c>
      <c r="E62" s="29" t="s">
        <v>580</v>
      </c>
      <c r="F62" s="29" t="s">
        <v>74</v>
      </c>
      <c r="G62" s="29" t="s">
        <v>3528</v>
      </c>
      <c r="H62" s="29" t="s">
        <v>3393</v>
      </c>
      <c r="I62" s="29" t="s">
        <v>3394</v>
      </c>
      <c r="J62" s="29">
        <v>5</v>
      </c>
      <c r="K62" s="29">
        <v>2</v>
      </c>
      <c r="L62" s="29">
        <v>3</v>
      </c>
      <c r="M62" s="29">
        <v>1</v>
      </c>
      <c r="N62" s="29">
        <v>3</v>
      </c>
      <c r="O62" s="60">
        <f t="shared" si="0"/>
        <v>0.8</v>
      </c>
      <c r="P62" s="29"/>
      <c r="Q62" s="29">
        <v>2</v>
      </c>
      <c r="R62" s="29">
        <v>2</v>
      </c>
      <c r="S62" s="29">
        <v>14</v>
      </c>
      <c r="T62" s="29" t="s">
        <v>3602</v>
      </c>
      <c r="U62" s="57" t="s">
        <v>23</v>
      </c>
      <c r="V62" s="29" t="s">
        <v>3400</v>
      </c>
      <c r="W62" s="29" t="s">
        <v>3537</v>
      </c>
      <c r="X62" s="93" t="s">
        <v>3650</v>
      </c>
      <c r="Y62" s="59" t="s">
        <v>3650</v>
      </c>
      <c r="AM62" s="23"/>
      <c r="AN62" s="24"/>
      <c r="AO62" s="24"/>
      <c r="AP62" s="124"/>
      <c r="AQ62" s="23"/>
      <c r="AR62" s="23"/>
      <c r="AS62" s="23"/>
    </row>
    <row r="63" spans="1:45" ht="15.75" customHeight="1">
      <c r="A63" s="29">
        <v>9509968</v>
      </c>
      <c r="B63" s="29" t="s">
        <v>3405</v>
      </c>
      <c r="C63" s="30" t="s">
        <v>2784</v>
      </c>
      <c r="D63" s="29" t="s">
        <v>3536</v>
      </c>
      <c r="E63" s="29" t="s">
        <v>580</v>
      </c>
      <c r="F63" s="29" t="s">
        <v>74</v>
      </c>
      <c r="G63" s="29" t="s">
        <v>3528</v>
      </c>
      <c r="H63" s="29" t="s">
        <v>3409</v>
      </c>
      <c r="I63" s="29" t="s">
        <v>3394</v>
      </c>
      <c r="J63" s="29">
        <v>5</v>
      </c>
      <c r="K63" s="29">
        <v>2</v>
      </c>
      <c r="L63" s="29">
        <v>3</v>
      </c>
      <c r="M63" s="29">
        <v>1</v>
      </c>
      <c r="N63" s="29">
        <v>1</v>
      </c>
      <c r="O63" s="60">
        <f t="shared" si="0"/>
        <v>0.4</v>
      </c>
      <c r="P63" s="29"/>
      <c r="Q63" s="29">
        <v>2</v>
      </c>
      <c r="R63" s="29">
        <v>2</v>
      </c>
      <c r="S63" s="29">
        <v>14</v>
      </c>
      <c r="T63" s="29" t="s">
        <v>3602</v>
      </c>
      <c r="U63" s="57" t="s">
        <v>23</v>
      </c>
      <c r="V63" s="29" t="s">
        <v>3400</v>
      </c>
      <c r="W63" s="29" t="s">
        <v>3537</v>
      </c>
      <c r="X63" s="93" t="s">
        <v>3650</v>
      </c>
      <c r="Y63" s="59" t="s">
        <v>3650</v>
      </c>
      <c r="AM63" s="23"/>
      <c r="AN63" s="24"/>
      <c r="AO63" s="24"/>
      <c r="AP63" s="124"/>
      <c r="AQ63" s="23"/>
      <c r="AR63" s="23"/>
      <c r="AS63" s="23"/>
    </row>
    <row r="64" spans="1:45" ht="15.75" customHeight="1">
      <c r="A64" s="29">
        <v>9509968</v>
      </c>
      <c r="B64" s="29" t="s">
        <v>3405</v>
      </c>
      <c r="C64" s="30" t="s">
        <v>2784</v>
      </c>
      <c r="D64" s="29" t="s">
        <v>3536</v>
      </c>
      <c r="E64" s="29" t="s">
        <v>580</v>
      </c>
      <c r="F64" s="29" t="s">
        <v>74</v>
      </c>
      <c r="G64" s="29" t="s">
        <v>3528</v>
      </c>
      <c r="H64" s="29" t="s">
        <v>3410</v>
      </c>
      <c r="I64" s="29" t="s">
        <v>3394</v>
      </c>
      <c r="J64" s="29">
        <v>5</v>
      </c>
      <c r="K64" s="29">
        <v>2</v>
      </c>
      <c r="L64" s="29">
        <v>3</v>
      </c>
      <c r="M64" s="29">
        <v>0</v>
      </c>
      <c r="N64" s="29">
        <v>2</v>
      </c>
      <c r="O64" s="60">
        <f t="shared" si="0"/>
        <v>0.4</v>
      </c>
      <c r="P64" s="29"/>
      <c r="Q64" s="29">
        <v>2</v>
      </c>
      <c r="R64" s="29">
        <v>2</v>
      </c>
      <c r="S64" s="29">
        <v>14</v>
      </c>
      <c r="T64" s="29" t="s">
        <v>3602</v>
      </c>
      <c r="U64" s="57" t="s">
        <v>23</v>
      </c>
      <c r="V64" s="29" t="s">
        <v>3400</v>
      </c>
      <c r="W64" s="29" t="s">
        <v>3537</v>
      </c>
      <c r="X64" s="93" t="s">
        <v>3650</v>
      </c>
      <c r="Y64" s="59" t="s">
        <v>3650</v>
      </c>
      <c r="AM64" s="23"/>
      <c r="AN64" s="24"/>
      <c r="AO64" s="24"/>
      <c r="AP64" s="124"/>
      <c r="AQ64" s="23"/>
      <c r="AR64" s="23"/>
      <c r="AS64" s="23"/>
    </row>
    <row r="65" spans="1:45" ht="15.75" customHeight="1">
      <c r="A65" s="29">
        <v>26920464</v>
      </c>
      <c r="B65" s="29" t="s">
        <v>3416</v>
      </c>
      <c r="C65" s="31" t="s">
        <v>2796</v>
      </c>
      <c r="D65" s="29" t="s">
        <v>3538</v>
      </c>
      <c r="E65" s="29" t="s">
        <v>580</v>
      </c>
      <c r="F65" s="29" t="s">
        <v>78</v>
      </c>
      <c r="G65" s="29" t="s">
        <v>3539</v>
      </c>
      <c r="H65" s="29" t="s">
        <v>3393</v>
      </c>
      <c r="I65" s="29" t="s">
        <v>3394</v>
      </c>
      <c r="J65" s="29">
        <v>36</v>
      </c>
      <c r="K65" s="29">
        <v>4</v>
      </c>
      <c r="L65" s="29">
        <v>32</v>
      </c>
      <c r="M65" s="29">
        <v>3</v>
      </c>
      <c r="N65" s="29">
        <v>4</v>
      </c>
      <c r="O65" s="60">
        <f t="shared" si="0"/>
        <v>0.19444444444444445</v>
      </c>
      <c r="P65" s="29"/>
      <c r="Q65" s="29">
        <v>4</v>
      </c>
      <c r="R65" s="29">
        <v>0.2</v>
      </c>
      <c r="S65" s="29">
        <v>19</v>
      </c>
      <c r="T65" s="29" t="s">
        <v>3400</v>
      </c>
      <c r="U65" s="57" t="s">
        <v>23</v>
      </c>
      <c r="V65" s="29" t="s">
        <v>3400</v>
      </c>
      <c r="W65" s="29" t="s">
        <v>3400</v>
      </c>
      <c r="X65" s="93" t="s">
        <v>3650</v>
      </c>
      <c r="Y65" s="59" t="s">
        <v>3650</v>
      </c>
      <c r="AM65" s="23"/>
      <c r="AN65" s="24"/>
      <c r="AO65" s="24"/>
      <c r="AP65" s="124"/>
      <c r="AQ65" s="23"/>
      <c r="AR65" s="23"/>
      <c r="AS65" s="23"/>
    </row>
    <row r="66" spans="1:45" ht="15.75" customHeight="1">
      <c r="A66" s="29">
        <v>26920464</v>
      </c>
      <c r="B66" s="29" t="s">
        <v>3416</v>
      </c>
      <c r="C66" s="31" t="s">
        <v>2796</v>
      </c>
      <c r="D66" s="29" t="s">
        <v>3538</v>
      </c>
      <c r="E66" s="29" t="s">
        <v>580</v>
      </c>
      <c r="F66" s="29" t="s">
        <v>78</v>
      </c>
      <c r="G66" s="29" t="s">
        <v>3539</v>
      </c>
      <c r="H66" s="29" t="s">
        <v>3409</v>
      </c>
      <c r="I66" s="29" t="s">
        <v>3394</v>
      </c>
      <c r="J66" s="29">
        <v>36</v>
      </c>
      <c r="K66" s="29">
        <v>4</v>
      </c>
      <c r="L66" s="29">
        <v>32</v>
      </c>
      <c r="M66" s="29">
        <v>3</v>
      </c>
      <c r="N66" s="29">
        <v>2</v>
      </c>
      <c r="O66" s="60">
        <f t="shared" si="0"/>
        <v>0.1388888888888889</v>
      </c>
      <c r="P66" s="29"/>
      <c r="Q66" s="29">
        <v>4</v>
      </c>
      <c r="R66" s="29">
        <v>0.2</v>
      </c>
      <c r="S66" s="29">
        <v>19</v>
      </c>
      <c r="T66" s="29" t="s">
        <v>3400</v>
      </c>
      <c r="U66" s="57" t="s">
        <v>23</v>
      </c>
      <c r="V66" s="29" t="s">
        <v>3400</v>
      </c>
      <c r="W66" s="29" t="s">
        <v>3400</v>
      </c>
      <c r="X66" s="93" t="s">
        <v>3650</v>
      </c>
      <c r="Y66" s="59" t="s">
        <v>3650</v>
      </c>
      <c r="AM66" s="23"/>
      <c r="AN66" s="24"/>
      <c r="AO66" s="24"/>
      <c r="AP66" s="124"/>
      <c r="AQ66" s="23"/>
      <c r="AR66" s="23"/>
      <c r="AS66" s="23"/>
    </row>
    <row r="67" spans="1:45" ht="15.75" customHeight="1">
      <c r="A67" s="29">
        <v>26920464</v>
      </c>
      <c r="B67" s="29" t="s">
        <v>3416</v>
      </c>
      <c r="C67" s="31" t="s">
        <v>2796</v>
      </c>
      <c r="D67" s="29" t="s">
        <v>3538</v>
      </c>
      <c r="E67" s="29" t="s">
        <v>580</v>
      </c>
      <c r="F67" s="29" t="s">
        <v>78</v>
      </c>
      <c r="G67" s="29" t="s">
        <v>3539</v>
      </c>
      <c r="H67" s="29" t="s">
        <v>3410</v>
      </c>
      <c r="I67" s="29" t="s">
        <v>3394</v>
      </c>
      <c r="J67" s="29">
        <v>36</v>
      </c>
      <c r="K67" s="29">
        <v>4</v>
      </c>
      <c r="L67" s="29">
        <v>32</v>
      </c>
      <c r="M67" s="29">
        <v>0</v>
      </c>
      <c r="N67" s="29">
        <v>2</v>
      </c>
      <c r="O67" s="60">
        <f t="shared" ref="O67:O102" si="7">SUM(M67:N67)/SUM(K67:L67)</f>
        <v>5.5555555555555552E-2</v>
      </c>
      <c r="P67" s="29"/>
      <c r="Q67" s="29">
        <v>4</v>
      </c>
      <c r="R67" s="29">
        <v>0.2</v>
      </c>
      <c r="S67" s="29">
        <v>19</v>
      </c>
      <c r="T67" s="29" t="s">
        <v>3400</v>
      </c>
      <c r="U67" s="57" t="s">
        <v>23</v>
      </c>
      <c r="V67" s="29" t="s">
        <v>3400</v>
      </c>
      <c r="W67" s="29" t="s">
        <v>3400</v>
      </c>
      <c r="X67" s="93" t="s">
        <v>3650</v>
      </c>
      <c r="Y67" s="59" t="s">
        <v>3650</v>
      </c>
      <c r="AM67" s="23"/>
      <c r="AN67" s="24"/>
      <c r="AO67" s="24"/>
      <c r="AP67" s="124"/>
      <c r="AQ67" s="23"/>
      <c r="AR67" s="23"/>
      <c r="AS67" s="23"/>
    </row>
    <row r="68" spans="1:45" ht="15.75" customHeight="1">
      <c r="A68" s="29">
        <v>24964991</v>
      </c>
      <c r="B68" s="29" t="s">
        <v>3416</v>
      </c>
      <c r="C68" s="30" t="s">
        <v>2802</v>
      </c>
      <c r="D68" s="29" t="s">
        <v>3540</v>
      </c>
      <c r="E68" s="29" t="s">
        <v>580</v>
      </c>
      <c r="F68" s="29" t="s">
        <v>78</v>
      </c>
      <c r="G68" s="29" t="s">
        <v>3539</v>
      </c>
      <c r="H68" s="29" t="s">
        <v>3393</v>
      </c>
      <c r="I68" s="29" t="s">
        <v>3400</v>
      </c>
      <c r="J68" s="29">
        <v>11</v>
      </c>
      <c r="K68" s="29">
        <v>2</v>
      </c>
      <c r="L68" s="29">
        <v>9</v>
      </c>
      <c r="M68" s="29">
        <v>1</v>
      </c>
      <c r="N68" s="29">
        <v>1</v>
      </c>
      <c r="O68" s="60">
        <f t="shared" si="7"/>
        <v>0.18181818181818182</v>
      </c>
      <c r="P68" s="29"/>
      <c r="Q68" s="29" t="s">
        <v>3400</v>
      </c>
      <c r="R68" s="29" t="s">
        <v>3400</v>
      </c>
      <c r="S68" s="29" t="s">
        <v>3400</v>
      </c>
      <c r="T68" s="29" t="s">
        <v>3400</v>
      </c>
      <c r="U68" s="57" t="s">
        <v>23</v>
      </c>
      <c r="V68" s="29" t="s">
        <v>3400</v>
      </c>
      <c r="W68" s="29" t="s">
        <v>3400</v>
      </c>
      <c r="X68" s="29" t="s">
        <v>3490</v>
      </c>
      <c r="Y68" s="59" t="s">
        <v>3650</v>
      </c>
      <c r="AM68" s="23"/>
      <c r="AN68" s="24"/>
      <c r="AO68" s="24"/>
      <c r="AP68" s="124"/>
      <c r="AQ68" s="23"/>
      <c r="AR68" s="23"/>
      <c r="AS68" s="23"/>
    </row>
    <row r="69" spans="1:45" ht="15.75" customHeight="1">
      <c r="A69" s="29">
        <v>24964991</v>
      </c>
      <c r="B69" s="29" t="s">
        <v>3416</v>
      </c>
      <c r="C69" s="30" t="s">
        <v>2802</v>
      </c>
      <c r="D69" s="29" t="s">
        <v>3540</v>
      </c>
      <c r="E69" s="29" t="s">
        <v>580</v>
      </c>
      <c r="F69" s="29" t="s">
        <v>78</v>
      </c>
      <c r="G69" s="29" t="s">
        <v>3539</v>
      </c>
      <c r="H69" s="29" t="s">
        <v>3410</v>
      </c>
      <c r="I69" s="29" t="s">
        <v>3400</v>
      </c>
      <c r="J69" s="29">
        <v>11</v>
      </c>
      <c r="K69" s="29">
        <v>2</v>
      </c>
      <c r="L69" s="29">
        <v>9</v>
      </c>
      <c r="M69" s="29">
        <v>1</v>
      </c>
      <c r="N69" s="29">
        <v>0</v>
      </c>
      <c r="O69" s="60">
        <f t="shared" si="7"/>
        <v>9.0909090909090912E-2</v>
      </c>
      <c r="P69" s="29"/>
      <c r="Q69" s="29" t="s">
        <v>3400</v>
      </c>
      <c r="R69" s="29" t="s">
        <v>3400</v>
      </c>
      <c r="S69" s="29" t="s">
        <v>3400</v>
      </c>
      <c r="T69" s="29" t="s">
        <v>3400</v>
      </c>
      <c r="U69" s="57" t="s">
        <v>23</v>
      </c>
      <c r="V69" s="29" t="s">
        <v>3400</v>
      </c>
      <c r="W69" s="29" t="s">
        <v>3400</v>
      </c>
      <c r="X69" s="29" t="s">
        <v>3490</v>
      </c>
      <c r="Y69" s="59" t="s">
        <v>3650</v>
      </c>
      <c r="AM69" s="23"/>
      <c r="AN69" s="24"/>
      <c r="AO69" s="24"/>
      <c r="AP69" s="124"/>
      <c r="AQ69" s="23"/>
      <c r="AR69" s="23"/>
      <c r="AS69" s="23"/>
    </row>
    <row r="70" spans="1:45" ht="15.75" customHeight="1">
      <c r="A70" s="29">
        <v>24964991</v>
      </c>
      <c r="B70" s="29" t="s">
        <v>3416</v>
      </c>
      <c r="C70" s="30" t="s">
        <v>2802</v>
      </c>
      <c r="D70" s="29" t="s">
        <v>3540</v>
      </c>
      <c r="E70" s="29" t="s">
        <v>580</v>
      </c>
      <c r="F70" s="29" t="s">
        <v>78</v>
      </c>
      <c r="G70" s="29" t="s">
        <v>3539</v>
      </c>
      <c r="H70" s="29" t="s">
        <v>3409</v>
      </c>
      <c r="I70" s="29" t="s">
        <v>3400</v>
      </c>
      <c r="J70" s="29">
        <v>11</v>
      </c>
      <c r="K70" s="29">
        <v>2</v>
      </c>
      <c r="L70" s="29">
        <v>9</v>
      </c>
      <c r="M70" s="29">
        <v>0</v>
      </c>
      <c r="N70" s="29">
        <v>1</v>
      </c>
      <c r="O70" s="60">
        <f t="shared" si="7"/>
        <v>9.0909090909090912E-2</v>
      </c>
      <c r="P70" s="29"/>
      <c r="Q70" s="29" t="s">
        <v>3400</v>
      </c>
      <c r="R70" s="29" t="s">
        <v>3400</v>
      </c>
      <c r="S70" s="29" t="s">
        <v>3400</v>
      </c>
      <c r="T70" s="29" t="s">
        <v>3400</v>
      </c>
      <c r="U70" s="57" t="s">
        <v>23</v>
      </c>
      <c r="V70" s="29" t="s">
        <v>3400</v>
      </c>
      <c r="W70" s="29" t="s">
        <v>3400</v>
      </c>
      <c r="X70" s="29" t="s">
        <v>3490</v>
      </c>
      <c r="Y70" s="59" t="s">
        <v>3650</v>
      </c>
      <c r="AM70" s="23"/>
      <c r="AN70" s="24"/>
      <c r="AO70" s="24"/>
      <c r="AP70" s="124"/>
      <c r="AQ70" s="23"/>
      <c r="AR70" s="23"/>
      <c r="AS70" s="23"/>
    </row>
    <row r="71" spans="1:45" ht="15.75" customHeight="1">
      <c r="A71" s="29">
        <v>21810148</v>
      </c>
      <c r="B71" s="29" t="s">
        <v>3405</v>
      </c>
      <c r="C71" s="30" t="s">
        <v>2814</v>
      </c>
      <c r="D71" s="29" t="s">
        <v>3541</v>
      </c>
      <c r="E71" s="29" t="s">
        <v>580</v>
      </c>
      <c r="F71" s="29" t="s">
        <v>74</v>
      </c>
      <c r="G71" s="29" t="s">
        <v>3528</v>
      </c>
      <c r="H71" s="29" t="s">
        <v>3393</v>
      </c>
      <c r="I71" s="29" t="s">
        <v>3394</v>
      </c>
      <c r="J71" s="29">
        <v>10</v>
      </c>
      <c r="K71" s="29">
        <v>2</v>
      </c>
      <c r="L71" s="29">
        <v>8</v>
      </c>
      <c r="M71" s="29">
        <v>1</v>
      </c>
      <c r="N71" s="29">
        <v>4</v>
      </c>
      <c r="O71" s="60">
        <f t="shared" si="7"/>
        <v>0.5</v>
      </c>
      <c r="P71" s="29"/>
      <c r="Q71" s="29">
        <v>9</v>
      </c>
      <c r="R71" s="29">
        <v>1</v>
      </c>
      <c r="S71" s="29">
        <v>20</v>
      </c>
      <c r="T71" s="29" t="s">
        <v>3542</v>
      </c>
      <c r="U71" s="57" t="s">
        <v>23</v>
      </c>
      <c r="V71" s="29" t="s">
        <v>3400</v>
      </c>
      <c r="W71" s="29" t="s">
        <v>3543</v>
      </c>
      <c r="X71" s="29" t="s">
        <v>3401</v>
      </c>
      <c r="Y71" s="29">
        <v>200</v>
      </c>
      <c r="AM71" s="23"/>
      <c r="AN71" s="24"/>
      <c r="AO71" s="24"/>
      <c r="AP71" s="124"/>
      <c r="AQ71" s="23"/>
      <c r="AR71" s="23"/>
      <c r="AS71" s="23"/>
    </row>
    <row r="72" spans="1:45" ht="15.75" customHeight="1">
      <c r="A72" s="29">
        <v>21810148</v>
      </c>
      <c r="B72" s="29" t="s">
        <v>3405</v>
      </c>
      <c r="C72" s="30" t="s">
        <v>2814</v>
      </c>
      <c r="D72" s="29" t="s">
        <v>3541</v>
      </c>
      <c r="E72" s="29" t="s">
        <v>580</v>
      </c>
      <c r="F72" s="29" t="s">
        <v>74</v>
      </c>
      <c r="G72" s="29" t="s">
        <v>3528</v>
      </c>
      <c r="H72" s="29" t="s">
        <v>3409</v>
      </c>
      <c r="I72" s="29" t="s">
        <v>3394</v>
      </c>
      <c r="J72" s="29">
        <v>10</v>
      </c>
      <c r="K72" s="29">
        <v>2</v>
      </c>
      <c r="L72" s="29">
        <v>8</v>
      </c>
      <c r="M72" s="29">
        <v>1</v>
      </c>
      <c r="N72" s="29">
        <v>3</v>
      </c>
      <c r="O72" s="60">
        <f t="shared" si="7"/>
        <v>0.4</v>
      </c>
      <c r="P72" s="29"/>
      <c r="Q72" s="29">
        <v>9</v>
      </c>
      <c r="R72" s="29">
        <v>1</v>
      </c>
      <c r="S72" s="29">
        <v>20</v>
      </c>
      <c r="T72" s="29" t="s">
        <v>3542</v>
      </c>
      <c r="U72" s="57" t="s">
        <v>23</v>
      </c>
      <c r="V72" s="29" t="s">
        <v>3400</v>
      </c>
      <c r="W72" s="29" t="s">
        <v>3543</v>
      </c>
      <c r="X72" s="29" t="s">
        <v>3401</v>
      </c>
      <c r="Y72" s="29">
        <v>200</v>
      </c>
      <c r="AM72" s="23"/>
      <c r="AN72" s="24"/>
      <c r="AO72" s="24"/>
      <c r="AP72" s="124"/>
      <c r="AQ72" s="23"/>
      <c r="AR72" s="23"/>
      <c r="AS72" s="23"/>
    </row>
    <row r="73" spans="1:45" ht="15.75" customHeight="1">
      <c r="A73" s="29">
        <v>21810148</v>
      </c>
      <c r="B73" s="29" t="s">
        <v>3405</v>
      </c>
      <c r="C73" s="30" t="s">
        <v>2814</v>
      </c>
      <c r="D73" s="29" t="s">
        <v>3541</v>
      </c>
      <c r="E73" s="29" t="s">
        <v>580</v>
      </c>
      <c r="F73" s="29" t="s">
        <v>74</v>
      </c>
      <c r="G73" s="29" t="s">
        <v>3528</v>
      </c>
      <c r="H73" s="29" t="s">
        <v>3410</v>
      </c>
      <c r="I73" s="29" t="s">
        <v>3394</v>
      </c>
      <c r="J73" s="29">
        <v>10</v>
      </c>
      <c r="K73" s="29">
        <v>2</v>
      </c>
      <c r="L73" s="29">
        <v>8</v>
      </c>
      <c r="M73" s="29">
        <v>0</v>
      </c>
      <c r="N73" s="29">
        <v>1</v>
      </c>
      <c r="O73" s="60">
        <f t="shared" si="7"/>
        <v>0.1</v>
      </c>
      <c r="P73" s="29"/>
      <c r="Q73" s="29">
        <v>9</v>
      </c>
      <c r="R73" s="29">
        <v>1</v>
      </c>
      <c r="S73" s="29">
        <v>20</v>
      </c>
      <c r="T73" s="29" t="s">
        <v>3542</v>
      </c>
      <c r="U73" s="57" t="s">
        <v>23</v>
      </c>
      <c r="V73" s="29" t="s">
        <v>3400</v>
      </c>
      <c r="W73" s="29" t="s">
        <v>3543</v>
      </c>
      <c r="X73" s="29" t="s">
        <v>3401</v>
      </c>
      <c r="Y73" s="29">
        <v>200</v>
      </c>
      <c r="AM73" s="23"/>
      <c r="AN73" s="24"/>
      <c r="AO73" s="24"/>
      <c r="AP73" s="124"/>
      <c r="AQ73" s="23"/>
      <c r="AR73" s="23"/>
      <c r="AS73" s="23"/>
    </row>
    <row r="74" spans="1:45" ht="15.75" customHeight="1">
      <c r="A74" s="29">
        <v>33533068</v>
      </c>
      <c r="B74" s="29"/>
      <c r="C74" s="31" t="s">
        <v>32</v>
      </c>
      <c r="D74" s="29" t="s">
        <v>3544</v>
      </c>
      <c r="E74" s="29" t="s">
        <v>580</v>
      </c>
      <c r="F74" s="29" t="s">
        <v>74</v>
      </c>
      <c r="G74" s="29" t="s">
        <v>3528</v>
      </c>
      <c r="H74" s="29" t="s">
        <v>3393</v>
      </c>
      <c r="I74" s="29" t="s">
        <v>3394</v>
      </c>
      <c r="J74" s="29">
        <v>277</v>
      </c>
      <c r="K74" s="29">
        <v>38</v>
      </c>
      <c r="L74" s="29">
        <v>239</v>
      </c>
      <c r="M74" s="29">
        <v>11</v>
      </c>
      <c r="N74" s="29">
        <v>59</v>
      </c>
      <c r="O74" s="60">
        <f t="shared" si="7"/>
        <v>0.25270758122743681</v>
      </c>
      <c r="P74" s="29"/>
      <c r="Q74" s="29">
        <v>5.5</v>
      </c>
      <c r="R74" s="29">
        <v>1</v>
      </c>
      <c r="S74" s="29">
        <v>18</v>
      </c>
      <c r="T74" s="29" t="s">
        <v>3545</v>
      </c>
      <c r="U74" s="57" t="s">
        <v>23</v>
      </c>
      <c r="V74" s="29" t="s">
        <v>3400</v>
      </c>
      <c r="W74" s="29" t="s">
        <v>3400</v>
      </c>
      <c r="X74" s="93" t="s">
        <v>3650</v>
      </c>
      <c r="Y74" s="59" t="s">
        <v>3650</v>
      </c>
      <c r="AM74" s="23"/>
      <c r="AN74" s="24"/>
      <c r="AO74" s="24"/>
      <c r="AP74" s="124"/>
      <c r="AQ74" s="23"/>
      <c r="AR74" s="23"/>
      <c r="AS74" s="23"/>
    </row>
    <row r="75" spans="1:45" ht="15.75" customHeight="1">
      <c r="A75" s="29">
        <v>26493843</v>
      </c>
      <c r="B75" s="29" t="s">
        <v>3451</v>
      </c>
      <c r="C75" s="31" t="s">
        <v>2820</v>
      </c>
      <c r="D75" s="29" t="s">
        <v>3546</v>
      </c>
      <c r="E75" s="29" t="s">
        <v>580</v>
      </c>
      <c r="F75" s="29" t="s">
        <v>74</v>
      </c>
      <c r="G75" s="29" t="s">
        <v>3528</v>
      </c>
      <c r="H75" s="29" t="s">
        <v>3393</v>
      </c>
      <c r="I75" s="29" t="s">
        <v>3394</v>
      </c>
      <c r="J75" s="29">
        <v>234</v>
      </c>
      <c r="K75" s="29">
        <v>3</v>
      </c>
      <c r="L75" s="29">
        <v>231</v>
      </c>
      <c r="M75" s="29">
        <v>0</v>
      </c>
      <c r="N75" s="29">
        <v>15</v>
      </c>
      <c r="O75" s="60">
        <f t="shared" si="7"/>
        <v>6.4102564102564097E-2</v>
      </c>
      <c r="P75" s="29"/>
      <c r="Q75" s="29" t="s">
        <v>3400</v>
      </c>
      <c r="R75" s="29" t="s">
        <v>3400</v>
      </c>
      <c r="S75" s="29" t="s">
        <v>3400</v>
      </c>
      <c r="T75" s="29" t="s">
        <v>3400</v>
      </c>
      <c r="U75" s="57" t="s">
        <v>23</v>
      </c>
      <c r="V75" s="29" t="s">
        <v>3400</v>
      </c>
      <c r="W75" s="29" t="s">
        <v>3400</v>
      </c>
      <c r="X75" s="93" t="s">
        <v>3650</v>
      </c>
      <c r="Y75" s="59" t="s">
        <v>3650</v>
      </c>
      <c r="AM75" s="23"/>
      <c r="AN75" s="24"/>
      <c r="AO75" s="24"/>
      <c r="AP75" s="126"/>
      <c r="AQ75" s="23"/>
      <c r="AR75" s="23"/>
      <c r="AS75" s="23"/>
    </row>
    <row r="76" spans="1:45" ht="15.75" customHeight="1">
      <c r="A76" s="29">
        <v>20005968</v>
      </c>
      <c r="B76" s="29" t="s">
        <v>3501</v>
      </c>
      <c r="C76" s="31" t="s">
        <v>2829</v>
      </c>
      <c r="D76" s="29" t="s">
        <v>3547</v>
      </c>
      <c r="E76" s="29" t="s">
        <v>580</v>
      </c>
      <c r="F76" s="29" t="s">
        <v>74</v>
      </c>
      <c r="G76" s="29" t="s">
        <v>3528</v>
      </c>
      <c r="H76" s="29" t="s">
        <v>3393</v>
      </c>
      <c r="I76" s="29" t="s">
        <v>3407</v>
      </c>
      <c r="J76" s="29">
        <v>39</v>
      </c>
      <c r="K76" s="29">
        <v>21</v>
      </c>
      <c r="L76" s="29">
        <v>18</v>
      </c>
      <c r="M76" s="29">
        <v>2</v>
      </c>
      <c r="N76" s="29">
        <v>9</v>
      </c>
      <c r="O76" s="60">
        <f t="shared" si="7"/>
        <v>0.28205128205128205</v>
      </c>
      <c r="P76" s="29"/>
      <c r="Q76" s="29">
        <v>45</v>
      </c>
      <c r="R76" s="29">
        <v>18</v>
      </c>
      <c r="S76" s="29">
        <v>70</v>
      </c>
      <c r="T76" s="29" t="s">
        <v>3548</v>
      </c>
      <c r="U76" s="57" t="s">
        <v>23</v>
      </c>
      <c r="V76" s="29" t="s">
        <v>3549</v>
      </c>
      <c r="W76" s="29" t="s">
        <v>3400</v>
      </c>
      <c r="X76" s="29" t="s">
        <v>3408</v>
      </c>
      <c r="Y76" s="29">
        <v>10</v>
      </c>
      <c r="AM76" s="23"/>
      <c r="AN76" s="24"/>
      <c r="AO76" s="24"/>
      <c r="AP76" s="124"/>
      <c r="AQ76" s="23"/>
      <c r="AR76" s="23"/>
      <c r="AS76" s="23"/>
    </row>
    <row r="77" spans="1:45" ht="15.75" customHeight="1">
      <c r="A77" s="29">
        <v>28783452</v>
      </c>
      <c r="B77" s="29" t="s">
        <v>3416</v>
      </c>
      <c r="C77" s="31" t="s">
        <v>2832</v>
      </c>
      <c r="D77" s="29" t="s">
        <v>3550</v>
      </c>
      <c r="E77" s="29" t="s">
        <v>580</v>
      </c>
      <c r="F77" s="29" t="s">
        <v>78</v>
      </c>
      <c r="G77" s="29" t="s">
        <v>3539</v>
      </c>
      <c r="H77" s="29" t="s">
        <v>3393</v>
      </c>
      <c r="I77" s="29" t="s">
        <v>3425</v>
      </c>
      <c r="J77" s="29">
        <v>37</v>
      </c>
      <c r="K77" s="29">
        <v>4</v>
      </c>
      <c r="L77" s="29">
        <v>33</v>
      </c>
      <c r="M77" s="29">
        <v>0</v>
      </c>
      <c r="N77" s="29">
        <v>6</v>
      </c>
      <c r="O77" s="60">
        <f t="shared" si="7"/>
        <v>0.16216216216216217</v>
      </c>
      <c r="P77" s="29" t="s">
        <v>3551</v>
      </c>
      <c r="Q77" s="29" t="s">
        <v>3400</v>
      </c>
      <c r="R77" s="29" t="s">
        <v>3400</v>
      </c>
      <c r="S77" s="29" t="s">
        <v>3400</v>
      </c>
      <c r="T77" s="29" t="s">
        <v>3400</v>
      </c>
      <c r="U77" s="57" t="s">
        <v>23</v>
      </c>
      <c r="V77" s="29" t="s">
        <v>3552</v>
      </c>
      <c r="W77" s="29" t="s">
        <v>3400</v>
      </c>
      <c r="X77" s="93" t="s">
        <v>3650</v>
      </c>
      <c r="Y77" s="59" t="s">
        <v>3650</v>
      </c>
      <c r="AP77" s="124"/>
    </row>
    <row r="78" spans="1:45" ht="15.75" customHeight="1">
      <c r="A78" s="29">
        <v>32906131</v>
      </c>
      <c r="B78" s="29"/>
      <c r="C78" s="30" t="s">
        <v>2846</v>
      </c>
      <c r="D78" s="29" t="s">
        <v>3553</v>
      </c>
      <c r="E78" s="29" t="s">
        <v>580</v>
      </c>
      <c r="F78" s="29" t="s">
        <v>78</v>
      </c>
      <c r="G78" s="29" t="s">
        <v>3539</v>
      </c>
      <c r="H78" s="29" t="s">
        <v>3393</v>
      </c>
      <c r="I78" s="29" t="s">
        <v>3407</v>
      </c>
      <c r="J78" s="29">
        <v>55</v>
      </c>
      <c r="K78" s="29">
        <v>3</v>
      </c>
      <c r="L78" s="29">
        <v>52</v>
      </c>
      <c r="M78" s="29">
        <v>0</v>
      </c>
      <c r="N78" s="29">
        <v>24</v>
      </c>
      <c r="O78" s="60">
        <f t="shared" si="7"/>
        <v>0.43636363636363634</v>
      </c>
      <c r="P78" s="29"/>
      <c r="Q78" s="29">
        <v>52</v>
      </c>
      <c r="R78" s="29">
        <v>45</v>
      </c>
      <c r="S78" s="29">
        <v>62</v>
      </c>
      <c r="T78" s="29" t="s">
        <v>3503</v>
      </c>
      <c r="U78" s="57" t="s">
        <v>23</v>
      </c>
      <c r="V78" s="29" t="s">
        <v>3554</v>
      </c>
      <c r="W78" s="29" t="s">
        <v>3555</v>
      </c>
      <c r="X78" s="29" t="s">
        <v>3556</v>
      </c>
      <c r="Y78" s="59" t="s">
        <v>3650</v>
      </c>
      <c r="AP78" s="124"/>
    </row>
    <row r="79" spans="1:45" ht="15.75" customHeight="1">
      <c r="A79" s="29">
        <v>32906131</v>
      </c>
      <c r="B79" s="29"/>
      <c r="C79" s="30" t="s">
        <v>2846</v>
      </c>
      <c r="D79" s="29" t="s">
        <v>3553</v>
      </c>
      <c r="E79" s="29" t="s">
        <v>580</v>
      </c>
      <c r="F79" s="29" t="s">
        <v>78</v>
      </c>
      <c r="G79" s="29" t="s">
        <v>3539</v>
      </c>
      <c r="H79" s="29" t="s">
        <v>3409</v>
      </c>
      <c r="I79" s="29" t="s">
        <v>3407</v>
      </c>
      <c r="J79" s="29">
        <v>55</v>
      </c>
      <c r="K79" s="29">
        <v>3</v>
      </c>
      <c r="L79" s="29">
        <v>52</v>
      </c>
      <c r="M79" s="29">
        <v>0</v>
      </c>
      <c r="N79" s="29">
        <v>18</v>
      </c>
      <c r="O79" s="60">
        <f t="shared" si="7"/>
        <v>0.32727272727272727</v>
      </c>
      <c r="P79" s="29"/>
      <c r="Q79" s="29">
        <v>52</v>
      </c>
      <c r="R79" s="29">
        <v>45</v>
      </c>
      <c r="S79" s="29">
        <v>62</v>
      </c>
      <c r="T79" s="29" t="s">
        <v>3503</v>
      </c>
      <c r="U79" s="57" t="s">
        <v>23</v>
      </c>
      <c r="V79" s="29" t="s">
        <v>3554</v>
      </c>
      <c r="W79" s="29" t="s">
        <v>3555</v>
      </c>
      <c r="X79" s="29" t="s">
        <v>3556</v>
      </c>
      <c r="Y79" s="59" t="s">
        <v>3650</v>
      </c>
      <c r="AP79" s="124"/>
    </row>
    <row r="80" spans="1:45" ht="15.75" customHeight="1">
      <c r="A80" s="29">
        <v>32906131</v>
      </c>
      <c r="B80" s="29"/>
      <c r="C80" s="30" t="s">
        <v>2846</v>
      </c>
      <c r="D80" s="29" t="s">
        <v>3553</v>
      </c>
      <c r="E80" s="29" t="s">
        <v>580</v>
      </c>
      <c r="F80" s="29" t="s">
        <v>78</v>
      </c>
      <c r="G80" s="29" t="s">
        <v>3539</v>
      </c>
      <c r="H80" s="29" t="s">
        <v>3410</v>
      </c>
      <c r="I80" s="29" t="s">
        <v>3407</v>
      </c>
      <c r="J80" s="29">
        <v>55</v>
      </c>
      <c r="K80" s="29">
        <v>3</v>
      </c>
      <c r="L80" s="29">
        <v>52</v>
      </c>
      <c r="M80" s="29">
        <v>0</v>
      </c>
      <c r="N80" s="29">
        <v>6</v>
      </c>
      <c r="O80" s="60">
        <f t="shared" si="7"/>
        <v>0.10909090909090909</v>
      </c>
      <c r="P80" s="29"/>
      <c r="Q80" s="29">
        <v>52</v>
      </c>
      <c r="R80" s="29">
        <v>45</v>
      </c>
      <c r="S80" s="29">
        <v>62</v>
      </c>
      <c r="T80" s="29" t="s">
        <v>3503</v>
      </c>
      <c r="U80" s="57" t="s">
        <v>23</v>
      </c>
      <c r="V80" s="29" t="s">
        <v>3554</v>
      </c>
      <c r="W80" s="29" t="s">
        <v>3555</v>
      </c>
      <c r="X80" s="29" t="s">
        <v>3556</v>
      </c>
      <c r="Y80" s="59" t="s">
        <v>3650</v>
      </c>
      <c r="AP80" s="124"/>
    </row>
    <row r="81" spans="1:45" ht="15.75" customHeight="1">
      <c r="A81" s="29">
        <v>32663845</v>
      </c>
      <c r="B81" s="29"/>
      <c r="C81" s="30" t="s">
        <v>2756</v>
      </c>
      <c r="D81" s="29" t="s">
        <v>3557</v>
      </c>
      <c r="E81" s="29" t="s">
        <v>580</v>
      </c>
      <c r="F81" s="29" t="s">
        <v>82</v>
      </c>
      <c r="G81" s="29" t="s">
        <v>3392</v>
      </c>
      <c r="H81" s="29" t="s">
        <v>3393</v>
      </c>
      <c r="I81" s="29"/>
      <c r="J81" s="29">
        <v>39</v>
      </c>
      <c r="K81" s="29">
        <v>10</v>
      </c>
      <c r="L81" s="29">
        <v>29</v>
      </c>
      <c r="M81" s="29">
        <v>0</v>
      </c>
      <c r="N81" s="29" t="s">
        <v>3420</v>
      </c>
      <c r="O81" s="60">
        <f t="shared" si="7"/>
        <v>0</v>
      </c>
      <c r="P81" s="29" t="s">
        <v>3558</v>
      </c>
      <c r="Q81" s="29"/>
      <c r="R81" s="29"/>
      <c r="S81" s="29"/>
      <c r="T81" s="29"/>
      <c r="U81" s="57" t="s">
        <v>23</v>
      </c>
      <c r="V81" s="29"/>
      <c r="W81" s="29"/>
      <c r="X81" s="29"/>
      <c r="Y81" s="29"/>
      <c r="AP81" s="124"/>
    </row>
    <row r="82" spans="1:45" ht="15.75" customHeight="1">
      <c r="A82" s="29">
        <v>28209721</v>
      </c>
      <c r="B82" s="29" t="s">
        <v>3416</v>
      </c>
      <c r="C82" s="31" t="s">
        <v>2762</v>
      </c>
      <c r="D82" s="29" t="s">
        <v>3559</v>
      </c>
      <c r="E82" s="29" t="s">
        <v>580</v>
      </c>
      <c r="F82" s="29" t="s">
        <v>3603</v>
      </c>
      <c r="G82" s="29" t="s">
        <v>3392</v>
      </c>
      <c r="H82" s="29" t="s">
        <v>3393</v>
      </c>
      <c r="I82" s="29"/>
      <c r="J82" s="29">
        <v>126</v>
      </c>
      <c r="K82" s="29">
        <v>58</v>
      </c>
      <c r="L82" s="29">
        <v>68</v>
      </c>
      <c r="M82" s="29" t="s">
        <v>3420</v>
      </c>
      <c r="N82" s="29" t="s">
        <v>3420</v>
      </c>
      <c r="O82" s="60">
        <f t="shared" si="7"/>
        <v>0</v>
      </c>
      <c r="P82" s="29" t="s">
        <v>3558</v>
      </c>
      <c r="Q82" s="29"/>
      <c r="R82" s="29"/>
      <c r="S82" s="29"/>
      <c r="T82" s="29"/>
      <c r="U82" s="57" t="s">
        <v>23</v>
      </c>
      <c r="V82" s="29"/>
      <c r="W82" s="29"/>
      <c r="X82" s="29"/>
      <c r="Y82" s="29"/>
      <c r="AP82" s="124"/>
    </row>
    <row r="83" spans="1:45" ht="15.75" customHeight="1">
      <c r="A83" s="29">
        <v>24315842</v>
      </c>
      <c r="B83" s="29" t="s">
        <v>3390</v>
      </c>
      <c r="C83" s="31" t="s">
        <v>2665</v>
      </c>
      <c r="D83" s="29" t="s">
        <v>3560</v>
      </c>
      <c r="E83" s="29" t="s">
        <v>580</v>
      </c>
      <c r="F83" s="29" t="s">
        <v>82</v>
      </c>
      <c r="G83" s="29" t="s">
        <v>3392</v>
      </c>
      <c r="H83" s="29" t="s">
        <v>3393</v>
      </c>
      <c r="I83" s="29"/>
      <c r="J83" s="29">
        <v>69</v>
      </c>
      <c r="K83" s="29">
        <v>23</v>
      </c>
      <c r="L83" s="29">
        <v>46</v>
      </c>
      <c r="M83" s="29" t="s">
        <v>3420</v>
      </c>
      <c r="N83" s="29" t="s">
        <v>3420</v>
      </c>
      <c r="O83" s="60">
        <f t="shared" si="7"/>
        <v>0</v>
      </c>
      <c r="P83" s="29" t="s">
        <v>3561</v>
      </c>
      <c r="Q83" s="29"/>
      <c r="R83" s="29"/>
      <c r="S83" s="29"/>
      <c r="T83" s="29"/>
      <c r="U83" s="57" t="s">
        <v>23</v>
      </c>
      <c r="V83" s="29"/>
      <c r="W83" s="29"/>
      <c r="X83" s="29"/>
      <c r="Y83" s="29"/>
      <c r="AP83" s="124"/>
    </row>
    <row r="84" spans="1:45" ht="15.75" customHeight="1">
      <c r="A84" s="29">
        <v>9365899</v>
      </c>
      <c r="B84" s="29" t="s">
        <v>3562</v>
      </c>
      <c r="C84" s="30" t="s">
        <v>2682</v>
      </c>
      <c r="D84" s="29" t="s">
        <v>3563</v>
      </c>
      <c r="E84" s="29" t="s">
        <v>580</v>
      </c>
      <c r="F84" s="29" t="s">
        <v>82</v>
      </c>
      <c r="G84" s="29" t="s">
        <v>3392</v>
      </c>
      <c r="H84" s="29" t="s">
        <v>3393</v>
      </c>
      <c r="I84" s="29"/>
      <c r="J84" s="29">
        <v>61</v>
      </c>
      <c r="K84" s="29">
        <v>17</v>
      </c>
      <c r="L84" s="29">
        <v>44</v>
      </c>
      <c r="M84" s="29" t="s">
        <v>3420</v>
      </c>
      <c r="N84" s="29" t="s">
        <v>3420</v>
      </c>
      <c r="O84" s="60">
        <f t="shared" si="7"/>
        <v>0</v>
      </c>
      <c r="P84" s="29" t="s">
        <v>3564</v>
      </c>
      <c r="Q84" s="29"/>
      <c r="R84" s="29"/>
      <c r="S84" s="29"/>
      <c r="T84" s="29"/>
      <c r="U84" s="57" t="s">
        <v>23</v>
      </c>
      <c r="V84" s="29"/>
      <c r="W84" s="29"/>
      <c r="X84" s="29"/>
      <c r="Y84" s="29"/>
      <c r="AP84" s="124"/>
    </row>
    <row r="85" spans="1:45" ht="15.75" customHeight="1">
      <c r="A85" s="29">
        <v>19935727</v>
      </c>
      <c r="B85" s="29" t="s">
        <v>3446</v>
      </c>
      <c r="C85" s="30" t="s">
        <v>2688</v>
      </c>
      <c r="D85" s="29" t="s">
        <v>3565</v>
      </c>
      <c r="E85" s="29" t="s">
        <v>580</v>
      </c>
      <c r="F85" s="29" t="s">
        <v>82</v>
      </c>
      <c r="G85" s="29" t="s">
        <v>3392</v>
      </c>
      <c r="H85" s="29" t="s">
        <v>3393</v>
      </c>
      <c r="I85" s="29"/>
      <c r="J85" s="29">
        <v>55</v>
      </c>
      <c r="K85" s="29">
        <v>29</v>
      </c>
      <c r="L85" s="29">
        <v>26</v>
      </c>
      <c r="M85" s="29">
        <v>0</v>
      </c>
      <c r="N85" s="29" t="s">
        <v>3420</v>
      </c>
      <c r="O85" s="60">
        <f t="shared" si="7"/>
        <v>0</v>
      </c>
      <c r="P85" s="29" t="s">
        <v>3564</v>
      </c>
      <c r="Q85" s="29"/>
      <c r="R85" s="29"/>
      <c r="S85" s="29"/>
      <c r="T85" s="29"/>
      <c r="U85" s="57" t="s">
        <v>23</v>
      </c>
      <c r="V85" s="29"/>
      <c r="W85" s="29"/>
      <c r="X85" s="29"/>
      <c r="Y85" s="29"/>
      <c r="AP85" s="124"/>
    </row>
    <row r="86" spans="1:45" ht="15.75" customHeight="1">
      <c r="A86" s="29">
        <v>33085827</v>
      </c>
      <c r="B86" s="29" t="s">
        <v>3566</v>
      </c>
      <c r="C86" s="30" t="s">
        <v>2700</v>
      </c>
      <c r="D86" s="29" t="s">
        <v>3567</v>
      </c>
      <c r="E86" s="29" t="s">
        <v>580</v>
      </c>
      <c r="F86" s="29" t="s">
        <v>82</v>
      </c>
      <c r="G86" s="29" t="s">
        <v>3392</v>
      </c>
      <c r="H86" s="29" t="s">
        <v>3393</v>
      </c>
      <c r="I86" s="29"/>
      <c r="J86" s="29">
        <v>31</v>
      </c>
      <c r="K86" s="29">
        <v>7</v>
      </c>
      <c r="L86" s="29">
        <v>24</v>
      </c>
      <c r="M86" s="29" t="s">
        <v>3420</v>
      </c>
      <c r="N86" s="29" t="s">
        <v>3420</v>
      </c>
      <c r="O86" s="60">
        <f t="shared" si="7"/>
        <v>0</v>
      </c>
      <c r="P86" s="29" t="s">
        <v>3564</v>
      </c>
      <c r="Q86" s="29"/>
      <c r="R86" s="29"/>
      <c r="S86" s="29"/>
      <c r="T86" s="29"/>
      <c r="U86" s="57" t="s">
        <v>23</v>
      </c>
      <c r="V86" s="29"/>
      <c r="W86" s="29"/>
      <c r="X86" s="29"/>
      <c r="Y86" s="29"/>
      <c r="AP86" s="124"/>
    </row>
    <row r="87" spans="1:45" ht="15.75" customHeight="1">
      <c r="A87" s="29">
        <v>32450288</v>
      </c>
      <c r="B87" s="29"/>
      <c r="C87" s="30" t="s">
        <v>2741</v>
      </c>
      <c r="D87" s="29" t="s">
        <v>3568</v>
      </c>
      <c r="E87" s="29" t="s">
        <v>580</v>
      </c>
      <c r="F87" s="29" t="s">
        <v>82</v>
      </c>
      <c r="G87" s="29" t="s">
        <v>3392</v>
      </c>
      <c r="H87" s="29" t="s">
        <v>3393</v>
      </c>
      <c r="I87" s="29"/>
      <c r="J87" s="29">
        <v>937</v>
      </c>
      <c r="K87" s="29">
        <v>227</v>
      </c>
      <c r="L87" s="29">
        <v>710</v>
      </c>
      <c r="M87" s="29" t="s">
        <v>3420</v>
      </c>
      <c r="N87" s="29" t="s">
        <v>3420</v>
      </c>
      <c r="O87" s="60">
        <f t="shared" si="7"/>
        <v>0</v>
      </c>
      <c r="P87" s="29" t="s">
        <v>3564</v>
      </c>
      <c r="Q87" s="29"/>
      <c r="R87" s="29"/>
      <c r="S87" s="29"/>
      <c r="T87" s="29"/>
      <c r="U87" s="57" t="s">
        <v>23</v>
      </c>
      <c r="V87" s="29"/>
      <c r="W87" s="29"/>
      <c r="X87" s="29"/>
      <c r="Y87" s="29"/>
      <c r="AM87" s="79"/>
      <c r="AN87" s="27"/>
      <c r="AO87" s="27"/>
      <c r="AP87" s="126"/>
      <c r="AQ87" s="27"/>
      <c r="AR87" s="27"/>
      <c r="AS87" s="27"/>
    </row>
    <row r="88" spans="1:45" ht="15.75" customHeight="1">
      <c r="A88" s="29">
        <v>26555946</v>
      </c>
      <c r="B88" s="29" t="s">
        <v>3566</v>
      </c>
      <c r="C88" s="31" t="s">
        <v>2747</v>
      </c>
      <c r="D88" s="29" t="s">
        <v>3569</v>
      </c>
      <c r="E88" s="29" t="s">
        <v>580</v>
      </c>
      <c r="F88" s="29" t="s">
        <v>82</v>
      </c>
      <c r="G88" s="29" t="s">
        <v>3392</v>
      </c>
      <c r="H88" s="29" t="s">
        <v>3409</v>
      </c>
      <c r="I88" s="29"/>
      <c r="J88" s="29">
        <v>79</v>
      </c>
      <c r="K88" s="29">
        <v>18</v>
      </c>
      <c r="L88" s="29">
        <v>61</v>
      </c>
      <c r="M88" s="29" t="s">
        <v>3420</v>
      </c>
      <c r="N88" s="29" t="s">
        <v>3420</v>
      </c>
      <c r="O88" s="60">
        <f t="shared" si="7"/>
        <v>0</v>
      </c>
      <c r="P88" s="29" t="s">
        <v>3564</v>
      </c>
      <c r="Q88" s="29"/>
      <c r="R88" s="29"/>
      <c r="S88" s="29"/>
      <c r="T88" s="29"/>
      <c r="U88" s="57" t="s">
        <v>23</v>
      </c>
      <c r="V88" s="29"/>
      <c r="W88" s="29"/>
      <c r="X88" s="29"/>
      <c r="Y88" s="29"/>
      <c r="AM88" s="79"/>
      <c r="AN88" s="26"/>
      <c r="AO88" s="26"/>
      <c r="AP88" s="124"/>
      <c r="AQ88" s="26"/>
      <c r="AR88" s="26"/>
      <c r="AS88" s="26"/>
    </row>
    <row r="89" spans="1:45" ht="15.75" customHeight="1">
      <c r="A89" s="29">
        <v>24658548</v>
      </c>
      <c r="B89" s="29" t="s">
        <v>3570</v>
      </c>
      <c r="C89" s="30" t="s">
        <v>2793</v>
      </c>
      <c r="D89" s="29" t="s">
        <v>3571</v>
      </c>
      <c r="E89" s="29" t="s">
        <v>580</v>
      </c>
      <c r="F89" s="29" t="s">
        <v>82</v>
      </c>
      <c r="G89" s="29" t="s">
        <v>3392</v>
      </c>
      <c r="H89" s="29" t="s">
        <v>3393</v>
      </c>
      <c r="I89" s="29"/>
      <c r="J89" s="29">
        <v>15</v>
      </c>
      <c r="K89" s="29">
        <v>8</v>
      </c>
      <c r="L89" s="29">
        <v>7</v>
      </c>
      <c r="M89" s="29" t="s">
        <v>3420</v>
      </c>
      <c r="N89" s="29" t="s">
        <v>3420</v>
      </c>
      <c r="O89" s="60">
        <f t="shared" si="7"/>
        <v>0</v>
      </c>
      <c r="P89" s="29" t="s">
        <v>3564</v>
      </c>
      <c r="Q89" s="29"/>
      <c r="R89" s="29"/>
      <c r="S89" s="29"/>
      <c r="T89" s="29"/>
      <c r="U89" s="57" t="s">
        <v>23</v>
      </c>
      <c r="V89" s="29"/>
      <c r="W89" s="29"/>
      <c r="X89" s="29"/>
      <c r="Y89" s="29"/>
      <c r="AM89" s="79"/>
      <c r="AN89" s="26"/>
      <c r="AO89" s="26"/>
      <c r="AP89" s="124"/>
      <c r="AQ89" s="26"/>
      <c r="AR89" s="26"/>
      <c r="AS89" s="26"/>
    </row>
    <row r="90" spans="1:45" ht="15.75" customHeight="1">
      <c r="A90" s="29">
        <v>26518057</v>
      </c>
      <c r="B90" s="29" t="s">
        <v>3446</v>
      </c>
      <c r="C90" s="31" t="s">
        <v>2808</v>
      </c>
      <c r="D90" s="29" t="s">
        <v>3572</v>
      </c>
      <c r="E90" s="29" t="s">
        <v>580</v>
      </c>
      <c r="F90" s="29" t="s">
        <v>82</v>
      </c>
      <c r="G90" s="29" t="s">
        <v>3392</v>
      </c>
      <c r="H90" s="29" t="s">
        <v>3393</v>
      </c>
      <c r="I90" s="29"/>
      <c r="J90" s="29">
        <v>231</v>
      </c>
      <c r="K90" s="29">
        <v>51</v>
      </c>
      <c r="L90" s="29">
        <v>180</v>
      </c>
      <c r="M90" s="29" t="s">
        <v>3420</v>
      </c>
      <c r="N90" s="29" t="s">
        <v>3420</v>
      </c>
      <c r="O90" s="60">
        <f t="shared" si="7"/>
        <v>0</v>
      </c>
      <c r="P90" s="29" t="s">
        <v>3564</v>
      </c>
      <c r="Q90" s="29"/>
      <c r="R90" s="29"/>
      <c r="S90" s="29"/>
      <c r="T90" s="29"/>
      <c r="U90" s="57" t="s">
        <v>23</v>
      </c>
      <c r="V90" s="29"/>
      <c r="W90" s="29"/>
      <c r="X90" s="29"/>
      <c r="Y90" s="29"/>
      <c r="AM90" s="79"/>
      <c r="AN90" s="26"/>
      <c r="AO90" s="26"/>
      <c r="AP90" s="124"/>
      <c r="AQ90" s="26"/>
      <c r="AR90" s="26"/>
      <c r="AS90" s="26"/>
    </row>
    <row r="91" spans="1:45" ht="15.75" customHeight="1">
      <c r="A91" s="29">
        <v>34298243</v>
      </c>
      <c r="B91" s="29"/>
      <c r="C91" s="31" t="s">
        <v>22</v>
      </c>
      <c r="D91" s="29" t="s">
        <v>3573</v>
      </c>
      <c r="E91" s="29" t="s">
        <v>580</v>
      </c>
      <c r="F91" s="29" t="s">
        <v>82</v>
      </c>
      <c r="G91" s="29" t="s">
        <v>3392</v>
      </c>
      <c r="H91" s="29" t="s">
        <v>3393</v>
      </c>
      <c r="I91" s="29"/>
      <c r="J91" s="29">
        <v>52</v>
      </c>
      <c r="K91" s="29">
        <v>39</v>
      </c>
      <c r="L91" s="29">
        <v>13</v>
      </c>
      <c r="M91" s="29" t="s">
        <v>3420</v>
      </c>
      <c r="N91" s="29" t="s">
        <v>3420</v>
      </c>
      <c r="O91" s="60">
        <f t="shared" si="7"/>
        <v>0</v>
      </c>
      <c r="P91" s="29" t="s">
        <v>3564</v>
      </c>
      <c r="Q91" s="29"/>
      <c r="R91" s="29"/>
      <c r="S91" s="29"/>
      <c r="T91" s="29"/>
      <c r="U91" s="57" t="s">
        <v>23</v>
      </c>
      <c r="V91" s="29"/>
      <c r="W91" s="29"/>
      <c r="X91" s="29"/>
      <c r="Y91" s="29"/>
      <c r="AM91" s="79"/>
      <c r="AN91" s="26"/>
      <c r="AO91" s="26"/>
      <c r="AP91" s="124"/>
      <c r="AQ91" s="26"/>
      <c r="AR91" s="26"/>
      <c r="AS91" s="26"/>
    </row>
    <row r="92" spans="1:45" ht="15.75" customHeight="1">
      <c r="A92" s="29">
        <v>24881673</v>
      </c>
      <c r="B92" s="29" t="s">
        <v>3562</v>
      </c>
      <c r="C92" s="31" t="s">
        <v>2744</v>
      </c>
      <c r="D92" s="29" t="s">
        <v>3574</v>
      </c>
      <c r="E92" s="29" t="s">
        <v>580</v>
      </c>
      <c r="F92" s="29" t="s">
        <v>82</v>
      </c>
      <c r="G92" s="29" t="s">
        <v>3528</v>
      </c>
      <c r="H92" s="29" t="s">
        <v>3410</v>
      </c>
      <c r="I92" s="29"/>
      <c r="J92" s="29">
        <v>63</v>
      </c>
      <c r="K92" s="29">
        <v>6</v>
      </c>
      <c r="L92" s="29">
        <v>57</v>
      </c>
      <c r="M92" s="29">
        <v>0</v>
      </c>
      <c r="N92" s="29" t="s">
        <v>3420</v>
      </c>
      <c r="O92" s="60">
        <f t="shared" si="7"/>
        <v>0</v>
      </c>
      <c r="P92" s="29" t="s">
        <v>3564</v>
      </c>
      <c r="Q92" s="29"/>
      <c r="R92" s="29"/>
      <c r="S92" s="29"/>
      <c r="T92" s="29"/>
      <c r="U92" s="57" t="s">
        <v>23</v>
      </c>
      <c r="V92" s="29"/>
      <c r="W92" s="29"/>
      <c r="X92" s="29"/>
      <c r="Y92" s="29"/>
      <c r="AM92" s="79"/>
      <c r="AN92" s="26"/>
      <c r="AO92" s="26"/>
      <c r="AP92" s="124"/>
      <c r="AQ92" s="26"/>
      <c r="AR92" s="26"/>
      <c r="AS92" s="26"/>
    </row>
    <row r="93" spans="1:45" ht="15.75" customHeight="1">
      <c r="A93" s="29">
        <v>24881673</v>
      </c>
      <c r="B93" s="29" t="s">
        <v>3562</v>
      </c>
      <c r="C93" s="31" t="s">
        <v>2744</v>
      </c>
      <c r="D93" s="29" t="s">
        <v>3574</v>
      </c>
      <c r="E93" s="29" t="s">
        <v>580</v>
      </c>
      <c r="F93" s="29" t="s">
        <v>82</v>
      </c>
      <c r="G93" s="29" t="s">
        <v>3528</v>
      </c>
      <c r="H93" s="29" t="s">
        <v>3409</v>
      </c>
      <c r="I93" s="29"/>
      <c r="J93" s="29">
        <v>63</v>
      </c>
      <c r="K93" s="29">
        <v>6</v>
      </c>
      <c r="L93" s="29">
        <v>57</v>
      </c>
      <c r="M93" s="29">
        <v>1</v>
      </c>
      <c r="N93" s="29" t="s">
        <v>3420</v>
      </c>
      <c r="O93" s="60">
        <f t="shared" si="7"/>
        <v>1.5873015873015872E-2</v>
      </c>
      <c r="P93" s="29" t="s">
        <v>3564</v>
      </c>
      <c r="Q93" s="29"/>
      <c r="R93" s="29"/>
      <c r="S93" s="29"/>
      <c r="T93" s="29"/>
      <c r="U93" s="57" t="s">
        <v>23</v>
      </c>
      <c r="V93" s="29"/>
      <c r="W93" s="29"/>
      <c r="X93" s="29"/>
      <c r="Y93" s="29"/>
      <c r="AM93" s="79"/>
      <c r="AN93" s="26"/>
      <c r="AO93" s="26"/>
      <c r="AP93" s="124"/>
      <c r="AQ93" s="26"/>
      <c r="AR93" s="26"/>
      <c r="AS93" s="26"/>
    </row>
    <row r="94" spans="1:45" ht="15.75" customHeight="1">
      <c r="A94" s="29">
        <v>22048789</v>
      </c>
      <c r="B94" s="29" t="s">
        <v>3575</v>
      </c>
      <c r="C94" s="30" t="s">
        <v>2790</v>
      </c>
      <c r="D94" s="29" t="s">
        <v>3576</v>
      </c>
      <c r="E94" s="29" t="s">
        <v>580</v>
      </c>
      <c r="F94" s="29" t="s">
        <v>82</v>
      </c>
      <c r="G94" s="29" t="s">
        <v>3528</v>
      </c>
      <c r="H94" s="29" t="s">
        <v>3393</v>
      </c>
      <c r="I94" s="29"/>
      <c r="J94" s="29">
        <v>50</v>
      </c>
      <c r="K94" s="29">
        <v>31</v>
      </c>
      <c r="L94" s="29">
        <v>19</v>
      </c>
      <c r="M94" s="29" t="s">
        <v>3420</v>
      </c>
      <c r="N94" s="29" t="s">
        <v>3420</v>
      </c>
      <c r="O94" s="60">
        <f t="shared" si="7"/>
        <v>0</v>
      </c>
      <c r="P94" s="29" t="s">
        <v>3564</v>
      </c>
      <c r="Q94" s="29"/>
      <c r="R94" s="29"/>
      <c r="S94" s="29"/>
      <c r="T94" s="29"/>
      <c r="U94" s="57" t="s">
        <v>23</v>
      </c>
      <c r="V94" s="29"/>
      <c r="W94" s="29"/>
      <c r="X94" s="29"/>
      <c r="Y94" s="29"/>
      <c r="AM94" s="79"/>
      <c r="AN94" s="26"/>
      <c r="AO94" s="26"/>
      <c r="AP94" s="124"/>
      <c r="AQ94" s="26"/>
      <c r="AR94" s="26"/>
      <c r="AS94" s="26"/>
    </row>
    <row r="95" spans="1:45" ht="15.75" customHeight="1">
      <c r="A95" s="29">
        <v>23331378</v>
      </c>
      <c r="B95" s="29" t="s">
        <v>3405</v>
      </c>
      <c r="C95" s="30" t="s">
        <v>2817</v>
      </c>
      <c r="D95" s="29" t="s">
        <v>3577</v>
      </c>
      <c r="E95" s="29" t="s">
        <v>580</v>
      </c>
      <c r="F95" s="29" t="s">
        <v>82</v>
      </c>
      <c r="G95" s="29" t="s">
        <v>3528</v>
      </c>
      <c r="H95" s="29" t="s">
        <v>3393</v>
      </c>
      <c r="I95" s="29"/>
      <c r="J95" s="29">
        <v>140</v>
      </c>
      <c r="K95" s="29">
        <v>22</v>
      </c>
      <c r="L95" s="29">
        <v>118</v>
      </c>
      <c r="M95" s="29" t="s">
        <v>3420</v>
      </c>
      <c r="N95" s="29" t="s">
        <v>3420</v>
      </c>
      <c r="O95" s="60">
        <f t="shared" si="7"/>
        <v>0</v>
      </c>
      <c r="P95" s="29" t="s">
        <v>3564</v>
      </c>
      <c r="Q95" s="29"/>
      <c r="R95" s="29"/>
      <c r="S95" s="29"/>
      <c r="T95" s="29"/>
      <c r="U95" s="57" t="s">
        <v>23</v>
      </c>
      <c r="V95" s="29"/>
      <c r="W95" s="29"/>
      <c r="X95" s="29"/>
      <c r="Y95" s="29"/>
      <c r="AM95" s="79"/>
      <c r="AN95" s="26"/>
      <c r="AO95" s="26"/>
      <c r="AP95" s="124"/>
      <c r="AQ95" s="26"/>
      <c r="AR95" s="26"/>
      <c r="AS95" s="26"/>
    </row>
    <row r="96" spans="1:45" ht="15.75" customHeight="1">
      <c r="A96" s="29">
        <v>11035370</v>
      </c>
      <c r="B96" s="29" t="s">
        <v>3575</v>
      </c>
      <c r="C96" s="31" t="s">
        <v>2676</v>
      </c>
      <c r="D96" s="29" t="s">
        <v>3578</v>
      </c>
      <c r="E96" s="29" t="s">
        <v>580</v>
      </c>
      <c r="F96" s="29" t="s">
        <v>82</v>
      </c>
      <c r="G96" s="29" t="s">
        <v>3392</v>
      </c>
      <c r="H96" s="29" t="s">
        <v>3393</v>
      </c>
      <c r="I96" s="29"/>
      <c r="J96" s="29">
        <v>23</v>
      </c>
      <c r="K96" s="29">
        <v>8</v>
      </c>
      <c r="L96" s="29">
        <v>15</v>
      </c>
      <c r="M96" s="29" t="s">
        <v>3420</v>
      </c>
      <c r="N96" s="29" t="s">
        <v>3420</v>
      </c>
      <c r="O96" s="60">
        <f t="shared" si="7"/>
        <v>0</v>
      </c>
      <c r="P96" s="29" t="s">
        <v>3579</v>
      </c>
      <c r="Q96" s="29"/>
      <c r="R96" s="29"/>
      <c r="S96" s="29"/>
      <c r="T96" s="29"/>
      <c r="U96" s="57" t="s">
        <v>23</v>
      </c>
      <c r="V96" s="29"/>
      <c r="W96" s="29"/>
      <c r="X96" s="29"/>
      <c r="Y96" s="29"/>
      <c r="AM96" s="79"/>
      <c r="AN96" s="26"/>
      <c r="AO96" s="26"/>
      <c r="AP96" s="124"/>
      <c r="AQ96" s="26"/>
      <c r="AR96" s="26"/>
      <c r="AS96" s="26"/>
    </row>
    <row r="97" spans="1:42" ht="15.75" customHeight="1">
      <c r="A97" s="29">
        <v>31075291</v>
      </c>
      <c r="B97" s="29" t="s">
        <v>3446</v>
      </c>
      <c r="C97" s="31" t="s">
        <v>2659</v>
      </c>
      <c r="D97" s="29" t="s">
        <v>3580</v>
      </c>
      <c r="E97" s="29" t="s">
        <v>580</v>
      </c>
      <c r="F97" s="29" t="s">
        <v>86</v>
      </c>
      <c r="G97" s="29"/>
      <c r="H97" s="29" t="s">
        <v>3393</v>
      </c>
      <c r="I97" s="29"/>
      <c r="J97" s="29">
        <v>196</v>
      </c>
      <c r="K97" s="29">
        <v>22</v>
      </c>
      <c r="L97" s="29">
        <v>174</v>
      </c>
      <c r="M97" s="29">
        <v>0</v>
      </c>
      <c r="N97" s="29">
        <v>0</v>
      </c>
      <c r="O97" s="60">
        <f t="shared" si="7"/>
        <v>0</v>
      </c>
      <c r="P97" s="29" t="s">
        <v>3581</v>
      </c>
      <c r="Q97" s="29"/>
      <c r="R97" s="29"/>
      <c r="S97" s="29"/>
      <c r="T97" s="29"/>
      <c r="U97" s="57" t="s">
        <v>23</v>
      </c>
      <c r="V97" s="29"/>
      <c r="W97" s="29"/>
      <c r="X97" s="29"/>
      <c r="Y97" s="29"/>
      <c r="AP97" s="124"/>
    </row>
    <row r="98" spans="1:42" ht="15.75" customHeight="1">
      <c r="A98" s="29">
        <v>32017805</v>
      </c>
      <c r="B98" s="29" t="s">
        <v>3575</v>
      </c>
      <c r="C98" s="31" t="s">
        <v>2731</v>
      </c>
      <c r="D98" s="29" t="s">
        <v>3582</v>
      </c>
      <c r="E98" s="29" t="s">
        <v>580</v>
      </c>
      <c r="F98" s="29" t="s">
        <v>86</v>
      </c>
      <c r="G98" s="29"/>
      <c r="H98" s="29" t="s">
        <v>3409</v>
      </c>
      <c r="I98" s="29"/>
      <c r="J98" s="29">
        <v>107</v>
      </c>
      <c r="K98" s="29">
        <v>36</v>
      </c>
      <c r="L98" s="29">
        <v>71</v>
      </c>
      <c r="M98" s="29">
        <v>0</v>
      </c>
      <c r="N98" s="29">
        <v>0</v>
      </c>
      <c r="O98" s="60">
        <f t="shared" si="7"/>
        <v>0</v>
      </c>
      <c r="P98" s="29" t="s">
        <v>3581</v>
      </c>
      <c r="Q98" s="29"/>
      <c r="R98" s="29"/>
      <c r="S98" s="29"/>
      <c r="T98" s="29"/>
      <c r="U98" s="57" t="s">
        <v>23</v>
      </c>
      <c r="V98" s="29"/>
      <c r="W98" s="29"/>
      <c r="X98" s="29"/>
      <c r="Y98" s="29"/>
      <c r="AN98" s="28"/>
      <c r="AO98" s="28"/>
      <c r="AP98" s="124"/>
    </row>
    <row r="99" spans="1:42" ht="15.75" customHeight="1">
      <c r="A99" s="29">
        <v>10998432</v>
      </c>
      <c r="B99" s="29" t="s">
        <v>3405</v>
      </c>
      <c r="C99" s="30" t="s">
        <v>2799</v>
      </c>
      <c r="D99" s="29" t="s">
        <v>3583</v>
      </c>
      <c r="E99" s="29" t="s">
        <v>580</v>
      </c>
      <c r="F99" s="29" t="s">
        <v>86</v>
      </c>
      <c r="G99" s="29"/>
      <c r="H99" s="29" t="s">
        <v>3393</v>
      </c>
      <c r="I99" s="29"/>
      <c r="J99" s="29">
        <v>20</v>
      </c>
      <c r="K99" s="29">
        <v>2</v>
      </c>
      <c r="L99" s="29">
        <v>18</v>
      </c>
      <c r="M99" s="29">
        <v>0</v>
      </c>
      <c r="N99" s="29">
        <v>0</v>
      </c>
      <c r="O99" s="60">
        <f t="shared" si="7"/>
        <v>0</v>
      </c>
      <c r="P99" s="29" t="s">
        <v>3581</v>
      </c>
      <c r="Q99" s="29"/>
      <c r="R99" s="29"/>
      <c r="S99" s="29"/>
      <c r="T99" s="29"/>
      <c r="U99" s="57" t="s">
        <v>23</v>
      </c>
      <c r="V99" s="29"/>
      <c r="W99" s="29"/>
      <c r="X99" s="29"/>
      <c r="Y99" s="29"/>
      <c r="AN99" s="28"/>
      <c r="AO99" s="28"/>
      <c r="AP99" s="124"/>
    </row>
    <row r="100" spans="1:42" ht="15.75" customHeight="1">
      <c r="A100" s="29">
        <v>37279857</v>
      </c>
      <c r="B100" s="29"/>
      <c r="C100" s="31" t="s">
        <v>28</v>
      </c>
      <c r="D100" s="29" t="s">
        <v>3584</v>
      </c>
      <c r="E100" s="29" t="s">
        <v>580</v>
      </c>
      <c r="F100" s="29" t="s">
        <v>86</v>
      </c>
      <c r="G100" s="29"/>
      <c r="H100" s="29" t="s">
        <v>3410</v>
      </c>
      <c r="I100" s="29"/>
      <c r="J100" s="29">
        <v>12</v>
      </c>
      <c r="K100" s="29">
        <v>6</v>
      </c>
      <c r="L100" s="29">
        <v>6</v>
      </c>
      <c r="M100" s="29">
        <v>0</v>
      </c>
      <c r="N100" s="29">
        <v>0</v>
      </c>
      <c r="O100" s="60">
        <f t="shared" si="7"/>
        <v>0</v>
      </c>
      <c r="P100" s="29" t="s">
        <v>3581</v>
      </c>
      <c r="Q100" s="29"/>
      <c r="R100" s="29"/>
      <c r="S100" s="29"/>
      <c r="T100" s="29"/>
      <c r="U100" s="57" t="s">
        <v>23</v>
      </c>
      <c r="V100" s="29"/>
      <c r="W100" s="29"/>
      <c r="X100" s="29"/>
      <c r="Y100" s="29"/>
      <c r="AP100" s="124"/>
    </row>
    <row r="101" spans="1:42" ht="15.75" customHeight="1">
      <c r="A101" s="29">
        <v>37279857</v>
      </c>
      <c r="B101" s="29"/>
      <c r="C101" s="31" t="s">
        <v>28</v>
      </c>
      <c r="D101" s="29" t="s">
        <v>3584</v>
      </c>
      <c r="E101" s="29" t="s">
        <v>580</v>
      </c>
      <c r="F101" s="29" t="s">
        <v>86</v>
      </c>
      <c r="G101" s="29"/>
      <c r="H101" s="29" t="s">
        <v>3409</v>
      </c>
      <c r="I101" s="29"/>
      <c r="J101" s="29">
        <v>12</v>
      </c>
      <c r="K101" s="29">
        <v>6</v>
      </c>
      <c r="L101" s="29">
        <v>6</v>
      </c>
      <c r="M101" s="29">
        <v>0</v>
      </c>
      <c r="N101" s="29">
        <v>0</v>
      </c>
      <c r="O101" s="60">
        <f t="shared" si="7"/>
        <v>0</v>
      </c>
      <c r="P101" s="29" t="s">
        <v>3581</v>
      </c>
      <c r="Q101" s="29"/>
      <c r="R101" s="29"/>
      <c r="S101" s="29"/>
      <c r="T101" s="29"/>
      <c r="U101" s="57" t="s">
        <v>23</v>
      </c>
      <c r="V101" s="29"/>
      <c r="W101" s="29"/>
      <c r="X101" s="29"/>
      <c r="Y101" s="29"/>
      <c r="AP101" s="124"/>
    </row>
    <row r="102" spans="1:42" ht="15.75" customHeight="1">
      <c r="A102" s="29">
        <v>34547554</v>
      </c>
      <c r="B102" s="29"/>
      <c r="C102" s="29"/>
      <c r="D102" s="29" t="s">
        <v>3585</v>
      </c>
      <c r="E102" s="36" t="s">
        <v>580</v>
      </c>
      <c r="F102" s="29"/>
      <c r="G102" s="29"/>
      <c r="H102" s="29" t="s">
        <v>3393</v>
      </c>
      <c r="I102" s="29"/>
      <c r="J102" s="29">
        <v>364</v>
      </c>
      <c r="K102" s="29">
        <v>38</v>
      </c>
      <c r="L102" s="29">
        <v>326</v>
      </c>
      <c r="M102" s="29">
        <v>29</v>
      </c>
      <c r="N102" s="29">
        <v>185</v>
      </c>
      <c r="O102" s="60">
        <f t="shared" si="7"/>
        <v>0.58791208791208793</v>
      </c>
      <c r="P102" s="29" t="s">
        <v>3586</v>
      </c>
      <c r="Q102" s="29"/>
      <c r="R102" s="29"/>
      <c r="S102" s="29"/>
      <c r="T102" s="29"/>
      <c r="U102" s="57" t="s">
        <v>23</v>
      </c>
      <c r="V102" s="29"/>
      <c r="W102" s="29"/>
      <c r="X102" s="29"/>
      <c r="AP102" s="124"/>
    </row>
    <row r="103" spans="1:42" ht="15.75" customHeight="1">
      <c r="B103" s="18"/>
      <c r="C103" s="21"/>
      <c r="P103" s="1"/>
      <c r="Y103" s="19"/>
      <c r="AP103" s="124"/>
    </row>
    <row r="104" spans="1:42" ht="15.75" customHeight="1">
      <c r="B104" s="18"/>
      <c r="C104" s="21"/>
      <c r="P104" s="1"/>
      <c r="Y104" s="19"/>
      <c r="AP104" s="124"/>
    </row>
    <row r="105" spans="1:42" ht="15.75" customHeight="1">
      <c r="B105" s="18"/>
      <c r="C105" s="21"/>
      <c r="P105" s="1"/>
      <c r="Y105" s="19"/>
      <c r="AP105" s="124"/>
    </row>
    <row r="106" spans="1:42" ht="15.75" customHeight="1">
      <c r="B106" s="18"/>
      <c r="C106" s="21"/>
      <c r="P106" s="1"/>
      <c r="Y106" s="19"/>
      <c r="AP106" s="124"/>
    </row>
    <row r="107" spans="1:42" ht="15.75" customHeight="1">
      <c r="B107" s="18"/>
      <c r="C107" s="21"/>
      <c r="Y107" s="19"/>
      <c r="AP107" s="124"/>
    </row>
    <row r="108" spans="1:42" ht="15.75" customHeight="1">
      <c r="B108" s="18"/>
      <c r="C108" s="21"/>
      <c r="Y108" s="19"/>
      <c r="AP108" s="124"/>
    </row>
    <row r="109" spans="1:42" ht="15.75" customHeight="1">
      <c r="B109" s="18"/>
      <c r="C109" s="21"/>
      <c r="Y109" s="19"/>
      <c r="AP109" s="124"/>
    </row>
    <row r="110" spans="1:42" ht="15.75" customHeight="1">
      <c r="B110" s="3"/>
      <c r="C110" s="18"/>
      <c r="Y110" s="19"/>
      <c r="AP110" s="126"/>
    </row>
    <row r="111" spans="1:42" ht="15.75" customHeight="1">
      <c r="B111" s="18"/>
      <c r="C111" s="18"/>
      <c r="Y111" s="19"/>
      <c r="AP111" s="126"/>
    </row>
    <row r="112" spans="1:42" ht="15.75" customHeight="1">
      <c r="B112" s="18"/>
      <c r="C112" s="21"/>
      <c r="Y112" s="19"/>
      <c r="AP112" s="126"/>
    </row>
    <row r="113" spans="2:42" ht="15.75" customHeight="1">
      <c r="B113" s="18"/>
      <c r="C113" s="18"/>
      <c r="Y113" s="19"/>
      <c r="AP113" s="126"/>
    </row>
    <row r="114" spans="2:42" ht="15.75" customHeight="1">
      <c r="B114" s="18"/>
      <c r="C114" s="18"/>
      <c r="Y114" s="19"/>
      <c r="AP114" s="126"/>
    </row>
    <row r="115" spans="2:42" ht="15.75" customHeight="1">
      <c r="B115" s="18"/>
      <c r="C115" s="18"/>
      <c r="Y115" s="19"/>
      <c r="AP115" s="126"/>
    </row>
    <row r="116" spans="2:42" ht="15.75" customHeight="1">
      <c r="B116" s="18"/>
      <c r="C116" s="18"/>
      <c r="Y116" s="19"/>
      <c r="AP116" s="126"/>
    </row>
    <row r="117" spans="2:42" ht="15.75" customHeight="1">
      <c r="B117" s="18"/>
      <c r="C117" s="18"/>
      <c r="Y117" s="19"/>
      <c r="AP117" s="126"/>
    </row>
    <row r="118" spans="2:42" ht="15.75" customHeight="1">
      <c r="B118" s="3"/>
      <c r="C118" s="21"/>
      <c r="Y118" s="19"/>
      <c r="AP118" s="124"/>
    </row>
    <row r="119" spans="2:42" ht="15.75" customHeight="1">
      <c r="B119" s="18"/>
      <c r="C119" s="21"/>
      <c r="Y119" s="19"/>
      <c r="AP119" s="126"/>
    </row>
    <row r="120" spans="2:42" ht="15.75" customHeight="1">
      <c r="B120" s="18"/>
      <c r="C120" s="21"/>
      <c r="Y120" s="19"/>
      <c r="AP120" s="126"/>
    </row>
    <row r="121" spans="2:42" ht="15.75" customHeight="1">
      <c r="B121" s="18"/>
      <c r="C121" s="21"/>
      <c r="Y121" s="19"/>
      <c r="AP121" s="126"/>
    </row>
    <row r="122" spans="2:42" ht="15.75" customHeight="1">
      <c r="B122" s="18"/>
      <c r="C122" s="18"/>
      <c r="Y122" s="19"/>
      <c r="AP122" s="126"/>
    </row>
    <row r="123" spans="2:42" ht="15.75" customHeight="1">
      <c r="B123" s="3"/>
      <c r="C123" s="21"/>
      <c r="Y123" s="19"/>
      <c r="AP123" s="126"/>
    </row>
    <row r="124" spans="2:42" ht="15.75" customHeight="1">
      <c r="B124" s="18"/>
      <c r="C124" s="18"/>
      <c r="Y124" s="19"/>
      <c r="AP124" s="126"/>
    </row>
    <row r="125" spans="2:42" ht="15.75" customHeight="1">
      <c r="B125" s="18"/>
      <c r="C125" s="18"/>
      <c r="Y125" s="19"/>
      <c r="AP125" s="126"/>
    </row>
    <row r="126" spans="2:42" ht="15.75" customHeight="1">
      <c r="B126" s="18"/>
      <c r="C126" s="21"/>
      <c r="Y126" s="19"/>
      <c r="AP126" s="124"/>
    </row>
    <row r="127" spans="2:42" ht="15.75" customHeight="1">
      <c r="B127" s="3"/>
      <c r="C127" s="18"/>
      <c r="Y127" s="19"/>
      <c r="AP127" s="126"/>
    </row>
    <row r="128" spans="2:42" ht="15.75" customHeight="1">
      <c r="B128" s="18"/>
      <c r="C128" s="21"/>
      <c r="P128" s="3"/>
      <c r="Y128" s="19"/>
      <c r="AP128" s="126"/>
    </row>
    <row r="129" spans="2:42" ht="15.75" customHeight="1">
      <c r="B129" s="18"/>
      <c r="C129" s="21"/>
      <c r="Y129" s="19"/>
      <c r="AP129" s="124"/>
    </row>
    <row r="130" spans="2:42" ht="15.75" customHeight="1">
      <c r="B130" s="18"/>
      <c r="C130" s="21"/>
      <c r="Y130" s="19"/>
      <c r="AP130" s="126"/>
    </row>
    <row r="131" spans="2:42" ht="15.75" customHeight="1">
      <c r="B131" s="18"/>
      <c r="C131" s="18"/>
      <c r="Y131" s="19"/>
      <c r="AP131" s="126"/>
    </row>
    <row r="132" spans="2:42" ht="15.75" customHeight="1">
      <c r="B132" s="18"/>
      <c r="C132" s="18"/>
      <c r="Y132" s="19"/>
      <c r="AP132" s="126"/>
    </row>
    <row r="133" spans="2:42" ht="15.75" customHeight="1">
      <c r="B133" s="3"/>
      <c r="C133" s="21"/>
      <c r="Y133" s="19"/>
      <c r="AP133" s="126"/>
    </row>
    <row r="134" spans="2:42" ht="15.75" customHeight="1">
      <c r="B134" s="18"/>
      <c r="C134" s="21"/>
      <c r="Y134" s="19"/>
      <c r="AP134" s="126"/>
    </row>
    <row r="135" spans="2:42" ht="15.75" customHeight="1">
      <c r="B135" s="18"/>
      <c r="C135" s="21"/>
      <c r="Y135" s="19"/>
      <c r="AP135" s="126"/>
    </row>
    <row r="136" spans="2:42" ht="15.75" customHeight="1">
      <c r="B136" s="18"/>
      <c r="C136" s="21"/>
      <c r="Y136" s="19"/>
      <c r="AP136" s="124"/>
    </row>
    <row r="137" spans="2:42" ht="15.75" customHeight="1">
      <c r="B137" s="18"/>
      <c r="C137" s="21"/>
      <c r="Y137" s="19"/>
      <c r="AP137" s="124"/>
    </row>
    <row r="138" spans="2:42" ht="15.75" customHeight="1">
      <c r="B138" s="18"/>
      <c r="C138" s="18"/>
      <c r="Y138" s="19"/>
      <c r="AP138" s="126"/>
    </row>
    <row r="139" spans="2:42" ht="15.75" customHeight="1">
      <c r="B139" s="3"/>
      <c r="C139" s="21"/>
      <c r="Y139" s="19"/>
      <c r="AP139" s="126"/>
    </row>
    <row r="140" spans="2:42" ht="15.75" customHeight="1">
      <c r="B140" s="18"/>
      <c r="C140" s="21"/>
      <c r="Y140" s="19"/>
      <c r="AP140" s="126"/>
    </row>
    <row r="141" spans="2:42" ht="15.75" customHeight="1">
      <c r="B141" s="3"/>
      <c r="C141" s="21"/>
      <c r="Y141" s="19"/>
      <c r="AP141" s="126"/>
    </row>
    <row r="142" spans="2:42" ht="15.75" customHeight="1">
      <c r="B142" s="18"/>
      <c r="C142" s="18"/>
      <c r="Y142" s="19"/>
      <c r="AP142" s="126"/>
    </row>
    <row r="143" spans="2:42" ht="15.75" customHeight="1">
      <c r="B143" s="18"/>
      <c r="C143" s="21"/>
      <c r="Y143" s="19"/>
      <c r="AP143" s="124"/>
    </row>
    <row r="144" spans="2:42" ht="15.75" customHeight="1">
      <c r="B144" s="18"/>
      <c r="C144" s="21"/>
      <c r="Y144" s="19"/>
      <c r="AP144" s="126"/>
    </row>
    <row r="145" spans="2:42" ht="15.75" customHeight="1">
      <c r="B145" s="3"/>
      <c r="C145" s="18"/>
      <c r="Y145" s="19"/>
      <c r="AP145" s="126"/>
    </row>
    <row r="146" spans="2:42" ht="15.75" customHeight="1">
      <c r="B146" s="18"/>
      <c r="C146" s="18"/>
      <c r="Y146" s="19"/>
      <c r="AP146" s="126"/>
    </row>
    <row r="147" spans="2:42" ht="15.75" customHeight="1">
      <c r="B147" s="18"/>
      <c r="C147" s="18"/>
      <c r="Y147" s="19"/>
      <c r="AP147" s="126"/>
    </row>
    <row r="148" spans="2:42" ht="15.75" customHeight="1">
      <c r="B148" s="18"/>
      <c r="C148" s="21"/>
      <c r="Y148" s="19"/>
      <c r="AP148" s="126"/>
    </row>
    <row r="149" spans="2:42" ht="15.75" customHeight="1">
      <c r="B149" s="18"/>
      <c r="C149" s="21"/>
      <c r="Y149" s="19"/>
      <c r="AP149" s="126"/>
    </row>
    <row r="150" spans="2:42" ht="15.75" customHeight="1">
      <c r="B150" s="3"/>
      <c r="C150" s="21"/>
      <c r="Y150" s="19"/>
      <c r="AP150" s="126"/>
    </row>
    <row r="151" spans="2:42" ht="15.75" customHeight="1">
      <c r="B151" s="18"/>
      <c r="C151" s="18"/>
      <c r="Y151" s="19"/>
      <c r="AP151" s="126"/>
    </row>
    <row r="152" spans="2:42" ht="15.75" customHeight="1">
      <c r="B152" s="18"/>
      <c r="C152" s="21"/>
      <c r="Y152" s="19"/>
      <c r="AP152" s="124"/>
    </row>
    <row r="153" spans="2:42" ht="15.75" customHeight="1">
      <c r="B153" s="18"/>
      <c r="C153" s="21"/>
      <c r="Y153" s="19"/>
      <c r="AP153" s="126"/>
    </row>
    <row r="154" spans="2:42" ht="15.75" customHeight="1">
      <c r="B154" s="18"/>
      <c r="C154" s="21"/>
      <c r="Y154" s="19"/>
      <c r="AP154" s="126"/>
    </row>
    <row r="155" spans="2:42" ht="15.75" customHeight="1">
      <c r="B155" s="18"/>
      <c r="C155" s="21"/>
      <c r="Y155" s="19"/>
      <c r="AP155" s="126"/>
    </row>
    <row r="156" spans="2:42" ht="15.75" customHeight="1">
      <c r="B156" s="18"/>
      <c r="C156" s="21"/>
      <c r="Y156" s="19"/>
      <c r="AP156" s="126"/>
    </row>
    <row r="157" spans="2:42" ht="15.75" customHeight="1">
      <c r="B157" s="18"/>
      <c r="C157" s="18"/>
      <c r="Y157" s="19"/>
      <c r="AP157" s="126"/>
    </row>
    <row r="158" spans="2:42" ht="15.75" customHeight="1">
      <c r="B158" s="18"/>
      <c r="C158" s="21"/>
      <c r="Y158" s="19"/>
      <c r="AP158" s="126"/>
    </row>
    <row r="159" spans="2:42" ht="15.75" customHeight="1">
      <c r="B159" s="18"/>
      <c r="C159" s="18"/>
      <c r="Y159" s="19"/>
      <c r="AP159" s="126"/>
    </row>
    <row r="160" spans="2:42" ht="15.75" customHeight="1">
      <c r="B160" s="18"/>
      <c r="C160" s="18"/>
      <c r="Y160" s="19"/>
      <c r="AP160" s="126"/>
    </row>
    <row r="161" spans="2:42" ht="15.75" customHeight="1">
      <c r="B161" s="18"/>
      <c r="C161" s="18"/>
      <c r="Y161" s="19"/>
      <c r="AP161" s="126"/>
    </row>
    <row r="162" spans="2:42" ht="15.75" customHeight="1">
      <c r="B162" s="18"/>
      <c r="C162" s="21"/>
      <c r="Y162" s="19"/>
      <c r="AP162" s="126"/>
    </row>
    <row r="163" spans="2:42" ht="15.75" customHeight="1">
      <c r="B163" s="18"/>
      <c r="C163" s="21"/>
      <c r="Y163" s="19"/>
      <c r="AP163" s="124"/>
    </row>
    <row r="164" spans="2:42" ht="15.75" customHeight="1">
      <c r="B164" s="18"/>
      <c r="C164" s="21"/>
      <c r="Y164" s="19"/>
      <c r="AP164" s="124"/>
    </row>
    <row r="165" spans="2:42" ht="15.75" customHeight="1">
      <c r="B165" s="18"/>
      <c r="C165" s="21"/>
      <c r="Y165" s="19"/>
      <c r="AP165" s="126"/>
    </row>
    <row r="166" spans="2:42" ht="15.75" customHeight="1">
      <c r="B166" s="18"/>
      <c r="C166" s="18"/>
      <c r="Y166" s="19"/>
      <c r="AP166" s="124"/>
    </row>
    <row r="167" spans="2:42" ht="15.75" customHeight="1">
      <c r="B167" s="18"/>
      <c r="C167" s="21"/>
      <c r="Y167" s="19"/>
      <c r="AP167" s="126"/>
    </row>
    <row r="168" spans="2:42" ht="15.75" customHeight="1">
      <c r="B168" s="18"/>
      <c r="C168" s="21"/>
      <c r="Y168" s="19"/>
      <c r="AP168" s="126"/>
    </row>
    <row r="169" spans="2:42" ht="15.75" customHeight="1">
      <c r="B169" s="18"/>
      <c r="C169" s="21"/>
      <c r="Y169" s="19"/>
      <c r="AP169" s="126"/>
    </row>
    <row r="170" spans="2:42" ht="15.75" customHeight="1">
      <c r="B170" s="3"/>
      <c r="C170" s="18"/>
      <c r="Y170" s="19"/>
      <c r="AP170" s="124"/>
    </row>
    <row r="171" spans="2:42" ht="15.75" customHeight="1">
      <c r="B171" s="18"/>
      <c r="C171" s="18"/>
      <c r="Y171" s="19"/>
      <c r="AP171" s="126"/>
    </row>
    <row r="172" spans="2:42" ht="15.75" customHeight="1">
      <c r="B172" s="18"/>
      <c r="C172" s="21"/>
      <c r="Y172" s="19"/>
      <c r="AP172" s="126"/>
    </row>
    <row r="173" spans="2:42" ht="15.75" customHeight="1">
      <c r="B173" s="18"/>
      <c r="C173" s="21"/>
      <c r="Y173" s="19"/>
      <c r="AP173" s="126"/>
    </row>
    <row r="174" spans="2:42" ht="15.75" customHeight="1">
      <c r="B174" s="18"/>
      <c r="C174" s="21"/>
      <c r="Y174" s="19"/>
      <c r="AP174" s="126"/>
    </row>
    <row r="175" spans="2:42" ht="15.75" customHeight="1">
      <c r="B175" s="18"/>
      <c r="C175" s="21"/>
      <c r="Y175" s="19"/>
      <c r="AP175" s="124"/>
    </row>
    <row r="176" spans="2:42" ht="15.75" customHeight="1">
      <c r="B176" s="3"/>
      <c r="C176" s="21"/>
      <c r="Y176" s="19"/>
      <c r="AP176" s="124"/>
    </row>
    <row r="177" spans="2:42" ht="15.75" customHeight="1">
      <c r="B177" s="18"/>
      <c r="C177" s="21"/>
      <c r="Y177" s="19"/>
      <c r="AP177" s="124"/>
    </row>
    <row r="178" spans="2:42" ht="15.75" customHeight="1">
      <c r="B178" s="18"/>
      <c r="C178" s="18"/>
      <c r="Y178" s="19"/>
      <c r="AP178" s="124"/>
    </row>
    <row r="179" spans="2:42" ht="15.75" customHeight="1">
      <c r="B179" s="18"/>
      <c r="C179" s="18"/>
      <c r="Y179" s="19"/>
      <c r="AP179" s="124"/>
    </row>
    <row r="180" spans="2:42" ht="15.75" customHeight="1">
      <c r="B180" s="18"/>
      <c r="C180" s="18"/>
      <c r="Y180" s="19"/>
      <c r="AP180" s="126"/>
    </row>
    <row r="181" spans="2:42" ht="15.75" customHeight="1">
      <c r="B181" s="3"/>
      <c r="C181" s="18"/>
      <c r="Y181" s="19"/>
      <c r="AP181" s="126"/>
    </row>
    <row r="182" spans="2:42" ht="15.75" customHeight="1">
      <c r="B182" s="18"/>
      <c r="C182" s="21"/>
      <c r="Y182" s="19"/>
      <c r="AP182" s="126"/>
    </row>
    <row r="183" spans="2:42" ht="15.75" customHeight="1">
      <c r="B183" s="18"/>
      <c r="C183" s="21"/>
      <c r="Y183" s="19"/>
      <c r="AP183" s="126"/>
    </row>
    <row r="184" spans="2:42" ht="15.75" customHeight="1">
      <c r="B184" s="18"/>
      <c r="C184" s="21"/>
      <c r="Y184" s="19"/>
      <c r="AP184" s="126"/>
    </row>
    <row r="185" spans="2:42" ht="15.75" customHeight="1">
      <c r="B185" s="18"/>
      <c r="C185" s="21"/>
      <c r="Y185" s="19"/>
      <c r="AP185" s="126"/>
    </row>
    <row r="186" spans="2:42" ht="15.75" customHeight="1">
      <c r="B186" s="18"/>
      <c r="C186" s="21"/>
      <c r="Y186" s="19"/>
      <c r="AP186" s="126"/>
    </row>
    <row r="187" spans="2:42" ht="15.75" customHeight="1">
      <c r="B187" s="18"/>
      <c r="C187" s="18"/>
      <c r="Y187" s="19"/>
      <c r="AP187" s="126"/>
    </row>
    <row r="188" spans="2:42" ht="15.75" customHeight="1">
      <c r="B188" s="18"/>
      <c r="C188" s="18"/>
      <c r="Y188" s="19"/>
      <c r="AP188" s="126"/>
    </row>
    <row r="189" spans="2:42" ht="15.75" customHeight="1">
      <c r="B189" s="18"/>
      <c r="C189" s="18"/>
      <c r="Y189" s="19"/>
      <c r="AP189" s="126"/>
    </row>
    <row r="190" spans="2:42" ht="15.75" customHeight="1">
      <c r="B190" s="18"/>
      <c r="C190" s="18"/>
      <c r="Y190" s="19"/>
      <c r="AP190" s="126"/>
    </row>
    <row r="191" spans="2:42" ht="15.75" customHeight="1">
      <c r="B191" s="18"/>
      <c r="C191" s="21"/>
      <c r="Y191" s="19"/>
      <c r="AP191" s="126"/>
    </row>
    <row r="192" spans="2:42" ht="15.75" customHeight="1">
      <c r="B192" s="18"/>
      <c r="C192" s="21"/>
      <c r="Y192" s="19"/>
      <c r="AP192" s="126"/>
    </row>
    <row r="193" spans="2:42" ht="15.75" customHeight="1">
      <c r="B193" s="18"/>
      <c r="C193" s="18"/>
      <c r="Y193" s="19"/>
      <c r="AP193" s="126"/>
    </row>
    <row r="194" spans="2:42" ht="15.75" customHeight="1">
      <c r="B194" s="18"/>
      <c r="C194" s="18"/>
      <c r="Y194" s="19"/>
      <c r="AP194" s="126"/>
    </row>
    <row r="195" spans="2:42" ht="15.75" customHeight="1">
      <c r="B195" s="18"/>
      <c r="C195" s="18"/>
      <c r="Y195" s="19"/>
      <c r="AP195" s="126"/>
    </row>
    <row r="196" spans="2:42" ht="15.75" customHeight="1">
      <c r="B196" s="18"/>
      <c r="C196" s="18"/>
      <c r="Y196" s="19"/>
      <c r="AP196" s="126"/>
    </row>
    <row r="197" spans="2:42" ht="15.75" customHeight="1">
      <c r="B197" s="18"/>
      <c r="C197" s="18"/>
      <c r="Y197" s="19"/>
      <c r="AP197" s="126"/>
    </row>
    <row r="198" spans="2:42" ht="15.75" customHeight="1">
      <c r="B198" s="18"/>
      <c r="C198" s="18"/>
      <c r="Y198" s="19"/>
      <c r="AP198" s="126"/>
    </row>
    <row r="199" spans="2:42" ht="15.75" customHeight="1">
      <c r="B199" s="18"/>
      <c r="C199" s="18"/>
      <c r="Y199" s="19"/>
      <c r="AP199" s="126"/>
    </row>
    <row r="200" spans="2:42" ht="15.75" customHeight="1">
      <c r="B200" s="18"/>
      <c r="C200" s="21"/>
      <c r="Y200" s="19"/>
      <c r="AP200" s="126"/>
    </row>
    <row r="201" spans="2:42" ht="15.75" customHeight="1">
      <c r="B201" s="3"/>
      <c r="C201" s="21"/>
      <c r="Y201" s="19"/>
      <c r="AP201" s="126"/>
    </row>
    <row r="202" spans="2:42" ht="15.75" customHeight="1">
      <c r="B202" s="18"/>
      <c r="C202" s="18"/>
      <c r="Y202" s="19"/>
      <c r="AP202" s="126"/>
    </row>
    <row r="203" spans="2:42" ht="15.75" customHeight="1">
      <c r="B203" s="18"/>
      <c r="C203" s="18"/>
      <c r="Y203" s="19"/>
      <c r="AP203" s="124"/>
    </row>
    <row r="204" spans="2:42" ht="15.75" customHeight="1">
      <c r="B204" s="18"/>
      <c r="C204" s="21"/>
      <c r="Y204" s="19"/>
      <c r="AP204" s="124"/>
    </row>
    <row r="205" spans="2:42" ht="15.75" customHeight="1">
      <c r="B205" s="3"/>
      <c r="C205" s="21"/>
      <c r="Y205" s="19"/>
      <c r="AP205" s="126"/>
    </row>
    <row r="206" spans="2:42" ht="15.75" customHeight="1">
      <c r="B206" s="18"/>
      <c r="C206" s="18"/>
      <c r="Y206" s="19"/>
      <c r="AP206" s="126"/>
    </row>
    <row r="207" spans="2:42" ht="15.75" customHeight="1">
      <c r="B207" s="18"/>
      <c r="C207" s="21"/>
      <c r="Y207" s="19"/>
      <c r="AP207" s="124"/>
    </row>
    <row r="208" spans="2:42" ht="15.75" customHeight="1">
      <c r="B208" s="18"/>
      <c r="C208" s="18"/>
      <c r="Y208" s="19"/>
      <c r="AP208" s="126"/>
    </row>
    <row r="209" spans="2:42" ht="15.75" customHeight="1">
      <c r="B209" s="18"/>
      <c r="C209" s="18"/>
      <c r="Y209" s="19"/>
      <c r="AP209" s="126"/>
    </row>
    <row r="210" spans="2:42" ht="15.75" customHeight="1">
      <c r="B210" s="18"/>
      <c r="C210" s="18"/>
      <c r="Y210" s="19"/>
      <c r="AP210" s="124"/>
    </row>
    <row r="211" spans="2:42" ht="15.75" customHeight="1">
      <c r="B211" s="18"/>
      <c r="C211" s="18"/>
      <c r="Y211" s="19"/>
      <c r="AP211" s="124"/>
    </row>
    <row r="212" spans="2:42" ht="15.75" customHeight="1">
      <c r="B212" s="18"/>
      <c r="C212" s="21"/>
      <c r="Y212" s="19"/>
      <c r="AP212" s="124"/>
    </row>
    <row r="213" spans="2:42" ht="15.75" customHeight="1">
      <c r="B213" s="3"/>
      <c r="C213" s="21"/>
      <c r="Y213" s="19"/>
      <c r="AP213" s="124"/>
    </row>
    <row r="214" spans="2:42" ht="15.75" customHeight="1">
      <c r="B214" s="18"/>
      <c r="C214" s="21"/>
      <c r="Y214" s="19"/>
      <c r="AP214" s="124"/>
    </row>
    <row r="215" spans="2:42" ht="15.75" customHeight="1">
      <c r="B215" s="18"/>
      <c r="C215" s="21"/>
      <c r="Y215" s="19"/>
      <c r="AP215" s="124"/>
    </row>
    <row r="216" spans="2:42" ht="15.75" customHeight="1">
      <c r="B216" s="18"/>
      <c r="C216" s="21"/>
      <c r="Y216" s="19"/>
      <c r="AP216" s="126"/>
    </row>
    <row r="217" spans="2:42" ht="15.75" customHeight="1">
      <c r="B217" s="18"/>
      <c r="C217" s="21"/>
      <c r="Y217" s="19"/>
      <c r="AP217" s="126"/>
    </row>
    <row r="218" spans="2:42" ht="15.75" customHeight="1">
      <c r="B218" s="18"/>
      <c r="C218" s="18"/>
      <c r="Y218" s="19"/>
      <c r="AP218" s="126"/>
    </row>
    <row r="219" spans="2:42" ht="15.75" customHeight="1">
      <c r="B219" s="18"/>
      <c r="C219" s="18"/>
      <c r="Y219" s="19"/>
      <c r="AP219" s="126"/>
    </row>
    <row r="220" spans="2:42" ht="15.75" customHeight="1">
      <c r="B220" s="18"/>
      <c r="C220" s="21"/>
      <c r="Y220" s="19"/>
      <c r="AP220" s="126"/>
    </row>
    <row r="221" spans="2:42" ht="15.75" customHeight="1">
      <c r="B221" s="3"/>
      <c r="C221" s="18"/>
      <c r="Y221" s="19"/>
      <c r="AP221" s="124"/>
    </row>
    <row r="222" spans="2:42" ht="15.75" customHeight="1">
      <c r="B222" s="18"/>
      <c r="C222" s="18"/>
      <c r="Y222" s="19"/>
      <c r="AP222" s="126"/>
    </row>
    <row r="223" spans="2:42" ht="15.75" customHeight="1">
      <c r="B223" s="18"/>
      <c r="C223" s="18"/>
      <c r="Y223" s="19"/>
      <c r="AP223" s="126"/>
    </row>
    <row r="224" spans="2:42" ht="15.75" customHeight="1">
      <c r="B224" s="18"/>
      <c r="C224" s="18"/>
      <c r="Y224" s="19"/>
      <c r="AP224" s="126"/>
    </row>
    <row r="225" spans="2:42" ht="15.75" customHeight="1">
      <c r="B225" s="18"/>
      <c r="C225" s="18"/>
      <c r="Y225" s="19"/>
      <c r="AP225" s="126"/>
    </row>
    <row r="226" spans="2:42" ht="15.75" customHeight="1">
      <c r="B226" s="18"/>
      <c r="C226" s="21"/>
      <c r="Y226" s="19"/>
      <c r="AP226" s="124"/>
    </row>
    <row r="227" spans="2:42" ht="15.75" customHeight="1">
      <c r="B227" s="18"/>
      <c r="C227" s="18"/>
      <c r="Y227" s="19"/>
      <c r="AP227" s="126"/>
    </row>
    <row r="228" spans="2:42" ht="15.75" customHeight="1">
      <c r="B228" s="18"/>
      <c r="C228" s="21"/>
      <c r="Y228" s="19"/>
      <c r="AP228" s="124"/>
    </row>
    <row r="229" spans="2:42" ht="15.75" customHeight="1">
      <c r="B229" s="18"/>
      <c r="C229" s="21"/>
      <c r="Y229" s="19"/>
      <c r="AP229" s="124"/>
    </row>
    <row r="230" spans="2:42" ht="15.75" customHeight="1">
      <c r="B230" s="18"/>
      <c r="C230" s="18"/>
      <c r="Y230" s="19"/>
      <c r="AP230" s="124"/>
    </row>
    <row r="231" spans="2:42" ht="15.75" customHeight="1">
      <c r="B231" s="18"/>
      <c r="C231" s="18"/>
      <c r="Y231" s="19"/>
      <c r="AP231" s="124"/>
    </row>
    <row r="232" spans="2:42" ht="15.75" customHeight="1">
      <c r="B232" s="18"/>
      <c r="C232" s="18"/>
      <c r="Y232" s="19"/>
      <c r="AP232" s="124"/>
    </row>
    <row r="233" spans="2:42" ht="15.75" customHeight="1">
      <c r="B233" s="18"/>
      <c r="C233" s="18"/>
      <c r="Y233" s="19"/>
      <c r="AP233" s="124"/>
    </row>
    <row r="234" spans="2:42" ht="15.75" customHeight="1">
      <c r="B234" s="18"/>
      <c r="C234" s="18"/>
      <c r="Y234" s="19"/>
      <c r="AP234" s="124"/>
    </row>
    <row r="235" spans="2:42" ht="15.75" customHeight="1">
      <c r="B235" s="18"/>
      <c r="C235" s="21"/>
      <c r="Y235" s="19"/>
      <c r="AP235" s="124"/>
    </row>
    <row r="236" spans="2:42" ht="15.75" customHeight="1">
      <c r="B236" s="18"/>
      <c r="C236" s="18"/>
      <c r="Y236" s="19"/>
      <c r="AP236" s="124"/>
    </row>
    <row r="237" spans="2:42" ht="15.75" customHeight="1">
      <c r="B237" s="18"/>
      <c r="C237" s="21"/>
      <c r="D237" s="22"/>
      <c r="Y237" s="19"/>
      <c r="AP237" s="126"/>
    </row>
    <row r="238" spans="2:42" ht="15.75" customHeight="1">
      <c r="B238" s="18"/>
      <c r="C238" s="21"/>
      <c r="D238" s="22"/>
      <c r="Y238" s="19"/>
      <c r="AP238" s="124"/>
    </row>
    <row r="239" spans="2:42" ht="15.75" customHeight="1">
      <c r="B239" s="18"/>
      <c r="C239" s="18"/>
      <c r="D239" s="22"/>
      <c r="Y239" s="19"/>
      <c r="AP239" s="124"/>
    </row>
    <row r="240" spans="2:42" ht="15.75" customHeight="1">
      <c r="B240" s="18"/>
      <c r="C240" s="21"/>
      <c r="D240" s="22"/>
      <c r="Y240" s="19"/>
      <c r="AP240" s="124"/>
    </row>
    <row r="241" spans="2:42" ht="15.75" customHeight="1">
      <c r="B241" s="18"/>
      <c r="C241" s="21"/>
      <c r="D241" s="22"/>
      <c r="Y241" s="19"/>
      <c r="AP241" s="124"/>
    </row>
    <row r="242" spans="2:42" ht="15.75" customHeight="1">
      <c r="B242" s="18"/>
      <c r="C242" s="21"/>
      <c r="D242" s="22"/>
      <c r="Y242" s="19"/>
      <c r="AP242" s="124"/>
    </row>
    <row r="243" spans="2:42" ht="15.75" customHeight="1">
      <c r="B243" s="18"/>
      <c r="C243" s="18"/>
      <c r="Y243" s="19"/>
      <c r="AP243" s="124"/>
    </row>
    <row r="244" spans="2:42" ht="15.75" customHeight="1">
      <c r="B244" s="18"/>
      <c r="C244" s="18"/>
      <c r="Y244" s="19"/>
      <c r="AP244" s="124"/>
    </row>
    <row r="245" spans="2:42" ht="15.75" customHeight="1">
      <c r="B245" s="18"/>
      <c r="C245" s="18"/>
      <c r="Y245" s="19"/>
      <c r="AP245" s="124"/>
    </row>
    <row r="246" spans="2:42" ht="15.75" customHeight="1">
      <c r="B246" s="18"/>
      <c r="C246" s="21"/>
      <c r="Y246" s="19"/>
      <c r="AP246" s="124"/>
    </row>
    <row r="247" spans="2:42" ht="15.75" customHeight="1">
      <c r="B247" s="18"/>
      <c r="C247" s="18"/>
      <c r="Y247" s="19"/>
      <c r="AP247" s="124"/>
    </row>
    <row r="248" spans="2:42" ht="15.75" customHeight="1">
      <c r="B248" s="18"/>
      <c r="C248" s="21"/>
      <c r="Y248" s="19"/>
      <c r="AP248" s="124"/>
    </row>
    <row r="249" spans="2:42" ht="15.75" customHeight="1">
      <c r="B249" s="18"/>
      <c r="C249" s="21"/>
      <c r="Y249" s="19"/>
      <c r="AP249" s="126"/>
    </row>
    <row r="250" spans="2:42" ht="15.75" customHeight="1">
      <c r="B250" s="18"/>
      <c r="C250" s="18"/>
      <c r="Y250" s="19"/>
    </row>
    <row r="251" spans="2:42" ht="15.75" customHeight="1">
      <c r="B251" s="18"/>
      <c r="C251" s="18"/>
      <c r="Y251" s="19"/>
    </row>
    <row r="252" spans="2:42" ht="15.75" customHeight="1">
      <c r="B252" s="18"/>
      <c r="C252" s="18"/>
      <c r="Y252" s="19"/>
    </row>
    <row r="253" spans="2:42" ht="15.75" customHeight="1">
      <c r="B253" s="18"/>
      <c r="C253" s="21"/>
      <c r="Y253" s="19"/>
    </row>
    <row r="254" spans="2:42" ht="15.75" customHeight="1">
      <c r="B254" s="18"/>
      <c r="C254" s="21"/>
      <c r="Y254" s="19"/>
    </row>
    <row r="255" spans="2:42" ht="15.75" customHeight="1">
      <c r="B255" s="18"/>
      <c r="C255" s="21"/>
      <c r="Y255" s="19"/>
    </row>
    <row r="256" spans="2:42" ht="15.75" customHeight="1">
      <c r="B256" s="18"/>
      <c r="C256" s="21"/>
      <c r="Y256" s="19"/>
    </row>
    <row r="257" spans="2:25" ht="15.75" customHeight="1">
      <c r="B257" s="18"/>
      <c r="C257" s="21"/>
      <c r="Y257" s="19"/>
    </row>
    <row r="258" spans="2:25" ht="15.75" customHeight="1">
      <c r="B258" s="18"/>
      <c r="C258" s="18"/>
      <c r="Y258" s="19"/>
    </row>
    <row r="259" spans="2:25" ht="15.75" customHeight="1">
      <c r="B259" s="18"/>
      <c r="C259" s="18"/>
      <c r="Y259" s="19"/>
    </row>
    <row r="260" spans="2:25" ht="15.75" customHeight="1">
      <c r="B260" s="18"/>
      <c r="C260" s="21"/>
      <c r="Y260" s="19"/>
    </row>
    <row r="261" spans="2:25" ht="15.75" customHeight="1">
      <c r="B261" s="3"/>
      <c r="C261" s="18"/>
      <c r="Y261" s="19"/>
    </row>
    <row r="262" spans="2:25" ht="15.75" customHeight="1">
      <c r="B262" s="18"/>
      <c r="C262" s="21"/>
      <c r="Y262" s="19"/>
    </row>
    <row r="263" spans="2:25" ht="15.75" customHeight="1">
      <c r="B263" s="18"/>
      <c r="C263" s="21"/>
      <c r="Y263" s="19"/>
    </row>
    <row r="264" spans="2:25" ht="15.75" customHeight="1">
      <c r="B264" s="18"/>
      <c r="C264" s="21"/>
      <c r="Y264" s="19"/>
    </row>
    <row r="265" spans="2:25" ht="15.75" customHeight="1">
      <c r="B265" s="18"/>
      <c r="C265" s="18"/>
      <c r="Y265" s="19"/>
    </row>
    <row r="266" spans="2:25" ht="15.75" customHeight="1">
      <c r="B266" s="18"/>
      <c r="C266" s="21"/>
      <c r="Y266" s="19"/>
    </row>
    <row r="267" spans="2:25" ht="15.75" customHeight="1">
      <c r="B267" s="18"/>
      <c r="C267" s="21"/>
      <c r="Y267" s="19"/>
    </row>
    <row r="268" spans="2:25" ht="15.75" customHeight="1">
      <c r="B268" s="18"/>
      <c r="C268" s="21"/>
      <c r="M268" s="3"/>
      <c r="N268" s="3"/>
      <c r="O268" s="3"/>
      <c r="Y268" s="19"/>
    </row>
    <row r="269" spans="2:25" ht="15.75" customHeight="1">
      <c r="B269" s="18"/>
      <c r="C269" s="18"/>
      <c r="N269" s="3"/>
      <c r="O269" s="3"/>
      <c r="Y269" s="19"/>
    </row>
    <row r="270" spans="2:25" ht="15.75" customHeight="1">
      <c r="B270" s="3"/>
      <c r="C270" s="21"/>
      <c r="Y270" s="19"/>
    </row>
    <row r="271" spans="2:25" ht="15.75" customHeight="1">
      <c r="B271" s="18"/>
      <c r="C271" s="18"/>
      <c r="Y271" s="19"/>
    </row>
    <row r="272" spans="2:25" ht="15.75" customHeight="1">
      <c r="B272" s="18"/>
      <c r="C272" s="18"/>
      <c r="Y272" s="19"/>
    </row>
    <row r="273" spans="2:25" ht="15.75" customHeight="1">
      <c r="B273" s="18"/>
      <c r="C273" s="21"/>
      <c r="Y273" s="19"/>
    </row>
    <row r="274" spans="2:25" ht="15.75" customHeight="1">
      <c r="B274" s="18"/>
      <c r="C274" s="18"/>
      <c r="M274" s="3"/>
      <c r="N274" s="3"/>
      <c r="O274" s="3"/>
      <c r="Y274" s="19"/>
    </row>
    <row r="275" spans="2:25" ht="15.75" customHeight="1">
      <c r="Y275" s="19"/>
    </row>
    <row r="276" spans="2:25" ht="15.75" customHeight="1">
      <c r="Y276" s="19"/>
    </row>
    <row r="277" spans="2:25" ht="15.75" customHeight="1">
      <c r="Y277" s="19"/>
    </row>
    <row r="278" spans="2:25" ht="15.75" customHeight="1">
      <c r="Y278" s="19"/>
    </row>
    <row r="279" spans="2:25" ht="15.75" customHeight="1">
      <c r="Y279" s="19"/>
    </row>
    <row r="280" spans="2:25" ht="15.75" customHeight="1">
      <c r="Y280" s="19"/>
    </row>
    <row r="281" spans="2:25" ht="15.75" customHeight="1">
      <c r="Y281" s="19"/>
    </row>
    <row r="282" spans="2:25" ht="15.75" customHeight="1">
      <c r="Y282" s="19"/>
    </row>
    <row r="283" spans="2:25" ht="15.75" customHeight="1">
      <c r="Y283" s="19"/>
    </row>
    <row r="284" spans="2:25" ht="15.75" customHeight="1">
      <c r="Y284" s="19"/>
    </row>
    <row r="285" spans="2:25" ht="15.75" customHeight="1">
      <c r="Y285" s="19"/>
    </row>
    <row r="286" spans="2:25" ht="15.75" customHeight="1">
      <c r="Y286" s="19"/>
    </row>
    <row r="287" spans="2:25" ht="15.75" customHeight="1">
      <c r="Y287" s="19"/>
    </row>
    <row r="288" spans="2:25" ht="15.75" customHeight="1">
      <c r="Y288" s="19"/>
    </row>
    <row r="289" spans="25:25" ht="15.75" customHeight="1">
      <c r="Y289" s="19"/>
    </row>
    <row r="290" spans="25:25" ht="15.75" customHeight="1">
      <c r="Y290" s="19"/>
    </row>
    <row r="291" spans="25:25" ht="15.75" customHeight="1">
      <c r="Y291" s="19"/>
    </row>
    <row r="292" spans="25:25" ht="15.75" customHeight="1">
      <c r="Y292" s="19"/>
    </row>
    <row r="293" spans="25:25" ht="15.75" customHeight="1">
      <c r="Y293" s="19"/>
    </row>
    <row r="294" spans="25:25" ht="15.75" customHeight="1">
      <c r="Y294" s="19"/>
    </row>
    <row r="295" spans="25:25" ht="15.75" customHeight="1">
      <c r="Y295" s="19"/>
    </row>
    <row r="296" spans="25:25" ht="15.75" customHeight="1">
      <c r="Y296" s="19"/>
    </row>
    <row r="297" spans="25:25" ht="15.75" customHeight="1">
      <c r="Y297" s="19"/>
    </row>
    <row r="298" spans="25:25" ht="15.75" customHeight="1">
      <c r="Y298" s="19"/>
    </row>
    <row r="299" spans="25:25" ht="15.75" customHeight="1">
      <c r="Y299" s="19"/>
    </row>
    <row r="300" spans="25:25" ht="15.75" customHeight="1">
      <c r="Y300" s="19"/>
    </row>
    <row r="301" spans="25:25" ht="15.75" customHeight="1">
      <c r="Y301" s="19"/>
    </row>
    <row r="302" spans="25:25" ht="15.75" customHeight="1">
      <c r="Y302" s="19"/>
    </row>
    <row r="303" spans="25:25" ht="15.75" customHeight="1">
      <c r="Y303" s="19"/>
    </row>
    <row r="304" spans="25:25" ht="15.75" customHeight="1">
      <c r="Y304" s="19"/>
    </row>
    <row r="305" spans="25:25" ht="15.75" customHeight="1">
      <c r="Y305" s="19"/>
    </row>
    <row r="306" spans="25:25" ht="15.75" customHeight="1">
      <c r="Y306" s="19"/>
    </row>
    <row r="307" spans="25:25" ht="15.75" customHeight="1">
      <c r="Y307" s="19"/>
    </row>
    <row r="308" spans="25:25" ht="15.75" customHeight="1">
      <c r="Y308" s="19"/>
    </row>
    <row r="309" spans="25:25" ht="15.75" customHeight="1">
      <c r="Y309" s="19"/>
    </row>
    <row r="310" spans="25:25" ht="15.75" customHeight="1">
      <c r="Y310" s="19"/>
    </row>
    <row r="311" spans="25:25" ht="15.75" customHeight="1">
      <c r="Y311" s="19"/>
    </row>
    <row r="312" spans="25:25" ht="15.75" customHeight="1">
      <c r="Y312" s="19"/>
    </row>
    <row r="313" spans="25:25" ht="15.75" customHeight="1">
      <c r="Y313" s="19"/>
    </row>
    <row r="314" spans="25:25" ht="15.75" customHeight="1">
      <c r="Y314" s="19"/>
    </row>
    <row r="315" spans="25:25" ht="15.75" customHeight="1">
      <c r="Y315" s="19"/>
    </row>
    <row r="316" spans="25:25" ht="15.75" customHeight="1">
      <c r="Y316" s="19"/>
    </row>
    <row r="317" spans="25:25" ht="15.75" customHeight="1">
      <c r="Y317" s="19"/>
    </row>
    <row r="318" spans="25:25" ht="15.75" customHeight="1">
      <c r="Y318" s="19"/>
    </row>
    <row r="319" spans="25:25" ht="15.75" customHeight="1">
      <c r="Y319" s="19"/>
    </row>
    <row r="320" spans="25:25" ht="15.75" customHeight="1">
      <c r="Y320" s="19"/>
    </row>
    <row r="321" spans="25:25" ht="15.75" customHeight="1">
      <c r="Y321" s="19"/>
    </row>
    <row r="322" spans="25:25" ht="15.75" customHeight="1">
      <c r="Y322" s="19"/>
    </row>
    <row r="323" spans="25:25" ht="15.75" customHeight="1">
      <c r="Y323" s="19"/>
    </row>
    <row r="324" spans="25:25" ht="15.75" customHeight="1">
      <c r="Y324" s="19"/>
    </row>
    <row r="325" spans="25:25" ht="15.75" customHeight="1">
      <c r="Y325" s="19"/>
    </row>
    <row r="326" spans="25:25" ht="15.75" customHeight="1">
      <c r="Y326" s="19"/>
    </row>
    <row r="327" spans="25:25" ht="15.75" customHeight="1">
      <c r="Y327" s="19"/>
    </row>
    <row r="328" spans="25:25" ht="15.75" customHeight="1">
      <c r="Y328" s="19"/>
    </row>
    <row r="329" spans="25:25" ht="15.75" customHeight="1">
      <c r="Y329" s="19"/>
    </row>
    <row r="330" spans="25:25" ht="15.75" customHeight="1">
      <c r="Y330" s="19"/>
    </row>
    <row r="331" spans="25:25" ht="15.75" customHeight="1">
      <c r="Y331" s="19"/>
    </row>
    <row r="332" spans="25:25" ht="15.75" customHeight="1">
      <c r="Y332" s="19"/>
    </row>
    <row r="333" spans="25:25" ht="15.75" customHeight="1">
      <c r="Y333" s="19"/>
    </row>
    <row r="334" spans="25:25" ht="15.75" customHeight="1">
      <c r="Y334" s="19"/>
    </row>
    <row r="335" spans="25:25" ht="15.75" customHeight="1">
      <c r="Y335" s="19"/>
    </row>
    <row r="336" spans="25:25" ht="15.75" customHeight="1">
      <c r="Y336" s="19"/>
    </row>
    <row r="337" spans="25:25" ht="15.75" customHeight="1">
      <c r="Y337" s="19"/>
    </row>
    <row r="338" spans="25:25" ht="15.75" customHeight="1">
      <c r="Y338" s="19"/>
    </row>
    <row r="339" spans="25:25" ht="15.75" customHeight="1">
      <c r="Y339" s="19"/>
    </row>
    <row r="340" spans="25:25" ht="15.75" customHeight="1">
      <c r="Y340" s="19"/>
    </row>
    <row r="341" spans="25:25" ht="15.75" customHeight="1">
      <c r="Y341" s="19"/>
    </row>
    <row r="342" spans="25:25" ht="15.75" customHeight="1">
      <c r="Y342" s="19"/>
    </row>
    <row r="343" spans="25:25" ht="15.75" customHeight="1">
      <c r="Y343" s="19"/>
    </row>
    <row r="344" spans="25:25" ht="15.75" customHeight="1">
      <c r="Y344" s="19"/>
    </row>
    <row r="345" spans="25:25" ht="15.75" customHeight="1">
      <c r="Y345" s="19"/>
    </row>
    <row r="346" spans="25:25" ht="15.75" customHeight="1">
      <c r="Y346" s="19"/>
    </row>
    <row r="347" spans="25:25" ht="15.75" customHeight="1">
      <c r="Y347" s="19"/>
    </row>
    <row r="348" spans="25:25" ht="15.75" customHeight="1">
      <c r="Y348" s="19"/>
    </row>
    <row r="349" spans="25:25" ht="15.75" customHeight="1">
      <c r="Y349" s="19"/>
    </row>
    <row r="350" spans="25:25" ht="15.75" customHeight="1">
      <c r="Y350" s="19"/>
    </row>
    <row r="351" spans="25:25" ht="15.75" customHeight="1">
      <c r="Y351" s="19"/>
    </row>
    <row r="352" spans="25:25" ht="15.75" customHeight="1">
      <c r="Y352" s="19"/>
    </row>
    <row r="353" spans="25:25" ht="15.75" customHeight="1">
      <c r="Y353" s="19"/>
    </row>
    <row r="354" spans="25:25" ht="15.75" customHeight="1">
      <c r="Y354" s="19"/>
    </row>
    <row r="355" spans="25:25" ht="15.75" customHeight="1">
      <c r="Y355" s="19"/>
    </row>
    <row r="356" spans="25:25" ht="15.75" customHeight="1">
      <c r="Y356" s="19"/>
    </row>
    <row r="357" spans="25:25" ht="15.75" customHeight="1">
      <c r="Y357" s="19"/>
    </row>
    <row r="358" spans="25:25" ht="15.75" customHeight="1">
      <c r="Y358" s="19"/>
    </row>
    <row r="359" spans="25:25" ht="15.75" customHeight="1">
      <c r="Y359" s="19"/>
    </row>
    <row r="360" spans="25:25" ht="15.75" customHeight="1">
      <c r="Y360" s="19"/>
    </row>
    <row r="361" spans="25:25" ht="15.75" customHeight="1">
      <c r="Y361" s="19"/>
    </row>
    <row r="362" spans="25:25" ht="15.75" customHeight="1">
      <c r="Y362" s="19"/>
    </row>
    <row r="363" spans="25:25" ht="15.75" customHeight="1">
      <c r="Y363" s="19"/>
    </row>
    <row r="364" spans="25:25" ht="15.75" customHeight="1">
      <c r="Y364" s="19"/>
    </row>
    <row r="365" spans="25:25" ht="15.75" customHeight="1">
      <c r="Y365" s="19"/>
    </row>
    <row r="366" spans="25:25" ht="15.75" customHeight="1">
      <c r="Y366" s="19"/>
    </row>
    <row r="367" spans="25:25" ht="15.75" customHeight="1">
      <c r="Y367" s="19"/>
    </row>
    <row r="368" spans="25:25" ht="15.75" customHeight="1">
      <c r="Y368" s="19"/>
    </row>
    <row r="369" spans="25:25" ht="15.75" customHeight="1">
      <c r="Y369" s="19"/>
    </row>
    <row r="370" spans="25:25" ht="15.75" customHeight="1">
      <c r="Y370" s="19"/>
    </row>
    <row r="371" spans="25:25" ht="15.75" customHeight="1">
      <c r="Y371" s="19"/>
    </row>
    <row r="372" spans="25:25" ht="15.75" customHeight="1">
      <c r="Y372" s="19"/>
    </row>
    <row r="373" spans="25:25" ht="15.75" customHeight="1">
      <c r="Y373" s="19"/>
    </row>
    <row r="374" spans="25:25" ht="15.75" customHeight="1">
      <c r="Y374" s="19"/>
    </row>
    <row r="375" spans="25:25" ht="15.75" customHeight="1">
      <c r="Y375" s="19"/>
    </row>
    <row r="376" spans="25:25" ht="15.75" customHeight="1">
      <c r="Y376" s="19"/>
    </row>
    <row r="377" spans="25:25" ht="15.75" customHeight="1">
      <c r="Y377" s="19"/>
    </row>
    <row r="378" spans="25:25" ht="15.75" customHeight="1">
      <c r="Y378" s="19"/>
    </row>
    <row r="379" spans="25:25" ht="15.75" customHeight="1">
      <c r="Y379" s="19"/>
    </row>
    <row r="380" spans="25:25" ht="15.75" customHeight="1">
      <c r="Y380" s="19"/>
    </row>
    <row r="381" spans="25:25" ht="15.75" customHeight="1">
      <c r="Y381" s="19"/>
    </row>
    <row r="382" spans="25:25" ht="15.75" customHeight="1">
      <c r="Y382" s="19"/>
    </row>
    <row r="383" spans="25:25" ht="15.75" customHeight="1">
      <c r="Y383" s="19"/>
    </row>
    <row r="384" spans="25:25" ht="15.75" customHeight="1">
      <c r="Y384" s="19"/>
    </row>
    <row r="385" spans="25:25" ht="15.75" customHeight="1">
      <c r="Y385" s="19"/>
    </row>
    <row r="386" spans="25:25" ht="15.75" customHeight="1">
      <c r="Y386" s="19"/>
    </row>
    <row r="387" spans="25:25" ht="15.75" customHeight="1">
      <c r="Y387" s="19"/>
    </row>
    <row r="388" spans="25:25" ht="15.75" customHeight="1">
      <c r="Y388" s="19"/>
    </row>
    <row r="389" spans="25:25" ht="15.75" customHeight="1">
      <c r="Y389" s="19"/>
    </row>
    <row r="390" spans="25:25" ht="15.75" customHeight="1">
      <c r="Y390" s="19"/>
    </row>
    <row r="391" spans="25:25" ht="15.75" customHeight="1">
      <c r="Y391" s="19"/>
    </row>
    <row r="392" spans="25:25" ht="15.75" customHeight="1">
      <c r="Y392" s="19"/>
    </row>
    <row r="393" spans="25:25" ht="15.75" customHeight="1">
      <c r="Y393" s="19"/>
    </row>
    <row r="394" spans="25:25" ht="15.75" customHeight="1">
      <c r="Y394" s="19"/>
    </row>
    <row r="395" spans="25:25" ht="15.75" customHeight="1">
      <c r="Y395" s="19"/>
    </row>
    <row r="396" spans="25:25" ht="15.75" customHeight="1">
      <c r="Y396" s="19"/>
    </row>
    <row r="397" spans="25:25" ht="15.75" customHeight="1">
      <c r="Y397" s="19"/>
    </row>
    <row r="398" spans="25:25" ht="15.75" customHeight="1">
      <c r="Y398" s="19"/>
    </row>
    <row r="399" spans="25:25" ht="15.75" customHeight="1">
      <c r="Y399" s="19"/>
    </row>
    <row r="400" spans="25:25" ht="15.75" customHeight="1">
      <c r="Y400" s="19"/>
    </row>
    <row r="401" spans="25:25" ht="15.75" customHeight="1">
      <c r="Y401" s="19"/>
    </row>
    <row r="402" spans="25:25" ht="15.75" customHeight="1">
      <c r="Y402" s="19"/>
    </row>
    <row r="403" spans="25:25" ht="15.75" customHeight="1">
      <c r="Y403" s="19"/>
    </row>
    <row r="404" spans="25:25" ht="15.75" customHeight="1">
      <c r="Y404" s="19"/>
    </row>
    <row r="405" spans="25:25" ht="15.75" customHeight="1">
      <c r="Y405" s="19"/>
    </row>
    <row r="406" spans="25:25" ht="15.75" customHeight="1">
      <c r="Y406" s="19"/>
    </row>
    <row r="407" spans="25:25" ht="15.75" customHeight="1">
      <c r="Y407" s="19"/>
    </row>
    <row r="408" spans="25:25" ht="15.75" customHeight="1">
      <c r="Y408" s="19"/>
    </row>
    <row r="409" spans="25:25" ht="15.75" customHeight="1">
      <c r="Y409" s="19"/>
    </row>
    <row r="410" spans="25:25" ht="15.75" customHeight="1">
      <c r="Y410" s="19"/>
    </row>
    <row r="411" spans="25:25" ht="15.75" customHeight="1">
      <c r="Y411" s="19"/>
    </row>
    <row r="412" spans="25:25" ht="15.75" customHeight="1">
      <c r="Y412" s="19"/>
    </row>
    <row r="413" spans="25:25" ht="15.75" customHeight="1">
      <c r="Y413" s="19"/>
    </row>
    <row r="414" spans="25:25" ht="15.75" customHeight="1">
      <c r="Y414" s="19"/>
    </row>
    <row r="415" spans="25:25" ht="15.75" customHeight="1">
      <c r="Y415" s="19"/>
    </row>
    <row r="416" spans="25:25" ht="15.75" customHeight="1">
      <c r="Y416" s="19"/>
    </row>
    <row r="417" spans="25:25" ht="15.75" customHeight="1">
      <c r="Y417" s="19"/>
    </row>
    <row r="418" spans="25:25" ht="15.75" customHeight="1">
      <c r="Y418" s="19"/>
    </row>
    <row r="419" spans="25:25" ht="15.75" customHeight="1">
      <c r="Y419" s="19"/>
    </row>
    <row r="420" spans="25:25" ht="15.75" customHeight="1">
      <c r="Y420" s="19"/>
    </row>
    <row r="421" spans="25:25" ht="15.75" customHeight="1">
      <c r="Y421" s="19"/>
    </row>
    <row r="422" spans="25:25" ht="15.75" customHeight="1">
      <c r="Y422" s="19"/>
    </row>
    <row r="423" spans="25:25" ht="15.75" customHeight="1">
      <c r="Y423" s="19"/>
    </row>
    <row r="424" spans="25:25" ht="15.75" customHeight="1">
      <c r="Y424" s="19"/>
    </row>
    <row r="425" spans="25:25" ht="15.75" customHeight="1">
      <c r="Y425" s="19"/>
    </row>
    <row r="426" spans="25:25" ht="15.75" customHeight="1">
      <c r="Y426" s="19"/>
    </row>
    <row r="427" spans="25:25" ht="15.75" customHeight="1">
      <c r="Y427" s="19"/>
    </row>
    <row r="428" spans="25:25" ht="15.75" customHeight="1">
      <c r="Y428" s="19"/>
    </row>
    <row r="429" spans="25:25" ht="15.75" customHeight="1">
      <c r="Y429" s="19"/>
    </row>
    <row r="430" spans="25:25" ht="15.75" customHeight="1">
      <c r="Y430" s="19"/>
    </row>
    <row r="431" spans="25:25" ht="15.75" customHeight="1">
      <c r="Y431" s="19"/>
    </row>
    <row r="432" spans="25:25" ht="15.75" customHeight="1">
      <c r="Y432" s="19"/>
    </row>
    <row r="433" spans="25:25" ht="15.75" customHeight="1">
      <c r="Y433" s="19"/>
    </row>
    <row r="434" spans="25:25" ht="15.75" customHeight="1">
      <c r="Y434" s="19"/>
    </row>
    <row r="435" spans="25:25" ht="15.75" customHeight="1">
      <c r="Y435" s="19"/>
    </row>
    <row r="436" spans="25:25" ht="15.75" customHeight="1">
      <c r="Y436" s="19"/>
    </row>
    <row r="437" spans="25:25" ht="15.75" customHeight="1">
      <c r="Y437" s="19"/>
    </row>
    <row r="438" spans="25:25" ht="15.75" customHeight="1">
      <c r="Y438" s="19"/>
    </row>
    <row r="439" spans="25:25" ht="15.75" customHeight="1">
      <c r="Y439" s="19"/>
    </row>
    <row r="440" spans="25:25" ht="15.75" customHeight="1">
      <c r="Y440" s="19"/>
    </row>
    <row r="441" spans="25:25" ht="15.75" customHeight="1">
      <c r="Y441" s="19"/>
    </row>
    <row r="442" spans="25:25" ht="15.75" customHeight="1">
      <c r="Y442" s="19"/>
    </row>
    <row r="443" spans="25:25" ht="15.75" customHeight="1">
      <c r="Y443" s="19"/>
    </row>
    <row r="444" spans="25:25" ht="15.75" customHeight="1">
      <c r="Y444" s="19"/>
    </row>
    <row r="445" spans="25:25" ht="15.75" customHeight="1">
      <c r="Y445" s="19"/>
    </row>
    <row r="446" spans="25:25" ht="15.75" customHeight="1">
      <c r="Y446" s="19"/>
    </row>
    <row r="447" spans="25:25" ht="15.75" customHeight="1">
      <c r="Y447" s="19"/>
    </row>
    <row r="448" spans="25:25" ht="15.75" customHeight="1">
      <c r="Y448" s="19"/>
    </row>
    <row r="449" spans="25:25" ht="15.75" customHeight="1">
      <c r="Y449" s="19"/>
    </row>
    <row r="450" spans="25:25" ht="15.75" customHeight="1">
      <c r="Y450" s="19"/>
    </row>
    <row r="451" spans="25:25" ht="15.75" customHeight="1">
      <c r="Y451" s="19"/>
    </row>
    <row r="452" spans="25:25" ht="15.75" customHeight="1">
      <c r="Y452" s="19"/>
    </row>
    <row r="453" spans="25:25" ht="15.75" customHeight="1">
      <c r="Y453" s="19"/>
    </row>
    <row r="454" spans="25:25" ht="15.75" customHeight="1">
      <c r="Y454" s="19"/>
    </row>
    <row r="455" spans="25:25" ht="15.75" customHeight="1">
      <c r="Y455" s="19"/>
    </row>
    <row r="456" spans="25:25" ht="15.75" customHeight="1">
      <c r="Y456" s="19"/>
    </row>
    <row r="457" spans="25:25" ht="15.75" customHeight="1">
      <c r="Y457" s="19"/>
    </row>
    <row r="458" spans="25:25" ht="15.75" customHeight="1">
      <c r="Y458" s="19"/>
    </row>
    <row r="459" spans="25:25" ht="15.75" customHeight="1">
      <c r="Y459" s="19"/>
    </row>
    <row r="460" spans="25:25" ht="15.75" customHeight="1">
      <c r="Y460" s="19"/>
    </row>
    <row r="461" spans="25:25" ht="15.75" customHeight="1">
      <c r="Y461" s="19"/>
    </row>
    <row r="462" spans="25:25" ht="15.75" customHeight="1">
      <c r="Y462" s="19"/>
    </row>
    <row r="463" spans="25:25" ht="15.75" customHeight="1">
      <c r="Y463" s="19"/>
    </row>
    <row r="464" spans="25:25" ht="15.75" customHeight="1">
      <c r="Y464" s="19"/>
    </row>
    <row r="465" spans="25:25" ht="15.75" customHeight="1">
      <c r="Y465" s="19"/>
    </row>
    <row r="466" spans="25:25" ht="15.75" customHeight="1">
      <c r="Y466" s="19"/>
    </row>
    <row r="467" spans="25:25" ht="15.75" customHeight="1">
      <c r="Y467" s="19"/>
    </row>
    <row r="468" spans="25:25" ht="15.75" customHeight="1">
      <c r="Y468" s="19"/>
    </row>
    <row r="469" spans="25:25" ht="15.75" customHeight="1">
      <c r="Y469" s="19"/>
    </row>
    <row r="470" spans="25:25" ht="15.75" customHeight="1">
      <c r="Y470" s="19"/>
    </row>
    <row r="471" spans="25:25" ht="15.75" customHeight="1">
      <c r="Y471" s="19"/>
    </row>
    <row r="472" spans="25:25" ht="15.75" customHeight="1">
      <c r="Y472" s="19"/>
    </row>
    <row r="473" spans="25:25" ht="15.75" customHeight="1">
      <c r="Y473" s="19"/>
    </row>
    <row r="474" spans="25:25" ht="15.75" customHeight="1">
      <c r="Y474" s="19"/>
    </row>
    <row r="475" spans="25:25" ht="15.75" customHeight="1">
      <c r="Y475" s="19"/>
    </row>
    <row r="476" spans="25:25" ht="15.75" customHeight="1">
      <c r="Y476" s="19"/>
    </row>
    <row r="477" spans="25:25" ht="15.75" customHeight="1">
      <c r="Y477" s="19"/>
    </row>
    <row r="478" spans="25:25" ht="15.75" customHeight="1">
      <c r="Y478" s="19"/>
    </row>
    <row r="479" spans="25:25" ht="15.75" customHeight="1">
      <c r="Y479" s="19"/>
    </row>
    <row r="480" spans="25:25" ht="15.75" customHeight="1">
      <c r="Y480" s="19"/>
    </row>
    <row r="481" spans="25:25" ht="15.75" customHeight="1">
      <c r="Y481" s="19"/>
    </row>
    <row r="482" spans="25:25" ht="15.75" customHeight="1">
      <c r="Y482" s="19"/>
    </row>
    <row r="483" spans="25:25" ht="15.75" customHeight="1">
      <c r="Y483" s="19"/>
    </row>
    <row r="484" spans="25:25" ht="15.75" customHeight="1">
      <c r="Y484" s="19"/>
    </row>
    <row r="485" spans="25:25" ht="15.75" customHeight="1">
      <c r="Y485" s="19"/>
    </row>
    <row r="486" spans="25:25" ht="15.75" customHeight="1">
      <c r="Y486" s="19"/>
    </row>
    <row r="487" spans="25:25" ht="15.75" customHeight="1">
      <c r="Y487" s="19"/>
    </row>
    <row r="488" spans="25:25" ht="15.75" customHeight="1">
      <c r="Y488" s="19"/>
    </row>
    <row r="489" spans="25:25" ht="15.75" customHeight="1">
      <c r="Y489" s="19"/>
    </row>
    <row r="490" spans="25:25" ht="15.75" customHeight="1">
      <c r="Y490" s="19"/>
    </row>
    <row r="491" spans="25:25" ht="15.75" customHeight="1">
      <c r="Y491" s="19"/>
    </row>
    <row r="492" spans="25:25" ht="15.75" customHeight="1">
      <c r="Y492" s="19"/>
    </row>
    <row r="493" spans="25:25" ht="15.75" customHeight="1">
      <c r="Y493" s="19"/>
    </row>
    <row r="494" spans="25:25" ht="15.75" customHeight="1">
      <c r="Y494" s="19"/>
    </row>
    <row r="495" spans="25:25" ht="15.75" customHeight="1">
      <c r="Y495" s="19"/>
    </row>
    <row r="496" spans="25:25" ht="15.75" customHeight="1">
      <c r="Y496" s="19"/>
    </row>
    <row r="497" spans="25:25" ht="15.75" customHeight="1">
      <c r="Y497" s="19"/>
    </row>
    <row r="498" spans="25:25" ht="15.75" customHeight="1">
      <c r="Y498" s="19"/>
    </row>
    <row r="499" spans="25:25" ht="15.75" customHeight="1">
      <c r="Y499" s="19"/>
    </row>
    <row r="500" spans="25:25" ht="15.75" customHeight="1">
      <c r="Y500" s="19"/>
    </row>
    <row r="501" spans="25:25" ht="15.75" customHeight="1">
      <c r="Y501" s="19"/>
    </row>
    <row r="502" spans="25:25" ht="15.75" customHeight="1">
      <c r="Y502" s="19"/>
    </row>
    <row r="503" spans="25:25" ht="15.75" customHeight="1">
      <c r="Y503" s="19"/>
    </row>
    <row r="504" spans="25:25" ht="15.75" customHeight="1">
      <c r="Y504" s="19"/>
    </row>
    <row r="505" spans="25:25" ht="15.75" customHeight="1">
      <c r="Y505" s="19"/>
    </row>
    <row r="506" spans="25:25" ht="15.75" customHeight="1">
      <c r="Y506" s="19"/>
    </row>
    <row r="507" spans="25:25" ht="15.75" customHeight="1">
      <c r="Y507" s="19"/>
    </row>
    <row r="508" spans="25:25" ht="15.75" customHeight="1">
      <c r="Y508" s="19"/>
    </row>
    <row r="509" spans="25:25" ht="15.75" customHeight="1">
      <c r="Y509" s="19"/>
    </row>
    <row r="510" spans="25:25" ht="15.75" customHeight="1">
      <c r="Y510" s="19"/>
    </row>
    <row r="511" spans="25:25" ht="15.75" customHeight="1">
      <c r="Y511" s="19"/>
    </row>
    <row r="512" spans="25:25" ht="15.75" customHeight="1">
      <c r="Y512" s="19"/>
    </row>
    <row r="513" spans="25:25" ht="15.75" customHeight="1">
      <c r="Y513" s="19"/>
    </row>
    <row r="514" spans="25:25" ht="15.75" customHeight="1">
      <c r="Y514" s="19"/>
    </row>
    <row r="515" spans="25:25" ht="15.75" customHeight="1">
      <c r="Y515" s="19"/>
    </row>
    <row r="516" spans="25:25" ht="15.75" customHeight="1">
      <c r="Y516" s="19"/>
    </row>
    <row r="517" spans="25:25" ht="15.75" customHeight="1">
      <c r="Y517" s="19"/>
    </row>
    <row r="518" spans="25:25" ht="15.75" customHeight="1">
      <c r="Y518" s="19"/>
    </row>
    <row r="519" spans="25:25" ht="15.75" customHeight="1">
      <c r="Y519" s="19"/>
    </row>
    <row r="520" spans="25:25" ht="15.75" customHeight="1">
      <c r="Y520" s="19"/>
    </row>
    <row r="521" spans="25:25" ht="15.75" customHeight="1">
      <c r="Y521" s="19"/>
    </row>
    <row r="522" spans="25:25" ht="15.75" customHeight="1">
      <c r="Y522" s="19"/>
    </row>
    <row r="523" spans="25:25" ht="15.75" customHeight="1">
      <c r="Y523" s="19"/>
    </row>
    <row r="524" spans="25:25" ht="15.75" customHeight="1">
      <c r="Y524" s="19"/>
    </row>
    <row r="525" spans="25:25" ht="15.75" customHeight="1">
      <c r="Y525" s="19"/>
    </row>
    <row r="526" spans="25:25" ht="15.75" customHeight="1">
      <c r="Y526" s="19"/>
    </row>
    <row r="527" spans="25:25" ht="15.75" customHeight="1">
      <c r="Y527" s="19"/>
    </row>
    <row r="528" spans="25:25" ht="15.75" customHeight="1">
      <c r="Y528" s="19"/>
    </row>
    <row r="529" spans="25:25" ht="15.75" customHeight="1">
      <c r="Y529" s="19"/>
    </row>
    <row r="530" spans="25:25" ht="15.75" customHeight="1">
      <c r="Y530" s="19"/>
    </row>
    <row r="531" spans="25:25" ht="15.75" customHeight="1">
      <c r="Y531" s="19"/>
    </row>
    <row r="532" spans="25:25" ht="15.75" customHeight="1">
      <c r="Y532" s="19"/>
    </row>
    <row r="533" spans="25:25" ht="15.75" customHeight="1">
      <c r="Y533" s="19"/>
    </row>
    <row r="534" spans="25:25" ht="15.75" customHeight="1">
      <c r="Y534" s="19"/>
    </row>
    <row r="535" spans="25:25" ht="15.75" customHeight="1">
      <c r="Y535" s="19"/>
    </row>
    <row r="536" spans="25:25" ht="15.75" customHeight="1">
      <c r="Y536" s="19"/>
    </row>
    <row r="537" spans="25:25" ht="15.75" customHeight="1">
      <c r="Y537" s="19"/>
    </row>
    <row r="538" spans="25:25" ht="15.75" customHeight="1">
      <c r="Y538" s="19"/>
    </row>
    <row r="539" spans="25:25" ht="15.75" customHeight="1">
      <c r="Y539" s="19"/>
    </row>
    <row r="540" spans="25:25" ht="15.75" customHeight="1">
      <c r="Y540" s="19"/>
    </row>
    <row r="541" spans="25:25" ht="15.75" customHeight="1">
      <c r="Y541" s="19"/>
    </row>
    <row r="542" spans="25:25" ht="15.75" customHeight="1">
      <c r="Y542" s="19"/>
    </row>
    <row r="543" spans="25:25" ht="15.75" customHeight="1">
      <c r="Y543" s="19"/>
    </row>
    <row r="544" spans="25:25" ht="15.75" customHeight="1">
      <c r="Y544" s="19"/>
    </row>
    <row r="545" spans="25:25" ht="15.75" customHeight="1">
      <c r="Y545" s="19"/>
    </row>
    <row r="546" spans="25:25" ht="15.75" customHeight="1">
      <c r="Y546" s="19"/>
    </row>
    <row r="547" spans="25:25" ht="15.75" customHeight="1">
      <c r="Y547" s="19"/>
    </row>
    <row r="548" spans="25:25" ht="15.75" customHeight="1">
      <c r="Y548" s="19"/>
    </row>
    <row r="549" spans="25:25" ht="15.75" customHeight="1">
      <c r="Y549" s="19"/>
    </row>
    <row r="550" spans="25:25" ht="15.75" customHeight="1">
      <c r="Y550" s="19"/>
    </row>
    <row r="551" spans="25:25" ht="15.75" customHeight="1">
      <c r="Y551" s="19"/>
    </row>
    <row r="552" spans="25:25" ht="15.75" customHeight="1">
      <c r="Y552" s="19"/>
    </row>
    <row r="553" spans="25:25" ht="15.75" customHeight="1">
      <c r="Y553" s="19"/>
    </row>
    <row r="554" spans="25:25" ht="15.75" customHeight="1">
      <c r="Y554" s="19"/>
    </row>
    <row r="555" spans="25:25" ht="15.75" customHeight="1">
      <c r="Y555" s="19"/>
    </row>
    <row r="556" spans="25:25" ht="15.75" customHeight="1">
      <c r="Y556" s="19"/>
    </row>
    <row r="557" spans="25:25" ht="15.75" customHeight="1">
      <c r="Y557" s="19"/>
    </row>
    <row r="558" spans="25:25" ht="15.75" customHeight="1">
      <c r="Y558" s="19"/>
    </row>
    <row r="559" spans="25:25" ht="15.75" customHeight="1">
      <c r="Y559" s="19"/>
    </row>
    <row r="560" spans="25:25" ht="15.75" customHeight="1">
      <c r="Y560" s="19"/>
    </row>
    <row r="561" spans="25:25" ht="15.75" customHeight="1">
      <c r="Y561" s="19"/>
    </row>
    <row r="562" spans="25:25" ht="15.75" customHeight="1">
      <c r="Y562" s="19"/>
    </row>
    <row r="563" spans="25:25" ht="15.75" customHeight="1">
      <c r="Y563" s="19"/>
    </row>
    <row r="564" spans="25:25" ht="15.75" customHeight="1">
      <c r="Y564" s="19"/>
    </row>
    <row r="565" spans="25:25" ht="15.75" customHeight="1">
      <c r="Y565" s="19"/>
    </row>
    <row r="566" spans="25:25" ht="15.75" customHeight="1">
      <c r="Y566" s="19"/>
    </row>
    <row r="567" spans="25:25" ht="15.75" customHeight="1">
      <c r="Y567" s="19"/>
    </row>
    <row r="568" spans="25:25" ht="15.75" customHeight="1">
      <c r="Y568" s="19"/>
    </row>
    <row r="569" spans="25:25" ht="15.75" customHeight="1">
      <c r="Y569" s="19"/>
    </row>
    <row r="570" spans="25:25" ht="15.75" customHeight="1">
      <c r="Y570" s="19"/>
    </row>
    <row r="571" spans="25:25" ht="15.75" customHeight="1">
      <c r="Y571" s="19"/>
    </row>
    <row r="572" spans="25:25" ht="15.75" customHeight="1">
      <c r="Y572" s="19"/>
    </row>
    <row r="573" spans="25:25" ht="15.75" customHeight="1">
      <c r="Y573" s="19"/>
    </row>
    <row r="574" spans="25:25" ht="15.75" customHeight="1">
      <c r="Y574" s="19"/>
    </row>
    <row r="575" spans="25:25" ht="15.75" customHeight="1">
      <c r="Y575" s="19"/>
    </row>
    <row r="576" spans="25:25" ht="15.75" customHeight="1">
      <c r="Y576" s="19"/>
    </row>
    <row r="577" spans="25:25" ht="15.75" customHeight="1">
      <c r="Y577" s="19"/>
    </row>
    <row r="578" spans="25:25" ht="15.75" customHeight="1">
      <c r="Y578" s="19"/>
    </row>
    <row r="579" spans="25:25" ht="15.75" customHeight="1">
      <c r="Y579" s="19"/>
    </row>
    <row r="580" spans="25:25" ht="15.75" customHeight="1">
      <c r="Y580" s="19"/>
    </row>
    <row r="581" spans="25:25" ht="15.75" customHeight="1">
      <c r="Y581" s="19"/>
    </row>
    <row r="582" spans="25:25" ht="15.75" customHeight="1">
      <c r="Y582" s="19"/>
    </row>
    <row r="583" spans="25:25" ht="15.75" customHeight="1">
      <c r="Y583" s="19"/>
    </row>
    <row r="584" spans="25:25" ht="15.75" customHeight="1">
      <c r="Y584" s="19"/>
    </row>
    <row r="585" spans="25:25" ht="15.75" customHeight="1">
      <c r="Y585" s="19"/>
    </row>
    <row r="586" spans="25:25" ht="15.75" customHeight="1">
      <c r="Y586" s="19"/>
    </row>
    <row r="587" spans="25:25" ht="15.75" customHeight="1">
      <c r="Y587" s="19"/>
    </row>
    <row r="588" spans="25:25" ht="15.75" customHeight="1">
      <c r="Y588" s="19"/>
    </row>
    <row r="589" spans="25:25" ht="15.75" customHeight="1">
      <c r="Y589" s="19"/>
    </row>
    <row r="590" spans="25:25" ht="15.75" customHeight="1">
      <c r="Y590" s="19"/>
    </row>
    <row r="591" spans="25:25" ht="15.75" customHeight="1">
      <c r="Y591" s="19"/>
    </row>
    <row r="592" spans="25:25" ht="15.75" customHeight="1">
      <c r="Y592" s="19"/>
    </row>
    <row r="593" spans="25:25" ht="15.75" customHeight="1">
      <c r="Y593" s="19"/>
    </row>
    <row r="594" spans="25:25" ht="15.75" customHeight="1">
      <c r="Y594" s="19"/>
    </row>
    <row r="595" spans="25:25" ht="15.75" customHeight="1">
      <c r="Y595" s="19"/>
    </row>
    <row r="596" spans="25:25" ht="15.75" customHeight="1">
      <c r="Y596" s="19"/>
    </row>
    <row r="597" spans="25:25" ht="15.75" customHeight="1">
      <c r="Y597" s="19"/>
    </row>
    <row r="598" spans="25:25" ht="15.75" customHeight="1">
      <c r="Y598" s="19"/>
    </row>
    <row r="599" spans="25:25" ht="15.75" customHeight="1">
      <c r="Y599" s="19"/>
    </row>
    <row r="600" spans="25:25" ht="15.75" customHeight="1">
      <c r="Y600" s="19"/>
    </row>
    <row r="601" spans="25:25" ht="15.75" customHeight="1">
      <c r="Y601" s="19"/>
    </row>
    <row r="602" spans="25:25" ht="15.75" customHeight="1">
      <c r="Y602" s="19"/>
    </row>
    <row r="603" spans="25:25" ht="15.75" customHeight="1">
      <c r="Y603" s="19"/>
    </row>
    <row r="604" spans="25:25" ht="15.75" customHeight="1">
      <c r="Y604" s="19"/>
    </row>
    <row r="605" spans="25:25" ht="15.75" customHeight="1">
      <c r="Y605" s="19"/>
    </row>
    <row r="606" spans="25:25" ht="15.75" customHeight="1">
      <c r="Y606" s="19"/>
    </row>
    <row r="607" spans="25:25" ht="15.75" customHeight="1">
      <c r="Y607" s="19"/>
    </row>
    <row r="608" spans="25:25" ht="15.75" customHeight="1">
      <c r="Y608" s="19"/>
    </row>
    <row r="609" spans="25:25" ht="15.75" customHeight="1">
      <c r="Y609" s="19"/>
    </row>
    <row r="610" spans="25:25" ht="15.75" customHeight="1">
      <c r="Y610" s="19"/>
    </row>
    <row r="611" spans="25:25" ht="15.75" customHeight="1">
      <c r="Y611" s="19"/>
    </row>
    <row r="612" spans="25:25" ht="15.75" customHeight="1">
      <c r="Y612" s="19"/>
    </row>
    <row r="613" spans="25:25" ht="15.75" customHeight="1">
      <c r="Y613" s="19"/>
    </row>
    <row r="614" spans="25:25" ht="15.75" customHeight="1">
      <c r="Y614" s="19"/>
    </row>
    <row r="615" spans="25:25" ht="15.75" customHeight="1">
      <c r="Y615" s="19"/>
    </row>
    <row r="616" spans="25:25" ht="15.75" customHeight="1">
      <c r="Y616" s="19"/>
    </row>
    <row r="617" spans="25:25" ht="15.75" customHeight="1">
      <c r="Y617" s="19"/>
    </row>
    <row r="618" spans="25:25" ht="15.75" customHeight="1">
      <c r="Y618" s="19"/>
    </row>
    <row r="619" spans="25:25" ht="15.75" customHeight="1">
      <c r="Y619" s="19"/>
    </row>
    <row r="620" spans="25:25" ht="15.75" customHeight="1">
      <c r="Y620" s="19"/>
    </row>
    <row r="621" spans="25:25" ht="15.75" customHeight="1">
      <c r="Y621" s="19"/>
    </row>
    <row r="622" spans="25:25" ht="15.75" customHeight="1">
      <c r="Y622" s="19"/>
    </row>
    <row r="623" spans="25:25" ht="15.75" customHeight="1">
      <c r="Y623" s="19"/>
    </row>
    <row r="624" spans="25:25" ht="15.75" customHeight="1">
      <c r="Y624" s="19"/>
    </row>
    <row r="625" spans="25:25" ht="15.75" customHeight="1">
      <c r="Y625" s="19"/>
    </row>
    <row r="626" spans="25:25" ht="15.75" customHeight="1">
      <c r="Y626" s="19"/>
    </row>
    <row r="627" spans="25:25" ht="15.75" customHeight="1">
      <c r="Y627" s="19"/>
    </row>
    <row r="628" spans="25:25" ht="15.75" customHeight="1">
      <c r="Y628" s="19"/>
    </row>
    <row r="629" spans="25:25" ht="15.75" customHeight="1">
      <c r="Y629" s="19"/>
    </row>
    <row r="630" spans="25:25" ht="15.75" customHeight="1">
      <c r="Y630" s="19"/>
    </row>
    <row r="631" spans="25:25" ht="15.75" customHeight="1">
      <c r="Y631" s="19"/>
    </row>
    <row r="632" spans="25:25" ht="15.75" customHeight="1">
      <c r="Y632" s="19"/>
    </row>
    <row r="633" spans="25:25" ht="15.75" customHeight="1">
      <c r="Y633" s="19"/>
    </row>
    <row r="634" spans="25:25" ht="15.75" customHeight="1">
      <c r="Y634" s="19"/>
    </row>
    <row r="635" spans="25:25" ht="15.75" customHeight="1">
      <c r="Y635" s="19"/>
    </row>
    <row r="636" spans="25:25" ht="15.75" customHeight="1">
      <c r="Y636" s="19"/>
    </row>
    <row r="637" spans="25:25" ht="15.75" customHeight="1">
      <c r="Y637" s="19"/>
    </row>
    <row r="638" spans="25:25" ht="15.75" customHeight="1">
      <c r="Y638" s="19"/>
    </row>
    <row r="639" spans="25:25" ht="15.75" customHeight="1">
      <c r="Y639" s="19"/>
    </row>
    <row r="640" spans="25:25" ht="15.75" customHeight="1">
      <c r="Y640" s="19"/>
    </row>
    <row r="641" spans="25:25" ht="15.75" customHeight="1">
      <c r="Y641" s="19"/>
    </row>
    <row r="642" spans="25:25" ht="15.75" customHeight="1">
      <c r="Y642" s="19"/>
    </row>
    <row r="643" spans="25:25" ht="15.75" customHeight="1">
      <c r="Y643" s="19"/>
    </row>
    <row r="644" spans="25:25" ht="15.75" customHeight="1">
      <c r="Y644" s="19"/>
    </row>
    <row r="645" spans="25:25" ht="15.75" customHeight="1">
      <c r="Y645" s="19"/>
    </row>
    <row r="646" spans="25:25" ht="15.75" customHeight="1">
      <c r="Y646" s="19"/>
    </row>
    <row r="647" spans="25:25" ht="15.75" customHeight="1">
      <c r="Y647" s="19"/>
    </row>
    <row r="648" spans="25:25" ht="15.75" customHeight="1">
      <c r="Y648" s="19"/>
    </row>
    <row r="649" spans="25:25" ht="15.75" customHeight="1">
      <c r="Y649" s="19"/>
    </row>
    <row r="650" spans="25:25" ht="15.75" customHeight="1">
      <c r="Y650" s="19"/>
    </row>
    <row r="651" spans="25:25" ht="15.75" customHeight="1">
      <c r="Y651" s="19"/>
    </row>
    <row r="652" spans="25:25" ht="15.75" customHeight="1">
      <c r="Y652" s="19"/>
    </row>
    <row r="653" spans="25:25" ht="15.75" customHeight="1">
      <c r="Y653" s="19"/>
    </row>
    <row r="654" spans="25:25" ht="15.75" customHeight="1">
      <c r="Y654" s="19"/>
    </row>
    <row r="655" spans="25:25" ht="15.75" customHeight="1">
      <c r="Y655" s="19"/>
    </row>
    <row r="656" spans="25:25" ht="15.75" customHeight="1">
      <c r="Y656" s="19"/>
    </row>
    <row r="657" spans="25:25" ht="15.75" customHeight="1">
      <c r="Y657" s="19"/>
    </row>
    <row r="658" spans="25:25" ht="15.75" customHeight="1">
      <c r="Y658" s="19"/>
    </row>
    <row r="659" spans="25:25" ht="15.75" customHeight="1">
      <c r="Y659" s="19"/>
    </row>
    <row r="660" spans="25:25" ht="15.75" customHeight="1">
      <c r="Y660" s="19"/>
    </row>
    <row r="661" spans="25:25" ht="15.75" customHeight="1">
      <c r="Y661" s="19"/>
    </row>
    <row r="662" spans="25:25" ht="15.75" customHeight="1">
      <c r="Y662" s="19"/>
    </row>
    <row r="663" spans="25:25" ht="15.75" customHeight="1">
      <c r="Y663" s="19"/>
    </row>
    <row r="664" spans="25:25" ht="15.75" customHeight="1">
      <c r="Y664" s="19"/>
    </row>
    <row r="665" spans="25:25" ht="15.75" customHeight="1">
      <c r="Y665" s="19"/>
    </row>
    <row r="666" spans="25:25" ht="15.75" customHeight="1">
      <c r="Y666" s="19"/>
    </row>
    <row r="667" spans="25:25" ht="15.75" customHeight="1">
      <c r="Y667" s="19"/>
    </row>
    <row r="668" spans="25:25" ht="15.75" customHeight="1">
      <c r="Y668" s="19"/>
    </row>
    <row r="669" spans="25:25" ht="15.75" customHeight="1">
      <c r="Y669" s="19"/>
    </row>
    <row r="670" spans="25:25" ht="15.75" customHeight="1">
      <c r="Y670" s="19"/>
    </row>
    <row r="671" spans="25:25" ht="15.75" customHeight="1">
      <c r="Y671" s="19"/>
    </row>
    <row r="672" spans="25:25" ht="15.75" customHeight="1">
      <c r="Y672" s="19"/>
    </row>
    <row r="673" spans="25:25" ht="15.75" customHeight="1">
      <c r="Y673" s="19"/>
    </row>
    <row r="674" spans="25:25" ht="15.75" customHeight="1">
      <c r="Y674" s="19"/>
    </row>
    <row r="675" spans="25:25" ht="15.75" customHeight="1">
      <c r="Y675" s="19"/>
    </row>
    <row r="676" spans="25:25" ht="15.75" customHeight="1">
      <c r="Y676" s="19"/>
    </row>
    <row r="677" spans="25:25" ht="15.75" customHeight="1">
      <c r="Y677" s="19"/>
    </row>
    <row r="678" spans="25:25" ht="15.75" customHeight="1">
      <c r="Y678" s="19"/>
    </row>
    <row r="679" spans="25:25" ht="15.75" customHeight="1">
      <c r="Y679" s="19"/>
    </row>
    <row r="680" spans="25:25" ht="15.75" customHeight="1">
      <c r="Y680" s="19"/>
    </row>
    <row r="681" spans="25:25" ht="15.75" customHeight="1">
      <c r="Y681" s="19"/>
    </row>
    <row r="682" spans="25:25" ht="15.75" customHeight="1">
      <c r="Y682" s="19"/>
    </row>
    <row r="683" spans="25:25" ht="15.75" customHeight="1">
      <c r="Y683" s="19"/>
    </row>
    <row r="684" spans="25:25" ht="15.75" customHeight="1">
      <c r="Y684" s="19"/>
    </row>
    <row r="685" spans="25:25" ht="15.75" customHeight="1">
      <c r="Y685" s="19"/>
    </row>
    <row r="686" spans="25:25" ht="15.75" customHeight="1">
      <c r="Y686" s="19"/>
    </row>
    <row r="687" spans="25:25" ht="15.75" customHeight="1">
      <c r="Y687" s="19"/>
    </row>
    <row r="688" spans="25:25" ht="15.75" customHeight="1">
      <c r="Y688" s="19"/>
    </row>
    <row r="689" spans="25:25" ht="15.75" customHeight="1">
      <c r="Y689" s="19"/>
    </row>
    <row r="690" spans="25:25" ht="15.75" customHeight="1">
      <c r="Y690" s="19"/>
    </row>
    <row r="691" spans="25:25" ht="15.75" customHeight="1">
      <c r="Y691" s="19"/>
    </row>
    <row r="692" spans="25:25" ht="15.75" customHeight="1">
      <c r="Y692" s="19"/>
    </row>
    <row r="693" spans="25:25" ht="15.75" customHeight="1">
      <c r="Y693" s="19"/>
    </row>
    <row r="694" spans="25:25" ht="15.75" customHeight="1">
      <c r="Y694" s="19"/>
    </row>
    <row r="695" spans="25:25" ht="15.75" customHeight="1">
      <c r="Y695" s="19"/>
    </row>
    <row r="696" spans="25:25" ht="15.75" customHeight="1">
      <c r="Y696" s="19"/>
    </row>
    <row r="697" spans="25:25" ht="15.75" customHeight="1">
      <c r="Y697" s="19"/>
    </row>
    <row r="698" spans="25:25" ht="15.75" customHeight="1">
      <c r="Y698" s="19"/>
    </row>
    <row r="699" spans="25:25" ht="15.75" customHeight="1">
      <c r="Y699" s="19"/>
    </row>
    <row r="700" spans="25:25" ht="15.75" customHeight="1">
      <c r="Y700" s="19"/>
    </row>
    <row r="701" spans="25:25" ht="15.75" customHeight="1">
      <c r="Y701" s="19"/>
    </row>
    <row r="702" spans="25:25" ht="15.75" customHeight="1">
      <c r="Y702" s="19"/>
    </row>
    <row r="703" spans="25:25" ht="15.75" customHeight="1">
      <c r="Y703" s="19"/>
    </row>
    <row r="704" spans="25:25" ht="15.75" customHeight="1">
      <c r="Y704" s="19"/>
    </row>
    <row r="705" spans="25:25" ht="15.75" customHeight="1">
      <c r="Y705" s="19"/>
    </row>
    <row r="706" spans="25:25" ht="15.75" customHeight="1">
      <c r="Y706" s="19"/>
    </row>
    <row r="707" spans="25:25" ht="15.75" customHeight="1">
      <c r="Y707" s="19"/>
    </row>
    <row r="708" spans="25:25" ht="15.75" customHeight="1">
      <c r="Y708" s="19"/>
    </row>
    <row r="709" spans="25:25" ht="15.75" customHeight="1">
      <c r="Y709" s="19"/>
    </row>
    <row r="710" spans="25:25" ht="15.75" customHeight="1">
      <c r="Y710" s="19"/>
    </row>
    <row r="711" spans="25:25" ht="15.75" customHeight="1">
      <c r="Y711" s="19"/>
    </row>
    <row r="712" spans="25:25" ht="15.75" customHeight="1">
      <c r="Y712" s="19"/>
    </row>
    <row r="713" spans="25:25" ht="15.75" customHeight="1">
      <c r="Y713" s="19"/>
    </row>
    <row r="714" spans="25:25" ht="15.75" customHeight="1">
      <c r="Y714" s="19"/>
    </row>
    <row r="715" spans="25:25" ht="15.75" customHeight="1">
      <c r="Y715" s="19"/>
    </row>
    <row r="716" spans="25:25" ht="15.75" customHeight="1">
      <c r="Y716" s="19"/>
    </row>
    <row r="717" spans="25:25" ht="15.75" customHeight="1">
      <c r="Y717" s="19"/>
    </row>
    <row r="718" spans="25:25" ht="15.75" customHeight="1">
      <c r="Y718" s="19"/>
    </row>
    <row r="719" spans="25:25" ht="15.75" customHeight="1">
      <c r="Y719" s="19"/>
    </row>
    <row r="720" spans="25:25" ht="15.75" customHeight="1">
      <c r="Y720" s="19"/>
    </row>
    <row r="721" spans="25:25" ht="15.75" customHeight="1">
      <c r="Y721" s="19"/>
    </row>
    <row r="722" spans="25:25" ht="15.75" customHeight="1">
      <c r="Y722" s="19"/>
    </row>
    <row r="723" spans="25:25" ht="15.75" customHeight="1">
      <c r="Y723" s="19"/>
    </row>
    <row r="724" spans="25:25" ht="15.75" customHeight="1">
      <c r="Y724" s="19"/>
    </row>
    <row r="725" spans="25:25" ht="15.75" customHeight="1">
      <c r="Y725" s="19"/>
    </row>
    <row r="726" spans="25:25" ht="15.75" customHeight="1">
      <c r="Y726" s="19"/>
    </row>
    <row r="727" spans="25:25" ht="15.75" customHeight="1">
      <c r="Y727" s="19"/>
    </row>
    <row r="728" spans="25:25" ht="15.75" customHeight="1">
      <c r="Y728" s="19"/>
    </row>
    <row r="729" spans="25:25" ht="15.75" customHeight="1">
      <c r="Y729" s="19"/>
    </row>
    <row r="730" spans="25:25" ht="15.75" customHeight="1">
      <c r="Y730" s="19"/>
    </row>
    <row r="731" spans="25:25" ht="15.75" customHeight="1">
      <c r="Y731" s="19"/>
    </row>
    <row r="732" spans="25:25" ht="15.75" customHeight="1">
      <c r="Y732" s="19"/>
    </row>
    <row r="733" spans="25:25" ht="15.75" customHeight="1">
      <c r="Y733" s="19"/>
    </row>
    <row r="734" spans="25:25" ht="15.75" customHeight="1">
      <c r="Y734" s="19"/>
    </row>
    <row r="735" spans="25:25" ht="15.75" customHeight="1">
      <c r="Y735" s="19"/>
    </row>
    <row r="736" spans="25:25" ht="15.75" customHeight="1">
      <c r="Y736" s="19"/>
    </row>
    <row r="737" spans="25:25" ht="15.75" customHeight="1">
      <c r="Y737" s="19"/>
    </row>
    <row r="738" spans="25:25" ht="15.75" customHeight="1">
      <c r="Y738" s="19"/>
    </row>
    <row r="739" spans="25:25" ht="15.75" customHeight="1">
      <c r="Y739" s="19"/>
    </row>
    <row r="740" spans="25:25" ht="15.75" customHeight="1">
      <c r="Y740" s="19"/>
    </row>
    <row r="741" spans="25:25" ht="15.75" customHeight="1">
      <c r="Y741" s="19"/>
    </row>
    <row r="742" spans="25:25" ht="15.75" customHeight="1">
      <c r="Y742" s="19"/>
    </row>
    <row r="743" spans="25:25" ht="15.75" customHeight="1">
      <c r="Y743" s="19"/>
    </row>
    <row r="744" spans="25:25" ht="15.75" customHeight="1">
      <c r="Y744" s="19"/>
    </row>
    <row r="745" spans="25:25" ht="15.75" customHeight="1">
      <c r="Y745" s="19"/>
    </row>
    <row r="746" spans="25:25" ht="15.75" customHeight="1">
      <c r="Y746" s="19"/>
    </row>
    <row r="747" spans="25:25" ht="15.75" customHeight="1">
      <c r="Y747" s="19"/>
    </row>
    <row r="748" spans="25:25" ht="15.75" customHeight="1">
      <c r="Y748" s="19"/>
    </row>
    <row r="749" spans="25:25" ht="15.75" customHeight="1">
      <c r="Y749" s="19"/>
    </row>
    <row r="750" spans="25:25" ht="15.75" customHeight="1">
      <c r="Y750" s="19"/>
    </row>
    <row r="751" spans="25:25" ht="15.75" customHeight="1">
      <c r="Y751" s="19"/>
    </row>
    <row r="752" spans="25:25" ht="15.75" customHeight="1">
      <c r="Y752" s="19"/>
    </row>
    <row r="753" spans="25:25" ht="15.75" customHeight="1">
      <c r="Y753" s="19"/>
    </row>
    <row r="754" spans="25:25" ht="15.75" customHeight="1">
      <c r="Y754" s="19"/>
    </row>
    <row r="755" spans="25:25" ht="15.75" customHeight="1">
      <c r="Y755" s="19"/>
    </row>
    <row r="756" spans="25:25" ht="15.75" customHeight="1">
      <c r="Y756" s="19"/>
    </row>
    <row r="757" spans="25:25" ht="15.75" customHeight="1">
      <c r="Y757" s="19"/>
    </row>
    <row r="758" spans="25:25" ht="15.75" customHeight="1">
      <c r="Y758" s="19"/>
    </row>
    <row r="759" spans="25:25" ht="15.75" customHeight="1">
      <c r="Y759" s="19"/>
    </row>
    <row r="760" spans="25:25" ht="15.75" customHeight="1">
      <c r="Y760" s="19"/>
    </row>
    <row r="761" spans="25:25" ht="15.75" customHeight="1">
      <c r="Y761" s="19"/>
    </row>
    <row r="762" spans="25:25" ht="15.75" customHeight="1">
      <c r="Y762" s="19"/>
    </row>
    <row r="763" spans="25:25" ht="15.75" customHeight="1">
      <c r="Y763" s="19"/>
    </row>
    <row r="764" spans="25:25" ht="15.75" customHeight="1">
      <c r="Y764" s="19"/>
    </row>
    <row r="765" spans="25:25" ht="15.75" customHeight="1">
      <c r="Y765" s="19"/>
    </row>
    <row r="766" spans="25:25" ht="15.75" customHeight="1">
      <c r="Y766" s="19"/>
    </row>
    <row r="767" spans="25:25" ht="15.75" customHeight="1">
      <c r="Y767" s="19"/>
    </row>
    <row r="768" spans="25:25" ht="15.75" customHeight="1">
      <c r="Y768" s="19"/>
    </row>
    <row r="769" spans="25:25" ht="15.75" customHeight="1">
      <c r="Y769" s="19"/>
    </row>
    <row r="770" spans="25:25" ht="15.75" customHeight="1">
      <c r="Y770" s="19"/>
    </row>
    <row r="771" spans="25:25" ht="15.75" customHeight="1">
      <c r="Y771" s="19"/>
    </row>
    <row r="772" spans="25:25" ht="15.75" customHeight="1">
      <c r="Y772" s="19"/>
    </row>
    <row r="773" spans="25:25" ht="15.75" customHeight="1">
      <c r="Y773" s="19"/>
    </row>
    <row r="774" spans="25:25" ht="15.75" customHeight="1">
      <c r="Y774" s="19"/>
    </row>
    <row r="775" spans="25:25" ht="15.75" customHeight="1">
      <c r="Y775" s="19"/>
    </row>
    <row r="776" spans="25:25" ht="15.75" customHeight="1">
      <c r="Y776" s="19"/>
    </row>
    <row r="777" spans="25:25" ht="15.75" customHeight="1">
      <c r="Y777" s="19"/>
    </row>
    <row r="778" spans="25:25" ht="15.75" customHeight="1">
      <c r="Y778" s="19"/>
    </row>
    <row r="779" spans="25:25" ht="15.75" customHeight="1">
      <c r="Y779" s="19"/>
    </row>
    <row r="780" spans="25:25" ht="15.75" customHeight="1">
      <c r="Y780" s="19"/>
    </row>
    <row r="781" spans="25:25" ht="15.75" customHeight="1">
      <c r="Y781" s="19"/>
    </row>
    <row r="782" spans="25:25" ht="15.75" customHeight="1">
      <c r="Y782" s="19"/>
    </row>
    <row r="783" spans="25:25" ht="15.75" customHeight="1">
      <c r="Y783" s="19"/>
    </row>
    <row r="784" spans="25:25" ht="15.75" customHeight="1">
      <c r="Y784" s="19"/>
    </row>
    <row r="785" spans="25:25" ht="15.75" customHeight="1">
      <c r="Y785" s="19"/>
    </row>
    <row r="786" spans="25:25" ht="15.75" customHeight="1">
      <c r="Y786" s="19"/>
    </row>
    <row r="787" spans="25:25" ht="15.75" customHeight="1">
      <c r="Y787" s="19"/>
    </row>
    <row r="788" spans="25:25" ht="15.75" customHeight="1">
      <c r="Y788" s="19"/>
    </row>
    <row r="789" spans="25:25" ht="15.75" customHeight="1">
      <c r="Y789" s="19"/>
    </row>
    <row r="790" spans="25:25" ht="15.75" customHeight="1">
      <c r="Y790" s="19"/>
    </row>
    <row r="791" spans="25:25" ht="15.75" customHeight="1">
      <c r="Y791" s="19"/>
    </row>
    <row r="792" spans="25:25" ht="15.75" customHeight="1">
      <c r="Y792" s="19"/>
    </row>
    <row r="793" spans="25:25" ht="15.75" customHeight="1">
      <c r="Y793" s="19"/>
    </row>
    <row r="794" spans="25:25" ht="15.75" customHeight="1">
      <c r="Y794" s="19"/>
    </row>
    <row r="795" spans="25:25" ht="15.75" customHeight="1">
      <c r="Y795" s="19"/>
    </row>
    <row r="796" spans="25:25" ht="15.75" customHeight="1">
      <c r="Y796" s="19"/>
    </row>
    <row r="797" spans="25:25" ht="15.75" customHeight="1">
      <c r="Y797" s="19"/>
    </row>
    <row r="798" spans="25:25" ht="15.75" customHeight="1">
      <c r="Y798" s="19"/>
    </row>
    <row r="799" spans="25:25" ht="15.75" customHeight="1">
      <c r="Y799" s="19"/>
    </row>
    <row r="800" spans="25:25" ht="15.75" customHeight="1">
      <c r="Y800" s="19"/>
    </row>
    <row r="801" spans="25:25" ht="15.75" customHeight="1">
      <c r="Y801" s="19"/>
    </row>
    <row r="802" spans="25:25" ht="15.75" customHeight="1">
      <c r="Y802" s="19"/>
    </row>
    <row r="803" spans="25:25" ht="15.75" customHeight="1">
      <c r="Y803" s="19"/>
    </row>
    <row r="804" spans="25:25" ht="15.75" customHeight="1">
      <c r="Y804" s="19"/>
    </row>
    <row r="805" spans="25:25" ht="15.75" customHeight="1">
      <c r="Y805" s="19"/>
    </row>
    <row r="806" spans="25:25" ht="15.75" customHeight="1">
      <c r="Y806" s="19"/>
    </row>
    <row r="807" spans="25:25" ht="15.75" customHeight="1">
      <c r="Y807" s="19"/>
    </row>
    <row r="808" spans="25:25" ht="15.75" customHeight="1">
      <c r="Y808" s="19"/>
    </row>
    <row r="809" spans="25:25" ht="15.75" customHeight="1">
      <c r="Y809" s="19"/>
    </row>
    <row r="810" spans="25:25" ht="15.75" customHeight="1">
      <c r="Y810" s="19"/>
    </row>
    <row r="811" spans="25:25" ht="15.75" customHeight="1">
      <c r="Y811" s="19"/>
    </row>
    <row r="812" spans="25:25" ht="15.75" customHeight="1">
      <c r="Y812" s="19"/>
    </row>
    <row r="813" spans="25:25" ht="15.75" customHeight="1">
      <c r="Y813" s="19"/>
    </row>
    <row r="814" spans="25:25" ht="15.75" customHeight="1">
      <c r="Y814" s="19"/>
    </row>
    <row r="815" spans="25:25" ht="15.75" customHeight="1">
      <c r="Y815" s="19"/>
    </row>
    <row r="816" spans="25:25" ht="15.75" customHeight="1">
      <c r="Y816" s="19"/>
    </row>
    <row r="817" spans="25:25" ht="15.75" customHeight="1">
      <c r="Y817" s="19"/>
    </row>
    <row r="818" spans="25:25" ht="15.75" customHeight="1">
      <c r="Y818" s="19"/>
    </row>
    <row r="819" spans="25:25" ht="15.75" customHeight="1">
      <c r="Y819" s="19"/>
    </row>
    <row r="820" spans="25:25" ht="15.75" customHeight="1">
      <c r="Y820" s="19"/>
    </row>
    <row r="821" spans="25:25" ht="15.75" customHeight="1">
      <c r="Y821" s="19"/>
    </row>
    <row r="822" spans="25:25" ht="15.75" customHeight="1">
      <c r="Y822" s="19"/>
    </row>
    <row r="823" spans="25:25" ht="15.75" customHeight="1">
      <c r="Y823" s="19"/>
    </row>
    <row r="824" spans="25:25" ht="15.75" customHeight="1">
      <c r="Y824" s="19"/>
    </row>
    <row r="825" spans="25:25" ht="15.75" customHeight="1">
      <c r="Y825" s="19"/>
    </row>
    <row r="826" spans="25:25" ht="15.75" customHeight="1">
      <c r="Y826" s="19"/>
    </row>
    <row r="827" spans="25:25" ht="15.75" customHeight="1">
      <c r="Y827" s="19"/>
    </row>
    <row r="828" spans="25:25" ht="15.75" customHeight="1">
      <c r="Y828" s="19"/>
    </row>
    <row r="829" spans="25:25" ht="15.75" customHeight="1">
      <c r="Y829" s="19"/>
    </row>
    <row r="830" spans="25:25" ht="15.75" customHeight="1">
      <c r="Y830" s="19"/>
    </row>
    <row r="831" spans="25:25" ht="15.75" customHeight="1">
      <c r="Y831" s="19"/>
    </row>
    <row r="832" spans="25:25" ht="15.75" customHeight="1">
      <c r="Y832" s="19"/>
    </row>
    <row r="833" spans="25:25" ht="15.75" customHeight="1">
      <c r="Y833" s="19"/>
    </row>
    <row r="834" spans="25:25" ht="15.75" customHeight="1">
      <c r="Y834" s="19"/>
    </row>
    <row r="835" spans="25:25" ht="15.75" customHeight="1">
      <c r="Y835" s="19"/>
    </row>
    <row r="836" spans="25:25" ht="15.75" customHeight="1">
      <c r="Y836" s="19"/>
    </row>
    <row r="837" spans="25:25" ht="15.75" customHeight="1">
      <c r="Y837" s="19"/>
    </row>
    <row r="838" spans="25:25" ht="15.75" customHeight="1">
      <c r="Y838" s="19"/>
    </row>
    <row r="839" spans="25:25" ht="15.75" customHeight="1">
      <c r="Y839" s="19"/>
    </row>
    <row r="840" spans="25:25" ht="15.75" customHeight="1">
      <c r="Y840" s="19"/>
    </row>
    <row r="841" spans="25:25" ht="15.75" customHeight="1">
      <c r="Y841" s="19"/>
    </row>
    <row r="842" spans="25:25" ht="15.75" customHeight="1">
      <c r="Y842" s="19"/>
    </row>
    <row r="843" spans="25:25" ht="15.75" customHeight="1">
      <c r="Y843" s="19"/>
    </row>
    <row r="844" spans="25:25" ht="15.75" customHeight="1">
      <c r="Y844" s="19"/>
    </row>
    <row r="845" spans="25:25" ht="15.75" customHeight="1">
      <c r="Y845" s="19"/>
    </row>
    <row r="846" spans="25:25" ht="15.75" customHeight="1">
      <c r="Y846" s="19"/>
    </row>
    <row r="847" spans="25:25" ht="15.75" customHeight="1">
      <c r="Y847" s="19"/>
    </row>
    <row r="848" spans="25:25" ht="15.75" customHeight="1">
      <c r="Y848" s="19"/>
    </row>
    <row r="849" spans="25:25" ht="15.75" customHeight="1">
      <c r="Y849" s="19"/>
    </row>
    <row r="850" spans="25:25" ht="15.75" customHeight="1">
      <c r="Y850" s="19"/>
    </row>
    <row r="851" spans="25:25" ht="15.75" customHeight="1">
      <c r="Y851" s="19"/>
    </row>
    <row r="852" spans="25:25" ht="15.75" customHeight="1">
      <c r="Y852" s="19"/>
    </row>
    <row r="853" spans="25:25" ht="15.75" customHeight="1">
      <c r="Y853" s="19"/>
    </row>
    <row r="854" spans="25:25" ht="15.75" customHeight="1">
      <c r="Y854" s="19"/>
    </row>
    <row r="855" spans="25:25" ht="15.75" customHeight="1">
      <c r="Y855" s="19"/>
    </row>
    <row r="856" spans="25:25" ht="15.75" customHeight="1">
      <c r="Y856" s="19"/>
    </row>
    <row r="857" spans="25:25" ht="15.75" customHeight="1">
      <c r="Y857" s="19"/>
    </row>
    <row r="858" spans="25:25" ht="15.75" customHeight="1">
      <c r="Y858" s="19"/>
    </row>
    <row r="859" spans="25:25" ht="15.75" customHeight="1">
      <c r="Y859" s="19"/>
    </row>
    <row r="860" spans="25:25" ht="15.75" customHeight="1">
      <c r="Y860" s="19"/>
    </row>
    <row r="861" spans="25:25" ht="15.75" customHeight="1">
      <c r="Y861" s="19"/>
    </row>
    <row r="862" spans="25:25" ht="15.75" customHeight="1">
      <c r="Y862" s="19"/>
    </row>
    <row r="863" spans="25:25" ht="15.75" customHeight="1">
      <c r="Y863" s="19"/>
    </row>
    <row r="864" spans="25:25" ht="15.75" customHeight="1">
      <c r="Y864" s="19"/>
    </row>
    <row r="865" spans="25:25" ht="15.75" customHeight="1">
      <c r="Y865" s="19"/>
    </row>
    <row r="866" spans="25:25" ht="15.75" customHeight="1">
      <c r="Y866" s="19"/>
    </row>
    <row r="867" spans="25:25" ht="15.75" customHeight="1">
      <c r="Y867" s="19"/>
    </row>
    <row r="868" spans="25:25" ht="15.75" customHeight="1">
      <c r="Y868" s="19"/>
    </row>
    <row r="869" spans="25:25" ht="15.75" customHeight="1">
      <c r="Y869" s="19"/>
    </row>
    <row r="870" spans="25:25" ht="15.75" customHeight="1">
      <c r="Y870" s="19"/>
    </row>
    <row r="871" spans="25:25" ht="15.75" customHeight="1">
      <c r="Y871" s="19"/>
    </row>
    <row r="872" spans="25:25" ht="15.75" customHeight="1">
      <c r="Y872" s="19"/>
    </row>
    <row r="873" spans="25:25" ht="15.75" customHeight="1">
      <c r="Y873" s="19"/>
    </row>
    <row r="874" spans="25:25" ht="15.75" customHeight="1">
      <c r="Y874" s="19"/>
    </row>
    <row r="875" spans="25:25" ht="15.75" customHeight="1">
      <c r="Y875" s="19"/>
    </row>
    <row r="876" spans="25:25" ht="15.75" customHeight="1">
      <c r="Y876" s="19"/>
    </row>
    <row r="877" spans="25:25" ht="15.75" customHeight="1">
      <c r="Y877" s="19"/>
    </row>
    <row r="878" spans="25:25" ht="15.75" customHeight="1">
      <c r="Y878" s="19"/>
    </row>
    <row r="879" spans="25:25" ht="15.75" customHeight="1">
      <c r="Y879" s="19"/>
    </row>
    <row r="880" spans="25:25" ht="15.75" customHeight="1">
      <c r="Y880" s="19"/>
    </row>
    <row r="881" spans="25:25" ht="15.75" customHeight="1">
      <c r="Y881" s="19"/>
    </row>
    <row r="882" spans="25:25" ht="15.75" customHeight="1">
      <c r="Y882" s="19"/>
    </row>
    <row r="883" spans="25:25" ht="15.75" customHeight="1">
      <c r="Y883" s="19"/>
    </row>
    <row r="884" spans="25:25" ht="15.75" customHeight="1">
      <c r="Y884" s="19"/>
    </row>
    <row r="885" spans="25:25" ht="15.75" customHeight="1">
      <c r="Y885" s="19"/>
    </row>
    <row r="886" spans="25:25" ht="15.75" customHeight="1">
      <c r="Y886" s="19"/>
    </row>
    <row r="887" spans="25:25" ht="15.75" customHeight="1">
      <c r="Y887" s="19"/>
    </row>
    <row r="888" spans="25:25" ht="15.75" customHeight="1">
      <c r="Y888" s="19"/>
    </row>
    <row r="889" spans="25:25" ht="15.75" customHeight="1">
      <c r="Y889" s="19"/>
    </row>
    <row r="890" spans="25:25" ht="15.75" customHeight="1">
      <c r="Y890" s="19"/>
    </row>
    <row r="891" spans="25:25" ht="15.75" customHeight="1">
      <c r="Y891" s="19"/>
    </row>
    <row r="892" spans="25:25" ht="15.75" customHeight="1">
      <c r="Y892" s="19"/>
    </row>
    <row r="893" spans="25:25" ht="15.75" customHeight="1">
      <c r="Y893" s="19"/>
    </row>
    <row r="894" spans="25:25" ht="15.75" customHeight="1">
      <c r="Y894" s="19"/>
    </row>
    <row r="895" spans="25:25" ht="15.75" customHeight="1">
      <c r="Y895" s="19"/>
    </row>
    <row r="896" spans="25:25" ht="15.75" customHeight="1">
      <c r="Y896" s="19"/>
    </row>
    <row r="897" spans="25:25" ht="15.75" customHeight="1">
      <c r="Y897" s="19"/>
    </row>
    <row r="898" spans="25:25" ht="15.75" customHeight="1">
      <c r="Y898" s="19"/>
    </row>
    <row r="899" spans="25:25" ht="15.75" customHeight="1">
      <c r="Y899" s="19"/>
    </row>
    <row r="900" spans="25:25" ht="15.75" customHeight="1">
      <c r="Y900" s="19"/>
    </row>
    <row r="901" spans="25:25" ht="15.75" customHeight="1">
      <c r="Y901" s="19"/>
    </row>
    <row r="902" spans="25:25" ht="15.75" customHeight="1">
      <c r="Y902" s="19"/>
    </row>
    <row r="903" spans="25:25" ht="15.75" customHeight="1">
      <c r="Y903" s="19"/>
    </row>
    <row r="904" spans="25:25" ht="15.75" customHeight="1">
      <c r="Y904" s="19"/>
    </row>
    <row r="905" spans="25:25" ht="15.75" customHeight="1">
      <c r="Y905" s="19"/>
    </row>
    <row r="906" spans="25:25" ht="15.75" customHeight="1">
      <c r="Y906" s="19"/>
    </row>
    <row r="907" spans="25:25" ht="15.75" customHeight="1">
      <c r="Y907" s="19"/>
    </row>
    <row r="908" spans="25:25" ht="15.75" customHeight="1">
      <c r="Y908" s="19"/>
    </row>
    <row r="909" spans="25:25" ht="15.75" customHeight="1">
      <c r="Y909" s="19"/>
    </row>
    <row r="910" spans="25:25" ht="15.75" customHeight="1">
      <c r="Y910" s="19"/>
    </row>
    <row r="911" spans="25:25" ht="15.75" customHeight="1">
      <c r="Y911" s="19"/>
    </row>
    <row r="912" spans="25:25" ht="15.75" customHeight="1">
      <c r="Y912" s="19"/>
    </row>
    <row r="913" spans="25:25" ht="15.75" customHeight="1">
      <c r="Y913" s="19"/>
    </row>
    <row r="914" spans="25:25" ht="15.75" customHeight="1">
      <c r="Y914" s="19"/>
    </row>
    <row r="915" spans="25:25" ht="15.75" customHeight="1">
      <c r="Y915" s="19"/>
    </row>
    <row r="916" spans="25:25" ht="15.75" customHeight="1">
      <c r="Y916" s="19"/>
    </row>
    <row r="917" spans="25:25" ht="15.75" customHeight="1">
      <c r="Y917" s="19"/>
    </row>
    <row r="918" spans="25:25" ht="15.75" customHeight="1">
      <c r="Y918" s="19"/>
    </row>
    <row r="919" spans="25:25" ht="15.75" customHeight="1">
      <c r="Y919" s="19"/>
    </row>
    <row r="920" spans="25:25" ht="15.75" customHeight="1">
      <c r="Y920" s="19"/>
    </row>
    <row r="921" spans="25:25" ht="15.75" customHeight="1">
      <c r="Y921" s="19"/>
    </row>
    <row r="922" spans="25:25" ht="15.75" customHeight="1">
      <c r="Y922" s="19"/>
    </row>
    <row r="923" spans="25:25" ht="15.75" customHeight="1">
      <c r="Y923" s="19"/>
    </row>
    <row r="924" spans="25:25" ht="15.75" customHeight="1">
      <c r="Y924" s="19"/>
    </row>
    <row r="925" spans="25:25" ht="15.75" customHeight="1">
      <c r="Y925" s="19"/>
    </row>
    <row r="926" spans="25:25" ht="15.75" customHeight="1">
      <c r="Y926" s="19"/>
    </row>
    <row r="927" spans="25:25" ht="15.75" customHeight="1">
      <c r="Y927" s="19"/>
    </row>
    <row r="928" spans="25:25" ht="15.75" customHeight="1">
      <c r="Y928" s="19"/>
    </row>
    <row r="929" spans="25:25" ht="15.75" customHeight="1">
      <c r="Y929" s="19"/>
    </row>
    <row r="930" spans="25:25" ht="15.75" customHeight="1">
      <c r="Y930" s="19"/>
    </row>
    <row r="931" spans="25:25" ht="15.75" customHeight="1">
      <c r="Y931" s="19"/>
    </row>
    <row r="932" spans="25:25" ht="15.75" customHeight="1">
      <c r="Y932" s="19"/>
    </row>
    <row r="933" spans="25:25" ht="15.75" customHeight="1">
      <c r="Y933" s="19"/>
    </row>
    <row r="934" spans="25:25" ht="15.75" customHeight="1">
      <c r="Y934" s="19"/>
    </row>
    <row r="935" spans="25:25" ht="15.75" customHeight="1">
      <c r="Y935" s="19"/>
    </row>
    <row r="936" spans="25:25" ht="15.75" customHeight="1">
      <c r="Y936" s="19"/>
    </row>
    <row r="937" spans="25:25" ht="15.75" customHeight="1">
      <c r="Y937" s="19"/>
    </row>
    <row r="938" spans="25:25" ht="15.75" customHeight="1">
      <c r="Y938" s="19"/>
    </row>
    <row r="939" spans="25:25" ht="15.75" customHeight="1">
      <c r="Y939" s="19"/>
    </row>
    <row r="940" spans="25:25" ht="15.75" customHeight="1">
      <c r="Y940" s="19"/>
    </row>
    <row r="941" spans="25:25" ht="15.75" customHeight="1">
      <c r="Y941" s="19"/>
    </row>
    <row r="942" spans="25:25" ht="15.75" customHeight="1">
      <c r="Y942" s="19"/>
    </row>
    <row r="943" spans="25:25" ht="15.75" customHeight="1">
      <c r="Y943" s="19"/>
    </row>
    <row r="944" spans="25:25" ht="15.75" customHeight="1">
      <c r="Y944" s="19"/>
    </row>
    <row r="945" spans="25:25" ht="15.75" customHeight="1">
      <c r="Y945" s="19"/>
    </row>
    <row r="946" spans="25:25" ht="15.75" customHeight="1">
      <c r="Y946" s="19"/>
    </row>
    <row r="947" spans="25:25" ht="15.75" customHeight="1">
      <c r="Y947" s="19"/>
    </row>
    <row r="948" spans="25:25" ht="15.75" customHeight="1">
      <c r="Y948" s="19"/>
    </row>
    <row r="949" spans="25:25" ht="15.75" customHeight="1">
      <c r="Y949" s="19"/>
    </row>
    <row r="950" spans="25:25" ht="15.75" customHeight="1">
      <c r="Y950" s="19"/>
    </row>
    <row r="951" spans="25:25" ht="15.75" customHeight="1">
      <c r="Y951" s="19"/>
    </row>
    <row r="952" spans="25:25" ht="15.75" customHeight="1">
      <c r="Y952" s="19"/>
    </row>
    <row r="953" spans="25:25" ht="15.75" customHeight="1">
      <c r="Y953" s="19"/>
    </row>
    <row r="954" spans="25:25" ht="15.75" customHeight="1">
      <c r="Y954" s="19"/>
    </row>
    <row r="955" spans="25:25" ht="15.75" customHeight="1">
      <c r="Y955" s="19"/>
    </row>
    <row r="956" spans="25:25" ht="15.75" customHeight="1">
      <c r="Y956" s="19"/>
    </row>
    <row r="957" spans="25:25" ht="15.75" customHeight="1">
      <c r="Y957" s="19"/>
    </row>
    <row r="958" spans="25:25" ht="15.75" customHeight="1">
      <c r="Y958" s="19"/>
    </row>
    <row r="959" spans="25:25" ht="15.75" customHeight="1">
      <c r="Y959" s="19"/>
    </row>
    <row r="960" spans="25:25" ht="15.75" customHeight="1">
      <c r="Y960" s="19"/>
    </row>
    <row r="961" spans="25:25" ht="15.75" customHeight="1">
      <c r="Y961" s="19"/>
    </row>
    <row r="962" spans="25:25" ht="15.75" customHeight="1">
      <c r="Y962" s="19"/>
    </row>
    <row r="963" spans="25:25" ht="15.75" customHeight="1">
      <c r="Y963" s="19"/>
    </row>
    <row r="964" spans="25:25" ht="15.75" customHeight="1">
      <c r="Y964" s="19"/>
    </row>
    <row r="965" spans="25:25" ht="15.75" customHeight="1">
      <c r="Y965" s="19"/>
    </row>
    <row r="966" spans="25:25" ht="15.75" customHeight="1">
      <c r="Y966" s="19"/>
    </row>
    <row r="967" spans="25:25" ht="15.75" customHeight="1">
      <c r="Y967" s="19"/>
    </row>
    <row r="968" spans="25:25" ht="15.75" customHeight="1">
      <c r="Y968" s="19"/>
    </row>
    <row r="969" spans="25:25" ht="15.75" customHeight="1">
      <c r="Y969" s="19"/>
    </row>
    <row r="970" spans="25:25" ht="15.75" customHeight="1">
      <c r="Y970" s="19"/>
    </row>
    <row r="971" spans="25:25" ht="15.75" customHeight="1">
      <c r="Y971" s="19"/>
    </row>
    <row r="972" spans="25:25" ht="15.75" customHeight="1">
      <c r="Y972" s="19"/>
    </row>
    <row r="973" spans="25:25" ht="15.75" customHeight="1">
      <c r="Y973" s="19"/>
    </row>
    <row r="974" spans="25:25" ht="15.75" customHeight="1">
      <c r="Y974" s="19"/>
    </row>
    <row r="975" spans="25:25" ht="15.75" customHeight="1">
      <c r="Y975" s="19"/>
    </row>
    <row r="976" spans="25:25" ht="15.75" customHeight="1">
      <c r="Y976" s="19"/>
    </row>
    <row r="977" spans="25:25" ht="15.75" customHeight="1">
      <c r="Y977" s="19"/>
    </row>
    <row r="978" spans="25:25" ht="15.75" customHeight="1">
      <c r="Y978" s="19"/>
    </row>
    <row r="979" spans="25:25" ht="15.75" customHeight="1">
      <c r="Y979" s="19"/>
    </row>
    <row r="980" spans="25:25" ht="15.75" customHeight="1">
      <c r="Y980" s="19"/>
    </row>
    <row r="981" spans="25:25" ht="15.75" customHeight="1">
      <c r="Y981" s="19"/>
    </row>
    <row r="982" spans="25:25" ht="15.75" customHeight="1">
      <c r="Y982" s="19"/>
    </row>
    <row r="983" spans="25:25" ht="15.75" customHeight="1">
      <c r="Y983" s="19"/>
    </row>
    <row r="984" spans="25:25" ht="15.75" customHeight="1">
      <c r="Y984" s="19"/>
    </row>
    <row r="985" spans="25:25" ht="15.75" customHeight="1">
      <c r="Y985" s="19"/>
    </row>
    <row r="986" spans="25:25" ht="15.75" customHeight="1">
      <c r="Y986" s="19"/>
    </row>
    <row r="987" spans="25:25" ht="15.75" customHeight="1">
      <c r="Y987" s="19"/>
    </row>
    <row r="988" spans="25:25" ht="15.75" customHeight="1">
      <c r="Y988" s="19"/>
    </row>
    <row r="989" spans="25:25" ht="15.75" customHeight="1">
      <c r="Y989" s="19"/>
    </row>
    <row r="990" spans="25:25" ht="15.75" customHeight="1">
      <c r="Y990" s="19"/>
    </row>
    <row r="991" spans="25:25" ht="15.75" customHeight="1">
      <c r="Y991" s="19"/>
    </row>
    <row r="992" spans="25:25" ht="15.75" customHeight="1">
      <c r="Y992" s="19"/>
    </row>
    <row r="993" spans="25:25" ht="15.75" customHeight="1">
      <c r="Y993" s="19"/>
    </row>
    <row r="994" spans="25:25" ht="15.75" customHeight="1">
      <c r="Y994" s="19"/>
    </row>
    <row r="995" spans="25:25" ht="15.75" customHeight="1">
      <c r="Y995" s="19"/>
    </row>
    <row r="996" spans="25:25" ht="15.75" customHeight="1">
      <c r="Y996" s="19"/>
    </row>
    <row r="997" spans="25:25" ht="15.75" customHeight="1">
      <c r="Y997" s="19"/>
    </row>
    <row r="998" spans="25:25" ht="15.75" customHeight="1">
      <c r="Y998" s="19"/>
    </row>
    <row r="999" spans="25:25" ht="15.75" customHeight="1">
      <c r="Y999" s="19"/>
    </row>
    <row r="1000" spans="25:25" ht="15.75" customHeight="1">
      <c r="Y1000" s="19"/>
    </row>
    <row r="1001" spans="25:25" ht="15.75" customHeight="1">
      <c r="Y1001" s="19"/>
    </row>
    <row r="1002" spans="25:25" ht="15.75" customHeight="1">
      <c r="Y1002" s="19"/>
    </row>
    <row r="1003" spans="25:25" ht="15.75" customHeight="1">
      <c r="Y1003" s="19"/>
    </row>
    <row r="1004" spans="25:25" ht="15.75" customHeight="1">
      <c r="Y1004" s="19"/>
    </row>
    <row r="1005" spans="25:25" ht="15.75" customHeight="1">
      <c r="Y1005" s="19"/>
    </row>
    <row r="1006" spans="25:25" ht="15.75" customHeight="1">
      <c r="Y1006" s="19"/>
    </row>
    <row r="1007" spans="25:25" ht="15.75" customHeight="1">
      <c r="Y1007" s="19"/>
    </row>
    <row r="1008" spans="25:25" ht="15.75" customHeight="1">
      <c r="Y1008" s="19"/>
    </row>
    <row r="1009" spans="25:25" ht="15.75" customHeight="1">
      <c r="Y1009" s="19"/>
    </row>
    <row r="1010" spans="25:25" ht="15.75" customHeight="1">
      <c r="Y1010" s="19"/>
    </row>
    <row r="1011" spans="25:25" ht="15.75" customHeight="1">
      <c r="Y1011" s="19"/>
    </row>
    <row r="1012" spans="25:25" ht="15.75" customHeight="1">
      <c r="Y1012" s="19"/>
    </row>
    <row r="1013" spans="25:25" ht="15.75" customHeight="1">
      <c r="Y1013" s="19"/>
    </row>
    <row r="1014" spans="25:25" ht="15.75" customHeight="1">
      <c r="Y1014" s="19"/>
    </row>
    <row r="1015" spans="25:25" ht="15.75" customHeight="1">
      <c r="Y1015" s="19"/>
    </row>
    <row r="1016" spans="25:25" ht="15.75" customHeight="1">
      <c r="Y1016" s="19"/>
    </row>
    <row r="1017" spans="25:25" ht="15.75" customHeight="1">
      <c r="Y1017" s="19"/>
    </row>
    <row r="1018" spans="25:25" ht="15.75" customHeight="1">
      <c r="Y1018" s="19"/>
    </row>
    <row r="1019" spans="25:25" ht="15.75" customHeight="1">
      <c r="Y1019" s="19"/>
    </row>
    <row r="1020" spans="25:25" ht="15.75" customHeight="1">
      <c r="Y1020" s="19"/>
    </row>
    <row r="1021" spans="25:25" ht="15.75" customHeight="1">
      <c r="Y1021" s="19"/>
    </row>
  </sheetData>
  <sortState xmlns:xlrd2="http://schemas.microsoft.com/office/spreadsheetml/2017/richdata2" ref="A2:Y58">
    <sortCondition ref="E2:E58"/>
  </sortState>
  <conditionalFormatting sqref="C103:C274 E103:H274">
    <cfRule type="containsText" dxfId="2" priority="4" operator="containsText" text="Exclude">
      <formula>NOT(ISERROR(SEARCH(("Exclude"),(C103))))</formula>
    </cfRule>
  </conditionalFormatting>
  <conditionalFormatting sqref="C103:C274">
    <cfRule type="containsText" dxfId="1" priority="5" operator="containsText" text="Questionable">
      <formula>NOT(ISERROR(SEARCH(("Questionable"),(C103))))</formula>
    </cfRule>
    <cfRule type="containsText" dxfId="0" priority="6" operator="containsText" text="Include">
      <formula>NOT(ISERROR(SEARCH(("Include"),(C103))))</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Screening 2023 update</vt:lpstr>
      <vt:lpstr>Full-text review 2023 update</vt:lpstr>
      <vt:lpstr>Included studies 2023 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 Toomey</dc:creator>
  <cp:lastModifiedBy>Danny Toomey</cp:lastModifiedBy>
  <dcterms:created xsi:type="dcterms:W3CDTF">2023-09-19T19:11:07Z</dcterms:created>
  <dcterms:modified xsi:type="dcterms:W3CDTF">2024-02-16T23:23:57Z</dcterms:modified>
</cp:coreProperties>
</file>