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89659k\Documents\Research\Ctherm CBP project\adhE mutant characterization - Angel Pech 2022\AdhE Fleishman 11-26-2024\"/>
    </mc:Choice>
  </mc:AlternateContent>
  <xr:revisionPtr revIDLastSave="0" documentId="13_ncr:1_{C636132D-1E18-466F-9790-B41FA0C4C815}" xr6:coauthVersionLast="47" xr6:coauthVersionMax="47" xr10:uidLastSave="{00000000-0000-0000-0000-000000000000}"/>
  <bookViews>
    <workbookView xWindow="0" yWindow="0" windowWidth="14400" windowHeight="17400" activeTab="4" xr2:uid="{36F80205-3FA5-4A8B-9366-EC2C8B3E667B}"/>
  </bookViews>
  <sheets>
    <sheet name="Tris buffer calculator" sheetId="5" r:id="rId1"/>
    <sheet name="Parameters to test" sheetId="13" r:id="rId2"/>
    <sheet name="Stock solution calc" sheetId="17" r:id="rId3"/>
    <sheet name="Parameters to test (old)" sheetId="7" state="hidden" r:id="rId4"/>
    <sheet name="Assay plate wells" sheetId="21" r:id="rId5"/>
    <sheet name="Setup plate layout" sheetId="16" r:id="rId6"/>
    <sheet name="temp" sheetId="20" r:id="rId7"/>
    <sheet name="12-well reservoir setup" sheetId="18" r:id="rId8"/>
  </sheets>
  <externalReferences>
    <externalReference r:id="rId9"/>
    <externalReference r:id="rId10"/>
  </externalReferences>
  <definedNames>
    <definedName name="_xlnm._FilterDatabase" localSheetId="4" hidden="1">'Assay plate wells'!$A$4:$R$388</definedName>
    <definedName name="_xlnm._FilterDatabase" localSheetId="2" hidden="1">'Stock solution calc'!$A$3:$L$79</definedName>
    <definedName name="deep_dead_vol" localSheetId="4">'[1]Parameters to test'!$B$7</definedName>
    <definedName name="deep_dead_vol" localSheetId="2">'[2]Parameters to test'!$C$7</definedName>
    <definedName name="deep_dead_vol">'Parameters to test'!$B$7</definedName>
    <definedName name="extra" localSheetId="4">'[1]Parameters to test'!$B$5</definedName>
    <definedName name="extra" localSheetId="2">'[2]Parameters to test'!$C$5</definedName>
    <definedName name="extra">'Parameters to test'!$B$5</definedName>
    <definedName name="_xlnm.Print_Area" localSheetId="7">'12-well reservoir setup'!$A$1:$O$27</definedName>
    <definedName name="_xlnm.Print_Area" localSheetId="5">'Setup plate layout'!$A$1:$AF$31</definedName>
    <definedName name="_xlnm.Print_Area" localSheetId="2">'Stock solution calc'!$A$1:$O$82</definedName>
    <definedName name="res_dead_vol" localSheetId="4">'[1]Parameters to test'!$B$6</definedName>
    <definedName name="res_dead_vol" localSheetId="2">'[2]Parameters to test'!$C$6</definedName>
    <definedName name="res_dead_vol">'Parameters to test'!$B$6</definedName>
    <definedName name="solver_adj" localSheetId="2" hidden="1">'Stock solution calc'!$J$26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'Stock solution calc'!$K$26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0.025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5" i="21" l="1"/>
  <c r="N325" i="21"/>
  <c r="O325" i="21"/>
  <c r="M326" i="21"/>
  <c r="N326" i="21"/>
  <c r="O326" i="21"/>
  <c r="M327" i="21"/>
  <c r="N327" i="21"/>
  <c r="O327" i="21"/>
  <c r="M328" i="21"/>
  <c r="N328" i="21"/>
  <c r="O328" i="21"/>
  <c r="M329" i="21"/>
  <c r="N329" i="21"/>
  <c r="O329" i="21"/>
  <c r="M330" i="21"/>
  <c r="N330" i="21"/>
  <c r="O330" i="21"/>
  <c r="M331" i="21"/>
  <c r="N331" i="21"/>
  <c r="O331" i="21"/>
  <c r="M332" i="21"/>
  <c r="N332" i="21"/>
  <c r="O332" i="21"/>
  <c r="M333" i="21"/>
  <c r="N333" i="21"/>
  <c r="O333" i="21"/>
  <c r="M334" i="21"/>
  <c r="N334" i="21"/>
  <c r="O334" i="21"/>
  <c r="M335" i="21"/>
  <c r="N335" i="21"/>
  <c r="O335" i="21"/>
  <c r="M336" i="21"/>
  <c r="N336" i="21"/>
  <c r="O336" i="21"/>
  <c r="M337" i="21"/>
  <c r="N337" i="21"/>
  <c r="O337" i="21"/>
  <c r="M338" i="21"/>
  <c r="N338" i="21"/>
  <c r="O338" i="21"/>
  <c r="M339" i="21"/>
  <c r="N339" i="21"/>
  <c r="O339" i="21"/>
  <c r="M340" i="21"/>
  <c r="N340" i="21"/>
  <c r="O340" i="21"/>
  <c r="M341" i="21"/>
  <c r="N341" i="21"/>
  <c r="O341" i="21"/>
  <c r="M342" i="21"/>
  <c r="N342" i="21"/>
  <c r="O342" i="21"/>
  <c r="M343" i="21"/>
  <c r="N343" i="21"/>
  <c r="O343" i="21"/>
  <c r="M344" i="21"/>
  <c r="N344" i="21"/>
  <c r="O344" i="21"/>
  <c r="M345" i="21"/>
  <c r="N345" i="21"/>
  <c r="O345" i="21"/>
  <c r="M346" i="21"/>
  <c r="N346" i="21"/>
  <c r="O346" i="21"/>
  <c r="M347" i="21"/>
  <c r="N347" i="21"/>
  <c r="O347" i="21"/>
  <c r="M348" i="21"/>
  <c r="N348" i="21"/>
  <c r="O348" i="21"/>
  <c r="M349" i="21"/>
  <c r="N349" i="21"/>
  <c r="O349" i="21"/>
  <c r="M350" i="21"/>
  <c r="N350" i="21"/>
  <c r="O350" i="21"/>
  <c r="M351" i="21"/>
  <c r="N351" i="21"/>
  <c r="O351" i="21"/>
  <c r="M352" i="21"/>
  <c r="N352" i="21"/>
  <c r="O352" i="21"/>
  <c r="M353" i="21"/>
  <c r="N353" i="21"/>
  <c r="O353" i="21"/>
  <c r="M354" i="21"/>
  <c r="N354" i="21"/>
  <c r="O354" i="21"/>
  <c r="M355" i="21"/>
  <c r="N355" i="21"/>
  <c r="O355" i="21"/>
  <c r="M356" i="21"/>
  <c r="N356" i="21"/>
  <c r="O356" i="21"/>
  <c r="N7" i="18"/>
  <c r="N6" i="18"/>
  <c r="K61" i="17"/>
  <c r="K18" i="17"/>
  <c r="L24" i="13"/>
  <c r="M24" i="13"/>
  <c r="B24" i="13" s="1"/>
  <c r="M37" i="21"/>
  <c r="N37" i="21"/>
  <c r="O37" i="21"/>
  <c r="M38" i="21"/>
  <c r="N38" i="21"/>
  <c r="O38" i="21"/>
  <c r="M39" i="21"/>
  <c r="N39" i="21"/>
  <c r="O39" i="21"/>
  <c r="M40" i="21"/>
  <c r="N40" i="21"/>
  <c r="O40" i="21"/>
  <c r="M41" i="21"/>
  <c r="N41" i="21"/>
  <c r="O41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M46" i="21"/>
  <c r="N46" i="21"/>
  <c r="O46" i="21"/>
  <c r="M47" i="21"/>
  <c r="N47" i="21"/>
  <c r="O47" i="21"/>
  <c r="M48" i="21"/>
  <c r="N48" i="21"/>
  <c r="O48" i="21"/>
  <c r="M49" i="21"/>
  <c r="N49" i="21"/>
  <c r="O49" i="21"/>
  <c r="M50" i="21"/>
  <c r="N50" i="21"/>
  <c r="O50" i="21"/>
  <c r="M51" i="21"/>
  <c r="N51" i="21"/>
  <c r="O51" i="21"/>
  <c r="M52" i="21"/>
  <c r="N52" i="21"/>
  <c r="O52" i="21"/>
  <c r="M53" i="21"/>
  <c r="N53" i="21"/>
  <c r="O53" i="21"/>
  <c r="M54" i="21"/>
  <c r="N54" i="21"/>
  <c r="O54" i="21"/>
  <c r="M55" i="21"/>
  <c r="N55" i="21"/>
  <c r="O55" i="21"/>
  <c r="M56" i="21"/>
  <c r="N56" i="21"/>
  <c r="O56" i="21"/>
  <c r="M57" i="21"/>
  <c r="N57" i="21"/>
  <c r="O57" i="21"/>
  <c r="M58" i="21"/>
  <c r="N58" i="21"/>
  <c r="O58" i="21"/>
  <c r="M59" i="21"/>
  <c r="N59" i="21"/>
  <c r="O59" i="21"/>
  <c r="M60" i="21"/>
  <c r="N60" i="21"/>
  <c r="O60" i="21"/>
  <c r="M61" i="21"/>
  <c r="N61" i="21"/>
  <c r="O61" i="21"/>
  <c r="M62" i="21"/>
  <c r="N62" i="21"/>
  <c r="O62" i="21"/>
  <c r="M63" i="21"/>
  <c r="N63" i="21"/>
  <c r="O63" i="21"/>
  <c r="M64" i="21"/>
  <c r="N64" i="21"/>
  <c r="O64" i="21"/>
  <c r="M65" i="21"/>
  <c r="N65" i="21"/>
  <c r="O65" i="21"/>
  <c r="M66" i="21"/>
  <c r="N66" i="21"/>
  <c r="O66" i="21"/>
  <c r="M67" i="21"/>
  <c r="N67" i="21"/>
  <c r="O67" i="21"/>
  <c r="M68" i="21"/>
  <c r="N68" i="21"/>
  <c r="O68" i="21"/>
  <c r="J22" i="18"/>
  <c r="K29" i="16" s="1"/>
  <c r="I8" i="18"/>
  <c r="I10" i="18"/>
  <c r="N15" i="18"/>
  <c r="N14" i="18"/>
  <c r="G10" i="18" l="1"/>
  <c r="H10" i="18"/>
  <c r="F6" i="18"/>
  <c r="F10" i="18" s="1"/>
  <c r="E6" i="18"/>
  <c r="E10" i="18" s="1"/>
  <c r="L21" i="13"/>
  <c r="L20" i="13"/>
  <c r="L19" i="13"/>
  <c r="L18" i="13"/>
  <c r="L17" i="13"/>
  <c r="L14" i="13"/>
  <c r="O324" i="21"/>
  <c r="P324" i="21" s="1"/>
  <c r="N324" i="21"/>
  <c r="M324" i="21"/>
  <c r="O323" i="21"/>
  <c r="N323" i="21"/>
  <c r="M323" i="21"/>
  <c r="P323" i="21" s="1"/>
  <c r="O322" i="21"/>
  <c r="N322" i="21"/>
  <c r="M322" i="21"/>
  <c r="P322" i="21" s="1"/>
  <c r="O321" i="21"/>
  <c r="N321" i="21"/>
  <c r="M321" i="21"/>
  <c r="P321" i="21" s="1"/>
  <c r="O320" i="21"/>
  <c r="N320" i="21"/>
  <c r="M320" i="21"/>
  <c r="P320" i="21" s="1"/>
  <c r="O319" i="21"/>
  <c r="N319" i="21"/>
  <c r="M319" i="21"/>
  <c r="P319" i="21" s="1"/>
  <c r="O318" i="21"/>
  <c r="N318" i="21"/>
  <c r="M318" i="21"/>
  <c r="O317" i="21"/>
  <c r="N317" i="21"/>
  <c r="M317" i="21"/>
  <c r="O316" i="21"/>
  <c r="N316" i="21"/>
  <c r="M316" i="21"/>
  <c r="P316" i="21" s="1"/>
  <c r="O315" i="21"/>
  <c r="N315" i="21"/>
  <c r="M315" i="21"/>
  <c r="P315" i="21" s="1"/>
  <c r="O314" i="21"/>
  <c r="N314" i="21"/>
  <c r="M314" i="21"/>
  <c r="P314" i="21" s="1"/>
  <c r="O313" i="21"/>
  <c r="N313" i="21"/>
  <c r="M313" i="21"/>
  <c r="P313" i="21" s="1"/>
  <c r="O312" i="21"/>
  <c r="N312" i="21"/>
  <c r="M312" i="21"/>
  <c r="O311" i="21"/>
  <c r="N311" i="21"/>
  <c r="M311" i="21"/>
  <c r="P311" i="21" s="1"/>
  <c r="O310" i="21"/>
  <c r="N310" i="21"/>
  <c r="L11" i="13" s="1"/>
  <c r="M310" i="21"/>
  <c r="P310" i="21" s="1"/>
  <c r="O309" i="21"/>
  <c r="N309" i="21"/>
  <c r="M309" i="21"/>
  <c r="O308" i="21"/>
  <c r="N308" i="21"/>
  <c r="M308" i="21"/>
  <c r="P308" i="21" s="1"/>
  <c r="O307" i="21"/>
  <c r="N307" i="21"/>
  <c r="M307" i="21"/>
  <c r="P307" i="21" s="1"/>
  <c r="O306" i="21"/>
  <c r="N306" i="21"/>
  <c r="M306" i="21"/>
  <c r="O305" i="21"/>
  <c r="N305" i="21"/>
  <c r="M305" i="21"/>
  <c r="P305" i="21" s="1"/>
  <c r="O304" i="21"/>
  <c r="N304" i="21"/>
  <c r="M304" i="21"/>
  <c r="O303" i="21"/>
  <c r="N303" i="21"/>
  <c r="M303" i="21"/>
  <c r="O302" i="21"/>
  <c r="P302" i="21" s="1"/>
  <c r="N302" i="21"/>
  <c r="M302" i="21"/>
  <c r="O301" i="21"/>
  <c r="N301" i="21"/>
  <c r="M301" i="21"/>
  <c r="O300" i="21"/>
  <c r="N300" i="21"/>
  <c r="M300" i="21"/>
  <c r="O299" i="21"/>
  <c r="N299" i="21"/>
  <c r="M299" i="21"/>
  <c r="P299" i="21" s="1"/>
  <c r="O298" i="21"/>
  <c r="N298" i="21"/>
  <c r="M298" i="21"/>
  <c r="P298" i="21" s="1"/>
  <c r="O297" i="21"/>
  <c r="N297" i="21"/>
  <c r="M297" i="21"/>
  <c r="P297" i="21" s="1"/>
  <c r="O296" i="21"/>
  <c r="N296" i="21"/>
  <c r="M296" i="21"/>
  <c r="P296" i="21" s="1"/>
  <c r="O295" i="21"/>
  <c r="N295" i="21"/>
  <c r="M295" i="21"/>
  <c r="P295" i="21" s="1"/>
  <c r="O294" i="21"/>
  <c r="N294" i="21"/>
  <c r="M294" i="21"/>
  <c r="O293" i="21"/>
  <c r="N293" i="21"/>
  <c r="M293" i="21"/>
  <c r="P293" i="21" s="1"/>
  <c r="O292" i="21"/>
  <c r="N292" i="21"/>
  <c r="M292" i="21"/>
  <c r="P292" i="21" s="1"/>
  <c r="O291" i="21"/>
  <c r="N291" i="21"/>
  <c r="M291" i="21"/>
  <c r="P291" i="21" s="1"/>
  <c r="O290" i="21"/>
  <c r="N290" i="21"/>
  <c r="M290" i="21"/>
  <c r="P290" i="21" s="1"/>
  <c r="O289" i="21"/>
  <c r="N289" i="21"/>
  <c r="P289" i="21" s="1"/>
  <c r="M289" i="21"/>
  <c r="O288" i="21"/>
  <c r="N288" i="21"/>
  <c r="M288" i="21"/>
  <c r="O287" i="21"/>
  <c r="N287" i="21"/>
  <c r="L12" i="13" s="1"/>
  <c r="M287" i="21"/>
  <c r="O286" i="21"/>
  <c r="N286" i="21"/>
  <c r="M286" i="21"/>
  <c r="O285" i="21"/>
  <c r="N285" i="21"/>
  <c r="M285" i="21"/>
  <c r="P285" i="21" s="1"/>
  <c r="O284" i="21"/>
  <c r="N284" i="21"/>
  <c r="M284" i="21"/>
  <c r="P284" i="21" s="1"/>
  <c r="O283" i="21"/>
  <c r="N283" i="21"/>
  <c r="M283" i="21"/>
  <c r="P283" i="21" s="1"/>
  <c r="O282" i="21"/>
  <c r="N282" i="21"/>
  <c r="M282" i="21"/>
  <c r="P282" i="21" s="1"/>
  <c r="O281" i="21"/>
  <c r="N281" i="21"/>
  <c r="M281" i="21"/>
  <c r="P281" i="21" s="1"/>
  <c r="O280" i="21"/>
  <c r="N280" i="21"/>
  <c r="M280" i="21"/>
  <c r="P280" i="21" s="1"/>
  <c r="O279" i="21"/>
  <c r="N279" i="21"/>
  <c r="M279" i="21"/>
  <c r="O278" i="21"/>
  <c r="N278" i="21"/>
  <c r="M278" i="21"/>
  <c r="O277" i="21"/>
  <c r="N277" i="21"/>
  <c r="M277" i="21"/>
  <c r="P277" i="21" s="1"/>
  <c r="O276" i="21"/>
  <c r="N276" i="21"/>
  <c r="M276" i="21"/>
  <c r="P276" i="21" s="1"/>
  <c r="O275" i="21"/>
  <c r="N275" i="21"/>
  <c r="M275" i="21"/>
  <c r="P275" i="21" s="1"/>
  <c r="O274" i="21"/>
  <c r="N274" i="21"/>
  <c r="M274" i="21"/>
  <c r="P274" i="21" s="1"/>
  <c r="O273" i="21"/>
  <c r="N273" i="21"/>
  <c r="M273" i="21"/>
  <c r="P273" i="21" s="1"/>
  <c r="O272" i="21"/>
  <c r="N272" i="21"/>
  <c r="L13" i="13" s="1"/>
  <c r="M272" i="21"/>
  <c r="P272" i="21" s="1"/>
  <c r="O271" i="21"/>
  <c r="P271" i="21" s="1"/>
  <c r="N271" i="21"/>
  <c r="M271" i="21"/>
  <c r="O270" i="21"/>
  <c r="N270" i="21"/>
  <c r="M270" i="21"/>
  <c r="P270" i="21" s="1"/>
  <c r="O269" i="21"/>
  <c r="N269" i="21"/>
  <c r="M269" i="21"/>
  <c r="P269" i="21" s="1"/>
  <c r="O268" i="21"/>
  <c r="N268" i="21"/>
  <c r="M268" i="21"/>
  <c r="P268" i="21" s="1"/>
  <c r="O267" i="21"/>
  <c r="N267" i="21"/>
  <c r="M267" i="21"/>
  <c r="P267" i="21" s="1"/>
  <c r="O266" i="21"/>
  <c r="N266" i="21"/>
  <c r="M266" i="21"/>
  <c r="O265" i="21"/>
  <c r="N265" i="21"/>
  <c r="M265" i="21"/>
  <c r="P265" i="21" s="1"/>
  <c r="O264" i="21"/>
  <c r="N264" i="21"/>
  <c r="M264" i="21"/>
  <c r="O263" i="21"/>
  <c r="N263" i="21"/>
  <c r="M263" i="21"/>
  <c r="O262" i="21"/>
  <c r="N262" i="21"/>
  <c r="M262" i="21"/>
  <c r="P262" i="21" s="1"/>
  <c r="O261" i="21"/>
  <c r="N261" i="21"/>
  <c r="M261" i="21"/>
  <c r="P261" i="21" s="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9" i="21"/>
  <c r="P40" i="21"/>
  <c r="P41" i="21"/>
  <c r="P42" i="21"/>
  <c r="P57" i="21"/>
  <c r="P58" i="21"/>
  <c r="P59" i="21"/>
  <c r="P60" i="21"/>
  <c r="P61" i="21"/>
  <c r="P62" i="21"/>
  <c r="P63" i="21"/>
  <c r="P64" i="21"/>
  <c r="P65" i="21"/>
  <c r="P66" i="21"/>
  <c r="P73" i="21"/>
  <c r="P79" i="21"/>
  <c r="P80" i="21"/>
  <c r="P81" i="21"/>
  <c r="P86" i="21"/>
  <c r="P87" i="21"/>
  <c r="P88" i="21"/>
  <c r="P89" i="21"/>
  <c r="P90" i="21"/>
  <c r="P97" i="21"/>
  <c r="P103" i="21"/>
  <c r="P104" i="21"/>
  <c r="P105" i="21"/>
  <c r="P110" i="21"/>
  <c r="P111" i="21"/>
  <c r="P112" i="21"/>
  <c r="P113" i="21"/>
  <c r="P114" i="21"/>
  <c r="P121" i="21"/>
  <c r="P127" i="21"/>
  <c r="P128" i="21"/>
  <c r="P129" i="21"/>
  <c r="P134" i="21"/>
  <c r="P135" i="21"/>
  <c r="P136" i="21"/>
  <c r="P137" i="21"/>
  <c r="P138" i="21"/>
  <c r="P145" i="21"/>
  <c r="P151" i="21"/>
  <c r="P152" i="21"/>
  <c r="P153" i="21"/>
  <c r="P158" i="21"/>
  <c r="P159" i="21"/>
  <c r="P160" i="21"/>
  <c r="P161" i="21"/>
  <c r="P162" i="21"/>
  <c r="P169" i="21"/>
  <c r="P175" i="21"/>
  <c r="P176" i="21"/>
  <c r="P177" i="21"/>
  <c r="P182" i="21"/>
  <c r="P183" i="21"/>
  <c r="P184" i="21"/>
  <c r="P185" i="21"/>
  <c r="P186" i="21"/>
  <c r="P193" i="21"/>
  <c r="P199" i="21"/>
  <c r="P200" i="21"/>
  <c r="P201" i="21"/>
  <c r="P206" i="21"/>
  <c r="P207" i="21"/>
  <c r="P208" i="21"/>
  <c r="P209" i="21"/>
  <c r="P210" i="21"/>
  <c r="P217" i="21"/>
  <c r="P223" i="21"/>
  <c r="P224" i="21"/>
  <c r="P225" i="21"/>
  <c r="P230" i="21"/>
  <c r="P231" i="21"/>
  <c r="P232" i="21"/>
  <c r="P233" i="21"/>
  <c r="P234" i="21"/>
  <c r="P241" i="21"/>
  <c r="P247" i="21"/>
  <c r="P248" i="21"/>
  <c r="P249" i="21"/>
  <c r="P254" i="21"/>
  <c r="P255" i="21"/>
  <c r="P256" i="21"/>
  <c r="P257" i="21"/>
  <c r="P258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O260" i="21"/>
  <c r="N260" i="21"/>
  <c r="M260" i="21"/>
  <c r="P260" i="21" s="1"/>
  <c r="O259" i="21"/>
  <c r="N259" i="21"/>
  <c r="M259" i="21"/>
  <c r="P259" i="21" s="1"/>
  <c r="O258" i="21"/>
  <c r="N258" i="21"/>
  <c r="M258" i="21"/>
  <c r="O257" i="21"/>
  <c r="N257" i="21"/>
  <c r="M257" i="21"/>
  <c r="O256" i="21"/>
  <c r="N256" i="21"/>
  <c r="M256" i="21"/>
  <c r="O255" i="21"/>
  <c r="N255" i="21"/>
  <c r="M255" i="21"/>
  <c r="O254" i="21"/>
  <c r="N254" i="21"/>
  <c r="M254" i="21"/>
  <c r="O253" i="21"/>
  <c r="N253" i="21"/>
  <c r="M253" i="21"/>
  <c r="P253" i="21" s="1"/>
  <c r="O252" i="21"/>
  <c r="N252" i="21"/>
  <c r="M252" i="21"/>
  <c r="P252" i="21" s="1"/>
  <c r="O251" i="21"/>
  <c r="N251" i="21"/>
  <c r="M251" i="21"/>
  <c r="P251" i="21" s="1"/>
  <c r="O250" i="21"/>
  <c r="N250" i="21"/>
  <c r="P250" i="21" s="1"/>
  <c r="M250" i="21"/>
  <c r="O249" i="21"/>
  <c r="N249" i="21"/>
  <c r="M249" i="21"/>
  <c r="O248" i="21"/>
  <c r="N248" i="21"/>
  <c r="M248" i="21"/>
  <c r="O247" i="21"/>
  <c r="N247" i="21"/>
  <c r="M247" i="21"/>
  <c r="O246" i="21"/>
  <c r="N246" i="21"/>
  <c r="M246" i="21"/>
  <c r="P246" i="21" s="1"/>
  <c r="O245" i="21"/>
  <c r="N245" i="21"/>
  <c r="M245" i="21"/>
  <c r="P245" i="21" s="1"/>
  <c r="O244" i="21"/>
  <c r="N244" i="21"/>
  <c r="M244" i="21"/>
  <c r="P244" i="21" s="1"/>
  <c r="O243" i="21"/>
  <c r="N243" i="21"/>
  <c r="M243" i="21"/>
  <c r="P243" i="21" s="1"/>
  <c r="O242" i="21"/>
  <c r="N242" i="21"/>
  <c r="P242" i="21" s="1"/>
  <c r="M242" i="21"/>
  <c r="O241" i="21"/>
  <c r="N241" i="21"/>
  <c r="M241" i="21"/>
  <c r="O240" i="21"/>
  <c r="N240" i="21"/>
  <c r="M240" i="21"/>
  <c r="P240" i="21" s="1"/>
  <c r="O239" i="21"/>
  <c r="N239" i="21"/>
  <c r="M239" i="21"/>
  <c r="P239" i="21" s="1"/>
  <c r="O238" i="21"/>
  <c r="N238" i="21"/>
  <c r="M238" i="21"/>
  <c r="P238" i="21" s="1"/>
  <c r="O237" i="21"/>
  <c r="N237" i="21"/>
  <c r="M237" i="21"/>
  <c r="P237" i="21" s="1"/>
  <c r="O236" i="21"/>
  <c r="N236" i="21"/>
  <c r="M236" i="21"/>
  <c r="P236" i="21" s="1"/>
  <c r="O235" i="21"/>
  <c r="N235" i="21"/>
  <c r="M235" i="21"/>
  <c r="P235" i="21" s="1"/>
  <c r="O234" i="21"/>
  <c r="N234" i="21"/>
  <c r="M234" i="21"/>
  <c r="O233" i="21"/>
  <c r="N233" i="21"/>
  <c r="M233" i="21"/>
  <c r="O232" i="21"/>
  <c r="N232" i="21"/>
  <c r="M232" i="21"/>
  <c r="O231" i="21"/>
  <c r="N231" i="21"/>
  <c r="M231" i="21"/>
  <c r="O230" i="21"/>
  <c r="N230" i="21"/>
  <c r="M230" i="21"/>
  <c r="O229" i="21"/>
  <c r="N229" i="21"/>
  <c r="M229" i="21"/>
  <c r="P229" i="21" s="1"/>
  <c r="O228" i="21"/>
  <c r="N228" i="21"/>
  <c r="M228" i="21"/>
  <c r="P228" i="21" s="1"/>
  <c r="O227" i="21"/>
  <c r="N227" i="21"/>
  <c r="M227" i="21"/>
  <c r="P227" i="21" s="1"/>
  <c r="O226" i="21"/>
  <c r="N226" i="21"/>
  <c r="P226" i="21" s="1"/>
  <c r="M226" i="21"/>
  <c r="O225" i="21"/>
  <c r="N225" i="21"/>
  <c r="M225" i="21"/>
  <c r="O224" i="21"/>
  <c r="N224" i="21"/>
  <c r="M224" i="21"/>
  <c r="O223" i="21"/>
  <c r="N223" i="21"/>
  <c r="M223" i="21"/>
  <c r="O222" i="21"/>
  <c r="N222" i="21"/>
  <c r="M222" i="21"/>
  <c r="P222" i="21" s="1"/>
  <c r="O221" i="21"/>
  <c r="N221" i="21"/>
  <c r="M221" i="21"/>
  <c r="P221" i="21" s="1"/>
  <c r="O220" i="21"/>
  <c r="N220" i="21"/>
  <c r="M220" i="21"/>
  <c r="P220" i="21" s="1"/>
  <c r="O219" i="21"/>
  <c r="N219" i="21"/>
  <c r="M219" i="21"/>
  <c r="P219" i="21" s="1"/>
  <c r="O218" i="21"/>
  <c r="N218" i="21"/>
  <c r="P218" i="21" s="1"/>
  <c r="M218" i="21"/>
  <c r="O217" i="21"/>
  <c r="N217" i="21"/>
  <c r="M217" i="21"/>
  <c r="O216" i="21"/>
  <c r="N216" i="21"/>
  <c r="M216" i="21"/>
  <c r="P216" i="21" s="1"/>
  <c r="O215" i="21"/>
  <c r="N215" i="21"/>
  <c r="M215" i="21"/>
  <c r="P215" i="21" s="1"/>
  <c r="O214" i="21"/>
  <c r="N214" i="21"/>
  <c r="M214" i="21"/>
  <c r="P214" i="21" s="1"/>
  <c r="O213" i="21"/>
  <c r="N213" i="21"/>
  <c r="M213" i="21"/>
  <c r="P213" i="21" s="1"/>
  <c r="P212" i="21"/>
  <c r="P211" i="21"/>
  <c r="P205" i="21"/>
  <c r="P204" i="21"/>
  <c r="P203" i="21"/>
  <c r="P202" i="21"/>
  <c r="P198" i="21"/>
  <c r="P197" i="21"/>
  <c r="P196" i="21"/>
  <c r="P195" i="21"/>
  <c r="P194" i="21"/>
  <c r="P192" i="21"/>
  <c r="P191" i="21"/>
  <c r="P190" i="21"/>
  <c r="P189" i="21"/>
  <c r="P188" i="21"/>
  <c r="P187" i="21"/>
  <c r="P181" i="21"/>
  <c r="O180" i="21"/>
  <c r="N180" i="21"/>
  <c r="M180" i="21"/>
  <c r="P180" i="21" s="1"/>
  <c r="O179" i="21"/>
  <c r="N179" i="21"/>
  <c r="M179" i="21"/>
  <c r="P179" i="21" s="1"/>
  <c r="O178" i="21"/>
  <c r="N178" i="21"/>
  <c r="P178" i="21" s="1"/>
  <c r="M178" i="21"/>
  <c r="O177" i="21"/>
  <c r="N177" i="21"/>
  <c r="M177" i="21"/>
  <c r="O176" i="21"/>
  <c r="N176" i="21"/>
  <c r="M176" i="21"/>
  <c r="O175" i="21"/>
  <c r="N175" i="21"/>
  <c r="M175" i="21"/>
  <c r="O174" i="21"/>
  <c r="N174" i="21"/>
  <c r="M174" i="21"/>
  <c r="P174" i="21" s="1"/>
  <c r="O173" i="21"/>
  <c r="N173" i="21"/>
  <c r="M173" i="21"/>
  <c r="P173" i="21" s="1"/>
  <c r="O172" i="21"/>
  <c r="N172" i="21"/>
  <c r="M172" i="21"/>
  <c r="P172" i="21" s="1"/>
  <c r="O171" i="21"/>
  <c r="N171" i="21"/>
  <c r="M171" i="21"/>
  <c r="P171" i="21" s="1"/>
  <c r="O170" i="21"/>
  <c r="N170" i="21"/>
  <c r="P170" i="21" s="1"/>
  <c r="M170" i="21"/>
  <c r="O169" i="21"/>
  <c r="N169" i="21"/>
  <c r="M169" i="21"/>
  <c r="O168" i="21"/>
  <c r="N168" i="21"/>
  <c r="M168" i="21"/>
  <c r="P168" i="21" s="1"/>
  <c r="O167" i="21"/>
  <c r="N167" i="21"/>
  <c r="M167" i="21"/>
  <c r="P167" i="21" s="1"/>
  <c r="O166" i="21"/>
  <c r="N166" i="21"/>
  <c r="M166" i="21"/>
  <c r="P166" i="21" s="1"/>
  <c r="O165" i="21"/>
  <c r="N165" i="21"/>
  <c r="M165" i="21"/>
  <c r="P165" i="21" s="1"/>
  <c r="O164" i="21"/>
  <c r="N164" i="21"/>
  <c r="M164" i="21"/>
  <c r="P164" i="21" s="1"/>
  <c r="O163" i="21"/>
  <c r="N163" i="21"/>
  <c r="M163" i="21"/>
  <c r="P163" i="21" s="1"/>
  <c r="O162" i="21"/>
  <c r="N162" i="21"/>
  <c r="M162" i="21"/>
  <c r="O161" i="21"/>
  <c r="N161" i="21"/>
  <c r="M161" i="21"/>
  <c r="O160" i="21"/>
  <c r="N160" i="21"/>
  <c r="M160" i="21"/>
  <c r="O159" i="21"/>
  <c r="N159" i="21"/>
  <c r="M159" i="21"/>
  <c r="O158" i="21"/>
  <c r="N158" i="21"/>
  <c r="M158" i="21"/>
  <c r="O157" i="21"/>
  <c r="N157" i="21"/>
  <c r="M157" i="21"/>
  <c r="P157" i="21" s="1"/>
  <c r="O156" i="21"/>
  <c r="N156" i="21"/>
  <c r="M156" i="21"/>
  <c r="P156" i="21" s="1"/>
  <c r="O155" i="21"/>
  <c r="N155" i="21"/>
  <c r="M155" i="21"/>
  <c r="P155" i="21" s="1"/>
  <c r="O154" i="21"/>
  <c r="N154" i="21"/>
  <c r="P154" i="21" s="1"/>
  <c r="M154" i="21"/>
  <c r="O153" i="21"/>
  <c r="N153" i="21"/>
  <c r="M153" i="21"/>
  <c r="O152" i="21"/>
  <c r="N152" i="21"/>
  <c r="M152" i="21"/>
  <c r="O151" i="21"/>
  <c r="N151" i="21"/>
  <c r="M151" i="21"/>
  <c r="O150" i="21"/>
  <c r="N150" i="21"/>
  <c r="M150" i="21"/>
  <c r="P150" i="21" s="1"/>
  <c r="O149" i="21"/>
  <c r="N149" i="21"/>
  <c r="M149" i="21"/>
  <c r="P149" i="21" s="1"/>
  <c r="O148" i="21"/>
  <c r="N148" i="21"/>
  <c r="M148" i="21"/>
  <c r="P148" i="21" s="1"/>
  <c r="O147" i="21"/>
  <c r="N147" i="21"/>
  <c r="M147" i="21"/>
  <c r="P147" i="21" s="1"/>
  <c r="O146" i="21"/>
  <c r="N146" i="21"/>
  <c r="P146" i="21" s="1"/>
  <c r="M146" i="21"/>
  <c r="O145" i="21"/>
  <c r="N145" i="21"/>
  <c r="M145" i="21"/>
  <c r="O144" i="21"/>
  <c r="N144" i="21"/>
  <c r="M144" i="21"/>
  <c r="P144" i="21" s="1"/>
  <c r="O143" i="21"/>
  <c r="N143" i="21"/>
  <c r="M143" i="21"/>
  <c r="P143" i="21" s="1"/>
  <c r="O142" i="21"/>
  <c r="N142" i="21"/>
  <c r="M142" i="21"/>
  <c r="P142" i="21" s="1"/>
  <c r="O141" i="21"/>
  <c r="N141" i="21"/>
  <c r="M141" i="21"/>
  <c r="P141" i="21" s="1"/>
  <c r="O140" i="21"/>
  <c r="N140" i="21"/>
  <c r="M140" i="21"/>
  <c r="P140" i="21" s="1"/>
  <c r="O139" i="21"/>
  <c r="N139" i="21"/>
  <c r="M139" i="21"/>
  <c r="P139" i="21" s="1"/>
  <c r="O138" i="21"/>
  <c r="N138" i="21"/>
  <c r="M138" i="21"/>
  <c r="O137" i="21"/>
  <c r="N137" i="21"/>
  <c r="M137" i="21"/>
  <c r="O136" i="21"/>
  <c r="N136" i="21"/>
  <c r="M136" i="21"/>
  <c r="O135" i="21"/>
  <c r="N135" i="21"/>
  <c r="M135" i="21"/>
  <c r="O134" i="21"/>
  <c r="N134" i="21"/>
  <c r="M134" i="21"/>
  <c r="O133" i="21"/>
  <c r="N133" i="21"/>
  <c r="M133" i="21"/>
  <c r="P133" i="21" s="1"/>
  <c r="O132" i="21"/>
  <c r="N132" i="21"/>
  <c r="M132" i="21"/>
  <c r="P132" i="21" s="1"/>
  <c r="O131" i="21"/>
  <c r="N131" i="21"/>
  <c r="M131" i="21"/>
  <c r="P131" i="21" s="1"/>
  <c r="O130" i="21"/>
  <c r="N130" i="21"/>
  <c r="P130" i="21" s="1"/>
  <c r="M130" i="21"/>
  <c r="O129" i="21"/>
  <c r="N129" i="21"/>
  <c r="M129" i="21"/>
  <c r="O128" i="21"/>
  <c r="N128" i="21"/>
  <c r="M128" i="21"/>
  <c r="O127" i="21"/>
  <c r="N127" i="21"/>
  <c r="M127" i="21"/>
  <c r="O126" i="21"/>
  <c r="N126" i="21"/>
  <c r="M126" i="21"/>
  <c r="P126" i="21" s="1"/>
  <c r="O125" i="21"/>
  <c r="N125" i="21"/>
  <c r="M125" i="21"/>
  <c r="P125" i="21" s="1"/>
  <c r="O124" i="21"/>
  <c r="N124" i="21"/>
  <c r="M124" i="21"/>
  <c r="P124" i="21" s="1"/>
  <c r="O123" i="21"/>
  <c r="N123" i="21"/>
  <c r="M123" i="21"/>
  <c r="P123" i="21" s="1"/>
  <c r="O122" i="21"/>
  <c r="N122" i="21"/>
  <c r="P122" i="21" s="1"/>
  <c r="M122" i="21"/>
  <c r="O121" i="21"/>
  <c r="N121" i="21"/>
  <c r="M121" i="21"/>
  <c r="O120" i="21"/>
  <c r="N120" i="21"/>
  <c r="M120" i="21"/>
  <c r="P120" i="21" s="1"/>
  <c r="O119" i="21"/>
  <c r="N119" i="21"/>
  <c r="M119" i="21"/>
  <c r="P119" i="21" s="1"/>
  <c r="O118" i="21"/>
  <c r="N118" i="21"/>
  <c r="M118" i="21"/>
  <c r="P118" i="21" s="1"/>
  <c r="O117" i="21"/>
  <c r="N117" i="21"/>
  <c r="M117" i="21"/>
  <c r="P117" i="21" s="1"/>
  <c r="O116" i="21"/>
  <c r="N116" i="21"/>
  <c r="M116" i="21"/>
  <c r="P116" i="21" s="1"/>
  <c r="O115" i="21"/>
  <c r="N115" i="21"/>
  <c r="M115" i="21"/>
  <c r="P115" i="21" s="1"/>
  <c r="O114" i="21"/>
  <c r="N114" i="21"/>
  <c r="M114" i="21"/>
  <c r="O113" i="21"/>
  <c r="N113" i="21"/>
  <c r="M113" i="21"/>
  <c r="O112" i="21"/>
  <c r="N112" i="21"/>
  <c r="M112" i="21"/>
  <c r="O111" i="21"/>
  <c r="N111" i="21"/>
  <c r="M111" i="21"/>
  <c r="O110" i="21"/>
  <c r="N110" i="21"/>
  <c r="M110" i="21"/>
  <c r="O109" i="21"/>
  <c r="N109" i="21"/>
  <c r="M109" i="21"/>
  <c r="P109" i="21" s="1"/>
  <c r="O108" i="21"/>
  <c r="N108" i="21"/>
  <c r="M108" i="21"/>
  <c r="P108" i="21" s="1"/>
  <c r="O107" i="21"/>
  <c r="N107" i="21"/>
  <c r="M107" i="21"/>
  <c r="P107" i="21" s="1"/>
  <c r="O106" i="21"/>
  <c r="N106" i="21"/>
  <c r="P106" i="21" s="1"/>
  <c r="M106" i="21"/>
  <c r="O105" i="21"/>
  <c r="N105" i="21"/>
  <c r="M105" i="21"/>
  <c r="O104" i="21"/>
  <c r="N104" i="21"/>
  <c r="M104" i="21"/>
  <c r="O103" i="21"/>
  <c r="N103" i="21"/>
  <c r="M103" i="21"/>
  <c r="O102" i="21"/>
  <c r="N102" i="21"/>
  <c r="M102" i="21"/>
  <c r="P102" i="21" s="1"/>
  <c r="O101" i="21"/>
  <c r="N101" i="21"/>
  <c r="M101" i="21"/>
  <c r="P101" i="21" s="1"/>
  <c r="O100" i="21"/>
  <c r="N100" i="21"/>
  <c r="M100" i="21"/>
  <c r="P100" i="21" s="1"/>
  <c r="O99" i="21"/>
  <c r="L23" i="13" s="1"/>
  <c r="N99" i="21"/>
  <c r="M99" i="21"/>
  <c r="P99" i="21" s="1"/>
  <c r="O98" i="21"/>
  <c r="N98" i="21"/>
  <c r="P98" i="21" s="1"/>
  <c r="M98" i="21"/>
  <c r="O97" i="21"/>
  <c r="N97" i="21"/>
  <c r="M97" i="21"/>
  <c r="O96" i="21"/>
  <c r="N96" i="21"/>
  <c r="M96" i="21"/>
  <c r="P96" i="21" s="1"/>
  <c r="O95" i="21"/>
  <c r="N95" i="21"/>
  <c r="M95" i="21"/>
  <c r="P95" i="21" s="1"/>
  <c r="O94" i="21"/>
  <c r="N94" i="21"/>
  <c r="M94" i="21"/>
  <c r="P94" i="21" s="1"/>
  <c r="O93" i="21"/>
  <c r="N93" i="21"/>
  <c r="M93" i="21"/>
  <c r="P93" i="21" s="1"/>
  <c r="O92" i="21"/>
  <c r="N92" i="21"/>
  <c r="M92" i="21"/>
  <c r="P92" i="21" s="1"/>
  <c r="O91" i="21"/>
  <c r="N91" i="21"/>
  <c r="M91" i="21"/>
  <c r="P91" i="21" s="1"/>
  <c r="O90" i="21"/>
  <c r="N90" i="21"/>
  <c r="M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P85" i="21" s="1"/>
  <c r="O84" i="21"/>
  <c r="N84" i="21"/>
  <c r="M84" i="21"/>
  <c r="P84" i="21" s="1"/>
  <c r="O83" i="21"/>
  <c r="N83" i="21"/>
  <c r="M83" i="21"/>
  <c r="P83" i="21" s="1"/>
  <c r="O82" i="21"/>
  <c r="N82" i="21"/>
  <c r="P82" i="21" s="1"/>
  <c r="M82" i="21"/>
  <c r="O81" i="21"/>
  <c r="N81" i="21"/>
  <c r="M81" i="21"/>
  <c r="O80" i="21"/>
  <c r="N80" i="21"/>
  <c r="M80" i="21"/>
  <c r="O79" i="21"/>
  <c r="N79" i="21"/>
  <c r="M79" i="21"/>
  <c r="O78" i="21"/>
  <c r="N78" i="21"/>
  <c r="M78" i="21"/>
  <c r="P78" i="21" s="1"/>
  <c r="O77" i="21"/>
  <c r="N77" i="21"/>
  <c r="M77" i="21"/>
  <c r="P77" i="21" s="1"/>
  <c r="O76" i="21"/>
  <c r="N76" i="21"/>
  <c r="M76" i="21"/>
  <c r="P76" i="21" s="1"/>
  <c r="O75" i="21"/>
  <c r="N75" i="21"/>
  <c r="L16" i="13" s="1"/>
  <c r="M75" i="21"/>
  <c r="P75" i="21" s="1"/>
  <c r="O74" i="21"/>
  <c r="N74" i="21"/>
  <c r="L15" i="13" s="1"/>
  <c r="M74" i="21"/>
  <c r="O73" i="21"/>
  <c r="N73" i="21"/>
  <c r="M73" i="21"/>
  <c r="O72" i="21"/>
  <c r="N72" i="21"/>
  <c r="M72" i="21"/>
  <c r="P72" i="21" s="1"/>
  <c r="O71" i="21"/>
  <c r="N71" i="21"/>
  <c r="M71" i="21"/>
  <c r="P71" i="21" s="1"/>
  <c r="O70" i="21"/>
  <c r="N70" i="21"/>
  <c r="M70" i="21"/>
  <c r="P70" i="21" s="1"/>
  <c r="P43" i="21"/>
  <c r="P44" i="21"/>
  <c r="P45" i="21"/>
  <c r="P46" i="21"/>
  <c r="P47" i="21"/>
  <c r="P48" i="21"/>
  <c r="P49" i="21"/>
  <c r="P67" i="21"/>
  <c r="P68" i="21"/>
  <c r="P38" i="21"/>
  <c r="P37" i="21"/>
  <c r="O69" i="21"/>
  <c r="N69" i="21"/>
  <c r="L10" i="13" s="1"/>
  <c r="M69" i="21"/>
  <c r="P69" i="21" s="1"/>
  <c r="P56" i="21"/>
  <c r="P55" i="21"/>
  <c r="P54" i="21"/>
  <c r="L22" i="13"/>
  <c r="P52" i="21"/>
  <c r="P51" i="21"/>
  <c r="P50" i="21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N11" i="13" s="1"/>
  <c r="M10" i="13"/>
  <c r="N10" i="13" s="1"/>
  <c r="P5" i="21"/>
  <c r="P318" i="21" l="1"/>
  <c r="P53" i="21"/>
  <c r="P74" i="21"/>
  <c r="P263" i="21"/>
  <c r="P278" i="21"/>
  <c r="P301" i="21"/>
  <c r="P306" i="21"/>
  <c r="P286" i="21"/>
  <c r="P312" i="21"/>
  <c r="P300" i="21"/>
  <c r="P309" i="21"/>
  <c r="P264" i="21"/>
  <c r="P279" i="21"/>
  <c r="P317" i="21"/>
  <c r="P287" i="21"/>
  <c r="P294" i="21"/>
  <c r="P288" i="21"/>
  <c r="P303" i="21"/>
  <c r="P266" i="21"/>
  <c r="P304" i="21"/>
  <c r="F30" i="13"/>
  <c r="C7" i="20" l="1"/>
  <c r="C8" i="20" s="1"/>
  <c r="F34" i="13"/>
  <c r="F33" i="13"/>
  <c r="F7" i="18"/>
  <c r="E7" i="18"/>
  <c r="C47" i="13"/>
  <c r="C49" i="13" s="1"/>
  <c r="J24" i="18"/>
  <c r="J23" i="18"/>
  <c r="W51" i="17"/>
  <c r="W49" i="17"/>
  <c r="B18" i="13"/>
  <c r="B19" i="13"/>
  <c r="B20" i="13"/>
  <c r="B22" i="13"/>
  <c r="B23" i="13"/>
  <c r="N17" i="13"/>
  <c r="O17" i="13" s="1"/>
  <c r="P17" i="13" s="1"/>
  <c r="Q17" i="13" s="1"/>
  <c r="R17" i="13" s="1"/>
  <c r="S17" i="13" s="1"/>
  <c r="T17" i="13" s="1"/>
  <c r="U17" i="13" s="1"/>
  <c r="N16" i="13"/>
  <c r="O16" i="13" s="1"/>
  <c r="P16" i="13" s="1"/>
  <c r="Q16" i="13" s="1"/>
  <c r="R16" i="13" s="1"/>
  <c r="S16" i="13" s="1"/>
  <c r="T16" i="13" s="1"/>
  <c r="U16" i="13" s="1"/>
  <c r="N15" i="13"/>
  <c r="O15" i="13" s="1"/>
  <c r="P15" i="13" s="1"/>
  <c r="Q15" i="13" s="1"/>
  <c r="R15" i="13" s="1"/>
  <c r="S15" i="13" s="1"/>
  <c r="T15" i="13" s="1"/>
  <c r="U15" i="13" s="1"/>
  <c r="N14" i="13"/>
  <c r="O14" i="13" s="1"/>
  <c r="P14" i="13" s="1"/>
  <c r="Q14" i="13" s="1"/>
  <c r="R14" i="13" s="1"/>
  <c r="S14" i="13" s="1"/>
  <c r="T14" i="13" s="1"/>
  <c r="U14" i="13" s="1"/>
  <c r="H8" i="18"/>
  <c r="H19" i="18" s="1"/>
  <c r="G8" i="18"/>
  <c r="G17" i="18" s="1"/>
  <c r="G26" i="18" s="1"/>
  <c r="F8" i="18"/>
  <c r="F15" i="18" s="1"/>
  <c r="F26" i="18" s="1"/>
  <c r="F30" i="18" s="1"/>
  <c r="E8" i="18"/>
  <c r="V18" i="13"/>
  <c r="V19" i="13" s="1"/>
  <c r="K24" i="17"/>
  <c r="K75" i="17"/>
  <c r="K74" i="17"/>
  <c r="G73" i="17"/>
  <c r="G72" i="17"/>
  <c r="G71" i="17"/>
  <c r="K68" i="17"/>
  <c r="N68" i="17" s="1"/>
  <c r="K67" i="17"/>
  <c r="N67" i="17" s="1"/>
  <c r="K66" i="17"/>
  <c r="K65" i="17"/>
  <c r="N65" i="17" s="1"/>
  <c r="K64" i="17"/>
  <c r="N64" i="17" s="1"/>
  <c r="K63" i="17"/>
  <c r="N63" i="17" s="1"/>
  <c r="K62" i="17"/>
  <c r="K60" i="17"/>
  <c r="N60" i="17" s="1"/>
  <c r="K59" i="17"/>
  <c r="K58" i="17"/>
  <c r="K57" i="17"/>
  <c r="K56" i="17"/>
  <c r="K55" i="17"/>
  <c r="N55" i="17" s="1"/>
  <c r="K54" i="17"/>
  <c r="K53" i="17"/>
  <c r="K52" i="17"/>
  <c r="N52" i="17" s="1"/>
  <c r="K51" i="17"/>
  <c r="K50" i="17"/>
  <c r="N50" i="17" s="1"/>
  <c r="K49" i="17"/>
  <c r="N49" i="17" s="1"/>
  <c r="K48" i="17"/>
  <c r="N48" i="17" s="1"/>
  <c r="K47" i="17"/>
  <c r="N47" i="17" s="1"/>
  <c r="K46" i="17"/>
  <c r="K45" i="17"/>
  <c r="N45" i="17" s="1"/>
  <c r="K44" i="17"/>
  <c r="K43" i="17"/>
  <c r="K42" i="17"/>
  <c r="K41" i="17"/>
  <c r="N41" i="17" s="1"/>
  <c r="K40" i="17"/>
  <c r="N40" i="17" s="1"/>
  <c r="K38" i="17"/>
  <c r="N38" i="17" s="1"/>
  <c r="K37" i="17"/>
  <c r="N37" i="17" s="1"/>
  <c r="K36" i="17"/>
  <c r="K35" i="17"/>
  <c r="K34" i="17"/>
  <c r="N34" i="17" s="1"/>
  <c r="K33" i="17"/>
  <c r="K32" i="17"/>
  <c r="K31" i="17"/>
  <c r="K30" i="17"/>
  <c r="K29" i="17"/>
  <c r="K28" i="17"/>
  <c r="N28" i="17" s="1"/>
  <c r="K27" i="17"/>
  <c r="K26" i="17"/>
  <c r="K25" i="17"/>
  <c r="K23" i="17"/>
  <c r="K22" i="17"/>
  <c r="J21" i="17"/>
  <c r="K21" i="17" s="1"/>
  <c r="K20" i="17"/>
  <c r="N20" i="17" s="1"/>
  <c r="K19" i="17"/>
  <c r="N19" i="17" s="1"/>
  <c r="K17" i="17"/>
  <c r="N17" i="17" s="1"/>
  <c r="K16" i="17"/>
  <c r="N16" i="17" s="1"/>
  <c r="K15" i="17"/>
  <c r="K14" i="17"/>
  <c r="K13" i="17"/>
  <c r="R10" i="17"/>
  <c r="K10" i="17"/>
  <c r="P10" i="17" s="1"/>
  <c r="K9" i="17"/>
  <c r="K8" i="17"/>
  <c r="K7" i="17"/>
  <c r="L29" i="16" l="1"/>
  <c r="I23" i="18"/>
  <c r="M29" i="16"/>
  <c r="I24" i="18"/>
  <c r="H26" i="18"/>
  <c r="D19" i="18"/>
  <c r="J19" i="18" s="1"/>
  <c r="H29" i="16" s="1"/>
  <c r="E13" i="18"/>
  <c r="E26" i="18" s="1"/>
  <c r="E30" i="18" s="1"/>
  <c r="D17" i="18"/>
  <c r="J17" i="18" s="1"/>
  <c r="F29" i="16" s="1"/>
  <c r="N10" i="17"/>
  <c r="Q10" i="17" s="1"/>
  <c r="I26" i="18" l="1"/>
  <c r="D13" i="18"/>
  <c r="J13" i="18" s="1"/>
  <c r="D15" i="18"/>
  <c r="J15" i="18" s="1"/>
  <c r="D29" i="16" s="1"/>
  <c r="N13" i="13"/>
  <c r="O13" i="13" s="1"/>
  <c r="P13" i="13" s="1"/>
  <c r="Q13" i="13" s="1"/>
  <c r="R13" i="13" s="1"/>
  <c r="S13" i="13" s="1"/>
  <c r="T13" i="13" s="1"/>
  <c r="U13" i="13" s="1"/>
  <c r="B29" i="16" l="1"/>
  <c r="J26" i="18"/>
  <c r="D26" i="18"/>
  <c r="F32" i="13"/>
  <c r="F31" i="13"/>
  <c r="F29" i="13"/>
  <c r="D7" i="5"/>
  <c r="O10" i="13"/>
  <c r="P10" i="13" s="1"/>
  <c r="Q10" i="13" s="1"/>
  <c r="R10" i="13" s="1"/>
  <c r="S10" i="13" s="1"/>
  <c r="T10" i="13" s="1"/>
  <c r="U10" i="13" s="1"/>
  <c r="O11" i="13"/>
  <c r="P11" i="13" s="1"/>
  <c r="Q11" i="13" s="1"/>
  <c r="R11" i="13" s="1"/>
  <c r="S11" i="13" s="1"/>
  <c r="T11" i="13" s="1"/>
  <c r="U11" i="13" s="1"/>
  <c r="N12" i="13"/>
  <c r="O12" i="13" s="1"/>
  <c r="P12" i="13" s="1"/>
  <c r="Q12" i="13" s="1"/>
  <c r="R12" i="13" s="1"/>
  <c r="S12" i="13" s="1"/>
  <c r="T12" i="13" s="1"/>
  <c r="U12" i="13" s="1"/>
  <c r="F35" i="13" l="1"/>
  <c r="D26" i="5"/>
  <c r="D42" i="7" l="1"/>
  <c r="D41" i="7"/>
  <c r="E41" i="7" s="1"/>
  <c r="D21" i="7"/>
  <c r="M22" i="7"/>
  <c r="H21" i="7"/>
  <c r="H22" i="7" s="1"/>
  <c r="I11" i="7"/>
  <c r="J11" i="7" s="1"/>
  <c r="J12" i="7"/>
  <c r="G11" i="7"/>
  <c r="H11" i="7" s="1"/>
  <c r="E11" i="7"/>
  <c r="E10" i="7" s="1"/>
  <c r="C11" i="7"/>
  <c r="C10" i="7" s="1"/>
  <c r="C9" i="7" s="1"/>
  <c r="D9" i="7" s="1"/>
  <c r="C17" i="7"/>
  <c r="C18" i="7" s="1"/>
  <c r="H12" i="7"/>
  <c r="F12" i="7"/>
  <c r="E9" i="7" l="1"/>
  <c r="F9" i="7" s="1"/>
  <c r="F10" i="7"/>
  <c r="G10" i="7"/>
  <c r="J19" i="7"/>
  <c r="I10" i="7"/>
  <c r="F19" i="7"/>
  <c r="H19" i="7"/>
  <c r="I19" i="7" s="1"/>
  <c r="C5" i="16"/>
  <c r="F11" i="7"/>
  <c r="J10" i="7" l="1"/>
  <c r="I9" i="7"/>
  <c r="J9" i="7" s="1"/>
  <c r="H10" i="7"/>
  <c r="G9" i="7"/>
  <c r="H9" i="7" s="1"/>
  <c r="D10" i="7"/>
  <c r="L10" i="7" s="1"/>
  <c r="D12" i="7"/>
  <c r="D11" i="7"/>
  <c r="L11" i="7" s="1"/>
  <c r="H41" i="5"/>
  <c r="D33" i="5"/>
  <c r="D34" i="5" s="1"/>
  <c r="D27" i="5"/>
  <c r="I38" i="5" s="1"/>
  <c r="H21" i="5"/>
  <c r="D13" i="5"/>
  <c r="D14" i="5" s="1"/>
  <c r="G19" i="5" s="1"/>
  <c r="H19" i="5" s="1"/>
  <c r="D35" i="5" l="1"/>
  <c r="G39" i="5"/>
  <c r="G40" i="5" s="1"/>
  <c r="H40" i="5" s="1"/>
  <c r="I40" i="5" s="1"/>
  <c r="I18" i="5"/>
  <c r="I19" i="5"/>
  <c r="L12" i="7"/>
  <c r="M12" i="7" s="1"/>
  <c r="M19" i="7" s="1"/>
  <c r="D19" i="7"/>
  <c r="I21" i="5"/>
  <c r="I41" i="5"/>
  <c r="G20" i="5"/>
  <c r="H20" i="5" s="1"/>
  <c r="I20" i="5" s="1"/>
  <c r="D15" i="5"/>
  <c r="L12" i="5" s="1"/>
  <c r="H39" i="5" l="1"/>
  <c r="I39" i="5" s="1"/>
  <c r="B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G. Olson</author>
  </authors>
  <commentList>
    <comment ref="A10" authorId="0" shapeId="0" xr:uid="{6DC810D4-B550-4B35-BCF7-003E61974019}">
      <text>
        <r>
          <rPr>
            <b/>
            <sz val="9"/>
            <color indexed="81"/>
            <rFont val="Tahoma"/>
            <family val="2"/>
          </rPr>
          <t>Daniel G. Olson:</t>
        </r>
        <r>
          <rPr>
            <sz val="9"/>
            <color indexed="81"/>
            <rFont val="Tahoma"/>
            <family val="2"/>
          </rPr>
          <t xml:space="preserve">
Add 6 ul to the first well of the dilution plate for a 1:100 dilution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Olson</author>
    <author>tc={D6ECB20A-C0F8-4C10-B29A-93F7F977E3A5}</author>
    <author>tc={5543F7D8-0075-412D-9AF9-66EAFD89A71C}</author>
    <author>tc={ED29F4D9-DF41-46B3-B4F3-5B79C442C56E}</author>
    <author>tc={BB8674DD-AB6F-4BAD-97D6-C06280371264}</author>
  </authors>
  <commentList>
    <comment ref="F13" authorId="0" shapeId="0" xr:uid="{7B1EB642-3F81-4C4A-AAA0-3415A57E2345}">
      <text>
        <r>
          <rPr>
            <b/>
            <sz val="9"/>
            <color indexed="81"/>
            <rFont val="Tahoma"/>
            <family val="2"/>
          </rPr>
          <t>Dan Olson:</t>
        </r>
        <r>
          <rPr>
            <sz val="9"/>
            <color indexed="81"/>
            <rFont val="Tahoma"/>
            <family val="2"/>
          </rPr>
          <t xml:space="preserve">
Use whole 10 mg bottle and add 870 ul water</t>
        </r>
      </text>
    </comment>
    <comment ref="C23" authorId="1" shapeId="0" xr:uid="{D6ECB20A-C0F8-4C10-B29A-93F7F977E3A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albumins coagulate at 50C and above</t>
      </text>
    </comment>
    <comment ref="C24" authorId="2" shapeId="0" xr:uid="{5543F7D8-0075-412D-9AF9-66EAFD89A71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albumins coagulate at 50C and above
Reply:
    Lack of proteases is important for enzyme assays</t>
      </text>
    </comment>
    <comment ref="G24" authorId="3" shapeId="0" xr:uid="{ED29F4D9-DF41-46B3-B4F3-5B79C442C56E}">
      <text>
        <t>[Threaded comment]
Your version of Excel allows you to read this threaded comment; however, any edits to it will get removed if the file is opened in a newer version of Excel. Learn more: https://go.microsoft.com/fwlink/?linkid=870924
Comment:
    40 mg/ml solubility according to Sigma data sheet</t>
      </text>
    </comment>
    <comment ref="F72" authorId="4" shapeId="0" xr:uid="{BB8674DD-AB6F-4BAD-97D6-C06280371264}">
      <text>
        <t>[Threaded comment]
Your version of Excel allows you to read this threaded comment; however, any edits to it will get removed if the file is opened in a newer version of Excel. Learn more: https://go.microsoft.com/fwlink/?linkid=870924
Comment:
    Purchased from Sigma</t>
      </text>
    </comment>
    <comment ref="F74" authorId="0" shapeId="0" xr:uid="{4B4AC5E7-945D-4EBE-A29A-B13CF096C572}">
      <text>
        <r>
          <rPr>
            <b/>
            <sz val="9"/>
            <color indexed="81"/>
            <rFont val="Tahoma"/>
            <family val="2"/>
          </rPr>
          <t>Dan Olson:</t>
        </r>
        <r>
          <rPr>
            <sz val="9"/>
            <color indexed="81"/>
            <rFont val="Tahoma"/>
            <family val="2"/>
          </rPr>
          <t xml:space="preserve">
Note, L3888 LDH will not work, since it is very heat sensitive
</t>
        </r>
      </text>
    </comment>
    <comment ref="C79" authorId="0" shapeId="0" xr:uid="{255286DF-DE68-449B-81F0-C3CB1A2BF432}">
      <text>
        <r>
          <rPr>
            <b/>
            <sz val="9"/>
            <color indexed="81"/>
            <rFont val="Tahoma"/>
            <family val="2"/>
          </rPr>
          <t>Dan Olson:</t>
        </r>
        <r>
          <rPr>
            <sz val="9"/>
            <color indexed="81"/>
            <rFont val="Tahoma"/>
            <family val="2"/>
          </rPr>
          <t xml:space="preserve">
See lab notebook 18 p. 56 for details</t>
        </r>
      </text>
    </comment>
  </commentList>
</comments>
</file>

<file path=xl/sharedStrings.xml><?xml version="1.0" encoding="utf-8"?>
<sst xmlns="http://schemas.openxmlformats.org/spreadsheetml/2006/main" count="2440" uniqueCount="427">
  <si>
    <t>A</t>
  </si>
  <si>
    <t>B</t>
  </si>
  <si>
    <t>C</t>
  </si>
  <si>
    <t>D</t>
  </si>
  <si>
    <t>E</t>
  </si>
  <si>
    <t>F</t>
  </si>
  <si>
    <t>G</t>
  </si>
  <si>
    <t>H</t>
  </si>
  <si>
    <t>Parameters to test</t>
  </si>
  <si>
    <t>Enzyme</t>
  </si>
  <si>
    <t>Formate</t>
  </si>
  <si>
    <t>NAD</t>
  </si>
  <si>
    <t>NADH</t>
  </si>
  <si>
    <t>Stock solution calculator</t>
  </si>
  <si>
    <t>Buffers</t>
  </si>
  <si>
    <t>Stock conc.</t>
  </si>
  <si>
    <t>Stock volume (ml)</t>
  </si>
  <si>
    <t>Amt to add</t>
  </si>
  <si>
    <t>Unit</t>
  </si>
  <si>
    <t>Note</t>
  </si>
  <si>
    <t>Tris-HCl, pH 7.5 @ 55°C</t>
  </si>
  <si>
    <t>mM</t>
  </si>
  <si>
    <t>Assay components</t>
  </si>
  <si>
    <t>3-phosphoglycerate</t>
  </si>
  <si>
    <t>P8877</t>
  </si>
  <si>
    <t>x</t>
  </si>
  <si>
    <t>g</t>
  </si>
  <si>
    <t>µl liquid</t>
  </si>
  <si>
    <t xml:space="preserve">Acetyl-CoA lithium salt </t>
  </si>
  <si>
    <t>A2181</t>
  </si>
  <si>
    <t>mg</t>
  </si>
  <si>
    <t>Acetyl-CoA sodium salt</t>
  </si>
  <si>
    <t>A2056</t>
  </si>
  <si>
    <t>Acetyl-phosphate</t>
  </si>
  <si>
    <t>A0262</t>
  </si>
  <si>
    <t>ADP</t>
  </si>
  <si>
    <t>A2754</t>
  </si>
  <si>
    <t>A1752</t>
  </si>
  <si>
    <t>ATP</t>
  </si>
  <si>
    <t>A2383</t>
  </si>
  <si>
    <t>Avidin</t>
  </si>
  <si>
    <t>A9275</t>
  </si>
  <si>
    <t>µg/ml</t>
  </si>
  <si>
    <t>Benzyl viologen dichloride</t>
  </si>
  <si>
    <t>&lt;- resuspend powder anaerobically</t>
  </si>
  <si>
    <t>Coenzyme A</t>
  </si>
  <si>
    <t>C3144</t>
  </si>
  <si>
    <t>DNTB</t>
  </si>
  <si>
    <t>D8130</t>
  </si>
  <si>
    <t>Dithionite (DT, sodium dithionite)</t>
  </si>
  <si>
    <t>DTT</t>
  </si>
  <si>
    <t>Stock is 1M solution of DTT in water</t>
  </si>
  <si>
    <t>Fructose 6 phosphate</t>
  </si>
  <si>
    <t>F1502</t>
  </si>
  <si>
    <t>Fructose-1,6-biphosphate (activator)</t>
  </si>
  <si>
    <t>F6803</t>
  </si>
  <si>
    <t>Fumarate</t>
  </si>
  <si>
    <t>F1506</t>
  </si>
  <si>
    <t>GDP</t>
  </si>
  <si>
    <t>G7127</t>
  </si>
  <si>
    <t>Glucose-1-phosphate</t>
  </si>
  <si>
    <t>G7000</t>
  </si>
  <si>
    <t>G6526</t>
  </si>
  <si>
    <t>G8377</t>
  </si>
  <si>
    <t>KCl</t>
  </si>
  <si>
    <t>Malate</t>
  </si>
  <si>
    <t>M9138</t>
  </si>
  <si>
    <t>Malonyl-CoA lithium salt</t>
  </si>
  <si>
    <t>M4263</t>
  </si>
  <si>
    <t>MgCl2 hexahydrate</t>
  </si>
  <si>
    <t>MnCl2 * 4H2O</t>
  </si>
  <si>
    <t>Fisher M87</t>
  </si>
  <si>
    <t>NaCl</t>
  </si>
  <si>
    <t>Fisher S271</t>
  </si>
  <si>
    <t>NAD+</t>
  </si>
  <si>
    <t>N6522</t>
  </si>
  <si>
    <t>N8129</t>
  </si>
  <si>
    <t>NADP+</t>
  </si>
  <si>
    <t>N5755</t>
  </si>
  <si>
    <t>NADPH</t>
  </si>
  <si>
    <t>N7505</t>
  </si>
  <si>
    <t>NH4Cl</t>
  </si>
  <si>
    <t>lactate (sodium lactate)</t>
  </si>
  <si>
    <t>oxaloacetate</t>
  </si>
  <si>
    <t>O4126</t>
  </si>
  <si>
    <t>phosphoenolpyruvate</t>
  </si>
  <si>
    <t>P7127</t>
  </si>
  <si>
    <t>pyruvate (sodium pyruvate)</t>
  </si>
  <si>
    <t>P2256</t>
  </si>
  <si>
    <t>pyruvate (high concentration stock)</t>
  </si>
  <si>
    <t>Ribose-5-phosphate (activator)</t>
  </si>
  <si>
    <t>R7750</t>
  </si>
  <si>
    <t>S5761</t>
  </si>
  <si>
    <t>C8754</t>
  </si>
  <si>
    <t>D9150</t>
  </si>
  <si>
    <t>Enzymes</t>
  </si>
  <si>
    <t>100X BSA</t>
  </si>
  <si>
    <t>Tris-HCl buffer</t>
  </si>
  <si>
    <t>U/ml</t>
  </si>
  <si>
    <t>ul</t>
  </si>
  <si>
    <t>Roche 10 244 678 001</t>
  </si>
  <si>
    <t>LDH enzyme</t>
  </si>
  <si>
    <t>L2500</t>
  </si>
  <si>
    <t>U</t>
  </si>
  <si>
    <t>Malic dehydrogenase</t>
  </si>
  <si>
    <t>M1567</t>
  </si>
  <si>
    <t>Phosphotransacetylase</t>
  </si>
  <si>
    <t>P2783</t>
  </si>
  <si>
    <t>Pyruvate Kinase VIII from Bacillus stearothermophilus</t>
  </si>
  <si>
    <t>P1903-1KU</t>
  </si>
  <si>
    <t>Pyruvate kinase from rabbit muscle</t>
  </si>
  <si>
    <t>P1506</t>
  </si>
  <si>
    <t>Oxaloacetate decarboxylase from Pseudomonas</t>
  </si>
  <si>
    <t>O4878</t>
  </si>
  <si>
    <t>Wells</t>
  </si>
  <si>
    <t>µL</t>
  </si>
  <si>
    <t>Component</t>
  </si>
  <si>
    <t>Concentration</t>
  </si>
  <si>
    <t>Water</t>
  </si>
  <si>
    <t>Conc. in master mix</t>
  </si>
  <si>
    <t xml:space="preserve">Stock conc </t>
  </si>
  <si>
    <t>MgCl2</t>
  </si>
  <si>
    <t>Making tris buffers</t>
  </si>
  <si>
    <t>Final volume</t>
  </si>
  <si>
    <t>L</t>
  </si>
  <si>
    <t>Stock volume</t>
  </si>
  <si>
    <t>Buffer strength</t>
  </si>
  <si>
    <t>Desired pH</t>
  </si>
  <si>
    <t>Final temperature</t>
  </si>
  <si>
    <t>°C</t>
  </si>
  <si>
    <t>pKa of Tris @ 25°C</t>
  </si>
  <si>
    <t>temp. coefficient</t>
  </si>
  <si>
    <t>per deg. C</t>
  </si>
  <si>
    <t>pKa at final temp.</t>
  </si>
  <si>
    <t>base to acid ratio</t>
  </si>
  <si>
    <t>pH measured at 25°C</t>
  </si>
  <si>
    <t>Reagent</t>
  </si>
  <si>
    <t>Formula wt</t>
  </si>
  <si>
    <t>Final concentration</t>
  </si>
  <si>
    <t>Stock concentration</t>
  </si>
  <si>
    <t>Amt. to add</t>
  </si>
  <si>
    <t>g/mol</t>
  </si>
  <si>
    <t>Liter</t>
  </si>
  <si>
    <t>&lt;-- add fresh, don't add to buffer stock</t>
  </si>
  <si>
    <t>*store at 25°C in anaerobic chamber</t>
  </si>
  <si>
    <t>formate (sodium formate)</t>
  </si>
  <si>
    <t>Buffer</t>
  </si>
  <si>
    <t>Level</t>
  </si>
  <si>
    <t>Formula wt. (g/mol)</t>
  </si>
  <si>
    <t>Add 0.13 g Tris-base and 0.62 g Tris-HCl in 100 ml water</t>
  </si>
  <si>
    <t>BSA</t>
  </si>
  <si>
    <t>A9418</t>
  </si>
  <si>
    <t>mg/ml</t>
  </si>
  <si>
    <t>&lt;-- save 6x 100ul aliquots at -80C</t>
  </si>
  <si>
    <t>formate (calcium formate)</t>
  </si>
  <si>
    <t>Alcohol dehydrogenase (ADH)</t>
  </si>
  <si>
    <t>A3263</t>
  </si>
  <si>
    <t>Formate dehydrogenase (FDH)</t>
  </si>
  <si>
    <t>Pyruvate decarboxylase (PDC)</t>
  </si>
  <si>
    <t>P9474</t>
  </si>
  <si>
    <t>Stock conc. (mM)</t>
  </si>
  <si>
    <t>Well volume (µL)</t>
  </si>
  <si>
    <t>Total volume</t>
  </si>
  <si>
    <t>Combinations</t>
  </si>
  <si>
    <t>Factors</t>
  </si>
  <si>
    <t>Levels</t>
  </si>
  <si>
    <t>Well</t>
  </si>
  <si>
    <t>Fold dilution per level</t>
  </si>
  <si>
    <t>Wells per level</t>
  </si>
  <si>
    <t>Total vol. per level</t>
  </si>
  <si>
    <t>Pipetting plan</t>
  </si>
  <si>
    <t>1. Make stock solutions and buffer by hand</t>
  </si>
  <si>
    <t>2. Have OT-2 make stock dilutions</t>
  </si>
  <si>
    <t>3. Make standard curve</t>
  </si>
  <si>
    <t>Prep plate layout</t>
  </si>
  <si>
    <t>Formate prep plate pipetting</t>
  </si>
  <si>
    <t>Pipette</t>
  </si>
  <si>
    <t>Step</t>
  </si>
  <si>
    <t>P300 multi</t>
  </si>
  <si>
    <t>Deck setup</t>
  </si>
  <si>
    <t>2. Pipette 1.2 ml water into wells 2, 3, and 4 of 12-well tray</t>
  </si>
  <si>
    <t>3. Make formate dilution series in 12-well tray</t>
  </si>
  <si>
    <t>Volume</t>
  </si>
  <si>
    <t>1. Pipette 1.5 ml formate stock into 12-well tray</t>
  </si>
  <si>
    <t>Prep plate layout (12-well plate)</t>
  </si>
  <si>
    <t>Vol</t>
  </si>
  <si>
    <t>4. Pipette 250 µL NADH into wells of prep plate</t>
  </si>
  <si>
    <t>5. Pipette 200 µL water into other wells of prep plate</t>
  </si>
  <si>
    <t>6. Make dilution series</t>
  </si>
  <si>
    <t>P300 single</t>
  </si>
  <si>
    <t>Tips</t>
  </si>
  <si>
    <t>NADH A</t>
  </si>
  <si>
    <t>NADH B</t>
  </si>
  <si>
    <t>NADH C</t>
  </si>
  <si>
    <t>NADH D</t>
  </si>
  <si>
    <t>Total tip requirements</t>
  </si>
  <si>
    <t>P20 tips per well</t>
  </si>
  <si>
    <t>P300 tips per well</t>
  </si>
  <si>
    <t>tips</t>
  </si>
  <si>
    <t>tip boxes</t>
  </si>
  <si>
    <t>yes</t>
  </si>
  <si>
    <t>Stock #</t>
  </si>
  <si>
    <t>Tris buffer for stock solutions, useful range of 7.0 - 9.0</t>
  </si>
  <si>
    <t>Next time, make this 1500 mM</t>
  </si>
  <si>
    <t># levels</t>
  </si>
  <si>
    <t>Level 1</t>
  </si>
  <si>
    <t>Level 2</t>
  </si>
  <si>
    <t>Level 3</t>
  </si>
  <si>
    <t>Level 4</t>
  </si>
  <si>
    <t>Units</t>
  </si>
  <si>
    <t>0.1M solubility in water, according to Sigma datasheet</t>
  </si>
  <si>
    <t>Total assay volume</t>
  </si>
  <si>
    <t>Final concentration per level</t>
  </si>
  <si>
    <t>Final volume (@1x)</t>
  </si>
  <si>
    <t>Buffer strength (@1x)</t>
  </si>
  <si>
    <t>p300m</t>
  </si>
  <si>
    <t>Blowout height (mm)</t>
  </si>
  <si>
    <t>ethanol</t>
  </si>
  <si>
    <t>µL liquid</t>
  </si>
  <si>
    <t>Dilution plate layouts</t>
  </si>
  <si>
    <t>Well volumes in µL</t>
  </si>
  <si>
    <t>mg/ml (estimated)</t>
  </si>
  <si>
    <t>Starting well</t>
  </si>
  <si>
    <t>A3</t>
  </si>
  <si>
    <t>Level 5</t>
  </si>
  <si>
    <t>Level 6</t>
  </si>
  <si>
    <t>Level 7</t>
  </si>
  <si>
    <t>Level 8</t>
  </si>
  <si>
    <t>Volume to add per well (µL)</t>
  </si>
  <si>
    <t>Total volume (µL)</t>
  </si>
  <si>
    <t>E1</t>
  </si>
  <si>
    <t>F1</t>
  </si>
  <si>
    <t>G1</t>
  </si>
  <si>
    <t>H1</t>
  </si>
  <si>
    <t>Dilution factor per level</t>
  </si>
  <si>
    <t>Experiment conditions</t>
  </si>
  <si>
    <t>Liquids</t>
  </si>
  <si>
    <t>&lt;- in buffer, make 1ml aliquots and freeze at -80C</t>
  </si>
  <si>
    <t>Tris buffer for enzyme assay, useful range of 7.0 - 9.0</t>
  </si>
  <si>
    <t>&lt;- in buffer. 100 mg/ml solubility in 0.01 M NaOH, according to Sigma datasheet</t>
  </si>
  <si>
    <t>A1</t>
  </si>
  <si>
    <t>Plate</t>
  </si>
  <si>
    <t>deepwell_plate</t>
  </si>
  <si>
    <t>reservoir_plate</t>
  </si>
  <si>
    <t>Order of addition</t>
  </si>
  <si>
    <t>Tris base (Fisher BP152-500)</t>
  </si>
  <si>
    <t>Tris HCl (Fisher BP153-500)</t>
  </si>
  <si>
    <t>All volumes from "Parameters to test" sheet</t>
  </si>
  <si>
    <t>Extra pipetting volume</t>
  </si>
  <si>
    <t>reservoir_plate dead volume</t>
  </si>
  <si>
    <t>deepwell_plate dead volume</t>
  </si>
  <si>
    <t>Buffer total</t>
  </si>
  <si>
    <t>S2201</t>
  </si>
  <si>
    <t>Measured temp</t>
  </si>
  <si>
    <t>Tris buffer pH 7.5</t>
  </si>
  <si>
    <t>Start solution volume</t>
  </si>
  <si>
    <t>A5</t>
  </si>
  <si>
    <t>Preparing stock solutions</t>
  </si>
  <si>
    <t>AdhE_1</t>
  </si>
  <si>
    <t>AdhE_2</t>
  </si>
  <si>
    <t>AdhE_3</t>
  </si>
  <si>
    <t>AdhE_4</t>
  </si>
  <si>
    <t>ALDH and ADH assays - parameters to test</t>
  </si>
  <si>
    <t>Abbreviation</t>
  </si>
  <si>
    <t>Supplier</t>
  </si>
  <si>
    <t>Part number</t>
  </si>
  <si>
    <t>Amount actually added</t>
  </si>
  <si>
    <t>Water to add (ml)</t>
  </si>
  <si>
    <t>Sigma</t>
  </si>
  <si>
    <t>Koptec</t>
  </si>
  <si>
    <t>UN1170</t>
  </si>
  <si>
    <t>dtt</t>
  </si>
  <si>
    <t>Guaiacol</t>
  </si>
  <si>
    <t>guiacol</t>
  </si>
  <si>
    <t>TCI Chemicals</t>
  </si>
  <si>
    <t>M0121</t>
  </si>
  <si>
    <t>AdhE inhibitor (ALDH reaction only) reported by Gupta et al. 1999</t>
  </si>
  <si>
    <t>3pg</t>
  </si>
  <si>
    <t>accoa</t>
  </si>
  <si>
    <t>acp</t>
  </si>
  <si>
    <t>adp</t>
  </si>
  <si>
    <t>AMP</t>
  </si>
  <si>
    <t>amp</t>
  </si>
  <si>
    <t>atp</t>
  </si>
  <si>
    <t>coa</t>
  </si>
  <si>
    <t>EDTA</t>
  </si>
  <si>
    <t>edta</t>
  </si>
  <si>
    <t>ED2SS</t>
  </si>
  <si>
    <t>f6p</t>
  </si>
  <si>
    <t>fbp</t>
  </si>
  <si>
    <t>gdp</t>
  </si>
  <si>
    <t>g1p</t>
  </si>
  <si>
    <t>Glucose-6-phosphate</t>
  </si>
  <si>
    <t>g6p</t>
  </si>
  <si>
    <t>GMP</t>
  </si>
  <si>
    <t>gmp</t>
  </si>
  <si>
    <t>GTP</t>
  </si>
  <si>
    <t>gtp</t>
  </si>
  <si>
    <t>G8877</t>
  </si>
  <si>
    <t>Comes in 25 mg aliquots</t>
  </si>
  <si>
    <t>Iron sulfate</t>
  </si>
  <si>
    <t>feso4</t>
  </si>
  <si>
    <t>kcl</t>
  </si>
  <si>
    <t>Fisher</t>
  </si>
  <si>
    <t>P217</t>
  </si>
  <si>
    <t>mgcl2</t>
  </si>
  <si>
    <t>M2670</t>
  </si>
  <si>
    <t>nacl</t>
  </si>
  <si>
    <t>nad</t>
  </si>
  <si>
    <t>nadh</t>
  </si>
  <si>
    <t>nadp</t>
  </si>
  <si>
    <t>nadph</t>
  </si>
  <si>
    <t>nh4cl</t>
  </si>
  <si>
    <t>Potassium phosphate monobasic</t>
  </si>
  <si>
    <t>kh2po4</t>
  </si>
  <si>
    <t>P380-212</t>
  </si>
  <si>
    <t>pyr</t>
  </si>
  <si>
    <t>Used to trap acetaldehyde in reverse ADH assay, acidic, make sure it doesn't affect assay pH</t>
  </si>
  <si>
    <t>Sodium acetate</t>
  </si>
  <si>
    <t>acetate</t>
  </si>
  <si>
    <t>BP334-1</t>
  </si>
  <si>
    <t>Sodium phosphate</t>
  </si>
  <si>
    <t>na2hpo4</t>
  </si>
  <si>
    <t>S-5136</t>
  </si>
  <si>
    <t>ppi</t>
  </si>
  <si>
    <t>Sodium sulfate</t>
  </si>
  <si>
    <t>na2so4</t>
  </si>
  <si>
    <t>Thiamine pyrophosphate (TPP)</t>
  </si>
  <si>
    <t>Ubiquinone-0</t>
  </si>
  <si>
    <t>ubiquinone</t>
  </si>
  <si>
    <t>&lt;-- in 10% DMSO</t>
  </si>
  <si>
    <t>Zinc chloride</t>
  </si>
  <si>
    <t>zncl2</t>
  </si>
  <si>
    <t>A3059</t>
  </si>
  <si>
    <t>bsa</t>
  </si>
  <si>
    <t>BSA, protease free</t>
  </si>
  <si>
    <t>AdhE_5</t>
  </si>
  <si>
    <t>AdhE_6</t>
  </si>
  <si>
    <t>AdhE_7</t>
  </si>
  <si>
    <t>AdhE_8</t>
  </si>
  <si>
    <t>Reservoir plate setup</t>
  </si>
  <si>
    <t>acald</t>
  </si>
  <si>
    <t>Name</t>
  </si>
  <si>
    <t>Buffer_NADH</t>
  </si>
  <si>
    <t>Buffer_NADPH</t>
  </si>
  <si>
    <t>Volume to add (µL)</t>
  </si>
  <si>
    <t>Total vol.</t>
  </si>
  <si>
    <t>Buffer volume</t>
  </si>
  <si>
    <t>µL per well</t>
  </si>
  <si>
    <t>B1</t>
  </si>
  <si>
    <t>C1</t>
  </si>
  <si>
    <t>D1</t>
  </si>
  <si>
    <t>Abs340=</t>
  </si>
  <si>
    <t>Totals</t>
  </si>
  <si>
    <t xml:space="preserve">added to </t>
  </si>
  <si>
    <t>µL water</t>
  </si>
  <si>
    <t>AdhE activitiy calculator</t>
  </si>
  <si>
    <t>mAbs/hr</t>
  </si>
  <si>
    <t>mAbs/min</t>
  </si>
  <si>
    <t>fold dilution</t>
  </si>
  <si>
    <t>Add enzyme to get approximately this initial rate</t>
  </si>
  <si>
    <t>Start component</t>
  </si>
  <si>
    <t>8-25-2022 offset data</t>
  </si>
  <si>
    <t>Expected Abs340 (1:10 dil)</t>
  </si>
  <si>
    <t>Make sure to use anaerobic water</t>
  </si>
  <si>
    <t>Sodium ascorbate</t>
  </si>
  <si>
    <t>Ammonium ferrous sulphate</t>
  </si>
  <si>
    <t>Abs</t>
  </si>
  <si>
    <t>min</t>
  </si>
  <si>
    <t>Nanodrop concentration</t>
  </si>
  <si>
    <t>Abs340</t>
  </si>
  <si>
    <t>Conc (mM)</t>
  </si>
  <si>
    <t>Volume per level</t>
  </si>
  <si>
    <t>Metadata</t>
  </si>
  <si>
    <t>Compound</t>
  </si>
  <si>
    <t>Data analysis</t>
  </si>
  <si>
    <t>Alt_well_sort</t>
  </si>
  <si>
    <t>Row</t>
  </si>
  <si>
    <t>Col</t>
  </si>
  <si>
    <t>Reaction type</t>
  </si>
  <si>
    <t>Replicate</t>
  </si>
  <si>
    <t>C1_name</t>
  </si>
  <si>
    <t>C2_name</t>
  </si>
  <si>
    <t>C1_level</t>
  </si>
  <si>
    <t>C2_level</t>
  </si>
  <si>
    <t>C1_volume</t>
  </si>
  <si>
    <t>C2_volume</t>
  </si>
  <si>
    <t>Total</t>
  </si>
  <si>
    <t>Keep</t>
  </si>
  <si>
    <t>Notes</t>
  </si>
  <si>
    <t>Std curve</t>
  </si>
  <si>
    <t>I</t>
  </si>
  <si>
    <t>Blank</t>
  </si>
  <si>
    <t>J</t>
  </si>
  <si>
    <t>K</t>
  </si>
  <si>
    <t>M</t>
  </si>
  <si>
    <t>N</t>
  </si>
  <si>
    <t>O</t>
  </si>
  <si>
    <t>P</t>
  </si>
  <si>
    <t>Assay</t>
  </si>
  <si>
    <t>C3_level</t>
  </si>
  <si>
    <t>C3_volume</t>
  </si>
  <si>
    <t>C3_name</t>
  </si>
  <si>
    <t>Buffer conc (mM)</t>
  </si>
  <si>
    <t>Assay conc (mM)</t>
  </si>
  <si>
    <t>A10</t>
  </si>
  <si>
    <t>Diode array conc</t>
  </si>
  <si>
    <t>1 cm path</t>
  </si>
  <si>
    <t>Dilution</t>
  </si>
  <si>
    <t>Buffer_acald</t>
  </si>
  <si>
    <t>Buffer_accoa</t>
  </si>
  <si>
    <t>Buffer_BSA</t>
  </si>
  <si>
    <t>A7</t>
  </si>
  <si>
    <t>A11</t>
  </si>
  <si>
    <t>A12</t>
  </si>
  <si>
    <t>Ammonium ferrous sulfate</t>
  </si>
  <si>
    <t>Sodium bicarbonate, NaHCO3</t>
  </si>
  <si>
    <t>Sodium pyrophosphate</t>
  </si>
  <si>
    <t>Semicarbazide HCl</t>
  </si>
  <si>
    <t>Acetaldehyde</t>
  </si>
  <si>
    <t>Prepare two 40 ml buffer tubes</t>
  </si>
  <si>
    <t>mm pathlength</t>
  </si>
  <si>
    <t>Initial NAD(P)H added (ul)</t>
  </si>
  <si>
    <t>Extra to add (ul)</t>
  </si>
  <si>
    <t>No substrate control</t>
  </si>
  <si>
    <t>1000 µL</t>
  </si>
  <si>
    <t>Space for serial dilutions of enzymes. Note: make 1:100 dilution of AdhE proteins in first well (10 ul protein --&gt; 990 ul buffer)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</si>
</sst>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8"/>
      <color theme="0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0" tint="-0.249977111117893"/>
      <name val="Calibri"/>
      <family val="2"/>
      <scheme val="minor"/>
    </font>
    <font>
      <b/>
      <sz val="28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068E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8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15" fillId="10" borderId="0" applyNumberFormat="0" applyBorder="0" applyAlignment="0" applyProtection="0"/>
    <xf numFmtId="0" fontId="26" fillId="19" borderId="37" applyNumberFormat="0" applyAlignment="0" applyProtection="0"/>
  </cellStyleXfs>
  <cellXfs count="216">
    <xf numFmtId="0" fontId="0" fillId="0" borderId="0" xfId="0"/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6" fillId="0" borderId="0" xfId="0" applyFont="1"/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9" fillId="0" borderId="0" xfId="0" applyFont="1"/>
    <xf numFmtId="0" fontId="0" fillId="0" borderId="0" xfId="0" applyAlignment="1">
      <alignment horizontal="right"/>
    </xf>
    <xf numFmtId="0" fontId="1" fillId="2" borderId="1" xfId="1" applyAlignment="1">
      <alignment horizontal="right" vertical="center"/>
    </xf>
    <xf numFmtId="0" fontId="1" fillId="2" borderId="1" xfId="1"/>
    <xf numFmtId="0" fontId="10" fillId="0" borderId="0" xfId="0" applyFont="1"/>
    <xf numFmtId="0" fontId="11" fillId="8" borderId="8" xfId="0" applyFont="1" applyFill="1" applyBorder="1"/>
    <xf numFmtId="0" fontId="12" fillId="8" borderId="9" xfId="0" applyFont="1" applyFill="1" applyBorder="1"/>
    <xf numFmtId="0" fontId="12" fillId="8" borderId="10" xfId="0" applyFont="1" applyFill="1" applyBorder="1"/>
    <xf numFmtId="0" fontId="10" fillId="0" borderId="11" xfId="0" applyFont="1" applyBorder="1"/>
    <xf numFmtId="0" fontId="10" fillId="0" borderId="12" xfId="0" applyFont="1" applyBorder="1"/>
    <xf numFmtId="0" fontId="3" fillId="0" borderId="4" xfId="0" applyFont="1" applyBorder="1" applyAlignment="1">
      <alignment horizontal="right"/>
    </xf>
    <xf numFmtId="0" fontId="10" fillId="9" borderId="0" xfId="0" applyFont="1" applyFill="1"/>
    <xf numFmtId="0" fontId="13" fillId="0" borderId="13" xfId="0" applyFont="1" applyBorder="1"/>
    <xf numFmtId="0" fontId="10" fillId="0" borderId="4" xfId="0" applyFont="1" applyBorder="1"/>
    <xf numFmtId="0" fontId="1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12" xfId="0" applyFont="1" applyBorder="1" applyAlignment="1">
      <alignment horizontal="left"/>
    </xf>
    <xf numFmtId="166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right"/>
    </xf>
    <xf numFmtId="0" fontId="10" fillId="0" borderId="13" xfId="0" applyFont="1" applyBorder="1"/>
    <xf numFmtId="166" fontId="10" fillId="0" borderId="4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right"/>
    </xf>
    <xf numFmtId="0" fontId="10" fillId="0" borderId="14" xfId="0" applyFont="1" applyBorder="1" applyAlignment="1">
      <alignment horizontal="left"/>
    </xf>
    <xf numFmtId="0" fontId="14" fillId="0" borderId="15" xfId="0" applyFont="1" applyBorder="1"/>
    <xf numFmtId="0" fontId="10" fillId="0" borderId="16" xfId="0" applyFont="1" applyBorder="1"/>
    <xf numFmtId="0" fontId="10" fillId="0" borderId="16" xfId="0" applyFont="1" applyBorder="1" applyAlignment="1">
      <alignment horizontal="center"/>
    </xf>
    <xf numFmtId="2" fontId="10" fillId="0" borderId="16" xfId="0" applyNumberFormat="1" applyFont="1" applyBorder="1" applyAlignment="1">
      <alignment horizontal="right"/>
    </xf>
    <xf numFmtId="0" fontId="10" fillId="0" borderId="16" xfId="0" applyFont="1" applyBorder="1" applyAlignment="1">
      <alignment horizontal="left"/>
    </xf>
    <xf numFmtId="0" fontId="3" fillId="0" borderId="4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5" fillId="10" borderId="0" xfId="3" applyAlignment="1">
      <alignment horizontal="center"/>
    </xf>
    <xf numFmtId="0" fontId="0" fillId="0" borderId="2" xfId="0" applyBorder="1"/>
    <xf numFmtId="0" fontId="0" fillId="0" borderId="0" xfId="0" applyAlignment="1">
      <alignment textRotation="90"/>
    </xf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0" xfId="0" applyNumberFormat="1" applyAlignment="1">
      <alignment horizontal="center"/>
    </xf>
    <xf numFmtId="166" fontId="15" fillId="10" borderId="0" xfId="3" applyNumberFormat="1" applyAlignment="1">
      <alignment horizontal="center"/>
    </xf>
    <xf numFmtId="0" fontId="0" fillId="0" borderId="22" xfId="0" applyBorder="1"/>
    <xf numFmtId="0" fontId="15" fillId="0" borderId="0" xfId="3" applyFill="1" applyAlignment="1">
      <alignment horizontal="center"/>
    </xf>
    <xf numFmtId="0" fontId="6" fillId="0" borderId="4" xfId="0" applyFont="1" applyBorder="1"/>
    <xf numFmtId="0" fontId="3" fillId="0" borderId="5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5" borderId="0" xfId="0" applyFill="1"/>
    <xf numFmtId="0" fontId="0" fillId="0" borderId="0" xfId="0" applyAlignment="1">
      <alignment textRotation="90" wrapText="1"/>
    </xf>
    <xf numFmtId="0" fontId="2" fillId="3" borderId="1" xfId="2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3" borderId="1" xfId="2" applyNumberFormat="1" applyAlignment="1">
      <alignment horizontal="center"/>
    </xf>
    <xf numFmtId="0" fontId="3" fillId="0" borderId="0" xfId="0" applyFont="1" applyAlignment="1">
      <alignment horizontal="center" vertical="center" textRotation="90" wrapText="1"/>
    </xf>
    <xf numFmtId="0" fontId="2" fillId="3" borderId="1" xfId="2" applyAlignment="1">
      <alignment horizontal="right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textRotation="90" wrapText="1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 textRotation="90" wrapText="1"/>
    </xf>
    <xf numFmtId="0" fontId="1" fillId="2" borderId="1" xfId="1" applyAlignment="1">
      <alignment horizontal="right"/>
    </xf>
    <xf numFmtId="0" fontId="3" fillId="0" borderId="0" xfId="0" applyFont="1" applyAlignment="1">
      <alignment horizontal="right" vertical="center" textRotation="90" wrapText="1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left" vertical="center" textRotation="90" wrapText="1"/>
    </xf>
    <xf numFmtId="0" fontId="0" fillId="0" borderId="4" xfId="0" applyBorder="1" applyAlignment="1">
      <alignment horizontal="left"/>
    </xf>
    <xf numFmtId="0" fontId="2" fillId="3" borderId="29" xfId="2" applyBorder="1" applyAlignment="1">
      <alignment horizontal="right" vertical="center" wrapText="1"/>
    </xf>
    <xf numFmtId="0" fontId="2" fillId="0" borderId="0" xfId="2" applyFill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2" fontId="2" fillId="3" borderId="1" xfId="2" applyNumberFormat="1"/>
    <xf numFmtId="0" fontId="13" fillId="0" borderId="11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horizontal="center" textRotation="90" wrapText="1"/>
    </xf>
    <xf numFmtId="0" fontId="0" fillId="0" borderId="0" xfId="0" applyAlignment="1">
      <alignment horizontal="left" textRotation="90" wrapText="1"/>
    </xf>
    <xf numFmtId="3" fontId="1" fillId="2" borderId="1" xfId="1" applyNumberFormat="1"/>
    <xf numFmtId="3" fontId="2" fillId="3" borderId="29" xfId="2" applyNumberFormat="1" applyBorder="1"/>
    <xf numFmtId="3" fontId="2" fillId="3" borderId="1" xfId="2" applyNumberFormat="1"/>
    <xf numFmtId="3" fontId="0" fillId="0" borderId="0" xfId="0" applyNumberFormat="1"/>
    <xf numFmtId="0" fontId="2" fillId="3" borderId="1" xfId="2" applyAlignment="1">
      <alignment horizontal="right"/>
    </xf>
    <xf numFmtId="0" fontId="3" fillId="0" borderId="0" xfId="0" applyFont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 wrapText="1"/>
    </xf>
    <xf numFmtId="0" fontId="0" fillId="5" borderId="0" xfId="0" applyFill="1" applyAlignment="1">
      <alignment vertical="top" wrapText="1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3" fillId="0" borderId="7" xfId="0" applyFont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166" fontId="0" fillId="5" borderId="0" xfId="0" applyNumberFormat="1" applyFill="1"/>
    <xf numFmtId="2" fontId="0" fillId="0" borderId="0" xfId="0" applyNumberFormat="1" applyAlignment="1">
      <alignment wrapText="1"/>
    </xf>
    <xf numFmtId="165" fontId="0" fillId="5" borderId="0" xfId="0" applyNumberForma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1" fillId="0" borderId="26" xfId="0" applyFont="1" applyBorder="1" applyAlignment="1">
      <alignment horizontal="center" vertical="center" wrapText="1"/>
    </xf>
    <xf numFmtId="0" fontId="0" fillId="0" borderId="12" xfId="0" applyBorder="1"/>
    <xf numFmtId="0" fontId="0" fillId="0" borderId="27" xfId="0" applyBorder="1"/>
    <xf numFmtId="0" fontId="0" fillId="0" borderId="28" xfId="0" applyBorder="1"/>
    <xf numFmtId="1" fontId="0" fillId="0" borderId="0" xfId="0" applyNumberFormat="1" applyAlignment="1">
      <alignment horizontal="center" vertical="center" wrapText="1"/>
    </xf>
    <xf numFmtId="0" fontId="22" fillId="6" borderId="17" xfId="0" applyFont="1" applyFill="1" applyBorder="1" applyAlignment="1">
      <alignment horizontal="center" vertical="center" textRotation="90" wrapText="1"/>
    </xf>
    <xf numFmtId="0" fontId="21" fillId="6" borderId="31" xfId="0" applyFont="1" applyFill="1" applyBorder="1" applyAlignment="1">
      <alignment horizontal="center" vertical="center" wrapText="1"/>
    </xf>
    <xf numFmtId="0" fontId="22" fillId="5" borderId="18" xfId="0" applyFont="1" applyFill="1" applyBorder="1" applyAlignment="1">
      <alignment horizontal="center" vertical="center" textRotation="90" wrapText="1"/>
    </xf>
    <xf numFmtId="0" fontId="21" fillId="5" borderId="3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left"/>
    </xf>
    <xf numFmtId="0" fontId="21" fillId="0" borderId="2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5" fillId="0" borderId="0" xfId="0" applyFont="1" applyAlignment="1">
      <alignment horizontal="left"/>
    </xf>
    <xf numFmtId="1" fontId="1" fillId="2" borderId="1" xfId="1" applyNumberFormat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3" fillId="14" borderId="0" xfId="0" applyFont="1" applyFill="1" applyAlignment="1">
      <alignment horizontal="center" vertical="center" textRotation="90" wrapText="1"/>
    </xf>
    <xf numFmtId="0" fontId="3" fillId="15" borderId="0" xfId="0" applyFont="1" applyFill="1" applyAlignment="1">
      <alignment horizontal="center" vertical="center" textRotation="90" wrapText="1"/>
    </xf>
    <xf numFmtId="1" fontId="3" fillId="16" borderId="0" xfId="0" applyNumberFormat="1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0" fontId="15" fillId="17" borderId="0" xfId="3" applyFill="1" applyAlignment="1">
      <alignment horizontal="center"/>
    </xf>
    <xf numFmtId="0" fontId="0" fillId="7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12" borderId="0" xfId="0" applyFont="1" applyFill="1" applyAlignment="1">
      <alignment horizontal="center" vertical="center" wrapText="1"/>
    </xf>
    <xf numFmtId="0" fontId="0" fillId="6" borderId="0" xfId="0" applyFill="1"/>
    <xf numFmtId="0" fontId="22" fillId="0" borderId="18" xfId="0" applyFont="1" applyBorder="1" applyAlignment="1">
      <alignment horizontal="center" vertical="center" textRotation="90" wrapText="1"/>
    </xf>
    <xf numFmtId="0" fontId="22" fillId="0" borderId="18" xfId="0" applyFont="1" applyBorder="1" applyAlignment="1">
      <alignment horizontal="center" vertical="center" textRotation="90"/>
    </xf>
    <xf numFmtId="0" fontId="21" fillId="0" borderId="32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/>
    </xf>
    <xf numFmtId="0" fontId="22" fillId="15" borderId="18" xfId="0" applyFont="1" applyFill="1" applyBorder="1" applyAlignment="1">
      <alignment horizontal="center" vertical="center" textRotation="90" wrapText="1"/>
    </xf>
    <xf numFmtId="0" fontId="21" fillId="15" borderId="32" xfId="0" applyFont="1" applyFill="1" applyBorder="1" applyAlignment="1">
      <alignment horizontal="center"/>
    </xf>
    <xf numFmtId="0" fontId="22" fillId="20" borderId="18" xfId="0" applyFont="1" applyFill="1" applyBorder="1" applyAlignment="1">
      <alignment horizontal="center" vertical="center" textRotation="90" wrapText="1"/>
    </xf>
    <xf numFmtId="0" fontId="21" fillId="20" borderId="32" xfId="0" applyFont="1" applyFill="1" applyBorder="1" applyAlignment="1">
      <alignment horizontal="center"/>
    </xf>
    <xf numFmtId="0" fontId="22" fillId="4" borderId="18" xfId="0" applyFont="1" applyFill="1" applyBorder="1" applyAlignment="1">
      <alignment horizontal="center" vertical="center" textRotation="90" wrapText="1"/>
    </xf>
    <xf numFmtId="0" fontId="21" fillId="4" borderId="32" xfId="0" applyFont="1" applyFill="1" applyBorder="1" applyAlignment="1">
      <alignment horizontal="center"/>
    </xf>
    <xf numFmtId="0" fontId="22" fillId="21" borderId="18" xfId="0" applyFont="1" applyFill="1" applyBorder="1" applyAlignment="1">
      <alignment horizontal="center" vertical="center" textRotation="90" wrapText="1"/>
    </xf>
    <xf numFmtId="0" fontId="21" fillId="21" borderId="32" xfId="0" applyFont="1" applyFill="1" applyBorder="1" applyAlignment="1">
      <alignment horizontal="center"/>
    </xf>
    <xf numFmtId="0" fontId="21" fillId="21" borderId="33" xfId="0" applyFont="1" applyFill="1" applyBorder="1" applyAlignment="1">
      <alignment horizontal="center"/>
    </xf>
    <xf numFmtId="0" fontId="1" fillId="2" borderId="1" xfId="1" applyAlignment="1">
      <alignment horizontal="center"/>
    </xf>
    <xf numFmtId="0" fontId="2" fillId="3" borderId="1" xfId="2" applyAlignment="1">
      <alignment horizontal="center"/>
    </xf>
    <xf numFmtId="164" fontId="26" fillId="19" borderId="37" xfId="4" applyNumberFormat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center"/>
    </xf>
    <xf numFmtId="166" fontId="0" fillId="0" borderId="2" xfId="0" applyNumberFormat="1" applyBorder="1"/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165" fontId="0" fillId="0" borderId="2" xfId="0" applyNumberFormat="1" applyBorder="1"/>
    <xf numFmtId="1" fontId="0" fillId="0" borderId="2" xfId="0" applyNumberFormat="1" applyBorder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1" fontId="5" fillId="0" borderId="2" xfId="0" applyNumberFormat="1" applyFont="1" applyBorder="1"/>
    <xf numFmtId="0" fontId="5" fillId="0" borderId="2" xfId="0" applyFont="1" applyBorder="1"/>
    <xf numFmtId="2" fontId="5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center"/>
    </xf>
    <xf numFmtId="166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0" fontId="16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165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2" fontId="0" fillId="5" borderId="0" xfId="0" applyNumberFormat="1" applyFill="1"/>
    <xf numFmtId="0" fontId="13" fillId="0" borderId="0" xfId="0" applyFont="1" applyAlignment="1">
      <alignment horizontal="center" textRotation="90" wrapText="1"/>
    </xf>
    <xf numFmtId="0" fontId="13" fillId="0" borderId="12" xfId="0" applyFont="1" applyBorder="1" applyAlignment="1">
      <alignment horizontal="center" textRotation="90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35" xfId="0" applyNumberForma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13" borderId="36" xfId="0" applyFont="1" applyFill="1" applyBorder="1" applyAlignment="1">
      <alignment horizontal="center" wrapText="1"/>
    </xf>
    <xf numFmtId="0" fontId="22" fillId="4" borderId="30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2" fillId="4" borderId="34" xfId="0" applyFont="1" applyFill="1" applyBorder="1" applyAlignment="1">
      <alignment horizontal="center" vertical="center" wrapText="1"/>
    </xf>
    <xf numFmtId="0" fontId="22" fillId="4" borderId="2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Calculation" xfId="2" builtinId="22"/>
    <cellStyle name="Check Cell" xfId="4" builtinId="23"/>
    <cellStyle name="Good" xfId="3" builtinId="26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2D8EE"/>
      <color rgb="FFB068E6"/>
      <color rgb="FFE45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482600</xdr:colOff>
      <xdr:row>6</xdr:row>
      <xdr:rowOff>228600</xdr:rowOff>
    </xdr:from>
    <xdr:to>
      <xdr:col>31</xdr:col>
      <xdr:colOff>122917</xdr:colOff>
      <xdr:row>27</xdr:row>
      <xdr:rowOff>807688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7067E4-965F-045C-8776-11D919A02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69800" y="1701800"/>
          <a:ext cx="10007600" cy="985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165100</xdr:rowOff>
    </xdr:from>
    <xdr:to>
      <xdr:col>18</xdr:col>
      <xdr:colOff>245994</xdr:colOff>
      <xdr:row>77</xdr:row>
      <xdr:rowOff>171989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6503FB-ECF7-B0AD-D9A7-6C26172E7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400" y="15722600"/>
          <a:ext cx="14137073" cy="71161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89659k/Documents/Research/Ctherm%20CBP%20project/adhE%20mutant%20characterization%20-%20Angel%20Pech%202022/AdhE%20assay%2011-30-2022/AdhE%20assay%20setup%2011-30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/Documents/Research/Ctherm%20CBP%20project/adhE%20mutant%20characterization%20-%20Angel%20Pech%202022/AdhE%20characterization%20assay%20setup%208-22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s buffer calculator"/>
      <sheetName val="Stock solution calc"/>
      <sheetName val="Parameters to test"/>
      <sheetName val="Parameters to test (old)"/>
      <sheetName val="Reservoir setup"/>
      <sheetName val="Setup plate layout"/>
      <sheetName val="Assay plate wells"/>
      <sheetName val="Pivot"/>
    </sheetNames>
    <sheetDataSet>
      <sheetData sheetId="0"/>
      <sheetData sheetId="1"/>
      <sheetData sheetId="2">
        <row r="5">
          <cell r="B5">
            <v>1.1000000000000001</v>
          </cell>
        </row>
        <row r="6">
          <cell r="B6">
            <v>1000</v>
          </cell>
        </row>
        <row r="7">
          <cell r="B7">
            <v>100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s buffer calculator"/>
      <sheetName val="Stock solution calc"/>
      <sheetName val="Parameters to test"/>
      <sheetName val="Parameters to test (old)"/>
      <sheetName val="Setup plate layout"/>
      <sheetName val="Assay plate wells"/>
      <sheetName val="Sheet1"/>
      <sheetName val="Pivot"/>
    </sheetNames>
    <sheetDataSet>
      <sheetData sheetId="0" refreshError="1"/>
      <sheetData sheetId="1"/>
      <sheetData sheetId="2">
        <row r="5">
          <cell r="C5">
            <v>1.1000000000000001</v>
          </cell>
        </row>
        <row r="6">
          <cell r="C6">
            <v>1000</v>
          </cell>
        </row>
        <row r="7">
          <cell r="C7">
            <v>100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iel G. Olson" id="{98147E21-2FB1-494F-8345-4737C3644AC7}" userId="Daniel G. Olson" providerId="None"/>
  <person displayName="Dan Olson" id="{F16B8DCA-23B4-495D-A7C8-10D39F5D570E}" userId="91c996b4b8adddfc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3" dT="2019-03-13T17:11:08.65" personId="{F16B8DCA-23B4-495D-A7C8-10D39F5D570E}" id="{D6ECB20A-C0F8-4C10-B29A-93F7F977E3A5}">
    <text>Note: albumins coagulate at 50C and above</text>
  </threadedComment>
  <threadedComment ref="C24" dT="2019-03-13T17:11:08.65" personId="{F16B8DCA-23B4-495D-A7C8-10D39F5D570E}" id="{5543F7D8-0075-412D-9AF9-66EAFD89A71C}">
    <text>Note: albumins coagulate at 50C and above</text>
  </threadedComment>
  <threadedComment ref="C24" dT="2022-08-22T19:17:29.97" personId="{98147E21-2FB1-494F-8345-4737C3644AC7}" id="{6DBC6119-2965-4FF7-82F9-2C690EBCDC70}" parentId="{5543F7D8-0075-412D-9AF9-66EAFD89A71C}">
    <text>Lack of proteases is important for enzyme assays</text>
  </threadedComment>
  <threadedComment ref="G24" dT="2022-08-22T19:19:42.78" personId="{98147E21-2FB1-494F-8345-4737C3644AC7}" id="{ED29F4D9-DF41-46B3-B4F3-5B79C442C56E}">
    <text>40 mg/ml solubility according to Sigma data sheet</text>
  </threadedComment>
  <threadedComment ref="F72" dT="2019-03-13T17:36:39.43" personId="{F16B8DCA-23B4-495D-A7C8-10D39F5D570E}" id="{BB8674DD-AB6F-4BAD-97D6-C06280371264}">
    <text>Purchased from Sigma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8C43-130D-4503-B610-F18757CA5F60}">
  <sheetPr codeName="Sheet2">
    <pageSetUpPr fitToPage="1"/>
  </sheetPr>
  <dimension ref="A1:M42"/>
  <sheetViews>
    <sheetView workbookViewId="0"/>
  </sheetViews>
  <sheetFormatPr defaultRowHeight="14.25" x14ac:dyDescent="0.45"/>
  <cols>
    <col min="5" max="5" width="2.73046875" customWidth="1"/>
    <col min="6" max="9" width="6.73046875" customWidth="1"/>
    <col min="10" max="10" width="5.46484375" customWidth="1"/>
    <col min="11" max="11" width="17.6640625" customWidth="1"/>
  </cols>
  <sheetData>
    <row r="1" spans="1:13" ht="21" x14ac:dyDescent="0.65">
      <c r="A1" s="76" t="s">
        <v>122</v>
      </c>
      <c r="B1" s="21"/>
      <c r="C1" s="21"/>
      <c r="D1" s="21"/>
      <c r="E1" s="21"/>
      <c r="F1" s="21"/>
      <c r="G1" s="21"/>
      <c r="H1" s="21"/>
      <c r="I1" s="21"/>
      <c r="J1" s="21"/>
    </row>
    <row r="2" spans="1:13" x14ac:dyDescent="0.4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3" ht="14.65" thickBot="1" x14ac:dyDescent="0.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3" x14ac:dyDescent="0.45">
      <c r="A4" s="22" t="s">
        <v>238</v>
      </c>
      <c r="B4" s="23"/>
      <c r="C4" s="23"/>
      <c r="D4" s="23"/>
      <c r="E4" s="23"/>
      <c r="F4" s="23"/>
      <c r="G4" s="23"/>
      <c r="H4" s="23"/>
      <c r="I4" s="23"/>
      <c r="J4" s="24"/>
    </row>
    <row r="5" spans="1:13" x14ac:dyDescent="0.45">
      <c r="A5" s="25" t="s">
        <v>117</v>
      </c>
      <c r="B5" s="21"/>
      <c r="C5" s="21"/>
      <c r="D5" s="20">
        <v>1</v>
      </c>
      <c r="E5" s="21" t="s">
        <v>25</v>
      </c>
      <c r="F5" s="21"/>
      <c r="G5" s="21"/>
      <c r="H5" s="21"/>
      <c r="I5" s="21"/>
      <c r="J5" s="26"/>
      <c r="L5" s="27"/>
      <c r="M5" s="27"/>
    </row>
    <row r="6" spans="1:13" x14ac:dyDescent="0.45">
      <c r="A6" s="25" t="s">
        <v>213</v>
      </c>
      <c r="B6" s="21"/>
      <c r="C6" s="21"/>
      <c r="D6" s="20">
        <v>0.12</v>
      </c>
      <c r="E6" s="21" t="s">
        <v>124</v>
      </c>
      <c r="F6" s="21"/>
      <c r="G6" s="21"/>
      <c r="H6" s="21"/>
      <c r="I6" s="21"/>
      <c r="J6" s="26"/>
      <c r="L6" s="13"/>
      <c r="M6" s="12"/>
    </row>
    <row r="7" spans="1:13" x14ac:dyDescent="0.45">
      <c r="A7" s="25" t="s">
        <v>125</v>
      </c>
      <c r="B7" s="21"/>
      <c r="C7" s="21"/>
      <c r="D7" s="70">
        <f>D6/D5</f>
        <v>0.12</v>
      </c>
      <c r="E7" s="21" t="s">
        <v>124</v>
      </c>
      <c r="F7" s="21"/>
      <c r="G7" s="21"/>
      <c r="H7" s="21"/>
      <c r="I7" s="21"/>
      <c r="J7" s="26"/>
      <c r="L7" s="13"/>
      <c r="M7" s="12"/>
    </row>
    <row r="8" spans="1:13" x14ac:dyDescent="0.45">
      <c r="A8" s="25" t="s">
        <v>214</v>
      </c>
      <c r="B8" s="21"/>
      <c r="C8" s="21"/>
      <c r="D8" s="20">
        <v>1000</v>
      </c>
      <c r="E8" s="21" t="s">
        <v>21</v>
      </c>
      <c r="F8" s="21"/>
      <c r="G8" s="21"/>
      <c r="H8" s="21"/>
      <c r="I8" s="21"/>
      <c r="J8" s="26"/>
      <c r="L8" s="13"/>
      <c r="M8" s="12"/>
    </row>
    <row r="9" spans="1:13" x14ac:dyDescent="0.45">
      <c r="A9" s="25" t="s">
        <v>127</v>
      </c>
      <c r="B9" s="21"/>
      <c r="C9" s="21"/>
      <c r="D9" s="20">
        <v>7.5</v>
      </c>
      <c r="E9" s="21"/>
      <c r="F9" s="21"/>
      <c r="G9" s="21"/>
      <c r="H9" s="21"/>
      <c r="I9" s="21"/>
      <c r="J9" s="26"/>
      <c r="L9" s="13"/>
      <c r="M9" s="12"/>
    </row>
    <row r="10" spans="1:13" x14ac:dyDescent="0.45">
      <c r="A10" s="25" t="s">
        <v>128</v>
      </c>
      <c r="B10" s="21"/>
      <c r="C10" s="21"/>
      <c r="D10" s="20">
        <v>37</v>
      </c>
      <c r="E10" s="21" t="s">
        <v>129</v>
      </c>
      <c r="F10" s="21"/>
      <c r="G10" s="21"/>
      <c r="H10" s="21"/>
      <c r="I10" s="21"/>
      <c r="J10" s="26"/>
      <c r="L10" s="13"/>
      <c r="M10" s="12"/>
    </row>
    <row r="11" spans="1:13" x14ac:dyDescent="0.45">
      <c r="A11" s="25" t="s">
        <v>130</v>
      </c>
      <c r="B11" s="21"/>
      <c r="C11" s="21"/>
      <c r="D11" s="28">
        <v>8.06</v>
      </c>
      <c r="E11" s="21"/>
      <c r="F11" s="21"/>
      <c r="G11" s="21"/>
      <c r="H11" s="21"/>
      <c r="I11" s="21"/>
      <c r="J11" s="26"/>
      <c r="K11" t="s">
        <v>253</v>
      </c>
      <c r="L11" s="13">
        <v>17</v>
      </c>
      <c r="M11" s="12" t="s">
        <v>2</v>
      </c>
    </row>
    <row r="12" spans="1:13" x14ac:dyDescent="0.45">
      <c r="A12" s="25" t="s">
        <v>131</v>
      </c>
      <c r="B12" s="21"/>
      <c r="C12" s="21"/>
      <c r="D12" s="28">
        <v>-2.8000000000000001E-2</v>
      </c>
      <c r="E12" s="21" t="s">
        <v>132</v>
      </c>
      <c r="F12" s="21"/>
      <c r="G12" s="21"/>
      <c r="H12" s="21"/>
      <c r="I12" s="21"/>
      <c r="J12" s="26"/>
      <c r="L12">
        <f>D15+(D12*(L11-25))</f>
        <v>8.06</v>
      </c>
    </row>
    <row r="13" spans="1:13" x14ac:dyDescent="0.45">
      <c r="A13" s="25" t="s">
        <v>133</v>
      </c>
      <c r="B13" s="21"/>
      <c r="C13" s="21"/>
      <c r="D13" s="70">
        <f>D11+(D12*(D10-25))</f>
        <v>7.7240000000000002</v>
      </c>
      <c r="E13" s="21"/>
      <c r="F13" s="21"/>
      <c r="G13" s="21"/>
      <c r="H13" s="21"/>
      <c r="I13" s="21"/>
      <c r="J13" s="26"/>
    </row>
    <row r="14" spans="1:13" x14ac:dyDescent="0.45">
      <c r="A14" s="25" t="s">
        <v>134</v>
      </c>
      <c r="B14" s="21"/>
      <c r="C14" s="21"/>
      <c r="D14" s="94">
        <f>10^(D9-D13)</f>
        <v>0.59703528658383653</v>
      </c>
      <c r="E14" s="21"/>
      <c r="F14" s="21"/>
      <c r="G14" s="21"/>
      <c r="H14" s="21"/>
      <c r="I14" s="21"/>
      <c r="J14" s="26"/>
    </row>
    <row r="15" spans="1:13" x14ac:dyDescent="0.45">
      <c r="A15" s="25" t="s">
        <v>135</v>
      </c>
      <c r="B15" s="21"/>
      <c r="C15" s="21"/>
      <c r="D15" s="70">
        <f>D11+LOG(D14)</f>
        <v>7.8360000000000003</v>
      </c>
      <c r="E15" s="21"/>
      <c r="F15" s="21"/>
      <c r="G15" s="21"/>
      <c r="H15" s="21"/>
      <c r="I15" s="21"/>
      <c r="J15" s="26"/>
    </row>
    <row r="16" spans="1:13" s="2" customFormat="1" ht="95.25" customHeight="1" x14ac:dyDescent="0.45">
      <c r="A16" s="95" t="s">
        <v>136</v>
      </c>
      <c r="B16" s="96"/>
      <c r="C16" s="96"/>
      <c r="D16" s="96"/>
      <c r="E16" s="96"/>
      <c r="F16" s="97" t="s">
        <v>137</v>
      </c>
      <c r="G16" s="97" t="s">
        <v>138</v>
      </c>
      <c r="H16" s="97" t="s">
        <v>139</v>
      </c>
      <c r="I16" s="193" t="s">
        <v>140</v>
      </c>
      <c r="J16" s="194"/>
    </row>
    <row r="17" spans="1:11" x14ac:dyDescent="0.45">
      <c r="A17" s="29"/>
      <c r="B17" s="30"/>
      <c r="C17" s="30"/>
      <c r="D17" s="30"/>
      <c r="E17" s="30"/>
      <c r="F17" s="31" t="s">
        <v>141</v>
      </c>
      <c r="G17" s="31" t="s">
        <v>21</v>
      </c>
      <c r="H17" s="31" t="s">
        <v>21</v>
      </c>
      <c r="I17" s="32"/>
      <c r="J17" s="33"/>
    </row>
    <row r="18" spans="1:11" x14ac:dyDescent="0.45">
      <c r="A18" s="25" t="s">
        <v>118</v>
      </c>
      <c r="B18" s="21"/>
      <c r="C18" s="21"/>
      <c r="D18" s="21"/>
      <c r="E18" s="21"/>
      <c r="F18" s="34"/>
      <c r="G18" s="34"/>
      <c r="H18" s="34"/>
      <c r="I18" s="35">
        <f>D7</f>
        <v>0.12</v>
      </c>
      <c r="J18" s="36" t="s">
        <v>142</v>
      </c>
    </row>
    <row r="19" spans="1:11" x14ac:dyDescent="0.45">
      <c r="A19" s="25" t="s">
        <v>245</v>
      </c>
      <c r="B19" s="21"/>
      <c r="C19" s="21"/>
      <c r="D19" s="21"/>
      <c r="E19" s="21"/>
      <c r="F19" s="34">
        <v>121.44</v>
      </c>
      <c r="G19" s="37">
        <f>((D14*(D8/1000))/(1+D14))*1000</f>
        <v>373.83975895794651</v>
      </c>
      <c r="H19" s="37">
        <f>G19*$D$5</f>
        <v>373.83975895794651</v>
      </c>
      <c r="I19" s="38">
        <f>H19*(F19/1000)*$D$7</f>
        <v>5.4478920393423618</v>
      </c>
      <c r="J19" s="36" t="s">
        <v>26</v>
      </c>
    </row>
    <row r="20" spans="1:11" x14ac:dyDescent="0.45">
      <c r="A20" s="25" t="s">
        <v>246</v>
      </c>
      <c r="B20" s="21"/>
      <c r="C20" s="21"/>
      <c r="D20" s="21"/>
      <c r="E20" s="21"/>
      <c r="F20" s="34">
        <v>157.6</v>
      </c>
      <c r="G20" s="37">
        <f>(D8)-G19</f>
        <v>626.16024104205349</v>
      </c>
      <c r="H20" s="37">
        <f>G20*$D$5</f>
        <v>626.16024104205349</v>
      </c>
      <c r="I20" s="38">
        <f>H20*(F20/1000)*$D$7</f>
        <v>11.841942478587313</v>
      </c>
      <c r="J20" s="36" t="s">
        <v>26</v>
      </c>
    </row>
    <row r="21" spans="1:11" ht="28.5" x14ac:dyDescent="0.45">
      <c r="A21" s="39" t="s">
        <v>50</v>
      </c>
      <c r="B21" s="30"/>
      <c r="C21" s="30"/>
      <c r="D21" s="30"/>
      <c r="E21" s="30"/>
      <c r="F21" s="32">
        <v>154.25</v>
      </c>
      <c r="G21" s="40">
        <v>2</v>
      </c>
      <c r="H21" s="37">
        <f>G21*$D$5</f>
        <v>2</v>
      </c>
      <c r="I21" s="41">
        <f>H21*(F21/1000)*$D$6</f>
        <v>3.7019999999999997E-2</v>
      </c>
      <c r="J21" s="42" t="s">
        <v>26</v>
      </c>
      <c r="K21" s="2" t="s">
        <v>143</v>
      </c>
    </row>
    <row r="22" spans="1:11" ht="14.65" thickBot="1" x14ac:dyDescent="0.5">
      <c r="A22" s="43" t="s">
        <v>144</v>
      </c>
      <c r="B22" s="44"/>
      <c r="C22" s="44"/>
      <c r="D22" s="44"/>
      <c r="E22" s="44"/>
      <c r="F22" s="45"/>
      <c r="G22" s="45"/>
      <c r="H22" s="45"/>
      <c r="I22" s="46"/>
      <c r="J22" s="47"/>
    </row>
    <row r="23" spans="1:11" ht="14.65" thickBot="1" x14ac:dyDescent="0.5"/>
    <row r="24" spans="1:11" x14ac:dyDescent="0.45">
      <c r="A24" s="22" t="s">
        <v>202</v>
      </c>
      <c r="B24" s="23"/>
      <c r="C24" s="23"/>
      <c r="D24" s="23"/>
      <c r="E24" s="23"/>
      <c r="F24" s="23"/>
      <c r="G24" s="23"/>
      <c r="H24" s="23"/>
      <c r="I24" s="23"/>
      <c r="J24" s="24"/>
    </row>
    <row r="25" spans="1:11" x14ac:dyDescent="0.45">
      <c r="A25" s="25" t="s">
        <v>117</v>
      </c>
      <c r="B25" s="21"/>
      <c r="C25" s="21"/>
      <c r="D25" s="20">
        <v>2</v>
      </c>
      <c r="E25" s="21" t="s">
        <v>25</v>
      </c>
      <c r="F25" s="21"/>
      <c r="G25" s="21"/>
      <c r="H25" s="21"/>
      <c r="I25" s="21"/>
      <c r="J25" s="26"/>
    </row>
    <row r="26" spans="1:11" x14ac:dyDescent="0.45">
      <c r="A26" s="25" t="s">
        <v>123</v>
      </c>
      <c r="B26" s="21"/>
      <c r="C26" s="21"/>
      <c r="D26" s="20">
        <f>10/1000</f>
        <v>0.01</v>
      </c>
      <c r="E26" s="21" t="s">
        <v>124</v>
      </c>
      <c r="F26" s="21"/>
      <c r="G26" s="21"/>
      <c r="H26" s="21"/>
      <c r="I26" s="21"/>
      <c r="J26" s="26"/>
    </row>
    <row r="27" spans="1:11" x14ac:dyDescent="0.45">
      <c r="A27" s="25" t="s">
        <v>125</v>
      </c>
      <c r="B27" s="21"/>
      <c r="C27" s="21"/>
      <c r="D27" s="70">
        <f>D26/D25</f>
        <v>5.0000000000000001E-3</v>
      </c>
      <c r="E27" s="21" t="s">
        <v>124</v>
      </c>
      <c r="F27" s="21"/>
      <c r="G27" s="21"/>
      <c r="H27" s="21"/>
      <c r="I27" s="21"/>
      <c r="J27" s="26"/>
    </row>
    <row r="28" spans="1:11" x14ac:dyDescent="0.45">
      <c r="A28" s="25" t="s">
        <v>126</v>
      </c>
      <c r="B28" s="21"/>
      <c r="C28" s="21"/>
      <c r="D28" s="20">
        <v>50</v>
      </c>
      <c r="E28" s="21" t="s">
        <v>21</v>
      </c>
      <c r="F28" s="21"/>
      <c r="G28" s="21"/>
      <c r="H28" s="21"/>
      <c r="I28" s="21"/>
      <c r="J28" s="26"/>
    </row>
    <row r="29" spans="1:11" x14ac:dyDescent="0.45">
      <c r="A29" s="25" t="s">
        <v>127</v>
      </c>
      <c r="B29" s="21"/>
      <c r="C29" s="21"/>
      <c r="D29" s="20">
        <v>7.5</v>
      </c>
      <c r="E29" s="21"/>
      <c r="F29" s="21"/>
      <c r="G29" s="21"/>
      <c r="H29" s="21"/>
      <c r="I29" s="21"/>
      <c r="J29" s="26"/>
    </row>
    <row r="30" spans="1:11" x14ac:dyDescent="0.45">
      <c r="A30" s="25" t="s">
        <v>128</v>
      </c>
      <c r="B30" s="21"/>
      <c r="C30" s="21"/>
      <c r="D30" s="20">
        <v>25</v>
      </c>
      <c r="E30" s="21" t="s">
        <v>129</v>
      </c>
      <c r="F30" s="21"/>
      <c r="G30" s="21"/>
      <c r="H30" s="21"/>
      <c r="I30" s="21"/>
      <c r="J30" s="26"/>
    </row>
    <row r="31" spans="1:11" x14ac:dyDescent="0.45">
      <c r="A31" s="25" t="s">
        <v>130</v>
      </c>
      <c r="B31" s="21"/>
      <c r="C31" s="21"/>
      <c r="D31" s="28">
        <v>8.06</v>
      </c>
      <c r="E31" s="21"/>
      <c r="F31" s="21"/>
      <c r="G31" s="21"/>
      <c r="H31" s="21"/>
      <c r="I31" s="21"/>
      <c r="J31" s="26"/>
    </row>
    <row r="32" spans="1:11" x14ac:dyDescent="0.45">
      <c r="A32" s="25" t="s">
        <v>131</v>
      </c>
      <c r="B32" s="21"/>
      <c r="C32" s="21"/>
      <c r="D32" s="28">
        <v>-2.8000000000000001E-2</v>
      </c>
      <c r="E32" s="21" t="s">
        <v>132</v>
      </c>
      <c r="F32" s="21"/>
      <c r="G32" s="21"/>
      <c r="H32" s="21"/>
      <c r="I32" s="21"/>
      <c r="J32" s="26"/>
    </row>
    <row r="33" spans="1:11" x14ac:dyDescent="0.45">
      <c r="A33" s="25" t="s">
        <v>133</v>
      </c>
      <c r="B33" s="21"/>
      <c r="C33" s="21"/>
      <c r="D33" s="70">
        <f>D31+(D32*(D30-25))</f>
        <v>8.06</v>
      </c>
      <c r="E33" s="21"/>
      <c r="F33" s="21"/>
      <c r="G33" s="21"/>
      <c r="H33" s="21"/>
      <c r="I33" s="21"/>
      <c r="J33" s="26"/>
    </row>
    <row r="34" spans="1:11" x14ac:dyDescent="0.45">
      <c r="A34" s="25" t="s">
        <v>134</v>
      </c>
      <c r="B34" s="21"/>
      <c r="C34" s="21"/>
      <c r="D34" s="94">
        <f>10^(D29-D33)</f>
        <v>0.27542287033381629</v>
      </c>
      <c r="E34" s="21"/>
      <c r="F34" s="21"/>
      <c r="G34" s="21"/>
      <c r="H34" s="21"/>
      <c r="I34" s="21"/>
      <c r="J34" s="26"/>
    </row>
    <row r="35" spans="1:11" x14ac:dyDescent="0.45">
      <c r="A35" s="25" t="s">
        <v>135</v>
      </c>
      <c r="B35" s="21"/>
      <c r="C35" s="21"/>
      <c r="D35" s="94">
        <f>D31+LOG(D34)</f>
        <v>7.5</v>
      </c>
      <c r="E35" s="21"/>
      <c r="F35" s="21"/>
      <c r="G35" s="21"/>
      <c r="H35" s="21"/>
      <c r="I35" s="21"/>
      <c r="J35" s="26"/>
    </row>
    <row r="36" spans="1:11" s="2" customFormat="1" ht="94.5" customHeight="1" x14ac:dyDescent="0.45">
      <c r="A36" s="95" t="s">
        <v>136</v>
      </c>
      <c r="B36" s="96"/>
      <c r="C36" s="96"/>
      <c r="D36" s="96"/>
      <c r="E36" s="96"/>
      <c r="F36" s="97" t="s">
        <v>137</v>
      </c>
      <c r="G36" s="97" t="s">
        <v>138</v>
      </c>
      <c r="H36" s="97" t="s">
        <v>139</v>
      </c>
      <c r="I36" s="193" t="s">
        <v>140</v>
      </c>
      <c r="J36" s="194"/>
    </row>
    <row r="37" spans="1:11" x14ac:dyDescent="0.45">
      <c r="A37" s="29"/>
      <c r="B37" s="30"/>
      <c r="C37" s="30"/>
      <c r="D37" s="30"/>
      <c r="E37" s="30"/>
      <c r="F37" s="31" t="s">
        <v>141</v>
      </c>
      <c r="G37" s="31" t="s">
        <v>21</v>
      </c>
      <c r="H37" s="31" t="s">
        <v>21</v>
      </c>
      <c r="I37" s="32"/>
      <c r="J37" s="33"/>
    </row>
    <row r="38" spans="1:11" x14ac:dyDescent="0.45">
      <c r="A38" s="25" t="s">
        <v>118</v>
      </c>
      <c r="B38" s="21"/>
      <c r="C38" s="21"/>
      <c r="D38" s="21"/>
      <c r="E38" s="21"/>
      <c r="F38" s="34"/>
      <c r="G38" s="34"/>
      <c r="H38" s="34"/>
      <c r="I38" s="35">
        <f>D27</f>
        <v>5.0000000000000001E-3</v>
      </c>
      <c r="J38" s="36" t="s">
        <v>142</v>
      </c>
    </row>
    <row r="39" spans="1:11" x14ac:dyDescent="0.45">
      <c r="A39" s="25" t="s">
        <v>245</v>
      </c>
      <c r="B39" s="21"/>
      <c r="C39" s="21"/>
      <c r="D39" s="21"/>
      <c r="E39" s="21"/>
      <c r="F39" s="34">
        <v>121.44</v>
      </c>
      <c r="G39" s="37">
        <f>((D34*(D28/1000))/(1+D34))*1000</f>
        <v>10.797315805609236</v>
      </c>
      <c r="H39" s="37">
        <f>G39*$D$5</f>
        <v>10.797315805609236</v>
      </c>
      <c r="I39" s="38">
        <f>H39*(F39/1000)*$D$6</f>
        <v>0.15734712377198223</v>
      </c>
      <c r="J39" s="36" t="s">
        <v>26</v>
      </c>
    </row>
    <row r="40" spans="1:11" x14ac:dyDescent="0.45">
      <c r="A40" s="25" t="s">
        <v>246</v>
      </c>
      <c r="B40" s="21"/>
      <c r="C40" s="21"/>
      <c r="D40" s="21"/>
      <c r="E40" s="21"/>
      <c r="F40" s="34">
        <v>157.6</v>
      </c>
      <c r="G40" s="37">
        <f>(D28)-G39</f>
        <v>39.202684194390763</v>
      </c>
      <c r="H40" s="37">
        <f>G40*$D$5</f>
        <v>39.202684194390763</v>
      </c>
      <c r="I40" s="38">
        <f>H40*(F40/1000)*$D$6</f>
        <v>0.74140116348431806</v>
      </c>
      <c r="J40" s="36" t="s">
        <v>26</v>
      </c>
    </row>
    <row r="41" spans="1:11" ht="28.5" x14ac:dyDescent="0.45">
      <c r="A41" s="39" t="s">
        <v>50</v>
      </c>
      <c r="B41" s="30"/>
      <c r="C41" s="30"/>
      <c r="D41" s="30"/>
      <c r="E41" s="30"/>
      <c r="F41" s="32">
        <v>154.25</v>
      </c>
      <c r="G41" s="40">
        <v>2</v>
      </c>
      <c r="H41" s="37">
        <f>G41*$D$5</f>
        <v>2</v>
      </c>
      <c r="I41" s="41">
        <f>H41*(F41/1000)*$D$6</f>
        <v>3.7019999999999997E-2</v>
      </c>
      <c r="J41" s="42" t="s">
        <v>26</v>
      </c>
      <c r="K41" s="2" t="s">
        <v>143</v>
      </c>
    </row>
    <row r="42" spans="1:11" ht="14.65" thickBot="1" x14ac:dyDescent="0.5">
      <c r="A42" s="43" t="s">
        <v>144</v>
      </c>
      <c r="B42" s="44"/>
      <c r="C42" s="44"/>
      <c r="D42" s="44"/>
      <c r="E42" s="44"/>
      <c r="F42" s="45"/>
      <c r="G42" s="45"/>
      <c r="H42" s="45"/>
      <c r="I42" s="46"/>
      <c r="J42" s="47"/>
    </row>
  </sheetData>
  <mergeCells count="2">
    <mergeCell ref="I16:J16"/>
    <mergeCell ref="I36:J36"/>
  </mergeCells>
  <pageMargins left="0.7" right="0.7" top="0.75" bottom="0.75" header="0.3" footer="0.3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5EFF-9A96-446C-A77F-4EEE3CF1F63A}">
  <sheetPr>
    <pageSetUpPr fitToPage="1"/>
  </sheetPr>
  <dimension ref="A1:AE49"/>
  <sheetViews>
    <sheetView zoomScale="70" zoomScaleNormal="70" workbookViewId="0">
      <selection activeCell="A23" sqref="A23:XFD24"/>
    </sheetView>
  </sheetViews>
  <sheetFormatPr defaultRowHeight="14.25" x14ac:dyDescent="0.45"/>
  <cols>
    <col min="1" max="1" width="32.06640625" customWidth="1"/>
    <col min="2" max="2" width="6.46484375" style="18" customWidth="1"/>
    <col min="3" max="3" width="17.46484375" style="3" bestFit="1" customWidth="1"/>
    <col min="4" max="4" width="8" customWidth="1"/>
    <col min="5" max="5" width="6.6640625" customWidth="1"/>
    <col min="6" max="6" width="16.86328125" customWidth="1"/>
    <col min="7" max="7" width="6.86328125" customWidth="1"/>
    <col min="8" max="8" width="4.19921875" customWidth="1"/>
    <col min="9" max="9" width="7.6640625" customWidth="1"/>
    <col min="10" max="11" width="6.33203125" customWidth="1"/>
    <col min="12" max="12" width="8.53125" customWidth="1"/>
    <col min="13" max="15" width="7.33203125" customWidth="1"/>
    <col min="16" max="37" width="5.46484375" customWidth="1"/>
  </cols>
  <sheetData>
    <row r="1" spans="1:31" ht="21" x14ac:dyDescent="0.65">
      <c r="A1" s="17" t="s">
        <v>262</v>
      </c>
    </row>
    <row r="2" spans="1:31" ht="16.5" customHeight="1" x14ac:dyDescent="0.45">
      <c r="A2" s="4" t="s">
        <v>235</v>
      </c>
    </row>
    <row r="3" spans="1:31" ht="16.5" customHeight="1" x14ac:dyDescent="0.45">
      <c r="A3" t="s">
        <v>211</v>
      </c>
      <c r="B3" s="83">
        <v>60</v>
      </c>
      <c r="C3" s="3" t="s">
        <v>115</v>
      </c>
    </row>
    <row r="4" spans="1:31" ht="16.5" customHeight="1" x14ac:dyDescent="0.45">
      <c r="A4" t="s">
        <v>255</v>
      </c>
      <c r="B4" s="83">
        <v>20</v>
      </c>
      <c r="C4" s="3" t="s">
        <v>115</v>
      </c>
    </row>
    <row r="5" spans="1:31" ht="16.5" customHeight="1" x14ac:dyDescent="0.45">
      <c r="A5" t="s">
        <v>248</v>
      </c>
      <c r="B5" s="83">
        <v>1.1000000000000001</v>
      </c>
      <c r="C5" s="3" t="s">
        <v>25</v>
      </c>
    </row>
    <row r="6" spans="1:31" ht="16.5" customHeight="1" x14ac:dyDescent="0.45">
      <c r="A6" t="s">
        <v>249</v>
      </c>
      <c r="B6" s="83">
        <v>1000</v>
      </c>
      <c r="C6" s="3" t="s">
        <v>115</v>
      </c>
    </row>
    <row r="7" spans="1:31" ht="16.5" customHeight="1" x14ac:dyDescent="0.45">
      <c r="A7" t="s">
        <v>250</v>
      </c>
      <c r="B7" s="83">
        <v>100</v>
      </c>
      <c r="C7" s="3" t="s">
        <v>115</v>
      </c>
    </row>
    <row r="8" spans="1:31" ht="16.5" customHeight="1" x14ac:dyDescent="0.45">
      <c r="M8" s="4" t="s">
        <v>212</v>
      </c>
      <c r="N8" s="16"/>
      <c r="O8" s="16"/>
      <c r="P8" s="16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s="69" customFormat="1" ht="91.5" customHeight="1" x14ac:dyDescent="0.45">
      <c r="A9" s="74" t="s">
        <v>116</v>
      </c>
      <c r="B9" s="84" t="s">
        <v>15</v>
      </c>
      <c r="C9" s="86" t="s">
        <v>209</v>
      </c>
      <c r="D9" s="74" t="s">
        <v>176</v>
      </c>
      <c r="E9" s="74" t="s">
        <v>244</v>
      </c>
      <c r="F9" s="74" t="s">
        <v>241</v>
      </c>
      <c r="G9" s="74" t="s">
        <v>222</v>
      </c>
      <c r="H9" s="74" t="s">
        <v>204</v>
      </c>
      <c r="I9" s="80" t="s">
        <v>234</v>
      </c>
      <c r="J9" s="74" t="s">
        <v>216</v>
      </c>
      <c r="K9" s="74" t="s">
        <v>361</v>
      </c>
      <c r="L9" s="74" t="s">
        <v>229</v>
      </c>
      <c r="M9" s="74" t="s">
        <v>228</v>
      </c>
      <c r="N9" s="74" t="s">
        <v>205</v>
      </c>
      <c r="O9" s="74" t="s">
        <v>206</v>
      </c>
      <c r="P9" s="74" t="s">
        <v>207</v>
      </c>
      <c r="Q9" s="74" t="s">
        <v>208</v>
      </c>
      <c r="R9" s="82" t="s">
        <v>224</v>
      </c>
      <c r="S9" s="82" t="s">
        <v>225</v>
      </c>
      <c r="T9" s="82" t="s">
        <v>226</v>
      </c>
      <c r="U9" s="82" t="s">
        <v>227</v>
      </c>
    </row>
    <row r="10" spans="1:31" x14ac:dyDescent="0.45">
      <c r="A10" s="64" t="s">
        <v>258</v>
      </c>
      <c r="B10" s="83">
        <v>0.5</v>
      </c>
      <c r="C10" s="3" t="s">
        <v>221</v>
      </c>
      <c r="D10" s="49" t="s">
        <v>215</v>
      </c>
      <c r="E10" s="49">
        <v>6</v>
      </c>
      <c r="F10" s="49" t="s">
        <v>242</v>
      </c>
      <c r="G10" s="49" t="s">
        <v>240</v>
      </c>
      <c r="H10" s="49">
        <v>8</v>
      </c>
      <c r="I10" s="49">
        <v>2</v>
      </c>
      <c r="J10" s="49">
        <v>8</v>
      </c>
      <c r="K10" s="49"/>
      <c r="L10" s="73">
        <f>CEILING(SUMIF('Assay plate wells'!$H$5:$H$388, A10, 'Assay plate wells'!$N$5:$N$388)* (1/H10)*extra+deep_dead_vol,deep_dead_vol)</f>
        <v>200</v>
      </c>
      <c r="M10" s="73">
        <f>'Assay plate wells'!$N$2</f>
        <v>20</v>
      </c>
      <c r="N10" s="81">
        <f>$B10*(M10/$B$3)</f>
        <v>0.16666666666666666</v>
      </c>
      <c r="O10" s="81">
        <f t="shared" ref="O10:S12" si="0">N10/$I10</f>
        <v>8.3333333333333329E-2</v>
      </c>
      <c r="P10" s="81">
        <f t="shared" si="0"/>
        <v>4.1666666666666664E-2</v>
      </c>
      <c r="Q10" s="81">
        <f t="shared" si="0"/>
        <v>2.0833333333333332E-2</v>
      </c>
      <c r="R10" s="81">
        <f t="shared" si="0"/>
        <v>1.0416666666666666E-2</v>
      </c>
      <c r="S10" s="81">
        <f t="shared" si="0"/>
        <v>5.208333333333333E-3</v>
      </c>
      <c r="T10" s="81">
        <f t="shared" ref="T10:T17" si="1">S10/$I10</f>
        <v>2.6041666666666665E-3</v>
      </c>
      <c r="U10" s="81">
        <f t="shared" ref="U10:U17" si="2">T10/$I10</f>
        <v>1.3020833333333333E-3</v>
      </c>
      <c r="Z10" s="11"/>
    </row>
    <row r="11" spans="1:31" x14ac:dyDescent="0.45">
      <c r="A11" s="64" t="s">
        <v>259</v>
      </c>
      <c r="B11" s="83">
        <v>0.5</v>
      </c>
      <c r="C11" s="3" t="s">
        <v>221</v>
      </c>
      <c r="D11" s="49" t="s">
        <v>215</v>
      </c>
      <c r="E11" s="49">
        <v>7</v>
      </c>
      <c r="F11" s="49" t="s">
        <v>242</v>
      </c>
      <c r="G11" s="49" t="s">
        <v>349</v>
      </c>
      <c r="H11" s="49">
        <v>8</v>
      </c>
      <c r="I11" s="49">
        <v>2</v>
      </c>
      <c r="J11" s="49">
        <v>8</v>
      </c>
      <c r="K11" s="49"/>
      <c r="L11" s="73">
        <f>CEILING(SUMIF('Assay plate wells'!$H$5:$H$388, A11, 'Assay plate wells'!$N$5:$N$388)* (1/H11)*extra+deep_dead_vol,deep_dead_vol)</f>
        <v>200</v>
      </c>
      <c r="M11" s="73">
        <f>'Assay plate wells'!$N$2</f>
        <v>20</v>
      </c>
      <c r="N11" s="81">
        <f>$B11*(M11/$B$3)</f>
        <v>0.16666666666666666</v>
      </c>
      <c r="O11" s="81">
        <f t="shared" si="0"/>
        <v>8.3333333333333329E-2</v>
      </c>
      <c r="P11" s="81">
        <f t="shared" si="0"/>
        <v>4.1666666666666664E-2</v>
      </c>
      <c r="Q11" s="81">
        <f t="shared" si="0"/>
        <v>2.0833333333333332E-2</v>
      </c>
      <c r="R11" s="81">
        <f t="shared" si="0"/>
        <v>1.0416666666666666E-2</v>
      </c>
      <c r="S11" s="81">
        <f t="shared" si="0"/>
        <v>5.208333333333333E-3</v>
      </c>
      <c r="T11" s="81">
        <f t="shared" si="1"/>
        <v>2.6041666666666665E-3</v>
      </c>
      <c r="U11" s="81">
        <f t="shared" si="2"/>
        <v>1.3020833333333333E-3</v>
      </c>
    </row>
    <row r="12" spans="1:31" x14ac:dyDescent="0.45">
      <c r="A12" s="64" t="s">
        <v>260</v>
      </c>
      <c r="B12" s="83">
        <v>0.5</v>
      </c>
      <c r="C12" s="3" t="s">
        <v>221</v>
      </c>
      <c r="D12" s="49" t="s">
        <v>215</v>
      </c>
      <c r="E12" s="49">
        <v>8</v>
      </c>
      <c r="F12" s="49" t="s">
        <v>242</v>
      </c>
      <c r="G12" s="49" t="s">
        <v>350</v>
      </c>
      <c r="H12" s="49">
        <v>8</v>
      </c>
      <c r="I12" s="49">
        <v>2</v>
      </c>
      <c r="J12" s="49">
        <v>8</v>
      </c>
      <c r="K12" s="49"/>
      <c r="L12" s="73">
        <f>CEILING(SUMIF('Assay plate wells'!$H$5:$H$388, A12, 'Assay plate wells'!$N$5:$N$388)* (1/H12)*extra+deep_dead_vol,deep_dead_vol)</f>
        <v>200</v>
      </c>
      <c r="M12" s="73">
        <f>'Assay plate wells'!$N$2</f>
        <v>20</v>
      </c>
      <c r="N12" s="81">
        <f t="shared" ref="N12" si="3">$B12*(M12/$B$3)</f>
        <v>0.16666666666666666</v>
      </c>
      <c r="O12" s="81">
        <f t="shared" si="0"/>
        <v>8.3333333333333329E-2</v>
      </c>
      <c r="P12" s="81">
        <f t="shared" si="0"/>
        <v>4.1666666666666664E-2</v>
      </c>
      <c r="Q12" s="81">
        <f t="shared" si="0"/>
        <v>2.0833333333333332E-2</v>
      </c>
      <c r="R12" s="81">
        <f t="shared" si="0"/>
        <v>1.0416666666666666E-2</v>
      </c>
      <c r="S12" s="81">
        <f t="shared" si="0"/>
        <v>5.208333333333333E-3</v>
      </c>
      <c r="T12" s="81">
        <f t="shared" si="1"/>
        <v>2.6041666666666665E-3</v>
      </c>
      <c r="U12" s="81">
        <f t="shared" si="2"/>
        <v>1.3020833333333333E-3</v>
      </c>
    </row>
    <row r="13" spans="1:31" x14ac:dyDescent="0.45">
      <c r="A13" s="64" t="s">
        <v>261</v>
      </c>
      <c r="B13" s="83">
        <v>0.5</v>
      </c>
      <c r="C13" s="3" t="s">
        <v>221</v>
      </c>
      <c r="D13" s="49" t="s">
        <v>215</v>
      </c>
      <c r="E13" s="49">
        <v>9</v>
      </c>
      <c r="F13" s="49" t="s">
        <v>242</v>
      </c>
      <c r="G13" s="49" t="s">
        <v>351</v>
      </c>
      <c r="H13" s="49">
        <v>8</v>
      </c>
      <c r="I13" s="49">
        <v>2</v>
      </c>
      <c r="J13" s="49">
        <v>8</v>
      </c>
      <c r="K13" s="49"/>
      <c r="L13" s="73">
        <f>CEILING(SUMIF('Assay plate wells'!$H$5:$H$388, A13, 'Assay plate wells'!$N$5:$N$388)* (1/H13)*extra+deep_dead_vol,deep_dead_vol)</f>
        <v>200</v>
      </c>
      <c r="M13" s="73">
        <f>'Assay plate wells'!$N$2</f>
        <v>20</v>
      </c>
      <c r="N13" s="81">
        <f t="shared" ref="N13" si="4">$B13*(M13/$B$3)</f>
        <v>0.16666666666666666</v>
      </c>
      <c r="O13" s="81">
        <f t="shared" ref="O13" si="5">N13/$I13</f>
        <v>8.3333333333333329E-2</v>
      </c>
      <c r="P13" s="81">
        <f t="shared" ref="P13" si="6">O13/$I13</f>
        <v>4.1666666666666664E-2</v>
      </c>
      <c r="Q13" s="81">
        <f t="shared" ref="Q13" si="7">P13/$I13</f>
        <v>2.0833333333333332E-2</v>
      </c>
      <c r="R13" s="81">
        <f t="shared" ref="R13" si="8">Q13/$I13</f>
        <v>1.0416666666666666E-2</v>
      </c>
      <c r="S13" s="81">
        <f t="shared" ref="S13" si="9">R13/$I13</f>
        <v>5.208333333333333E-3</v>
      </c>
      <c r="T13" s="81">
        <f t="shared" si="1"/>
        <v>2.6041666666666665E-3</v>
      </c>
      <c r="U13" s="81">
        <f t="shared" si="2"/>
        <v>1.3020833333333333E-3</v>
      </c>
    </row>
    <row r="14" spans="1:31" x14ac:dyDescent="0.45">
      <c r="A14" s="64" t="s">
        <v>336</v>
      </c>
      <c r="B14" s="83">
        <v>0.5</v>
      </c>
      <c r="C14" s="3" t="s">
        <v>221</v>
      </c>
      <c r="D14" s="49" t="s">
        <v>215</v>
      </c>
      <c r="E14" s="49">
        <v>10</v>
      </c>
      <c r="F14" s="49" t="s">
        <v>242</v>
      </c>
      <c r="G14" s="49" t="s">
        <v>230</v>
      </c>
      <c r="H14" s="49">
        <v>8</v>
      </c>
      <c r="I14" s="49">
        <v>2</v>
      </c>
      <c r="J14" s="49">
        <v>8</v>
      </c>
      <c r="K14" s="49"/>
      <c r="L14" s="73">
        <f>CEILING(SUMIF('Assay plate wells'!$H$5:$H$388, A14, 'Assay plate wells'!$N$5:$N$388)* (1/H14)*extra+deep_dead_vol,deep_dead_vol)</f>
        <v>200</v>
      </c>
      <c r="M14" s="73">
        <f>'Assay plate wells'!$N$2</f>
        <v>20</v>
      </c>
      <c r="N14" s="81">
        <f t="shared" ref="N14:N17" si="10">$B14*(M14/$B$3)</f>
        <v>0.16666666666666666</v>
      </c>
      <c r="O14" s="81">
        <f t="shared" ref="O14:O17" si="11">N14/$I14</f>
        <v>8.3333333333333329E-2</v>
      </c>
      <c r="P14" s="81">
        <f t="shared" ref="P14:P17" si="12">O14/$I14</f>
        <v>4.1666666666666664E-2</v>
      </c>
      <c r="Q14" s="81">
        <f t="shared" ref="Q14:Q17" si="13">P14/$I14</f>
        <v>2.0833333333333332E-2</v>
      </c>
      <c r="R14" s="81">
        <f t="shared" ref="R14:R17" si="14">Q14/$I14</f>
        <v>1.0416666666666666E-2</v>
      </c>
      <c r="S14" s="81">
        <f t="shared" ref="S14:S17" si="15">R14/$I14</f>
        <v>5.208333333333333E-3</v>
      </c>
      <c r="T14" s="81">
        <f t="shared" si="1"/>
        <v>2.6041666666666665E-3</v>
      </c>
      <c r="U14" s="81">
        <f t="shared" si="2"/>
        <v>1.3020833333333333E-3</v>
      </c>
    </row>
    <row r="15" spans="1:31" x14ac:dyDescent="0.45">
      <c r="A15" s="64" t="s">
        <v>337</v>
      </c>
      <c r="B15" s="83">
        <v>0.5</v>
      </c>
      <c r="C15" s="3" t="s">
        <v>221</v>
      </c>
      <c r="D15" s="49" t="s">
        <v>215</v>
      </c>
      <c r="E15" s="49">
        <v>11</v>
      </c>
      <c r="F15" s="49" t="s">
        <v>242</v>
      </c>
      <c r="G15" s="49" t="s">
        <v>231</v>
      </c>
      <c r="H15" s="49">
        <v>8</v>
      </c>
      <c r="I15" s="49">
        <v>2</v>
      </c>
      <c r="J15" s="49">
        <v>8</v>
      </c>
      <c r="K15" s="49"/>
      <c r="L15" s="73">
        <f>CEILING(SUMIF('Assay plate wells'!$H$5:$H$388, A15, 'Assay plate wells'!$N$5:$N$388)* (1/H15)*extra+deep_dead_vol,deep_dead_vol)</f>
        <v>200</v>
      </c>
      <c r="M15" s="73">
        <f>'Assay plate wells'!$N$2</f>
        <v>20</v>
      </c>
      <c r="N15" s="81">
        <f t="shared" si="10"/>
        <v>0.16666666666666666</v>
      </c>
      <c r="O15" s="81">
        <f t="shared" si="11"/>
        <v>8.3333333333333329E-2</v>
      </c>
      <c r="P15" s="81">
        <f t="shared" si="12"/>
        <v>4.1666666666666664E-2</v>
      </c>
      <c r="Q15" s="81">
        <f t="shared" si="13"/>
        <v>2.0833333333333332E-2</v>
      </c>
      <c r="R15" s="81">
        <f t="shared" si="14"/>
        <v>1.0416666666666666E-2</v>
      </c>
      <c r="S15" s="81">
        <f t="shared" si="15"/>
        <v>5.208333333333333E-3</v>
      </c>
      <c r="T15" s="81">
        <f t="shared" si="1"/>
        <v>2.6041666666666665E-3</v>
      </c>
      <c r="U15" s="81">
        <f t="shared" si="2"/>
        <v>1.3020833333333333E-3</v>
      </c>
    </row>
    <row r="16" spans="1:31" x14ac:dyDescent="0.45">
      <c r="A16" s="64" t="s">
        <v>338</v>
      </c>
      <c r="B16" s="83">
        <v>0.5</v>
      </c>
      <c r="C16" s="3" t="s">
        <v>221</v>
      </c>
      <c r="D16" s="49" t="s">
        <v>215</v>
      </c>
      <c r="E16" s="49">
        <v>12</v>
      </c>
      <c r="F16" s="49" t="s">
        <v>242</v>
      </c>
      <c r="G16" s="49" t="s">
        <v>232</v>
      </c>
      <c r="H16" s="49">
        <v>8</v>
      </c>
      <c r="I16" s="49">
        <v>2</v>
      </c>
      <c r="J16" s="49">
        <v>8</v>
      </c>
      <c r="K16" s="49"/>
      <c r="L16" s="73">
        <f>CEILING(SUMIF('Assay plate wells'!$H$5:$H$388, A16, 'Assay plate wells'!$N$5:$N$388)* (1/H16)*extra+deep_dead_vol,deep_dead_vol)</f>
        <v>200</v>
      </c>
      <c r="M16" s="73">
        <f>'Assay plate wells'!$N$2</f>
        <v>20</v>
      </c>
      <c r="N16" s="81">
        <f t="shared" si="10"/>
        <v>0.16666666666666666</v>
      </c>
      <c r="O16" s="81">
        <f t="shared" si="11"/>
        <v>8.3333333333333329E-2</v>
      </c>
      <c r="P16" s="81">
        <f t="shared" si="12"/>
        <v>4.1666666666666664E-2</v>
      </c>
      <c r="Q16" s="81">
        <f t="shared" si="13"/>
        <v>2.0833333333333332E-2</v>
      </c>
      <c r="R16" s="81">
        <f t="shared" si="14"/>
        <v>1.0416666666666666E-2</v>
      </c>
      <c r="S16" s="81">
        <f t="shared" si="15"/>
        <v>5.208333333333333E-3</v>
      </c>
      <c r="T16" s="81">
        <f t="shared" si="1"/>
        <v>2.6041666666666665E-3</v>
      </c>
      <c r="U16" s="81">
        <f t="shared" si="2"/>
        <v>1.3020833333333333E-3</v>
      </c>
    </row>
    <row r="17" spans="1:22" x14ac:dyDescent="0.45">
      <c r="A17" s="64" t="s">
        <v>339</v>
      </c>
      <c r="B17" s="83">
        <v>0.5</v>
      </c>
      <c r="C17" s="3" t="s">
        <v>221</v>
      </c>
      <c r="D17" s="49" t="s">
        <v>215</v>
      </c>
      <c r="E17" s="49">
        <v>13</v>
      </c>
      <c r="F17" s="49" t="s">
        <v>242</v>
      </c>
      <c r="G17" s="49" t="s">
        <v>233</v>
      </c>
      <c r="H17" s="49">
        <v>8</v>
      </c>
      <c r="I17" s="49">
        <v>2</v>
      </c>
      <c r="J17" s="49">
        <v>8</v>
      </c>
      <c r="K17" s="49"/>
      <c r="L17" s="73">
        <f>CEILING(SUMIF('Assay plate wells'!$H$5:$H$388, A17, 'Assay plate wells'!$N$5:$N$388)* (1/H17)*extra+deep_dead_vol,deep_dead_vol)</f>
        <v>200</v>
      </c>
      <c r="M17" s="73">
        <f>'Assay plate wells'!$N$2</f>
        <v>20</v>
      </c>
      <c r="N17" s="81">
        <f t="shared" si="10"/>
        <v>0.16666666666666666</v>
      </c>
      <c r="O17" s="81">
        <f t="shared" si="11"/>
        <v>8.3333333333333329E-2</v>
      </c>
      <c r="P17" s="81">
        <f t="shared" si="12"/>
        <v>4.1666666666666664E-2</v>
      </c>
      <c r="Q17" s="81">
        <f t="shared" si="13"/>
        <v>2.0833333333333332E-2</v>
      </c>
      <c r="R17" s="81">
        <f t="shared" si="14"/>
        <v>1.0416666666666666E-2</v>
      </c>
      <c r="S17" s="81">
        <f t="shared" si="15"/>
        <v>5.208333333333333E-3</v>
      </c>
      <c r="T17" s="81">
        <f t="shared" si="1"/>
        <v>2.6041666666666665E-3</v>
      </c>
      <c r="U17" s="81">
        <f t="shared" si="2"/>
        <v>1.3020833333333333E-3</v>
      </c>
    </row>
    <row r="18" spans="1:22" x14ac:dyDescent="0.45">
      <c r="A18" s="49" t="s">
        <v>343</v>
      </c>
      <c r="B18" s="103">
        <f t="shared" ref="B18:B24" si="16">($B$3/M18)*N18</f>
        <v>0</v>
      </c>
      <c r="C18" s="3" t="s">
        <v>21</v>
      </c>
      <c r="D18" s="49" t="s">
        <v>215</v>
      </c>
      <c r="E18" s="49">
        <v>3</v>
      </c>
      <c r="F18" s="49" t="s">
        <v>243</v>
      </c>
      <c r="G18" s="49" t="s">
        <v>240</v>
      </c>
      <c r="H18" s="49">
        <v>1</v>
      </c>
      <c r="I18" s="49"/>
      <c r="J18" s="49">
        <v>20</v>
      </c>
      <c r="K18" s="49"/>
      <c r="L18" s="73">
        <f>CEILING(SUMIF('Assay plate wells'!$I$5:$I$388, A18, 'Assay plate wells'!$O$5:$O$388)* (1/H18)*extra+res_dead_vol,deep_dead_vol)</f>
        <v>1100</v>
      </c>
      <c r="M18" s="73">
        <f>'Assay plate wells'!$O$2</f>
        <v>20</v>
      </c>
      <c r="N18" s="81">
        <v>0</v>
      </c>
      <c r="O18" s="81"/>
      <c r="P18" s="81"/>
      <c r="Q18" s="81"/>
      <c r="V18" s="11">
        <f>1.35/3</f>
        <v>0.45</v>
      </c>
    </row>
    <row r="19" spans="1:22" x14ac:dyDescent="0.45">
      <c r="A19" s="49" t="s">
        <v>344</v>
      </c>
      <c r="B19" s="103">
        <f t="shared" si="16"/>
        <v>0</v>
      </c>
      <c r="C19" s="3" t="s">
        <v>21</v>
      </c>
      <c r="D19" s="49" t="s">
        <v>215</v>
      </c>
      <c r="E19" s="49">
        <v>4</v>
      </c>
      <c r="F19" s="49" t="s">
        <v>243</v>
      </c>
      <c r="G19" s="49" t="s">
        <v>223</v>
      </c>
      <c r="H19" s="49">
        <v>1</v>
      </c>
      <c r="I19" s="49"/>
      <c r="J19" s="49">
        <v>20</v>
      </c>
      <c r="K19" s="49"/>
      <c r="L19" s="73">
        <f>CEILING(SUMIF('Assay plate wells'!$I$5:$I$388, A19, 'Assay plate wells'!$O$5:$O$388)* (1/H19)*extra+res_dead_vol,deep_dead_vol)</f>
        <v>1100</v>
      </c>
      <c r="M19" s="73">
        <f>'Assay plate wells'!$O$2</f>
        <v>20</v>
      </c>
      <c r="N19" s="81">
        <v>0</v>
      </c>
      <c r="O19" s="81"/>
      <c r="P19" s="81"/>
      <c r="Q19" s="81"/>
      <c r="V19">
        <f>V18*2</f>
        <v>0.9</v>
      </c>
    </row>
    <row r="20" spans="1:22" x14ac:dyDescent="0.45">
      <c r="A20" s="49" t="s">
        <v>410</v>
      </c>
      <c r="B20" s="103">
        <f t="shared" si="16"/>
        <v>0</v>
      </c>
      <c r="C20" s="3" t="s">
        <v>21</v>
      </c>
      <c r="D20" s="49" t="s">
        <v>215</v>
      </c>
      <c r="E20" s="49">
        <v>14</v>
      </c>
      <c r="F20" s="49" t="s">
        <v>243</v>
      </c>
      <c r="G20" s="49" t="s">
        <v>256</v>
      </c>
      <c r="H20" s="49">
        <v>1</v>
      </c>
      <c r="I20" s="49"/>
      <c r="J20" s="49">
        <v>20</v>
      </c>
      <c r="K20" s="49" t="s">
        <v>200</v>
      </c>
      <c r="L20" s="73">
        <f>CEILING(SUMIF('Assay plate wells'!$I$5:$I$388, A20, 'Assay plate wells'!$O$5:$O$388)* (1/H20)*extra+res_dead_vol,deep_dead_vol)</f>
        <v>3900</v>
      </c>
      <c r="M20" s="73">
        <f>'Assay plate wells'!$O$2</f>
        <v>20</v>
      </c>
      <c r="N20" s="81">
        <v>0</v>
      </c>
      <c r="O20" s="81"/>
      <c r="P20" s="81"/>
      <c r="Q20" s="81"/>
    </row>
    <row r="21" spans="1:22" x14ac:dyDescent="0.45">
      <c r="A21" s="49" t="s">
        <v>409</v>
      </c>
      <c r="B21" s="103">
        <f t="shared" si="16"/>
        <v>0</v>
      </c>
      <c r="C21" s="3" t="s">
        <v>21</v>
      </c>
      <c r="D21" s="49" t="s">
        <v>215</v>
      </c>
      <c r="E21" s="49">
        <v>15</v>
      </c>
      <c r="F21" s="49" t="s">
        <v>243</v>
      </c>
      <c r="G21" s="49" t="s">
        <v>412</v>
      </c>
      <c r="H21" s="49">
        <v>1</v>
      </c>
      <c r="I21" s="49"/>
      <c r="J21" s="49">
        <v>20</v>
      </c>
      <c r="K21" s="49" t="s">
        <v>200</v>
      </c>
      <c r="L21" s="73">
        <f>CEILING(SUMIF('Assay plate wells'!$I$5:$I$388, A21, 'Assay plate wells'!$O$5:$O$388)* (1/H21)*extra+res_dead_vol,deep_dead_vol)</f>
        <v>3900</v>
      </c>
      <c r="M21" s="73">
        <f>'Assay plate wells'!$O$2</f>
        <v>20</v>
      </c>
      <c r="N21" s="81">
        <v>0</v>
      </c>
      <c r="O21" s="81"/>
      <c r="P21" s="81"/>
      <c r="Q21" s="81"/>
    </row>
    <row r="22" spans="1:22" x14ac:dyDescent="0.45">
      <c r="A22" s="49" t="s">
        <v>146</v>
      </c>
      <c r="B22" s="103">
        <f t="shared" si="16"/>
        <v>0</v>
      </c>
      <c r="C22" s="3" t="s">
        <v>21</v>
      </c>
      <c r="D22" s="49" t="s">
        <v>215</v>
      </c>
      <c r="E22" s="49">
        <v>5</v>
      </c>
      <c r="F22" s="49" t="s">
        <v>243</v>
      </c>
      <c r="G22" s="49" t="s">
        <v>405</v>
      </c>
      <c r="H22" s="49">
        <v>1</v>
      </c>
      <c r="I22" s="49"/>
      <c r="J22" s="49">
        <v>20</v>
      </c>
      <c r="K22" s="49"/>
      <c r="L22" s="73">
        <f>CEILING(SUMIF('Assay plate wells'!$I$5:$I$388, A22, 'Assay plate wells'!$O$5:$O$388)* (1/H22)*extra+res_dead_vol,deep_dead_vol)</f>
        <v>1800</v>
      </c>
      <c r="M22" s="73">
        <f>'Assay plate wells'!$O$2</f>
        <v>20</v>
      </c>
      <c r="N22" s="81">
        <v>0</v>
      </c>
      <c r="O22" s="81"/>
      <c r="P22" s="81"/>
      <c r="Q22" s="81"/>
    </row>
    <row r="23" spans="1:22" x14ac:dyDescent="0.45">
      <c r="A23" s="49" t="s">
        <v>411</v>
      </c>
      <c r="B23" s="103">
        <f t="shared" si="16"/>
        <v>0</v>
      </c>
      <c r="C23" s="3" t="s">
        <v>21</v>
      </c>
      <c r="D23" s="49" t="s">
        <v>215</v>
      </c>
      <c r="E23" s="49">
        <v>1</v>
      </c>
      <c r="F23" s="49" t="s">
        <v>243</v>
      </c>
      <c r="G23" s="49" t="s">
        <v>413</v>
      </c>
      <c r="H23" s="49">
        <v>1</v>
      </c>
      <c r="I23" s="49"/>
      <c r="J23" s="49">
        <v>20</v>
      </c>
      <c r="K23" s="49"/>
      <c r="L23" s="73">
        <f>CEILING(SUMIF('Assay plate wells'!$I$5:$I$388, A23, 'Assay plate wells'!$O$5:$O$388)* (1/H23)*extra+res_dead_vol,deep_dead_vol)</f>
        <v>1000</v>
      </c>
      <c r="M23" s="73">
        <f>'Assay plate wells'!$O$2</f>
        <v>20</v>
      </c>
      <c r="N23" s="81">
        <v>0</v>
      </c>
    </row>
    <row r="24" spans="1:22" x14ac:dyDescent="0.45">
      <c r="A24" s="49" t="s">
        <v>411</v>
      </c>
      <c r="B24" s="103">
        <f t="shared" si="16"/>
        <v>0</v>
      </c>
      <c r="C24" s="3" t="s">
        <v>21</v>
      </c>
      <c r="D24" s="49" t="s">
        <v>215</v>
      </c>
      <c r="E24" s="49">
        <v>2</v>
      </c>
      <c r="F24" s="49" t="s">
        <v>243</v>
      </c>
      <c r="G24" s="49" t="s">
        <v>414</v>
      </c>
      <c r="H24" s="49">
        <v>1</v>
      </c>
      <c r="I24" s="49"/>
      <c r="J24" s="49">
        <v>20</v>
      </c>
      <c r="K24" s="49"/>
      <c r="L24" s="73">
        <f>CEILING(SUMIF('Assay plate wells'!$G$5:$G$388, A24, 'Assay plate wells'!$M$5:$M$388)* (1/H24)*extra+res_dead_vol,deep_dead_vol)</f>
        <v>1000</v>
      </c>
      <c r="M24" s="73">
        <f>'Assay plate wells'!$M$2</f>
        <v>20</v>
      </c>
      <c r="N24" s="81">
        <v>0</v>
      </c>
      <c r="O24" s="81"/>
    </row>
    <row r="26" spans="1:22" x14ac:dyDescent="0.45">
      <c r="A26" s="4" t="s">
        <v>257</v>
      </c>
    </row>
    <row r="27" spans="1:22" ht="58.9" customHeight="1" x14ac:dyDescent="0.45">
      <c r="A27" s="16"/>
      <c r="B27" s="84" t="s">
        <v>120</v>
      </c>
      <c r="C27" s="98"/>
      <c r="D27" s="74" t="s">
        <v>119</v>
      </c>
      <c r="E27" s="69"/>
      <c r="F27" s="74" t="s">
        <v>17</v>
      </c>
      <c r="G27" s="69"/>
    </row>
    <row r="28" spans="1:22" x14ac:dyDescent="0.45">
      <c r="A28" s="48" t="s">
        <v>146</v>
      </c>
      <c r="B28" s="85"/>
      <c r="C28" s="87"/>
      <c r="D28" s="1"/>
      <c r="E28" s="1"/>
      <c r="F28" s="99">
        <v>40000</v>
      </c>
      <c r="G28" s="1" t="s">
        <v>115</v>
      </c>
      <c r="H28" t="s">
        <v>420</v>
      </c>
    </row>
    <row r="29" spans="1:22" x14ac:dyDescent="0.45">
      <c r="A29" t="s">
        <v>254</v>
      </c>
      <c r="B29" s="88">
        <v>1000</v>
      </c>
      <c r="C29" s="3" t="s">
        <v>21</v>
      </c>
      <c r="D29" s="19">
        <v>100</v>
      </c>
      <c r="F29" s="100">
        <f t="shared" ref="F29:F34" si="17">D29/B29*$F$28</f>
        <v>4000</v>
      </c>
      <c r="G29" t="s">
        <v>115</v>
      </c>
    </row>
    <row r="30" spans="1:22" x14ac:dyDescent="0.45">
      <c r="A30" t="s">
        <v>72</v>
      </c>
      <c r="B30" s="88">
        <v>2500</v>
      </c>
      <c r="C30" s="3" t="s">
        <v>21</v>
      </c>
      <c r="D30" s="19">
        <v>250</v>
      </c>
      <c r="E30" t="s">
        <v>21</v>
      </c>
      <c r="F30" s="100">
        <f t="shared" si="17"/>
        <v>4000</v>
      </c>
      <c r="G30" t="s">
        <v>115</v>
      </c>
    </row>
    <row r="31" spans="1:22" x14ac:dyDescent="0.45">
      <c r="A31" t="s">
        <v>121</v>
      </c>
      <c r="B31" s="75">
        <v>2500</v>
      </c>
      <c r="C31" s="3" t="s">
        <v>21</v>
      </c>
      <c r="D31" s="19">
        <v>2</v>
      </c>
      <c r="E31" t="s">
        <v>21</v>
      </c>
      <c r="F31" s="100">
        <f t="shared" si="17"/>
        <v>32</v>
      </c>
      <c r="G31" t="s">
        <v>115</v>
      </c>
    </row>
    <row r="32" spans="1:22" x14ac:dyDescent="0.45">
      <c r="A32" t="s">
        <v>50</v>
      </c>
      <c r="B32" s="75">
        <v>1000</v>
      </c>
      <c r="C32" s="3" t="s">
        <v>21</v>
      </c>
      <c r="D32" s="19">
        <v>1</v>
      </c>
      <c r="E32" t="s">
        <v>21</v>
      </c>
      <c r="F32" s="100">
        <f t="shared" si="17"/>
        <v>40</v>
      </c>
      <c r="G32" t="s">
        <v>115</v>
      </c>
    </row>
    <row r="33" spans="1:9" x14ac:dyDescent="0.45">
      <c r="A33" t="s">
        <v>365</v>
      </c>
      <c r="B33" s="75">
        <v>100</v>
      </c>
      <c r="C33" s="3" t="s">
        <v>21</v>
      </c>
      <c r="D33" s="19">
        <v>10</v>
      </c>
      <c r="E33" t="s">
        <v>21</v>
      </c>
      <c r="F33" s="100">
        <f t="shared" si="17"/>
        <v>4000</v>
      </c>
      <c r="G33" t="s">
        <v>115</v>
      </c>
    </row>
    <row r="34" spans="1:9" x14ac:dyDescent="0.45">
      <c r="A34" t="s">
        <v>366</v>
      </c>
      <c r="B34" s="75">
        <v>50</v>
      </c>
      <c r="C34" s="3" t="s">
        <v>21</v>
      </c>
      <c r="D34" s="19">
        <v>0.5</v>
      </c>
      <c r="E34" t="s">
        <v>21</v>
      </c>
      <c r="F34" s="100">
        <f t="shared" si="17"/>
        <v>400</v>
      </c>
      <c r="G34" t="s">
        <v>115</v>
      </c>
    </row>
    <row r="35" spans="1:9" x14ac:dyDescent="0.45">
      <c r="A35" t="s">
        <v>118</v>
      </c>
      <c r="B35" s="89"/>
      <c r="D35" s="90"/>
      <c r="F35" s="101">
        <f>F28-SUM(F29:F34)</f>
        <v>27528</v>
      </c>
      <c r="G35" t="s">
        <v>115</v>
      </c>
      <c r="I35" t="s">
        <v>364</v>
      </c>
    </row>
    <row r="36" spans="1:9" x14ac:dyDescent="0.45">
      <c r="F36" s="102"/>
    </row>
    <row r="45" spans="1:9" x14ac:dyDescent="0.45">
      <c r="A45" t="s">
        <v>356</v>
      </c>
    </row>
    <row r="46" spans="1:9" x14ac:dyDescent="0.45">
      <c r="C46" s="3">
        <v>2000</v>
      </c>
      <c r="D46" t="s">
        <v>357</v>
      </c>
    </row>
    <row r="47" spans="1:9" x14ac:dyDescent="0.45">
      <c r="C47" s="132">
        <f>C46/60</f>
        <v>33.333333333333336</v>
      </c>
      <c r="D47" t="s">
        <v>358</v>
      </c>
    </row>
    <row r="48" spans="1:9" x14ac:dyDescent="0.45">
      <c r="C48" s="3">
        <v>2</v>
      </c>
      <c r="D48" t="s">
        <v>359</v>
      </c>
    </row>
    <row r="49" spans="3:4" x14ac:dyDescent="0.45">
      <c r="C49" s="132">
        <f>C48*C47</f>
        <v>66.666666666666671</v>
      </c>
      <c r="D49" t="s">
        <v>360</v>
      </c>
    </row>
  </sheetData>
  <phoneticPr fontId="20" type="noConversion"/>
  <pageMargins left="0.7" right="0.7" top="0.75" bottom="0.75" header="0.3" footer="0.3"/>
  <pageSetup scale="5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9596-15FA-4194-A2A3-DAFD516E4467}">
  <sheetPr filterMode="1">
    <pageSetUpPr fitToPage="1"/>
  </sheetPr>
  <dimension ref="A1:W82"/>
  <sheetViews>
    <sheetView workbookViewId="0">
      <selection activeCell="G7" sqref="G7:G61"/>
    </sheetView>
  </sheetViews>
  <sheetFormatPr defaultColWidth="8.73046875" defaultRowHeight="14.25" x14ac:dyDescent="0.45"/>
  <cols>
    <col min="1" max="1" width="4.46484375" style="49" customWidth="1"/>
    <col min="2" max="2" width="3" customWidth="1"/>
    <col min="3" max="3" width="28.19921875" style="2" customWidth="1"/>
    <col min="4" max="5" width="12.6640625" style="15" customWidth="1"/>
    <col min="6" max="6" width="9.1328125" style="15" customWidth="1"/>
    <col min="7" max="7" width="7.53125" customWidth="1"/>
    <col min="8" max="8" width="7.06640625" customWidth="1"/>
    <col min="9" max="9" width="9.1328125" style="18" customWidth="1"/>
    <col min="10" max="10" width="10.9296875" style="49" customWidth="1"/>
    <col min="11" max="11" width="9" customWidth="1"/>
    <col min="12" max="12" width="7.1328125" style="3" customWidth="1"/>
    <col min="13" max="13" width="9" bestFit="1" customWidth="1"/>
    <col min="15" max="15" width="38.53125" customWidth="1"/>
    <col min="16" max="16" width="11" bestFit="1" customWidth="1"/>
    <col min="17" max="18" width="3.46484375" customWidth="1"/>
    <col min="19" max="19" width="9" bestFit="1" customWidth="1"/>
    <col min="20" max="20" width="5" bestFit="1" customWidth="1"/>
  </cols>
  <sheetData>
    <row r="1" spans="1:18" ht="28.5" x14ac:dyDescent="0.85">
      <c r="A1" s="195" t="s">
        <v>13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</row>
    <row r="3" spans="1:18" s="93" customFormat="1" ht="42.75" x14ac:dyDescent="0.45">
      <c r="A3" s="79"/>
      <c r="B3" s="91" t="s">
        <v>14</v>
      </c>
      <c r="C3" s="92"/>
      <c r="D3" s="79" t="s">
        <v>263</v>
      </c>
      <c r="E3" s="79" t="s">
        <v>264</v>
      </c>
      <c r="F3" s="79" t="s">
        <v>265</v>
      </c>
      <c r="G3" s="66" t="s">
        <v>15</v>
      </c>
      <c r="H3" s="104"/>
      <c r="I3" s="106" t="s">
        <v>148</v>
      </c>
      <c r="J3" s="79" t="s">
        <v>16</v>
      </c>
      <c r="K3" s="79" t="s">
        <v>17</v>
      </c>
      <c r="L3" s="67" t="s">
        <v>18</v>
      </c>
      <c r="M3" s="107" t="s">
        <v>266</v>
      </c>
      <c r="N3" s="107" t="s">
        <v>267</v>
      </c>
      <c r="O3" s="79" t="s">
        <v>19</v>
      </c>
    </row>
    <row r="4" spans="1:18" ht="28.5" hidden="1" x14ac:dyDescent="0.45">
      <c r="C4" s="51" t="s">
        <v>20</v>
      </c>
      <c r="D4" s="52"/>
      <c r="E4" s="52"/>
      <c r="F4" s="52"/>
      <c r="G4" s="5"/>
      <c r="H4" s="5" t="s">
        <v>21</v>
      </c>
      <c r="I4" s="108"/>
      <c r="J4" s="109">
        <v>500</v>
      </c>
      <c r="K4" s="5"/>
      <c r="L4" s="6"/>
      <c r="O4" s="2" t="s">
        <v>149</v>
      </c>
    </row>
    <row r="5" spans="1:18" hidden="1" x14ac:dyDescent="0.45">
      <c r="C5" s="51"/>
      <c r="D5" s="52"/>
      <c r="E5" s="52"/>
      <c r="F5" s="52"/>
      <c r="G5" s="5"/>
      <c r="H5" s="5"/>
      <c r="I5" s="108"/>
      <c r="J5" s="109"/>
      <c r="K5" s="5"/>
      <c r="L5" s="6"/>
      <c r="O5" s="2"/>
    </row>
    <row r="6" spans="1:18" hidden="1" x14ac:dyDescent="0.45">
      <c r="B6" s="110" t="s">
        <v>236</v>
      </c>
      <c r="F6" s="53"/>
      <c r="G6" s="7"/>
      <c r="H6" s="7"/>
      <c r="I6" s="111"/>
      <c r="J6" s="112"/>
      <c r="K6" s="7"/>
      <c r="L6" s="8"/>
      <c r="O6" s="2"/>
    </row>
    <row r="7" spans="1:18" x14ac:dyDescent="0.45">
      <c r="A7" s="49" t="s">
        <v>200</v>
      </c>
      <c r="C7" s="168" t="s">
        <v>419</v>
      </c>
      <c r="D7" s="169"/>
      <c r="E7" s="169" t="s">
        <v>268</v>
      </c>
      <c r="F7" s="169">
        <v>402788</v>
      </c>
      <c r="G7" s="55">
        <v>1500</v>
      </c>
      <c r="H7" s="55" t="s">
        <v>21</v>
      </c>
      <c r="I7" s="170"/>
      <c r="J7" s="171">
        <v>1.2</v>
      </c>
      <c r="K7" s="172">
        <f>(G7/1000)*44.05*(J7/1000)*(1/0.788)*1000</f>
        <v>100.6218274111675</v>
      </c>
      <c r="L7" s="173" t="s">
        <v>27</v>
      </c>
      <c r="O7" s="2"/>
    </row>
    <row r="8" spans="1:18" hidden="1" x14ac:dyDescent="0.45">
      <c r="C8" s="168" t="s">
        <v>217</v>
      </c>
      <c r="D8" s="169"/>
      <c r="E8" s="169" t="s">
        <v>269</v>
      </c>
      <c r="F8" s="169" t="s">
        <v>270</v>
      </c>
      <c r="G8" s="55">
        <v>1500</v>
      </c>
      <c r="H8" s="168" t="s">
        <v>21</v>
      </c>
      <c r="I8" s="170"/>
      <c r="J8" s="171">
        <v>5</v>
      </c>
      <c r="K8" s="172">
        <f>(G8/1000)*46.07*(J8/1000)*(1/0.789)*1000</f>
        <v>437.92775665399239</v>
      </c>
      <c r="L8" s="173" t="s">
        <v>218</v>
      </c>
      <c r="O8" s="2"/>
    </row>
    <row r="9" spans="1:18" x14ac:dyDescent="0.45">
      <c r="A9" s="49" t="s">
        <v>200</v>
      </c>
      <c r="C9" s="168" t="s">
        <v>50</v>
      </c>
      <c r="D9" s="169" t="s">
        <v>271</v>
      </c>
      <c r="E9" s="169"/>
      <c r="F9" s="169">
        <v>43816</v>
      </c>
      <c r="G9" s="55">
        <v>1000</v>
      </c>
      <c r="H9" s="55" t="s">
        <v>21</v>
      </c>
      <c r="I9" s="170"/>
      <c r="J9" s="171">
        <v>1</v>
      </c>
      <c r="K9" s="172">
        <f>(G9/1000)*J9*1000</f>
        <v>1000</v>
      </c>
      <c r="L9" s="173" t="s">
        <v>218</v>
      </c>
      <c r="M9" s="68"/>
      <c r="N9" s="68"/>
      <c r="O9" s="114" t="s">
        <v>51</v>
      </c>
    </row>
    <row r="10" spans="1:18" ht="28.5" hidden="1" x14ac:dyDescent="0.45">
      <c r="C10" s="168" t="s">
        <v>272</v>
      </c>
      <c r="D10" s="169" t="s">
        <v>273</v>
      </c>
      <c r="E10" s="169" t="s">
        <v>274</v>
      </c>
      <c r="F10" s="169" t="s">
        <v>275</v>
      </c>
      <c r="G10" s="55">
        <v>145</v>
      </c>
      <c r="H10" s="55" t="s">
        <v>21</v>
      </c>
      <c r="I10" s="174">
        <v>124.14</v>
      </c>
      <c r="J10" s="171">
        <v>1</v>
      </c>
      <c r="K10" s="172">
        <f>(G10/1000)*I10*(J10/1000)*(1/1.11)*1000</f>
        <v>16.216486486486485</v>
      </c>
      <c r="L10" s="173" t="s">
        <v>27</v>
      </c>
      <c r="M10" s="68"/>
      <c r="N10" s="115">
        <f>(M10/K10)*J10</f>
        <v>0</v>
      </c>
      <c r="O10" s="2" t="s">
        <v>276</v>
      </c>
      <c r="P10">
        <f>K10/1000*1.1</f>
        <v>1.7838135135135134E-2</v>
      </c>
      <c r="Q10" t="e">
        <f>P10/N10*1000</f>
        <v>#DIV/0!</v>
      </c>
      <c r="R10">
        <f>1/(60/1000)</f>
        <v>16.666666666666668</v>
      </c>
    </row>
    <row r="11" spans="1:18" hidden="1" x14ac:dyDescent="0.45">
      <c r="J11" s="113"/>
      <c r="K11" s="12"/>
      <c r="O11" s="114"/>
    </row>
    <row r="12" spans="1:18" hidden="1" x14ac:dyDescent="0.45">
      <c r="B12" s="110" t="s">
        <v>22</v>
      </c>
      <c r="F12" s="53"/>
      <c r="G12" s="7"/>
      <c r="H12" s="7"/>
      <c r="I12" s="111"/>
      <c r="J12" s="112"/>
      <c r="K12" s="7"/>
      <c r="L12" s="8"/>
      <c r="O12" s="2"/>
    </row>
    <row r="13" spans="1:18" hidden="1" x14ac:dyDescent="0.45">
      <c r="C13" s="168" t="s">
        <v>23</v>
      </c>
      <c r="D13" s="169" t="s">
        <v>277</v>
      </c>
      <c r="E13" s="169"/>
      <c r="F13" s="169" t="s">
        <v>24</v>
      </c>
      <c r="G13" s="55">
        <v>1</v>
      </c>
      <c r="H13" s="55" t="s">
        <v>21</v>
      </c>
      <c r="I13" s="170">
        <v>230.02</v>
      </c>
      <c r="J13" s="171">
        <v>0.87</v>
      </c>
      <c r="K13" s="175">
        <f t="shared" ref="K13:K68" si="0">(G13/1000)*I13*(J13/1000)</f>
        <v>2.0011740000000001E-4</v>
      </c>
      <c r="L13" s="173" t="s">
        <v>26</v>
      </c>
      <c r="O13" s="116"/>
    </row>
    <row r="14" spans="1:18" hidden="1" x14ac:dyDescent="0.45">
      <c r="C14" s="168" t="s">
        <v>28</v>
      </c>
      <c r="D14" s="169"/>
      <c r="E14" s="169"/>
      <c r="F14" s="169" t="s">
        <v>29</v>
      </c>
      <c r="G14" s="55">
        <v>1</v>
      </c>
      <c r="H14" s="55" t="s">
        <v>21</v>
      </c>
      <c r="I14" s="170">
        <v>809.57</v>
      </c>
      <c r="J14" s="171">
        <v>1</v>
      </c>
      <c r="K14" s="175">
        <f t="shared" si="0"/>
        <v>8.0957000000000002E-4</v>
      </c>
      <c r="L14" s="173" t="s">
        <v>26</v>
      </c>
      <c r="O14" s="2"/>
    </row>
    <row r="15" spans="1:18" x14ac:dyDescent="0.45">
      <c r="A15" s="49" t="s">
        <v>200</v>
      </c>
      <c r="C15" s="168" t="s">
        <v>31</v>
      </c>
      <c r="D15" s="169" t="s">
        <v>278</v>
      </c>
      <c r="E15" s="169"/>
      <c r="F15" s="169" t="s">
        <v>32</v>
      </c>
      <c r="G15" s="55">
        <v>50</v>
      </c>
      <c r="H15" s="55" t="s">
        <v>21</v>
      </c>
      <c r="I15" s="174">
        <v>809.57</v>
      </c>
      <c r="J15" s="171">
        <v>0.61499999999999999</v>
      </c>
      <c r="K15" s="175">
        <f t="shared" si="0"/>
        <v>2.4894277500000003E-2</v>
      </c>
      <c r="L15" s="173" t="s">
        <v>26</v>
      </c>
      <c r="M15" s="68"/>
      <c r="N15" s="115"/>
      <c r="O15" s="2"/>
    </row>
    <row r="16" spans="1:18" hidden="1" x14ac:dyDescent="0.45">
      <c r="C16" s="168" t="s">
        <v>33</v>
      </c>
      <c r="D16" s="169" t="s">
        <v>279</v>
      </c>
      <c r="E16" s="169"/>
      <c r="F16" s="169" t="s">
        <v>34</v>
      </c>
      <c r="G16" s="55">
        <v>50</v>
      </c>
      <c r="H16" s="55" t="s">
        <v>21</v>
      </c>
      <c r="I16" s="170">
        <v>184.1</v>
      </c>
      <c r="J16" s="171">
        <v>1</v>
      </c>
      <c r="K16" s="175">
        <f t="shared" si="0"/>
        <v>9.2049999999999996E-3</v>
      </c>
      <c r="L16" s="173" t="s">
        <v>26</v>
      </c>
      <c r="M16" s="68"/>
      <c r="N16" s="115">
        <f>(M16/K16)*J16</f>
        <v>0</v>
      </c>
      <c r="O16" s="2"/>
    </row>
    <row r="17" spans="1:15" hidden="1" x14ac:dyDescent="0.45">
      <c r="C17" s="168" t="s">
        <v>35</v>
      </c>
      <c r="D17" s="169" t="s">
        <v>280</v>
      </c>
      <c r="E17" s="169"/>
      <c r="F17" s="169" t="s">
        <v>36</v>
      </c>
      <c r="G17" s="55">
        <v>50</v>
      </c>
      <c r="H17" s="55" t="s">
        <v>21</v>
      </c>
      <c r="I17" s="174">
        <v>427.2</v>
      </c>
      <c r="J17" s="171">
        <v>1</v>
      </c>
      <c r="K17" s="175">
        <f t="shared" si="0"/>
        <v>2.1360000000000001E-2</v>
      </c>
      <c r="L17" s="173" t="s">
        <v>26</v>
      </c>
      <c r="M17" s="68"/>
      <c r="N17" s="115">
        <f>(M17/K17)*J17</f>
        <v>0</v>
      </c>
      <c r="O17" s="2"/>
    </row>
    <row r="18" spans="1:15" x14ac:dyDescent="0.45">
      <c r="A18" s="49" t="s">
        <v>200</v>
      </c>
      <c r="C18" s="168" t="s">
        <v>415</v>
      </c>
      <c r="D18" s="169"/>
      <c r="E18" s="169" t="s">
        <v>268</v>
      </c>
      <c r="F18" s="169">
        <v>9719</v>
      </c>
      <c r="G18" s="55">
        <v>50</v>
      </c>
      <c r="H18" s="55" t="s">
        <v>21</v>
      </c>
      <c r="I18" s="174">
        <v>392.14</v>
      </c>
      <c r="J18" s="171">
        <v>2</v>
      </c>
      <c r="K18" s="175">
        <f t="shared" si="0"/>
        <v>3.9213999999999999E-2</v>
      </c>
      <c r="L18" s="173" t="s">
        <v>26</v>
      </c>
      <c r="M18" s="68"/>
      <c r="N18" s="115"/>
      <c r="O18" s="2"/>
    </row>
    <row r="19" spans="1:15" hidden="1" x14ac:dyDescent="0.45">
      <c r="C19" s="168" t="s">
        <v>281</v>
      </c>
      <c r="D19" s="169" t="s">
        <v>282</v>
      </c>
      <c r="E19" s="169"/>
      <c r="F19" s="169" t="s">
        <v>37</v>
      </c>
      <c r="G19" s="55">
        <v>50</v>
      </c>
      <c r="H19" s="55" t="s">
        <v>21</v>
      </c>
      <c r="I19" s="174">
        <v>347.2</v>
      </c>
      <c r="J19" s="171">
        <v>1</v>
      </c>
      <c r="K19" s="175">
        <f t="shared" si="0"/>
        <v>1.736E-2</v>
      </c>
      <c r="L19" s="173" t="s">
        <v>26</v>
      </c>
      <c r="M19" s="68"/>
      <c r="N19" s="115">
        <f>(M19/K19)*J19</f>
        <v>0</v>
      </c>
      <c r="O19" s="2"/>
    </row>
    <row r="20" spans="1:15" hidden="1" x14ac:dyDescent="0.45">
      <c r="C20" s="168" t="s">
        <v>38</v>
      </c>
      <c r="D20" s="169" t="s">
        <v>283</v>
      </c>
      <c r="E20" s="169"/>
      <c r="F20" s="169" t="s">
        <v>39</v>
      </c>
      <c r="G20" s="55">
        <v>50</v>
      </c>
      <c r="H20" s="55" t="s">
        <v>21</v>
      </c>
      <c r="I20" s="174">
        <v>551.1</v>
      </c>
      <c r="J20" s="171">
        <v>1</v>
      </c>
      <c r="K20" s="175">
        <f t="shared" si="0"/>
        <v>2.7555000000000003E-2</v>
      </c>
      <c r="L20" s="173" t="s">
        <v>26</v>
      </c>
      <c r="M20" s="68"/>
      <c r="N20" s="115">
        <f>(M20/K20)*J20</f>
        <v>0</v>
      </c>
      <c r="O20" s="2"/>
    </row>
    <row r="21" spans="1:15" hidden="1" x14ac:dyDescent="0.45">
      <c r="C21" s="168" t="s">
        <v>40</v>
      </c>
      <c r="D21" s="169"/>
      <c r="E21" s="169"/>
      <c r="F21" s="169" t="s">
        <v>41</v>
      </c>
      <c r="G21" s="176">
        <v>180</v>
      </c>
      <c r="H21" s="55" t="s">
        <v>42</v>
      </c>
      <c r="I21" s="170"/>
      <c r="J21" s="136">
        <f>1.11/2</f>
        <v>0.55500000000000005</v>
      </c>
      <c r="K21" s="175">
        <f t="shared" si="0"/>
        <v>0</v>
      </c>
      <c r="L21" s="173" t="s">
        <v>26</v>
      </c>
      <c r="O21" s="2"/>
    </row>
    <row r="22" spans="1:15" hidden="1" x14ac:dyDescent="0.45">
      <c r="C22" s="168" t="s">
        <v>43</v>
      </c>
      <c r="D22" s="169"/>
      <c r="E22" s="169"/>
      <c r="F22" s="169">
        <v>271845</v>
      </c>
      <c r="G22" s="176">
        <v>2</v>
      </c>
      <c r="H22" s="55" t="s">
        <v>21</v>
      </c>
      <c r="I22" s="170">
        <v>409.35</v>
      </c>
      <c r="J22" s="171">
        <v>1</v>
      </c>
      <c r="K22" s="175">
        <f t="shared" si="0"/>
        <v>8.1870000000000011E-4</v>
      </c>
      <c r="L22" s="173" t="s">
        <v>26</v>
      </c>
      <c r="O22" s="2" t="s">
        <v>44</v>
      </c>
    </row>
    <row r="23" spans="1:15" hidden="1" x14ac:dyDescent="0.45">
      <c r="C23" s="168" t="s">
        <v>150</v>
      </c>
      <c r="D23" s="169"/>
      <c r="E23" s="169"/>
      <c r="F23" s="169" t="s">
        <v>151</v>
      </c>
      <c r="G23" s="176">
        <v>30</v>
      </c>
      <c r="H23" s="55" t="s">
        <v>152</v>
      </c>
      <c r="I23" s="170"/>
      <c r="J23" s="171">
        <v>5</v>
      </c>
      <c r="K23" s="175">
        <f t="shared" si="0"/>
        <v>0</v>
      </c>
      <c r="L23" s="173" t="s">
        <v>26</v>
      </c>
      <c r="O23" s="2"/>
    </row>
    <row r="24" spans="1:15" x14ac:dyDescent="0.45">
      <c r="A24" s="49" t="s">
        <v>200</v>
      </c>
      <c r="C24" s="168" t="s">
        <v>335</v>
      </c>
      <c r="D24" s="169" t="s">
        <v>334</v>
      </c>
      <c r="E24" s="169"/>
      <c r="F24" s="169" t="s">
        <v>333</v>
      </c>
      <c r="G24" s="176">
        <v>30</v>
      </c>
      <c r="H24" s="55" t="s">
        <v>152</v>
      </c>
      <c r="I24" s="170"/>
      <c r="J24" s="171">
        <v>5</v>
      </c>
      <c r="K24" s="175">
        <f>G24*J24*(1/1000)</f>
        <v>0.15</v>
      </c>
      <c r="L24" s="173" t="s">
        <v>26</v>
      </c>
      <c r="O24" s="2"/>
    </row>
    <row r="25" spans="1:15" hidden="1" x14ac:dyDescent="0.45">
      <c r="C25" s="177" t="s">
        <v>45</v>
      </c>
      <c r="D25" s="178" t="s">
        <v>284</v>
      </c>
      <c r="E25" s="178"/>
      <c r="F25" s="178" t="s">
        <v>46</v>
      </c>
      <c r="G25" s="179">
        <v>50</v>
      </c>
      <c r="H25" s="180" t="s">
        <v>21</v>
      </c>
      <c r="I25" s="181">
        <v>767.53</v>
      </c>
      <c r="J25" s="182">
        <v>1</v>
      </c>
      <c r="K25" s="175">
        <f t="shared" si="0"/>
        <v>3.8376500000000001E-2</v>
      </c>
      <c r="L25" s="173" t="s">
        <v>26</v>
      </c>
      <c r="M25" s="68"/>
      <c r="N25" s="115"/>
      <c r="O25" s="2" t="s">
        <v>153</v>
      </c>
    </row>
    <row r="26" spans="1:15" hidden="1" x14ac:dyDescent="0.45">
      <c r="C26" s="168" t="s">
        <v>49</v>
      </c>
      <c r="D26" s="169"/>
      <c r="E26" s="169"/>
      <c r="F26" s="169">
        <v>157953</v>
      </c>
      <c r="G26" s="176">
        <v>1</v>
      </c>
      <c r="H26" s="55" t="s">
        <v>21</v>
      </c>
      <c r="I26" s="170">
        <v>174.11</v>
      </c>
      <c r="J26" s="171">
        <v>5</v>
      </c>
      <c r="K26" s="175">
        <f t="shared" si="0"/>
        <v>8.705500000000001E-4</v>
      </c>
      <c r="L26" s="173" t="s">
        <v>26</v>
      </c>
      <c r="O26" s="2"/>
    </row>
    <row r="27" spans="1:15" hidden="1" x14ac:dyDescent="0.45">
      <c r="C27" s="177" t="s">
        <v>47</v>
      </c>
      <c r="D27" s="178"/>
      <c r="E27" s="178"/>
      <c r="F27" s="178" t="s">
        <v>48</v>
      </c>
      <c r="G27" s="183">
        <v>0.1</v>
      </c>
      <c r="H27" s="180" t="s">
        <v>21</v>
      </c>
      <c r="I27" s="184">
        <v>396.35</v>
      </c>
      <c r="J27" s="182">
        <v>5</v>
      </c>
      <c r="K27" s="175">
        <f t="shared" si="0"/>
        <v>1.9817500000000003E-4</v>
      </c>
      <c r="L27" s="173" t="s">
        <v>26</v>
      </c>
      <c r="O27" s="2"/>
    </row>
    <row r="28" spans="1:15" hidden="1" x14ac:dyDescent="0.45">
      <c r="C28" s="168" t="s">
        <v>285</v>
      </c>
      <c r="D28" s="169" t="s">
        <v>286</v>
      </c>
      <c r="E28" s="169"/>
      <c r="F28" s="169" t="s">
        <v>287</v>
      </c>
      <c r="G28" s="176">
        <v>50</v>
      </c>
      <c r="H28" s="55" t="s">
        <v>21</v>
      </c>
      <c r="I28" s="174">
        <v>372.24</v>
      </c>
      <c r="J28" s="171">
        <v>1</v>
      </c>
      <c r="K28" s="175">
        <f t="shared" si="0"/>
        <v>1.8612000000000004E-2</v>
      </c>
      <c r="L28" s="173" t="s">
        <v>26</v>
      </c>
      <c r="M28" s="68"/>
      <c r="N28" s="115">
        <f>(M28/K28)*J28</f>
        <v>0</v>
      </c>
      <c r="O28" s="2"/>
    </row>
    <row r="29" spans="1:15" hidden="1" x14ac:dyDescent="0.45">
      <c r="C29" s="168" t="s">
        <v>154</v>
      </c>
      <c r="D29" s="169"/>
      <c r="E29" s="169"/>
      <c r="F29" s="169">
        <v>21134</v>
      </c>
      <c r="G29" s="55">
        <v>25</v>
      </c>
      <c r="H29" s="55" t="s">
        <v>21</v>
      </c>
      <c r="I29" s="170">
        <v>130.11000000000001</v>
      </c>
      <c r="J29" s="171">
        <v>5</v>
      </c>
      <c r="K29" s="175">
        <f t="shared" si="0"/>
        <v>1.6263750000000004E-2</v>
      </c>
      <c r="L29" s="173" t="s">
        <v>26</v>
      </c>
      <c r="O29" s="2"/>
    </row>
    <row r="30" spans="1:15" hidden="1" x14ac:dyDescent="0.45">
      <c r="C30" s="168" t="s">
        <v>145</v>
      </c>
      <c r="D30" s="169"/>
      <c r="E30" s="169"/>
      <c r="F30" s="169">
        <v>71541</v>
      </c>
      <c r="G30" s="55">
        <v>25</v>
      </c>
      <c r="H30" s="55" t="s">
        <v>21</v>
      </c>
      <c r="I30" s="174">
        <v>68.010000000000005</v>
      </c>
      <c r="J30" s="171">
        <v>5</v>
      </c>
      <c r="K30" s="175">
        <f t="shared" si="0"/>
        <v>8.5012500000000019E-3</v>
      </c>
      <c r="L30" s="173" t="s">
        <v>26</v>
      </c>
      <c r="M30" s="12"/>
      <c r="O30" s="2" t="s">
        <v>203</v>
      </c>
    </row>
    <row r="31" spans="1:15" hidden="1" x14ac:dyDescent="0.45">
      <c r="C31" s="168" t="s">
        <v>52</v>
      </c>
      <c r="D31" s="169" t="s">
        <v>288</v>
      </c>
      <c r="E31" s="169"/>
      <c r="F31" s="169" t="s">
        <v>53</v>
      </c>
      <c r="G31" s="55">
        <v>1</v>
      </c>
      <c r="H31" s="55" t="s">
        <v>21</v>
      </c>
      <c r="I31" s="170">
        <v>336.32</v>
      </c>
      <c r="J31" s="171">
        <v>1</v>
      </c>
      <c r="K31" s="175">
        <f t="shared" si="0"/>
        <v>3.3632000000000003E-4</v>
      </c>
      <c r="L31" s="173" t="s">
        <v>26</v>
      </c>
      <c r="O31" s="116"/>
    </row>
    <row r="32" spans="1:15" ht="28.5" hidden="1" x14ac:dyDescent="0.45">
      <c r="C32" s="168" t="s">
        <v>54</v>
      </c>
      <c r="D32" s="169" t="s">
        <v>289</v>
      </c>
      <c r="E32" s="169"/>
      <c r="F32" s="169" t="s">
        <v>55</v>
      </c>
      <c r="G32" s="55">
        <v>1</v>
      </c>
      <c r="H32" s="55" t="s">
        <v>21</v>
      </c>
      <c r="I32" s="170">
        <v>550</v>
      </c>
      <c r="J32" s="171">
        <v>1</v>
      </c>
      <c r="K32" s="175">
        <f t="shared" si="0"/>
        <v>5.5000000000000003E-4</v>
      </c>
      <c r="L32" s="173" t="s">
        <v>26</v>
      </c>
      <c r="O32" s="116"/>
    </row>
    <row r="33" spans="1:15" hidden="1" x14ac:dyDescent="0.45">
      <c r="C33" s="168" t="s">
        <v>56</v>
      </c>
      <c r="D33" s="169"/>
      <c r="E33" s="169"/>
      <c r="F33" s="169" t="s">
        <v>57</v>
      </c>
      <c r="G33" s="55">
        <v>5</v>
      </c>
      <c r="H33" s="55" t="s">
        <v>21</v>
      </c>
      <c r="I33" s="170">
        <v>160.04</v>
      </c>
      <c r="J33" s="171">
        <v>1</v>
      </c>
      <c r="K33" s="175">
        <f t="shared" si="0"/>
        <v>8.0020000000000004E-4</v>
      </c>
      <c r="L33" s="173" t="s">
        <v>26</v>
      </c>
      <c r="O33" s="2"/>
    </row>
    <row r="34" spans="1:15" hidden="1" x14ac:dyDescent="0.45">
      <c r="C34" s="168" t="s">
        <v>58</v>
      </c>
      <c r="D34" s="169" t="s">
        <v>290</v>
      </c>
      <c r="E34" s="169"/>
      <c r="F34" s="169" t="s">
        <v>59</v>
      </c>
      <c r="G34" s="55">
        <v>50</v>
      </c>
      <c r="H34" s="55" t="s">
        <v>21</v>
      </c>
      <c r="I34" s="174">
        <v>443.2</v>
      </c>
      <c r="J34" s="171">
        <v>1</v>
      </c>
      <c r="K34" s="175">
        <f t="shared" si="0"/>
        <v>2.2159999999999999E-2</v>
      </c>
      <c r="L34" s="173" t="s">
        <v>26</v>
      </c>
      <c r="M34" s="68"/>
      <c r="N34" s="115">
        <f>(M34/K34)*J34</f>
        <v>0</v>
      </c>
      <c r="O34" s="2"/>
    </row>
    <row r="35" spans="1:15" hidden="1" x14ac:dyDescent="0.45">
      <c r="C35" s="168" t="s">
        <v>60</v>
      </c>
      <c r="D35" s="169" t="s">
        <v>291</v>
      </c>
      <c r="E35" s="169"/>
      <c r="F35" s="169" t="s">
        <v>61</v>
      </c>
      <c r="G35" s="55">
        <v>1</v>
      </c>
      <c r="H35" s="55" t="s">
        <v>21</v>
      </c>
      <c r="I35" s="170">
        <v>304.10000000000002</v>
      </c>
      <c r="J35" s="171">
        <v>1</v>
      </c>
      <c r="K35" s="175">
        <f t="shared" si="0"/>
        <v>3.0410000000000002E-4</v>
      </c>
      <c r="L35" s="173" t="s">
        <v>26</v>
      </c>
      <c r="O35" s="116"/>
    </row>
    <row r="36" spans="1:15" hidden="1" x14ac:dyDescent="0.45">
      <c r="C36" s="168" t="s">
        <v>292</v>
      </c>
      <c r="D36" s="169" t="s">
        <v>293</v>
      </c>
      <c r="E36" s="169"/>
      <c r="F36" s="169" t="s">
        <v>62</v>
      </c>
      <c r="G36" s="55">
        <v>1</v>
      </c>
      <c r="H36" s="55" t="s">
        <v>21</v>
      </c>
      <c r="I36" s="170">
        <v>298.2</v>
      </c>
      <c r="J36" s="171">
        <v>1</v>
      </c>
      <c r="K36" s="175">
        <f t="shared" si="0"/>
        <v>2.9820000000000004E-4</v>
      </c>
      <c r="L36" s="173" t="s">
        <v>26</v>
      </c>
      <c r="O36" s="116"/>
    </row>
    <row r="37" spans="1:15" hidden="1" x14ac:dyDescent="0.45">
      <c r="C37" s="168" t="s">
        <v>294</v>
      </c>
      <c r="D37" s="169" t="s">
        <v>295</v>
      </c>
      <c r="E37" s="169"/>
      <c r="F37" s="169" t="s">
        <v>63</v>
      </c>
      <c r="G37" s="55">
        <v>50</v>
      </c>
      <c r="H37" s="55" t="s">
        <v>21</v>
      </c>
      <c r="I37" s="174">
        <v>407.18</v>
      </c>
      <c r="J37" s="171">
        <v>1</v>
      </c>
      <c r="K37" s="175">
        <f t="shared" si="0"/>
        <v>2.0359000000000002E-2</v>
      </c>
      <c r="L37" s="173" t="s">
        <v>26</v>
      </c>
      <c r="M37" s="68"/>
      <c r="N37" s="115">
        <f>(M37/K37)*J37</f>
        <v>0</v>
      </c>
      <c r="O37" s="2"/>
    </row>
    <row r="38" spans="1:15" hidden="1" x14ac:dyDescent="0.45">
      <c r="C38" s="168" t="s">
        <v>296</v>
      </c>
      <c r="D38" s="169" t="s">
        <v>297</v>
      </c>
      <c r="E38" s="169" t="s">
        <v>268</v>
      </c>
      <c r="F38" s="169" t="s">
        <v>298</v>
      </c>
      <c r="G38" s="55">
        <v>50</v>
      </c>
      <c r="H38" s="55" t="s">
        <v>21</v>
      </c>
      <c r="I38" s="174">
        <v>523.17999999999995</v>
      </c>
      <c r="J38" s="171">
        <v>1</v>
      </c>
      <c r="K38" s="175">
        <f t="shared" si="0"/>
        <v>2.6158999999999998E-2</v>
      </c>
      <c r="L38" s="173" t="s">
        <v>26</v>
      </c>
      <c r="M38" s="68"/>
      <c r="N38" s="115">
        <f>(M38/K38)*J38</f>
        <v>0</v>
      </c>
      <c r="O38" s="2" t="s">
        <v>299</v>
      </c>
    </row>
    <row r="39" spans="1:15" hidden="1" x14ac:dyDescent="0.45">
      <c r="C39" s="168"/>
      <c r="D39" s="169"/>
      <c r="E39" s="169"/>
      <c r="F39" s="169"/>
      <c r="G39" s="55"/>
      <c r="H39" s="55"/>
      <c r="I39" s="170"/>
      <c r="J39" s="136"/>
      <c r="K39" s="55"/>
      <c r="L39" s="173"/>
      <c r="O39" s="2"/>
    </row>
    <row r="40" spans="1:15" hidden="1" x14ac:dyDescent="0.45">
      <c r="C40" s="168" t="s">
        <v>300</v>
      </c>
      <c r="D40" s="169" t="s">
        <v>301</v>
      </c>
      <c r="E40" s="169" t="s">
        <v>268</v>
      </c>
      <c r="F40" s="169">
        <v>215422</v>
      </c>
      <c r="G40" s="176">
        <v>50</v>
      </c>
      <c r="H40" s="55" t="s">
        <v>21</v>
      </c>
      <c r="I40" s="174">
        <v>278.01</v>
      </c>
      <c r="J40" s="171">
        <v>1</v>
      </c>
      <c r="K40" s="175">
        <f t="shared" si="0"/>
        <v>1.3900500000000001E-2</v>
      </c>
      <c r="L40" s="173" t="s">
        <v>26</v>
      </c>
      <c r="M40" s="68"/>
      <c r="N40" s="115">
        <f>(M40/K40)*J40</f>
        <v>0</v>
      </c>
      <c r="O40" s="2"/>
    </row>
    <row r="41" spans="1:15" hidden="1" x14ac:dyDescent="0.45">
      <c r="C41" s="168" t="s">
        <v>64</v>
      </c>
      <c r="D41" s="169" t="s">
        <v>302</v>
      </c>
      <c r="E41" s="169" t="s">
        <v>303</v>
      </c>
      <c r="F41" s="169" t="s">
        <v>304</v>
      </c>
      <c r="G41" s="55">
        <v>50</v>
      </c>
      <c r="H41" s="55" t="s">
        <v>21</v>
      </c>
      <c r="I41" s="174">
        <v>74.55</v>
      </c>
      <c r="J41" s="171">
        <v>1</v>
      </c>
      <c r="K41" s="175">
        <f t="shared" si="0"/>
        <v>3.7274999999999999E-3</v>
      </c>
      <c r="L41" s="173" t="s">
        <v>26</v>
      </c>
      <c r="M41" s="68"/>
      <c r="N41" s="115">
        <f>(M41/K41)*J41</f>
        <v>0</v>
      </c>
      <c r="O41" s="2"/>
    </row>
    <row r="42" spans="1:15" hidden="1" x14ac:dyDescent="0.45">
      <c r="C42" s="168" t="s">
        <v>82</v>
      </c>
      <c r="D42" s="169"/>
      <c r="E42" s="169"/>
      <c r="F42" s="169">
        <v>71718</v>
      </c>
      <c r="G42" s="55">
        <v>2</v>
      </c>
      <c r="H42" s="55" t="s">
        <v>21</v>
      </c>
      <c r="I42" s="170">
        <v>112.06</v>
      </c>
      <c r="J42" s="171">
        <v>1</v>
      </c>
      <c r="K42" s="175">
        <f t="shared" si="0"/>
        <v>2.2412000000000002E-4</v>
      </c>
      <c r="L42" s="173" t="s">
        <v>26</v>
      </c>
      <c r="O42" s="2"/>
    </row>
    <row r="43" spans="1:15" hidden="1" x14ac:dyDescent="0.45">
      <c r="C43" s="168" t="s">
        <v>65</v>
      </c>
      <c r="D43" s="169"/>
      <c r="E43" s="169"/>
      <c r="F43" s="169" t="s">
        <v>66</v>
      </c>
      <c r="G43" s="55">
        <v>5</v>
      </c>
      <c r="H43" s="55" t="s">
        <v>21</v>
      </c>
      <c r="I43" s="170">
        <v>178.05</v>
      </c>
      <c r="J43" s="171">
        <v>1</v>
      </c>
      <c r="K43" s="175">
        <f t="shared" si="0"/>
        <v>8.9025000000000009E-4</v>
      </c>
      <c r="L43" s="173" t="s">
        <v>26</v>
      </c>
      <c r="O43" s="2"/>
    </row>
    <row r="44" spans="1:15" hidden="1" x14ac:dyDescent="0.45">
      <c r="C44" s="168" t="s">
        <v>67</v>
      </c>
      <c r="D44" s="169"/>
      <c r="E44" s="169"/>
      <c r="F44" s="169" t="s">
        <v>68</v>
      </c>
      <c r="G44" s="55">
        <v>1</v>
      </c>
      <c r="H44" s="55" t="s">
        <v>21</v>
      </c>
      <c r="I44" s="170">
        <v>853.58</v>
      </c>
      <c r="J44" s="136">
        <v>0.23499999999999999</v>
      </c>
      <c r="K44" s="175">
        <f t="shared" si="0"/>
        <v>2.0059129999999998E-4</v>
      </c>
      <c r="L44" s="173" t="s">
        <v>26</v>
      </c>
      <c r="O44" s="2"/>
    </row>
    <row r="45" spans="1:15" hidden="1" x14ac:dyDescent="0.45">
      <c r="C45" s="168" t="s">
        <v>69</v>
      </c>
      <c r="D45" s="169" t="s">
        <v>305</v>
      </c>
      <c r="E45" s="169"/>
      <c r="F45" s="169" t="s">
        <v>306</v>
      </c>
      <c r="G45" s="55">
        <v>50</v>
      </c>
      <c r="H45" s="55" t="s">
        <v>21</v>
      </c>
      <c r="I45" s="174">
        <v>203.3</v>
      </c>
      <c r="J45" s="171">
        <v>1</v>
      </c>
      <c r="K45" s="175">
        <f t="shared" si="0"/>
        <v>1.0165E-2</v>
      </c>
      <c r="L45" s="173" t="s">
        <v>26</v>
      </c>
      <c r="M45" s="115"/>
      <c r="N45" s="115">
        <f>(M45/K45)*J45</f>
        <v>0</v>
      </c>
      <c r="O45" s="2"/>
    </row>
    <row r="46" spans="1:15" ht="28.5" hidden="1" x14ac:dyDescent="0.45">
      <c r="C46" s="168" t="s">
        <v>70</v>
      </c>
      <c r="D46" s="169"/>
      <c r="E46" s="169" t="s">
        <v>303</v>
      </c>
      <c r="F46" s="169" t="s">
        <v>71</v>
      </c>
      <c r="G46" s="55">
        <v>2</v>
      </c>
      <c r="H46" s="55" t="s">
        <v>21</v>
      </c>
      <c r="I46" s="170">
        <v>197.9</v>
      </c>
      <c r="J46" s="171">
        <v>1</v>
      </c>
      <c r="K46" s="175">
        <f t="shared" si="0"/>
        <v>3.9580000000000003E-4</v>
      </c>
      <c r="L46" s="173" t="s">
        <v>26</v>
      </c>
      <c r="O46" s="2"/>
    </row>
    <row r="47" spans="1:15" ht="28.5" x14ac:dyDescent="0.45">
      <c r="A47" s="49" t="s">
        <v>200</v>
      </c>
      <c r="C47" s="168" t="s">
        <v>72</v>
      </c>
      <c r="D47" s="169" t="s">
        <v>307</v>
      </c>
      <c r="E47" s="169" t="s">
        <v>303</v>
      </c>
      <c r="F47" s="169" t="s">
        <v>73</v>
      </c>
      <c r="G47" s="55">
        <v>2500</v>
      </c>
      <c r="H47" s="55" t="s">
        <v>21</v>
      </c>
      <c r="I47" s="174">
        <v>58.44</v>
      </c>
      <c r="J47" s="171">
        <v>10</v>
      </c>
      <c r="K47" s="175">
        <f t="shared" si="0"/>
        <v>1.4610000000000001</v>
      </c>
      <c r="L47" s="173" t="s">
        <v>26</v>
      </c>
      <c r="M47" s="68"/>
      <c r="N47" s="115">
        <f>(M47/K47)*J47</f>
        <v>0</v>
      </c>
      <c r="O47" s="2"/>
    </row>
    <row r="48" spans="1:15" ht="28.5" hidden="1" x14ac:dyDescent="0.45">
      <c r="C48" s="168" t="s">
        <v>74</v>
      </c>
      <c r="D48" s="169" t="s">
        <v>308</v>
      </c>
      <c r="E48" s="169"/>
      <c r="F48" s="169" t="s">
        <v>75</v>
      </c>
      <c r="G48" s="55">
        <v>50</v>
      </c>
      <c r="H48" s="55" t="s">
        <v>21</v>
      </c>
      <c r="I48" s="174">
        <v>663.43</v>
      </c>
      <c r="J48" s="171">
        <v>1</v>
      </c>
      <c r="K48" s="175">
        <f t="shared" si="0"/>
        <v>3.31715E-2</v>
      </c>
      <c r="L48" s="173" t="s">
        <v>26</v>
      </c>
      <c r="M48" s="117"/>
      <c r="N48" s="115">
        <f>(M48/K48)*J48</f>
        <v>0</v>
      </c>
      <c r="O48" s="2" t="s">
        <v>210</v>
      </c>
    </row>
    <row r="49" spans="1:23" ht="28.5" x14ac:dyDescent="0.45">
      <c r="A49" s="49" t="s">
        <v>200</v>
      </c>
      <c r="C49" s="168" t="s">
        <v>12</v>
      </c>
      <c r="D49" s="169" t="s">
        <v>309</v>
      </c>
      <c r="E49" s="169" t="s">
        <v>268</v>
      </c>
      <c r="F49" s="169" t="s">
        <v>76</v>
      </c>
      <c r="G49" s="55">
        <v>20</v>
      </c>
      <c r="H49" s="55" t="s">
        <v>21</v>
      </c>
      <c r="I49" s="174">
        <v>741.62</v>
      </c>
      <c r="J49" s="171">
        <v>1</v>
      </c>
      <c r="K49" s="175">
        <f t="shared" si="0"/>
        <v>1.4832400000000001E-2</v>
      </c>
      <c r="L49" s="173" t="s">
        <v>26</v>
      </c>
      <c r="M49" s="117"/>
      <c r="N49" s="115">
        <f>(M49/K49)*J49</f>
        <v>0</v>
      </c>
      <c r="O49" s="2" t="s">
        <v>239</v>
      </c>
      <c r="Q49">
        <v>5</v>
      </c>
      <c r="R49" t="s">
        <v>115</v>
      </c>
      <c r="S49" t="s">
        <v>354</v>
      </c>
      <c r="T49">
        <v>1000</v>
      </c>
      <c r="U49" t="s">
        <v>355</v>
      </c>
      <c r="V49" t="s">
        <v>352</v>
      </c>
      <c r="W49" s="9">
        <f>(Q49/(Q49+T49))*G49*6.22</f>
        <v>0.61890547263681583</v>
      </c>
    </row>
    <row r="50" spans="1:23" hidden="1" x14ac:dyDescent="0.45">
      <c r="C50" s="168" t="s">
        <v>77</v>
      </c>
      <c r="D50" s="169" t="s">
        <v>310</v>
      </c>
      <c r="E50" s="169"/>
      <c r="F50" s="169" t="s">
        <v>78</v>
      </c>
      <c r="G50" s="55">
        <v>50</v>
      </c>
      <c r="H50" s="55" t="s">
        <v>21</v>
      </c>
      <c r="I50" s="174">
        <v>743.41</v>
      </c>
      <c r="J50" s="171">
        <v>1</v>
      </c>
      <c r="K50" s="175">
        <f t="shared" si="0"/>
        <v>3.7170499999999995E-2</v>
      </c>
      <c r="L50" s="173" t="s">
        <v>26</v>
      </c>
      <c r="M50" s="68"/>
      <c r="N50" s="115">
        <f>(M50/K50)*J50</f>
        <v>0</v>
      </c>
      <c r="O50" s="2"/>
    </row>
    <row r="51" spans="1:23" ht="28.5" x14ac:dyDescent="0.45">
      <c r="A51" s="49" t="s">
        <v>200</v>
      </c>
      <c r="C51" s="168" t="s">
        <v>79</v>
      </c>
      <c r="D51" s="169" t="s">
        <v>311</v>
      </c>
      <c r="E51" s="169" t="s">
        <v>268</v>
      </c>
      <c r="F51" s="169" t="s">
        <v>80</v>
      </c>
      <c r="G51" s="55">
        <v>20</v>
      </c>
      <c r="H51" s="55" t="s">
        <v>21</v>
      </c>
      <c r="I51" s="170">
        <v>833.35</v>
      </c>
      <c r="J51" s="171">
        <v>1</v>
      </c>
      <c r="K51" s="175">
        <f t="shared" si="0"/>
        <v>1.6667000000000001E-2</v>
      </c>
      <c r="L51" s="173" t="s">
        <v>26</v>
      </c>
      <c r="O51" s="2" t="s">
        <v>237</v>
      </c>
      <c r="Q51">
        <v>5</v>
      </c>
      <c r="R51" t="s">
        <v>115</v>
      </c>
      <c r="S51" t="s">
        <v>354</v>
      </c>
      <c r="T51">
        <v>1000</v>
      </c>
      <c r="U51" t="s">
        <v>355</v>
      </c>
      <c r="V51" t="s">
        <v>352</v>
      </c>
      <c r="W51" s="9">
        <f>(Q51/(Q51+T51))*G51*6.22</f>
        <v>0.61890547263681583</v>
      </c>
    </row>
    <row r="52" spans="1:23" hidden="1" x14ac:dyDescent="0.45">
      <c r="C52" s="168" t="s">
        <v>81</v>
      </c>
      <c r="D52" s="169" t="s">
        <v>312</v>
      </c>
      <c r="E52" s="169"/>
      <c r="F52" s="169">
        <v>213330</v>
      </c>
      <c r="G52" s="55">
        <v>50</v>
      </c>
      <c r="H52" s="55" t="s">
        <v>21</v>
      </c>
      <c r="I52" s="174">
        <v>53.49</v>
      </c>
      <c r="J52" s="171">
        <v>1</v>
      </c>
      <c r="K52" s="175">
        <f t="shared" si="0"/>
        <v>2.6745000000000002E-3</v>
      </c>
      <c r="L52" s="173" t="s">
        <v>26</v>
      </c>
      <c r="M52" s="68"/>
      <c r="N52" s="115">
        <f>(M52/K52)*J52</f>
        <v>0</v>
      </c>
      <c r="O52" s="2"/>
    </row>
    <row r="53" spans="1:23" hidden="1" x14ac:dyDescent="0.45">
      <c r="C53" s="168" t="s">
        <v>83</v>
      </c>
      <c r="D53" s="169"/>
      <c r="E53" s="169"/>
      <c r="F53" s="169" t="s">
        <v>84</v>
      </c>
      <c r="G53" s="55">
        <v>10</v>
      </c>
      <c r="H53" s="55" t="s">
        <v>21</v>
      </c>
      <c r="I53" s="170">
        <v>132.07</v>
      </c>
      <c r="J53" s="171">
        <v>1</v>
      </c>
      <c r="K53" s="175">
        <f t="shared" si="0"/>
        <v>1.3207E-3</v>
      </c>
      <c r="L53" s="173" t="s">
        <v>26</v>
      </c>
      <c r="O53" s="2"/>
    </row>
    <row r="54" spans="1:23" hidden="1" x14ac:dyDescent="0.45">
      <c r="C54" s="168" t="s">
        <v>85</v>
      </c>
      <c r="D54" s="169"/>
      <c r="E54" s="169"/>
      <c r="F54" s="169" t="s">
        <v>86</v>
      </c>
      <c r="G54" s="55">
        <v>2.5</v>
      </c>
      <c r="H54" s="55" t="s">
        <v>21</v>
      </c>
      <c r="I54" s="170">
        <v>208.04</v>
      </c>
      <c r="J54" s="171">
        <v>1</v>
      </c>
      <c r="K54" s="175">
        <f t="shared" si="0"/>
        <v>5.2010000000000001E-4</v>
      </c>
      <c r="L54" s="173" t="s">
        <v>26</v>
      </c>
      <c r="O54" s="2"/>
    </row>
    <row r="55" spans="1:23" hidden="1" x14ac:dyDescent="0.45">
      <c r="C55" s="168" t="s">
        <v>313</v>
      </c>
      <c r="D55" s="169" t="s">
        <v>314</v>
      </c>
      <c r="E55" s="169" t="s">
        <v>303</v>
      </c>
      <c r="F55" s="169" t="s">
        <v>315</v>
      </c>
      <c r="G55" s="55">
        <v>50</v>
      </c>
      <c r="H55" s="55" t="s">
        <v>21</v>
      </c>
      <c r="I55" s="174">
        <v>136.1</v>
      </c>
      <c r="J55" s="171">
        <v>1</v>
      </c>
      <c r="K55" s="175">
        <f t="shared" si="0"/>
        <v>6.8050000000000003E-3</v>
      </c>
      <c r="L55" s="173" t="s">
        <v>26</v>
      </c>
      <c r="M55" s="68"/>
      <c r="N55" s="115">
        <f>(M55/K55)*J55</f>
        <v>0</v>
      </c>
      <c r="O55" s="2"/>
    </row>
    <row r="56" spans="1:23" ht="28.5" hidden="1" x14ac:dyDescent="0.45">
      <c r="C56" s="168" t="s">
        <v>89</v>
      </c>
      <c r="D56" s="169"/>
      <c r="E56" s="169"/>
      <c r="F56" s="169" t="s">
        <v>88</v>
      </c>
      <c r="G56" s="55">
        <v>18</v>
      </c>
      <c r="H56" s="55" t="s">
        <v>21</v>
      </c>
      <c r="I56" s="170">
        <v>110.04</v>
      </c>
      <c r="J56" s="171">
        <v>5</v>
      </c>
      <c r="K56" s="175">
        <f t="shared" si="0"/>
        <v>9.9036000000000003E-3</v>
      </c>
      <c r="L56" s="173" t="s">
        <v>26</v>
      </c>
      <c r="N56" t="s">
        <v>152</v>
      </c>
      <c r="O56" s="2"/>
    </row>
    <row r="57" spans="1:23" hidden="1" x14ac:dyDescent="0.45">
      <c r="C57" s="168" t="s">
        <v>87</v>
      </c>
      <c r="D57" s="169" t="s">
        <v>316</v>
      </c>
      <c r="E57" s="169"/>
      <c r="F57" s="169" t="s">
        <v>88</v>
      </c>
      <c r="G57" s="55">
        <v>2</v>
      </c>
      <c r="H57" s="55" t="s">
        <v>21</v>
      </c>
      <c r="I57" s="170">
        <v>110.04</v>
      </c>
      <c r="J57" s="171">
        <v>1</v>
      </c>
      <c r="K57" s="175">
        <f t="shared" si="0"/>
        <v>2.2008000000000002E-4</v>
      </c>
      <c r="L57" s="173" t="s">
        <v>26</v>
      </c>
      <c r="N57" t="s">
        <v>152</v>
      </c>
      <c r="O57" s="2"/>
    </row>
    <row r="58" spans="1:23" hidden="1" x14ac:dyDescent="0.45">
      <c r="C58" s="168" t="s">
        <v>90</v>
      </c>
      <c r="D58" s="169"/>
      <c r="E58" s="169"/>
      <c r="F58" s="169" t="s">
        <v>91</v>
      </c>
      <c r="G58" s="55">
        <v>1</v>
      </c>
      <c r="H58" s="55" t="s">
        <v>21</v>
      </c>
      <c r="I58" s="170">
        <v>274</v>
      </c>
      <c r="J58" s="171">
        <v>1</v>
      </c>
      <c r="K58" s="175">
        <f t="shared" si="0"/>
        <v>2.7400000000000005E-4</v>
      </c>
      <c r="L58" s="173" t="s">
        <v>26</v>
      </c>
      <c r="O58" s="116"/>
    </row>
    <row r="59" spans="1:23" ht="42.75" hidden="1" x14ac:dyDescent="0.45">
      <c r="C59" s="168" t="s">
        <v>418</v>
      </c>
      <c r="D59" s="169"/>
      <c r="E59" s="169"/>
      <c r="F59" s="169" t="s">
        <v>252</v>
      </c>
      <c r="G59" s="55">
        <v>66</v>
      </c>
      <c r="H59" s="55" t="s">
        <v>21</v>
      </c>
      <c r="I59" s="170">
        <v>111.53</v>
      </c>
      <c r="J59" s="171">
        <v>1</v>
      </c>
      <c r="K59" s="175">
        <f t="shared" si="0"/>
        <v>7.3609800000000005E-3</v>
      </c>
      <c r="L59" s="173" t="s">
        <v>26</v>
      </c>
      <c r="O59" s="2" t="s">
        <v>317</v>
      </c>
    </row>
    <row r="60" spans="1:23" hidden="1" x14ac:dyDescent="0.45">
      <c r="C60" s="168" t="s">
        <v>318</v>
      </c>
      <c r="D60" s="169" t="s">
        <v>319</v>
      </c>
      <c r="E60" s="169" t="s">
        <v>303</v>
      </c>
      <c r="F60" s="169" t="s">
        <v>320</v>
      </c>
      <c r="G60" s="55">
        <v>50</v>
      </c>
      <c r="H60" s="55" t="s">
        <v>21</v>
      </c>
      <c r="I60" s="174">
        <v>136.08000000000001</v>
      </c>
      <c r="J60" s="171">
        <v>1</v>
      </c>
      <c r="K60" s="175">
        <f t="shared" si="0"/>
        <v>6.804000000000001E-3</v>
      </c>
      <c r="L60" s="173" t="s">
        <v>26</v>
      </c>
      <c r="M60" s="68"/>
      <c r="N60" s="115">
        <f>(M60/K60)*J60</f>
        <v>0</v>
      </c>
      <c r="O60" s="2"/>
    </row>
    <row r="61" spans="1:23" x14ac:dyDescent="0.45">
      <c r="A61" s="49" t="s">
        <v>200</v>
      </c>
      <c r="C61" s="168" t="s">
        <v>365</v>
      </c>
      <c r="D61" s="169"/>
      <c r="E61" s="169" t="s">
        <v>268</v>
      </c>
      <c r="F61" s="169">
        <v>11140</v>
      </c>
      <c r="G61" s="55">
        <v>100</v>
      </c>
      <c r="H61" s="55" t="s">
        <v>21</v>
      </c>
      <c r="I61" s="174">
        <v>198.11</v>
      </c>
      <c r="J61" s="171">
        <v>8</v>
      </c>
      <c r="K61" s="175">
        <f t="shared" si="0"/>
        <v>0.15848800000000002</v>
      </c>
      <c r="L61" s="173" t="s">
        <v>26</v>
      </c>
      <c r="M61" s="68"/>
      <c r="N61" s="115"/>
      <c r="O61" s="2"/>
    </row>
    <row r="62" spans="1:23" hidden="1" x14ac:dyDescent="0.45">
      <c r="C62" s="168" t="s">
        <v>416</v>
      </c>
      <c r="D62" s="169"/>
      <c r="E62" s="169"/>
      <c r="F62" s="169" t="s">
        <v>92</v>
      </c>
      <c r="G62" s="55">
        <v>50</v>
      </c>
      <c r="H62" s="55" t="s">
        <v>21</v>
      </c>
      <c r="I62" s="170">
        <v>84.01</v>
      </c>
      <c r="J62" s="171">
        <v>5</v>
      </c>
      <c r="K62" s="175">
        <f t="shared" si="0"/>
        <v>2.1002500000000004E-2</v>
      </c>
      <c r="L62" s="173" t="s">
        <v>26</v>
      </c>
      <c r="O62" s="116"/>
    </row>
    <row r="63" spans="1:23" hidden="1" x14ac:dyDescent="0.45">
      <c r="C63" s="168" t="s">
        <v>321</v>
      </c>
      <c r="D63" s="169" t="s">
        <v>322</v>
      </c>
      <c r="E63" s="169"/>
      <c r="F63" s="169" t="s">
        <v>323</v>
      </c>
      <c r="G63" s="176">
        <v>50</v>
      </c>
      <c r="H63" s="55" t="s">
        <v>21</v>
      </c>
      <c r="I63" s="174">
        <v>142</v>
      </c>
      <c r="J63" s="171">
        <v>1</v>
      </c>
      <c r="K63" s="175">
        <f t="shared" si="0"/>
        <v>7.1000000000000004E-3</v>
      </c>
      <c r="L63" s="173" t="s">
        <v>26</v>
      </c>
      <c r="M63" s="68"/>
      <c r="N63" s="115">
        <f>(M63/K63)*J63</f>
        <v>0</v>
      </c>
      <c r="O63" s="2"/>
    </row>
    <row r="64" spans="1:23" hidden="1" x14ac:dyDescent="0.45">
      <c r="C64" s="168" t="s">
        <v>417</v>
      </c>
      <c r="D64" s="169" t="s">
        <v>324</v>
      </c>
      <c r="E64" s="169"/>
      <c r="F64" s="169">
        <v>221368</v>
      </c>
      <c r="G64" s="55">
        <v>50</v>
      </c>
      <c r="H64" s="55" t="s">
        <v>21</v>
      </c>
      <c r="I64" s="174">
        <v>221.94</v>
      </c>
      <c r="J64" s="171">
        <v>1</v>
      </c>
      <c r="K64" s="175">
        <f t="shared" si="0"/>
        <v>1.1097000000000001E-2</v>
      </c>
      <c r="L64" s="173" t="s">
        <v>26</v>
      </c>
      <c r="M64" s="68"/>
      <c r="N64" s="115">
        <f>(M64/K64)*J64</f>
        <v>0</v>
      </c>
      <c r="O64" s="2"/>
    </row>
    <row r="65" spans="1:15" hidden="1" x14ac:dyDescent="0.45">
      <c r="C65" s="168" t="s">
        <v>325</v>
      </c>
      <c r="D65" s="169" t="s">
        <v>326</v>
      </c>
      <c r="E65" s="169"/>
      <c r="F65" s="169">
        <v>239313</v>
      </c>
      <c r="G65" s="176">
        <v>50</v>
      </c>
      <c r="H65" s="55" t="s">
        <v>21</v>
      </c>
      <c r="I65" s="174">
        <v>142.04</v>
      </c>
      <c r="J65" s="171">
        <v>1</v>
      </c>
      <c r="K65" s="175">
        <f t="shared" si="0"/>
        <v>7.1020000000000007E-3</v>
      </c>
      <c r="L65" s="173" t="s">
        <v>26</v>
      </c>
      <c r="M65" s="68"/>
      <c r="N65" s="115">
        <f>(M65/K65)*J65</f>
        <v>0</v>
      </c>
      <c r="O65" s="2"/>
    </row>
    <row r="66" spans="1:15" hidden="1" x14ac:dyDescent="0.45">
      <c r="C66" s="168" t="s">
        <v>327</v>
      </c>
      <c r="D66" s="169"/>
      <c r="E66" s="169"/>
      <c r="F66" s="169" t="s">
        <v>93</v>
      </c>
      <c r="G66" s="55">
        <v>20</v>
      </c>
      <c r="H66" s="55" t="s">
        <v>21</v>
      </c>
      <c r="I66" s="174">
        <v>460.77</v>
      </c>
      <c r="J66" s="171">
        <v>10</v>
      </c>
      <c r="K66" s="175">
        <f t="shared" si="0"/>
        <v>9.2154000000000014E-2</v>
      </c>
      <c r="L66" s="173" t="s">
        <v>26</v>
      </c>
      <c r="O66" s="2"/>
    </row>
    <row r="67" spans="1:15" hidden="1" x14ac:dyDescent="0.45">
      <c r="C67" s="168" t="s">
        <v>328</v>
      </c>
      <c r="D67" s="169" t="s">
        <v>329</v>
      </c>
      <c r="E67" s="169"/>
      <c r="F67" s="169" t="s">
        <v>94</v>
      </c>
      <c r="G67" s="55">
        <v>50</v>
      </c>
      <c r="H67" s="55" t="s">
        <v>21</v>
      </c>
      <c r="I67" s="174">
        <v>182.17</v>
      </c>
      <c r="J67" s="171">
        <v>1</v>
      </c>
      <c r="K67" s="175">
        <f t="shared" si="0"/>
        <v>9.1085000000000003E-3</v>
      </c>
      <c r="L67" s="173" t="s">
        <v>26</v>
      </c>
      <c r="M67" s="68"/>
      <c r="N67" s="115">
        <f>(M67/K67)*J67</f>
        <v>0</v>
      </c>
      <c r="O67" s="2" t="s">
        <v>330</v>
      </c>
    </row>
    <row r="68" spans="1:15" hidden="1" x14ac:dyDescent="0.45">
      <c r="C68" s="168" t="s">
        <v>331</v>
      </c>
      <c r="D68" s="169" t="s">
        <v>332</v>
      </c>
      <c r="E68" s="169"/>
      <c r="F68" s="169">
        <v>208086</v>
      </c>
      <c r="G68" s="176">
        <v>50</v>
      </c>
      <c r="H68" s="55" t="s">
        <v>21</v>
      </c>
      <c r="I68" s="170">
        <v>136.30000000000001</v>
      </c>
      <c r="J68" s="171">
        <v>1</v>
      </c>
      <c r="K68" s="175">
        <f t="shared" si="0"/>
        <v>6.8150000000000016E-3</v>
      </c>
      <c r="L68" s="173" t="s">
        <v>26</v>
      </c>
      <c r="M68" s="68"/>
      <c r="N68" s="115">
        <f>(M68/K68)*J68</f>
        <v>0</v>
      </c>
      <c r="O68" s="2"/>
    </row>
    <row r="69" spans="1:15" hidden="1" x14ac:dyDescent="0.45">
      <c r="J69" s="118"/>
      <c r="K69" s="10"/>
    </row>
    <row r="70" spans="1:15" s="14" customFormat="1" ht="28.5" hidden="1" x14ac:dyDescent="0.45">
      <c r="A70" s="167"/>
      <c r="B70" s="48" t="s">
        <v>95</v>
      </c>
      <c r="D70" s="118"/>
      <c r="E70" s="118"/>
      <c r="F70" s="104" t="s">
        <v>201</v>
      </c>
      <c r="G70" s="185" t="s">
        <v>15</v>
      </c>
      <c r="I70" s="186" t="s">
        <v>96</v>
      </c>
      <c r="J70" s="50" t="s">
        <v>97</v>
      </c>
      <c r="K70" s="187"/>
      <c r="L70" s="188"/>
      <c r="M70" s="65"/>
      <c r="N70" s="65"/>
    </row>
    <row r="71" spans="1:15" s="14" customFormat="1" hidden="1" x14ac:dyDescent="0.45">
      <c r="A71" s="118"/>
      <c r="C71" s="168" t="s">
        <v>155</v>
      </c>
      <c r="D71" s="169"/>
      <c r="E71" s="169"/>
      <c r="F71" s="169" t="s">
        <v>156</v>
      </c>
      <c r="G71" s="55">
        <f>(358*K71)*(1/J71)</f>
        <v>358</v>
      </c>
      <c r="H71" s="189"/>
      <c r="I71" s="170">
        <v>4</v>
      </c>
      <c r="J71" s="171">
        <v>1</v>
      </c>
      <c r="K71" s="172">
        <v>1</v>
      </c>
      <c r="L71" s="173" t="s">
        <v>30</v>
      </c>
    </row>
    <row r="72" spans="1:15" ht="42.75" hidden="1" x14ac:dyDescent="0.45">
      <c r="C72" s="190" t="s">
        <v>157</v>
      </c>
      <c r="D72" s="191"/>
      <c r="E72" s="191"/>
      <c r="F72" s="169" t="s">
        <v>100</v>
      </c>
      <c r="G72" s="172">
        <f>(K72*0.539)/J72</f>
        <v>14.553000000000003</v>
      </c>
      <c r="H72" s="55" t="s">
        <v>98</v>
      </c>
      <c r="I72" s="170">
        <v>4</v>
      </c>
      <c r="J72" s="171">
        <v>0.4</v>
      </c>
      <c r="K72" s="172">
        <v>10.8</v>
      </c>
      <c r="L72" s="173" t="s">
        <v>30</v>
      </c>
    </row>
    <row r="73" spans="1:15" hidden="1" x14ac:dyDescent="0.45">
      <c r="C73" s="190" t="s">
        <v>158</v>
      </c>
      <c r="D73" s="191"/>
      <c r="E73" s="191"/>
      <c r="F73" s="169" t="s">
        <v>159</v>
      </c>
      <c r="G73" s="172">
        <f>(6.4*14)/1.12</f>
        <v>80</v>
      </c>
      <c r="H73" s="55"/>
      <c r="I73" s="170"/>
      <c r="J73" s="171"/>
      <c r="K73" s="172"/>
      <c r="L73" s="173"/>
    </row>
    <row r="74" spans="1:15" hidden="1" x14ac:dyDescent="0.45">
      <c r="C74" s="190" t="s">
        <v>101</v>
      </c>
      <c r="D74" s="191"/>
      <c r="E74" s="191"/>
      <c r="F74" s="169" t="s">
        <v>102</v>
      </c>
      <c r="G74" s="55"/>
      <c r="H74" s="55" t="s">
        <v>98</v>
      </c>
      <c r="I74" s="170"/>
      <c r="J74" s="171">
        <v>2.5</v>
      </c>
      <c r="K74" s="176" t="e">
        <f>#REF!*#REF!*J74</f>
        <v>#REF!</v>
      </c>
      <c r="L74" s="173" t="s">
        <v>103</v>
      </c>
    </row>
    <row r="75" spans="1:15" hidden="1" x14ac:dyDescent="0.45">
      <c r="C75" s="190" t="s">
        <v>104</v>
      </c>
      <c r="D75" s="191"/>
      <c r="E75" s="191"/>
      <c r="F75" s="169" t="s">
        <v>105</v>
      </c>
      <c r="G75" s="55"/>
      <c r="H75" s="55" t="s">
        <v>98</v>
      </c>
      <c r="I75" s="170"/>
      <c r="J75" s="171">
        <v>1</v>
      </c>
      <c r="K75" s="176" t="e">
        <f>#REF!*#REF!</f>
        <v>#REF!</v>
      </c>
      <c r="L75" s="173" t="s">
        <v>103</v>
      </c>
    </row>
    <row r="76" spans="1:15" hidden="1" x14ac:dyDescent="0.45">
      <c r="C76" s="190" t="s">
        <v>106</v>
      </c>
      <c r="D76" s="191"/>
      <c r="E76" s="191"/>
      <c r="F76" s="169" t="s">
        <v>107</v>
      </c>
      <c r="G76" s="55"/>
      <c r="H76" s="55" t="s">
        <v>98</v>
      </c>
      <c r="I76" s="170"/>
      <c r="J76" s="171"/>
      <c r="K76" s="176"/>
      <c r="L76" s="173"/>
    </row>
    <row r="77" spans="1:15" ht="28.5" hidden="1" x14ac:dyDescent="0.45">
      <c r="C77" s="190" t="s">
        <v>108</v>
      </c>
      <c r="D77" s="191"/>
      <c r="E77" s="191"/>
      <c r="F77" s="169" t="s">
        <v>109</v>
      </c>
      <c r="G77" s="55"/>
      <c r="H77" s="55" t="s">
        <v>98</v>
      </c>
      <c r="I77" s="170"/>
      <c r="J77" s="171">
        <v>1</v>
      </c>
      <c r="K77" s="176">
        <v>50</v>
      </c>
      <c r="L77" s="173" t="s">
        <v>103</v>
      </c>
    </row>
    <row r="78" spans="1:15" ht="28.5" hidden="1" x14ac:dyDescent="0.45">
      <c r="C78" s="190" t="s">
        <v>110</v>
      </c>
      <c r="D78" s="191"/>
      <c r="E78" s="191"/>
      <c r="F78" s="169" t="s">
        <v>111</v>
      </c>
      <c r="G78" s="55"/>
      <c r="H78" s="55" t="s">
        <v>103</v>
      </c>
      <c r="I78" s="170"/>
      <c r="J78" s="171">
        <v>1</v>
      </c>
      <c r="K78" s="55">
        <v>50</v>
      </c>
      <c r="L78" s="173" t="s">
        <v>99</v>
      </c>
    </row>
    <row r="79" spans="1:15" ht="28.5" hidden="1" x14ac:dyDescent="0.45">
      <c r="C79" s="190" t="s">
        <v>112</v>
      </c>
      <c r="D79" s="191"/>
      <c r="E79" s="191"/>
      <c r="F79" s="169" t="s">
        <v>113</v>
      </c>
      <c r="G79" s="55"/>
      <c r="H79" s="55"/>
      <c r="I79" s="170">
        <v>8.5</v>
      </c>
      <c r="J79" s="171">
        <v>0.85</v>
      </c>
      <c r="K79" s="55">
        <v>0.37</v>
      </c>
      <c r="L79" s="173" t="s">
        <v>30</v>
      </c>
    </row>
    <row r="82" spans="1:2" x14ac:dyDescent="0.45">
      <c r="A82" s="50"/>
      <c r="B82" s="4"/>
    </row>
  </sheetData>
  <autoFilter ref="A3:L79" xr:uid="{B4CFC68C-9F68-4319-8E95-BC8668C47090}">
    <filterColumn colId="0">
      <customFilters>
        <customFilter operator="notEqual" val=" "/>
      </customFilters>
    </filterColumn>
  </autoFilter>
  <mergeCells count="1">
    <mergeCell ref="A1:N1"/>
  </mergeCells>
  <pageMargins left="0.7" right="0.7" top="0.75" bottom="0.75" header="0.3" footer="0.3"/>
  <pageSetup scale="6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C09D-AAE0-4E1A-98D2-59A5DAED2B99}">
  <sheetPr codeName="Sheet5"/>
  <dimension ref="A1:AE90"/>
  <sheetViews>
    <sheetView workbookViewId="0"/>
  </sheetViews>
  <sheetFormatPr defaultRowHeight="14.25" x14ac:dyDescent="0.45"/>
  <cols>
    <col min="2" max="2" width="15.06640625" style="49" customWidth="1"/>
    <col min="3" max="6" width="8.86328125" style="49"/>
    <col min="7" max="7" width="12.6640625" style="49" customWidth="1"/>
    <col min="8" max="8" width="10" style="49" bestFit="1" customWidth="1"/>
    <col min="9" max="10" width="8.86328125" style="49"/>
    <col min="15" max="25" width="5.73046875" customWidth="1"/>
    <col min="26" max="29" width="6" customWidth="1"/>
  </cols>
  <sheetData>
    <row r="1" spans="1:31" x14ac:dyDescent="0.45">
      <c r="A1" t="s">
        <v>8</v>
      </c>
    </row>
    <row r="3" spans="1:31" x14ac:dyDescent="0.45">
      <c r="B3" s="49" t="s">
        <v>161</v>
      </c>
      <c r="C3" s="49">
        <v>60</v>
      </c>
    </row>
    <row r="4" spans="1:31" x14ac:dyDescent="0.45">
      <c r="B4" s="49" t="s">
        <v>167</v>
      </c>
      <c r="C4" s="49">
        <v>5</v>
      </c>
    </row>
    <row r="5" spans="1:31" x14ac:dyDescent="0.45">
      <c r="O5" t="s">
        <v>174</v>
      </c>
      <c r="Z5" t="s">
        <v>184</v>
      </c>
    </row>
    <row r="6" spans="1:31" x14ac:dyDescent="0.45">
      <c r="B6" s="49" t="s">
        <v>160</v>
      </c>
      <c r="C6" s="49">
        <v>120</v>
      </c>
      <c r="E6" s="49">
        <v>24</v>
      </c>
      <c r="G6" s="49">
        <v>4000</v>
      </c>
      <c r="I6" s="49">
        <v>1.2</v>
      </c>
      <c r="K6" s="49"/>
      <c r="L6" s="49"/>
      <c r="M6" s="49"/>
    </row>
    <row r="7" spans="1:31" ht="41.65" thickBot="1" x14ac:dyDescent="0.5">
      <c r="C7" s="49" t="s">
        <v>11</v>
      </c>
      <c r="E7" s="49" t="s">
        <v>12</v>
      </c>
      <c r="G7" s="49" t="s">
        <v>10</v>
      </c>
      <c r="I7" s="49" t="s">
        <v>9</v>
      </c>
      <c r="K7" s="49"/>
      <c r="L7" s="15" t="s">
        <v>162</v>
      </c>
      <c r="M7" s="49" t="s">
        <v>118</v>
      </c>
      <c r="O7" s="56" t="s">
        <v>191</v>
      </c>
      <c r="P7" s="56" t="s">
        <v>192</v>
      </c>
      <c r="Q7" s="56" t="s">
        <v>193</v>
      </c>
      <c r="R7" s="56" t="s">
        <v>194</v>
      </c>
      <c r="Z7" s="56" t="s">
        <v>10</v>
      </c>
      <c r="AA7" s="56" t="s">
        <v>10</v>
      </c>
      <c r="AB7" s="56" t="s">
        <v>10</v>
      </c>
      <c r="AC7" s="56" t="s">
        <v>10</v>
      </c>
      <c r="AD7" s="56" t="s">
        <v>146</v>
      </c>
      <c r="AE7" s="56" t="s">
        <v>118</v>
      </c>
    </row>
    <row r="8" spans="1:31" x14ac:dyDescent="0.45">
      <c r="B8" s="49" t="s">
        <v>147</v>
      </c>
      <c r="C8" s="49" t="s">
        <v>21</v>
      </c>
      <c r="D8" s="49" t="s">
        <v>115</v>
      </c>
      <c r="E8" s="49" t="s">
        <v>21</v>
      </c>
      <c r="F8" s="49" t="s">
        <v>115</v>
      </c>
      <c r="G8" s="49" t="s">
        <v>21</v>
      </c>
      <c r="H8" s="49" t="s">
        <v>115</v>
      </c>
      <c r="I8" s="49" t="s">
        <v>98</v>
      </c>
      <c r="J8" s="49" t="s">
        <v>115</v>
      </c>
      <c r="K8" s="49"/>
      <c r="L8" s="49" t="s">
        <v>115</v>
      </c>
      <c r="M8" s="49"/>
      <c r="O8" s="59">
        <v>1</v>
      </c>
      <c r="P8" s="59">
        <v>4</v>
      </c>
      <c r="Q8">
        <v>3</v>
      </c>
      <c r="R8">
        <v>2</v>
      </c>
      <c r="Z8" s="197">
        <v>1</v>
      </c>
      <c r="AA8" s="199">
        <v>2</v>
      </c>
      <c r="AB8" s="199">
        <v>3</v>
      </c>
      <c r="AC8" s="199">
        <v>4</v>
      </c>
      <c r="AD8" s="201"/>
      <c r="AE8" s="196"/>
    </row>
    <row r="9" spans="1:31" x14ac:dyDescent="0.45">
      <c r="B9" s="49">
        <v>1</v>
      </c>
      <c r="C9" s="49">
        <f>C10/$C$4</f>
        <v>0.08</v>
      </c>
      <c r="D9" s="54">
        <f>$C$3*(C9/C$6)</f>
        <v>0.04</v>
      </c>
      <c r="E9" s="49">
        <f>E10/$C$4</f>
        <v>1.6E-2</v>
      </c>
      <c r="F9" s="54">
        <f>$C$3*(E9/E$6)</f>
        <v>0.04</v>
      </c>
      <c r="G9" s="49">
        <f>G10/$C$4</f>
        <v>8</v>
      </c>
      <c r="H9" s="54">
        <f>$C$3*(G9/G$6)</f>
        <v>0.12</v>
      </c>
      <c r="I9" s="49">
        <f>I10/$C$4</f>
        <v>8.0000000000000004E-4</v>
      </c>
      <c r="J9" s="54">
        <f>$C$3*(I9/I$6)</f>
        <v>4.0000000000000008E-2</v>
      </c>
      <c r="K9" s="49"/>
      <c r="L9" s="49"/>
      <c r="M9" s="49"/>
      <c r="O9" s="55">
        <v>2</v>
      </c>
      <c r="P9" s="55">
        <v>1</v>
      </c>
      <c r="Q9">
        <v>4</v>
      </c>
      <c r="R9">
        <v>3</v>
      </c>
      <c r="Z9" s="198"/>
      <c r="AA9" s="200"/>
      <c r="AB9" s="200"/>
      <c r="AC9" s="200"/>
      <c r="AD9" s="201"/>
      <c r="AE9" s="196"/>
    </row>
    <row r="10" spans="1:31" x14ac:dyDescent="0.45">
      <c r="B10" s="49">
        <v>2</v>
      </c>
      <c r="C10" s="49">
        <f>C11/$C$4</f>
        <v>0.4</v>
      </c>
      <c r="D10" s="54">
        <f>$C$3*(C10/C$6)</f>
        <v>0.2</v>
      </c>
      <c r="E10" s="49">
        <f>E11/$C$4</f>
        <v>0.08</v>
      </c>
      <c r="F10" s="54">
        <f>$C$3*(E10/E$6)</f>
        <v>0.2</v>
      </c>
      <c r="G10" s="49">
        <f>G11/$C$4</f>
        <v>40</v>
      </c>
      <c r="H10" s="54">
        <f>$C$3*(G10/G$6)</f>
        <v>0.6</v>
      </c>
      <c r="I10" s="49">
        <f>I11/$C$4</f>
        <v>4.0000000000000001E-3</v>
      </c>
      <c r="J10" s="54">
        <f>$C$3*(I10/I$6)</f>
        <v>0.2</v>
      </c>
      <c r="K10" s="49"/>
      <c r="L10" s="49">
        <f>SUM(D10,F10,H10,J10)</f>
        <v>1.2</v>
      </c>
      <c r="M10" s="49"/>
      <c r="O10" s="55">
        <v>3</v>
      </c>
      <c r="P10" s="55">
        <v>2</v>
      </c>
      <c r="Q10">
        <v>1</v>
      </c>
      <c r="R10">
        <v>4</v>
      </c>
      <c r="Z10" s="198"/>
      <c r="AA10" s="200"/>
      <c r="AB10" s="200"/>
      <c r="AC10" s="200"/>
      <c r="AD10" s="201"/>
      <c r="AE10" s="196"/>
    </row>
    <row r="11" spans="1:31" x14ac:dyDescent="0.45">
      <c r="B11" s="49">
        <v>3</v>
      </c>
      <c r="C11" s="49">
        <f>C12/$C$4</f>
        <v>2</v>
      </c>
      <c r="D11" s="54">
        <f>$C$3*(C11/C$6)</f>
        <v>1</v>
      </c>
      <c r="E11" s="49">
        <f>E12/$C$4</f>
        <v>0.4</v>
      </c>
      <c r="F11" s="54">
        <f>$C$3*(E11/E$6)</f>
        <v>1</v>
      </c>
      <c r="G11" s="49">
        <f>G12/$C$4</f>
        <v>200</v>
      </c>
      <c r="H11" s="54">
        <f>$C$3*(G11/G$6)</f>
        <v>3</v>
      </c>
      <c r="I11" s="49">
        <f>I12/$C$4</f>
        <v>0.02</v>
      </c>
      <c r="J11" s="54">
        <f>$C$3*(I11/I$6)</f>
        <v>1</v>
      </c>
      <c r="K11" s="49"/>
      <c r="L11" s="49">
        <f t="shared" ref="L11:L12" si="0">SUM(D11,F11,H11,J11)</f>
        <v>6</v>
      </c>
      <c r="M11" s="49"/>
      <c r="O11" s="55">
        <v>4</v>
      </c>
      <c r="P11" s="55">
        <v>3</v>
      </c>
      <c r="Q11">
        <v>2</v>
      </c>
      <c r="R11">
        <v>1</v>
      </c>
      <c r="Z11" s="198"/>
      <c r="AA11" s="200"/>
      <c r="AB11" s="200"/>
      <c r="AC11" s="200"/>
      <c r="AD11" s="201"/>
      <c r="AE11" s="196"/>
    </row>
    <row r="12" spans="1:31" x14ac:dyDescent="0.45">
      <c r="B12" s="49">
        <v>4</v>
      </c>
      <c r="C12" s="61">
        <v>10</v>
      </c>
      <c r="D12" s="62">
        <f>$C$3*(C12/C$6)</f>
        <v>5</v>
      </c>
      <c r="E12" s="61">
        <v>2</v>
      </c>
      <c r="F12" s="62">
        <f>$C$3*(E12/E$6)</f>
        <v>5</v>
      </c>
      <c r="G12" s="61">
        <v>1000</v>
      </c>
      <c r="H12" s="62">
        <f>$C$3*(G12/G$6)</f>
        <v>15</v>
      </c>
      <c r="I12" s="61">
        <v>0.1</v>
      </c>
      <c r="J12" s="62">
        <f>$C$3*(I12/I$6)</f>
        <v>5.0000000000000009</v>
      </c>
      <c r="K12" s="61"/>
      <c r="L12" s="61">
        <f t="shared" si="0"/>
        <v>30</v>
      </c>
      <c r="M12" s="61">
        <f>30-L12</f>
        <v>0</v>
      </c>
      <c r="O12" s="55">
        <v>1</v>
      </c>
      <c r="P12" s="55">
        <v>4</v>
      </c>
      <c r="Q12">
        <v>3</v>
      </c>
      <c r="R12">
        <v>2</v>
      </c>
      <c r="Z12" s="198"/>
      <c r="AA12" s="200"/>
      <c r="AB12" s="200"/>
      <c r="AC12" s="200"/>
      <c r="AD12" s="201"/>
      <c r="AE12" s="196"/>
    </row>
    <row r="13" spans="1:31" x14ac:dyDescent="0.45">
      <c r="K13" s="49"/>
      <c r="L13" s="49"/>
      <c r="M13" s="49"/>
      <c r="O13" s="55">
        <v>2</v>
      </c>
      <c r="P13" s="55">
        <v>1</v>
      </c>
      <c r="Q13">
        <v>4</v>
      </c>
      <c r="R13">
        <v>3</v>
      </c>
      <c r="Z13" s="198"/>
      <c r="AA13" s="200"/>
      <c r="AB13" s="200"/>
      <c r="AC13" s="200"/>
      <c r="AD13" s="201"/>
      <c r="AE13" s="196"/>
    </row>
    <row r="14" spans="1:31" x14ac:dyDescent="0.45">
      <c r="O14" s="55">
        <v>3</v>
      </c>
      <c r="P14" s="55">
        <v>2</v>
      </c>
      <c r="Q14">
        <v>1</v>
      </c>
      <c r="R14">
        <v>4</v>
      </c>
      <c r="Z14" s="198"/>
      <c r="AA14" s="200"/>
      <c r="AB14" s="200"/>
      <c r="AC14" s="200"/>
      <c r="AD14" s="201"/>
      <c r="AE14" s="196"/>
    </row>
    <row r="15" spans="1:31" x14ac:dyDescent="0.45">
      <c r="B15" s="49" t="s">
        <v>164</v>
      </c>
      <c r="C15" s="49">
        <v>4</v>
      </c>
      <c r="O15" s="57">
        <v>4</v>
      </c>
      <c r="P15" s="57">
        <v>3</v>
      </c>
      <c r="Q15">
        <v>2</v>
      </c>
      <c r="R15">
        <v>1</v>
      </c>
      <c r="Z15" s="198"/>
      <c r="AA15" s="200"/>
      <c r="AB15" s="200"/>
      <c r="AC15" s="200"/>
      <c r="AD15" s="201"/>
      <c r="AE15" s="196"/>
    </row>
    <row r="16" spans="1:31" x14ac:dyDescent="0.45">
      <c r="B16" s="49" t="s">
        <v>165</v>
      </c>
      <c r="C16" s="49">
        <v>4</v>
      </c>
    </row>
    <row r="17" spans="2:31" x14ac:dyDescent="0.45">
      <c r="B17" s="49" t="s">
        <v>163</v>
      </c>
      <c r="C17" s="49">
        <f>C15^C16</f>
        <v>256</v>
      </c>
      <c r="Y17" t="s">
        <v>185</v>
      </c>
      <c r="Z17">
        <v>1.5</v>
      </c>
      <c r="AD17">
        <v>12</v>
      </c>
      <c r="AE17">
        <v>12</v>
      </c>
    </row>
    <row r="18" spans="2:31" x14ac:dyDescent="0.45">
      <c r="B18" s="49" t="s">
        <v>168</v>
      </c>
      <c r="C18" s="49">
        <f>C17/C16</f>
        <v>64</v>
      </c>
    </row>
    <row r="19" spans="2:31" x14ac:dyDescent="0.45">
      <c r="B19" s="49" t="s">
        <v>169</v>
      </c>
      <c r="D19" s="49">
        <f>D12*$C$18</f>
        <v>320</v>
      </c>
      <c r="F19" s="49">
        <f>F12*$C$18</f>
        <v>320</v>
      </c>
      <c r="H19" s="49">
        <f>H12*$C$18</f>
        <v>960</v>
      </c>
      <c r="I19" s="49">
        <f>H19*12</f>
        <v>11520</v>
      </c>
      <c r="J19" s="49">
        <f>J12*$C$18</f>
        <v>320.00000000000006</v>
      </c>
      <c r="M19" s="49">
        <f>M12*$C$18</f>
        <v>0</v>
      </c>
    </row>
    <row r="20" spans="2:31" x14ac:dyDescent="0.45">
      <c r="D20" s="49">
        <v>200</v>
      </c>
      <c r="F20" s="49">
        <v>200</v>
      </c>
      <c r="H20" s="49">
        <v>260</v>
      </c>
      <c r="J20" s="49">
        <v>200</v>
      </c>
    </row>
    <row r="21" spans="2:31" x14ac:dyDescent="0.45">
      <c r="D21" s="49">
        <f>D20/4</f>
        <v>50</v>
      </c>
      <c r="H21" s="49">
        <f>H20/4</f>
        <v>65</v>
      </c>
      <c r="M21">
        <v>1200</v>
      </c>
    </row>
    <row r="22" spans="2:31" x14ac:dyDescent="0.45">
      <c r="H22" s="49">
        <f>SUM(H20:H21)</f>
        <v>325</v>
      </c>
      <c r="M22">
        <f>M21/4</f>
        <v>300</v>
      </c>
    </row>
    <row r="25" spans="2:31" x14ac:dyDescent="0.45">
      <c r="G25" t="s">
        <v>175</v>
      </c>
    </row>
    <row r="26" spans="2:31" x14ac:dyDescent="0.45">
      <c r="B26" t="s">
        <v>170</v>
      </c>
      <c r="C26"/>
      <c r="D26"/>
      <c r="E26"/>
      <c r="F26"/>
      <c r="G26" s="4" t="s">
        <v>176</v>
      </c>
      <c r="H26" s="50" t="s">
        <v>190</v>
      </c>
      <c r="I26" s="50" t="s">
        <v>182</v>
      </c>
      <c r="J26" s="50" t="s">
        <v>177</v>
      </c>
    </row>
    <row r="27" spans="2:31" x14ac:dyDescent="0.45">
      <c r="B27" t="s">
        <v>171</v>
      </c>
      <c r="C27"/>
      <c r="D27"/>
      <c r="E27"/>
      <c r="F27"/>
      <c r="G27" t="s">
        <v>179</v>
      </c>
      <c r="J27" t="s">
        <v>183</v>
      </c>
    </row>
    <row r="28" spans="2:31" ht="38.25" thickBot="1" x14ac:dyDescent="0.5">
      <c r="B28" t="s">
        <v>172</v>
      </c>
      <c r="C28"/>
      <c r="D28"/>
      <c r="E28"/>
      <c r="F28"/>
      <c r="G28" t="s">
        <v>179</v>
      </c>
      <c r="J28" s="3" t="s">
        <v>180</v>
      </c>
      <c r="AA28" s="56" t="s">
        <v>11</v>
      </c>
      <c r="AB28" s="56" t="s">
        <v>11</v>
      </c>
      <c r="AD28" s="56" t="s">
        <v>9</v>
      </c>
      <c r="AE28" s="56" t="s">
        <v>9</v>
      </c>
    </row>
    <row r="29" spans="2:31" x14ac:dyDescent="0.45">
      <c r="B29" t="s">
        <v>173</v>
      </c>
      <c r="C29"/>
      <c r="D29"/>
      <c r="E29"/>
      <c r="F29"/>
      <c r="G29" t="s">
        <v>178</v>
      </c>
      <c r="H29" s="49">
        <v>8</v>
      </c>
      <c r="I29" s="49">
        <v>300</v>
      </c>
      <c r="J29" t="s">
        <v>181</v>
      </c>
      <c r="AA29" s="58">
        <v>1</v>
      </c>
      <c r="AB29" s="58">
        <v>1</v>
      </c>
      <c r="AD29" s="59">
        <v>1</v>
      </c>
      <c r="AE29" s="59">
        <v>3</v>
      </c>
    </row>
    <row r="30" spans="2:31" x14ac:dyDescent="0.45">
      <c r="B30"/>
      <c r="C30"/>
      <c r="D30"/>
      <c r="E30"/>
      <c r="F30"/>
      <c r="G30"/>
      <c r="J30"/>
      <c r="AA30" s="60">
        <v>1</v>
      </c>
      <c r="AB30" s="60">
        <v>1</v>
      </c>
      <c r="AD30" s="55">
        <v>1</v>
      </c>
      <c r="AE30" s="55">
        <v>3</v>
      </c>
    </row>
    <row r="31" spans="2:31" x14ac:dyDescent="0.45">
      <c r="B31"/>
      <c r="C31"/>
      <c r="D31"/>
      <c r="E31"/>
      <c r="F31"/>
      <c r="G31" t="s">
        <v>189</v>
      </c>
      <c r="H31" s="49">
        <v>1</v>
      </c>
      <c r="J31" t="s">
        <v>186</v>
      </c>
      <c r="AA31" s="60">
        <v>2</v>
      </c>
      <c r="AB31" s="60">
        <v>2</v>
      </c>
      <c r="AD31" s="55">
        <v>1</v>
      </c>
      <c r="AE31" s="55">
        <v>3</v>
      </c>
    </row>
    <row r="32" spans="2:31" x14ac:dyDescent="0.45">
      <c r="B32"/>
      <c r="C32"/>
      <c r="D32"/>
      <c r="E32"/>
      <c r="F32"/>
      <c r="G32" t="s">
        <v>189</v>
      </c>
      <c r="H32" s="49">
        <v>1</v>
      </c>
      <c r="J32" t="s">
        <v>187</v>
      </c>
      <c r="AA32" s="60">
        <v>2</v>
      </c>
      <c r="AB32" s="60">
        <v>2</v>
      </c>
      <c r="AD32" s="55">
        <v>1</v>
      </c>
      <c r="AE32" s="55">
        <v>3</v>
      </c>
    </row>
    <row r="33" spans="2:31" x14ac:dyDescent="0.45">
      <c r="B33"/>
      <c r="C33"/>
      <c r="D33"/>
      <c r="E33"/>
      <c r="F33"/>
      <c r="G33" t="s">
        <v>189</v>
      </c>
      <c r="H33" s="49">
        <v>4</v>
      </c>
      <c r="I33" s="49">
        <v>50</v>
      </c>
      <c r="J33" t="s">
        <v>188</v>
      </c>
      <c r="AA33" s="60">
        <v>3</v>
      </c>
      <c r="AB33" s="60">
        <v>3</v>
      </c>
      <c r="AD33" s="55">
        <v>2</v>
      </c>
      <c r="AE33" s="55">
        <v>4</v>
      </c>
    </row>
    <row r="34" spans="2:31" x14ac:dyDescent="0.45">
      <c r="B34"/>
      <c r="C34"/>
      <c r="D34"/>
      <c r="E34"/>
      <c r="F34"/>
      <c r="G34"/>
      <c r="H34"/>
      <c r="J34"/>
      <c r="AA34" s="60">
        <v>3</v>
      </c>
      <c r="AB34" s="60">
        <v>3</v>
      </c>
      <c r="AD34" s="55">
        <v>2</v>
      </c>
      <c r="AE34" s="55">
        <v>4</v>
      </c>
    </row>
    <row r="35" spans="2:31" x14ac:dyDescent="0.45">
      <c r="B35"/>
      <c r="C35"/>
      <c r="D35"/>
      <c r="E35"/>
      <c r="F35"/>
      <c r="G35"/>
      <c r="H35"/>
      <c r="J35"/>
      <c r="AA35" s="60">
        <v>4</v>
      </c>
      <c r="AB35" s="60">
        <v>4</v>
      </c>
      <c r="AD35" s="55">
        <v>2</v>
      </c>
      <c r="AE35" s="55">
        <v>4</v>
      </c>
    </row>
    <row r="36" spans="2:31" x14ac:dyDescent="0.45">
      <c r="B36"/>
      <c r="C36"/>
      <c r="D36"/>
      <c r="E36"/>
      <c r="F36"/>
      <c r="G36"/>
      <c r="H36"/>
      <c r="J36"/>
      <c r="AA36" s="63">
        <v>4</v>
      </c>
      <c r="AB36" s="63">
        <v>4</v>
      </c>
      <c r="AD36" s="57">
        <v>2</v>
      </c>
      <c r="AE36" s="57">
        <v>4</v>
      </c>
    </row>
    <row r="37" spans="2:31" x14ac:dyDescent="0.45">
      <c r="B37"/>
      <c r="C37"/>
      <c r="D37"/>
      <c r="E37"/>
      <c r="F37"/>
      <c r="G37"/>
      <c r="H37"/>
      <c r="J37"/>
    </row>
    <row r="38" spans="2:31" x14ac:dyDescent="0.45">
      <c r="B38" t="s">
        <v>195</v>
      </c>
      <c r="C38"/>
      <c r="D38"/>
      <c r="E38"/>
      <c r="F38"/>
      <c r="G38"/>
      <c r="H38"/>
      <c r="J38"/>
    </row>
    <row r="39" spans="2:31" x14ac:dyDescent="0.45">
      <c r="B39"/>
      <c r="C39"/>
      <c r="D39" t="s">
        <v>198</v>
      </c>
      <c r="E39" t="s">
        <v>199</v>
      </c>
      <c r="F39"/>
      <c r="G39"/>
      <c r="H39"/>
      <c r="J39"/>
    </row>
    <row r="40" spans="2:31" x14ac:dyDescent="0.45">
      <c r="B40" t="s">
        <v>114</v>
      </c>
      <c r="C40">
        <v>384</v>
      </c>
      <c r="D40"/>
      <c r="E40"/>
      <c r="F40"/>
      <c r="G40"/>
      <c r="H40"/>
      <c r="J40"/>
    </row>
    <row r="41" spans="2:31" x14ac:dyDescent="0.45">
      <c r="B41" t="s">
        <v>196</v>
      </c>
      <c r="C41">
        <v>4</v>
      </c>
      <c r="D41">
        <f>C41*C40</f>
        <v>1536</v>
      </c>
      <c r="E41">
        <f>D41/96</f>
        <v>16</v>
      </c>
      <c r="F41"/>
      <c r="G41"/>
      <c r="H41"/>
      <c r="J41"/>
    </row>
    <row r="42" spans="2:31" x14ac:dyDescent="0.45">
      <c r="B42" t="s">
        <v>197</v>
      </c>
      <c r="C42">
        <v>1</v>
      </c>
      <c r="D42">
        <f>N45</f>
        <v>0</v>
      </c>
      <c r="E42"/>
      <c r="F42"/>
      <c r="G42"/>
      <c r="H42"/>
      <c r="J42"/>
    </row>
    <row r="43" spans="2:31" x14ac:dyDescent="0.45">
      <c r="B43"/>
      <c r="C43"/>
      <c r="D43"/>
      <c r="E43"/>
      <c r="F43"/>
      <c r="G43"/>
      <c r="H43"/>
      <c r="J43"/>
    </row>
    <row r="44" spans="2:31" x14ac:dyDescent="0.45">
      <c r="B44"/>
      <c r="C44"/>
      <c r="D44"/>
      <c r="E44"/>
      <c r="F44"/>
      <c r="G44"/>
      <c r="H44"/>
      <c r="J44"/>
    </row>
    <row r="45" spans="2:31" x14ac:dyDescent="0.45">
      <c r="B45"/>
      <c r="C45"/>
      <c r="D45"/>
      <c r="E45"/>
      <c r="F45"/>
      <c r="G45"/>
      <c r="H45"/>
      <c r="J45"/>
    </row>
    <row r="46" spans="2:31" x14ac:dyDescent="0.45">
      <c r="B46"/>
      <c r="C46"/>
      <c r="D46"/>
      <c r="E46"/>
      <c r="F46"/>
      <c r="G46"/>
      <c r="H46"/>
      <c r="J46"/>
    </row>
    <row r="47" spans="2:31" x14ac:dyDescent="0.45">
      <c r="B47"/>
      <c r="C47"/>
      <c r="D47"/>
      <c r="E47"/>
      <c r="F47"/>
      <c r="G47"/>
      <c r="H47"/>
      <c r="J47"/>
    </row>
    <row r="48" spans="2:31" x14ac:dyDescent="0.45">
      <c r="B48"/>
      <c r="C48"/>
      <c r="D48"/>
      <c r="E48"/>
      <c r="F48"/>
      <c r="G48"/>
      <c r="H48"/>
      <c r="J48"/>
    </row>
    <row r="49" spans="9:9" customFormat="1" x14ac:dyDescent="0.45">
      <c r="I49" s="49"/>
    </row>
    <row r="50" spans="9:9" customFormat="1" x14ac:dyDescent="0.45">
      <c r="I50" s="49"/>
    </row>
    <row r="51" spans="9:9" customFormat="1" x14ac:dyDescent="0.45">
      <c r="I51" s="49"/>
    </row>
    <row r="52" spans="9:9" customFormat="1" x14ac:dyDescent="0.45">
      <c r="I52" s="49"/>
    </row>
    <row r="53" spans="9:9" customFormat="1" x14ac:dyDescent="0.45">
      <c r="I53" s="49"/>
    </row>
    <row r="54" spans="9:9" customFormat="1" x14ac:dyDescent="0.45">
      <c r="I54" s="49"/>
    </row>
    <row r="55" spans="9:9" customFormat="1" x14ac:dyDescent="0.45">
      <c r="I55" s="49"/>
    </row>
    <row r="56" spans="9:9" customFormat="1" x14ac:dyDescent="0.45">
      <c r="I56" s="49"/>
    </row>
    <row r="57" spans="9:9" customFormat="1" x14ac:dyDescent="0.45">
      <c r="I57" s="49"/>
    </row>
    <row r="58" spans="9:9" customFormat="1" x14ac:dyDescent="0.45">
      <c r="I58" s="49"/>
    </row>
    <row r="59" spans="9:9" customFormat="1" x14ac:dyDescent="0.45">
      <c r="I59" s="49"/>
    </row>
    <row r="60" spans="9:9" customFormat="1" x14ac:dyDescent="0.45">
      <c r="I60" s="49"/>
    </row>
    <row r="61" spans="9:9" customFormat="1" x14ac:dyDescent="0.45">
      <c r="I61" s="49"/>
    </row>
    <row r="62" spans="9:9" customFormat="1" x14ac:dyDescent="0.45">
      <c r="I62" s="49"/>
    </row>
    <row r="63" spans="9:9" customFormat="1" x14ac:dyDescent="0.45">
      <c r="I63" s="49"/>
    </row>
    <row r="64" spans="9:9" customFormat="1" x14ac:dyDescent="0.45">
      <c r="I64" s="49"/>
    </row>
    <row r="65" spans="9:9" customFormat="1" x14ac:dyDescent="0.45">
      <c r="I65" s="49"/>
    </row>
    <row r="66" spans="9:9" customFormat="1" x14ac:dyDescent="0.45">
      <c r="I66" s="49"/>
    </row>
    <row r="67" spans="9:9" customFormat="1" x14ac:dyDescent="0.45">
      <c r="I67" s="49"/>
    </row>
    <row r="68" spans="9:9" customFormat="1" x14ac:dyDescent="0.45">
      <c r="I68" s="49"/>
    </row>
    <row r="69" spans="9:9" customFormat="1" x14ac:dyDescent="0.45">
      <c r="I69" s="49"/>
    </row>
    <row r="70" spans="9:9" customFormat="1" x14ac:dyDescent="0.45">
      <c r="I70" s="49"/>
    </row>
    <row r="71" spans="9:9" customFormat="1" x14ac:dyDescent="0.45">
      <c r="I71" s="49"/>
    </row>
    <row r="72" spans="9:9" customFormat="1" x14ac:dyDescent="0.45">
      <c r="I72" s="49"/>
    </row>
    <row r="73" spans="9:9" customFormat="1" x14ac:dyDescent="0.45">
      <c r="I73" s="49"/>
    </row>
    <row r="74" spans="9:9" customFormat="1" x14ac:dyDescent="0.45">
      <c r="I74" s="49"/>
    </row>
    <row r="75" spans="9:9" customFormat="1" x14ac:dyDescent="0.45">
      <c r="I75" s="49"/>
    </row>
    <row r="76" spans="9:9" customFormat="1" x14ac:dyDescent="0.45">
      <c r="I76" s="49"/>
    </row>
    <row r="77" spans="9:9" customFormat="1" x14ac:dyDescent="0.45">
      <c r="I77" s="49"/>
    </row>
    <row r="78" spans="9:9" customFormat="1" x14ac:dyDescent="0.45">
      <c r="I78" s="49"/>
    </row>
    <row r="79" spans="9:9" customFormat="1" x14ac:dyDescent="0.45">
      <c r="I79" s="49"/>
    </row>
    <row r="80" spans="9:9" customFormat="1" x14ac:dyDescent="0.45">
      <c r="I80" s="49"/>
    </row>
    <row r="81" spans="9:9" customFormat="1" x14ac:dyDescent="0.45">
      <c r="I81" s="49"/>
    </row>
    <row r="82" spans="9:9" customFormat="1" x14ac:dyDescent="0.45">
      <c r="I82" s="49"/>
    </row>
    <row r="83" spans="9:9" customFormat="1" x14ac:dyDescent="0.45">
      <c r="I83" s="49"/>
    </row>
    <row r="84" spans="9:9" customFormat="1" x14ac:dyDescent="0.45">
      <c r="I84" s="49"/>
    </row>
    <row r="85" spans="9:9" customFormat="1" x14ac:dyDescent="0.45">
      <c r="I85" s="49"/>
    </row>
    <row r="86" spans="9:9" customFormat="1" x14ac:dyDescent="0.45">
      <c r="I86" s="49"/>
    </row>
    <row r="87" spans="9:9" customFormat="1" x14ac:dyDescent="0.45">
      <c r="I87" s="49"/>
    </row>
    <row r="88" spans="9:9" customFormat="1" x14ac:dyDescent="0.45">
      <c r="I88" s="49"/>
    </row>
    <row r="89" spans="9:9" customFormat="1" x14ac:dyDescent="0.45">
      <c r="I89" s="49"/>
    </row>
    <row r="90" spans="9:9" customFormat="1" x14ac:dyDescent="0.45">
      <c r="I90" s="49"/>
    </row>
  </sheetData>
  <mergeCells count="6">
    <mergeCell ref="AE8:AE15"/>
    <mergeCell ref="Z8:Z15"/>
    <mergeCell ref="AA8:AA15"/>
    <mergeCell ref="AB8:AB15"/>
    <mergeCell ref="AC8:AC15"/>
    <mergeCell ref="AD8:AD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6234-A3C5-43F7-8CAF-1413B8116D38}">
  <sheetPr>
    <pageSetUpPr fitToPage="1"/>
  </sheetPr>
  <dimension ref="A1:T388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53" sqref="A53:XFD61"/>
    </sheetView>
  </sheetViews>
  <sheetFormatPr defaultRowHeight="14.25" x14ac:dyDescent="0.45"/>
  <cols>
    <col min="1" max="4" width="4.19921875" style="49" customWidth="1"/>
    <col min="5" max="5" width="27.73046875" style="49" customWidth="1"/>
    <col min="6" max="6" width="4" style="49" customWidth="1"/>
    <col min="7" max="7" width="13.6640625" style="49" customWidth="1"/>
    <col min="8" max="8" width="12" style="49" customWidth="1"/>
    <col min="9" max="9" width="18.9296875" style="49" bestFit="1" customWidth="1"/>
    <col min="10" max="11" width="8" style="49" bestFit="1" customWidth="1"/>
    <col min="12" max="12" width="8" style="49" customWidth="1"/>
    <col min="13" max="14" width="7.06640625" customWidth="1"/>
    <col min="15" max="15" width="7.06640625" style="13" customWidth="1"/>
    <col min="16" max="16" width="4.6640625" customWidth="1"/>
    <col min="18" max="18" width="33.19921875" customWidth="1"/>
  </cols>
  <sheetData>
    <row r="1" spans="1:18" ht="31.9" customHeight="1" x14ac:dyDescent="0.55000000000000004">
      <c r="A1" s="137" t="s">
        <v>163</v>
      </c>
      <c r="B1" s="137"/>
      <c r="M1" s="203" t="s">
        <v>372</v>
      </c>
      <c r="N1" s="203"/>
      <c r="O1" s="203"/>
    </row>
    <row r="2" spans="1:18" ht="18" customHeight="1" x14ac:dyDescent="0.45">
      <c r="M2" s="138">
        <v>20</v>
      </c>
      <c r="N2" s="138">
        <v>20</v>
      </c>
      <c r="O2" s="138">
        <v>20</v>
      </c>
    </row>
    <row r="3" spans="1:18" ht="18" customHeight="1" x14ac:dyDescent="0.45">
      <c r="A3" s="204" t="s">
        <v>373</v>
      </c>
      <c r="B3" s="204"/>
      <c r="C3" s="204"/>
      <c r="D3" s="204"/>
      <c r="E3" s="204"/>
      <c r="F3" s="204"/>
      <c r="G3" s="205" t="s">
        <v>374</v>
      </c>
      <c r="H3" s="205"/>
      <c r="I3" s="205"/>
      <c r="J3" s="206" t="s">
        <v>147</v>
      </c>
      <c r="K3" s="206"/>
      <c r="L3" s="149"/>
      <c r="M3" s="207" t="s">
        <v>182</v>
      </c>
      <c r="N3" s="207"/>
      <c r="O3" s="207"/>
      <c r="Q3" s="202" t="s">
        <v>375</v>
      </c>
      <c r="R3" s="202"/>
    </row>
    <row r="4" spans="1:18" s="143" customFormat="1" ht="139.5" customHeight="1" x14ac:dyDescent="0.45">
      <c r="A4" s="139" t="s">
        <v>166</v>
      </c>
      <c r="B4" s="139" t="s">
        <v>376</v>
      </c>
      <c r="C4" s="139" t="s">
        <v>377</v>
      </c>
      <c r="D4" s="139" t="s">
        <v>378</v>
      </c>
      <c r="E4" s="74" t="s">
        <v>379</v>
      </c>
      <c r="F4" s="74" t="s">
        <v>380</v>
      </c>
      <c r="G4" s="140" t="s">
        <v>381</v>
      </c>
      <c r="H4" s="140" t="s">
        <v>382</v>
      </c>
      <c r="I4" s="140" t="s">
        <v>402</v>
      </c>
      <c r="J4" s="141" t="s">
        <v>383</v>
      </c>
      <c r="K4" s="141" t="s">
        <v>384</v>
      </c>
      <c r="L4" s="141" t="s">
        <v>400</v>
      </c>
      <c r="M4" s="142" t="s">
        <v>385</v>
      </c>
      <c r="N4" s="142" t="s">
        <v>386</v>
      </c>
      <c r="O4" s="142" t="s">
        <v>401</v>
      </c>
      <c r="P4" s="143" t="s">
        <v>387</v>
      </c>
      <c r="Q4" s="143" t="s">
        <v>388</v>
      </c>
      <c r="R4" s="143" t="s">
        <v>389</v>
      </c>
    </row>
    <row r="5" spans="1:18" x14ac:dyDescent="0.45">
      <c r="A5" s="144">
        <v>0</v>
      </c>
      <c r="B5" s="49">
        <v>0</v>
      </c>
      <c r="C5" s="49" t="s">
        <v>0</v>
      </c>
      <c r="D5" s="49">
        <v>1</v>
      </c>
      <c r="E5" s="49" t="s">
        <v>390</v>
      </c>
      <c r="F5" s="49">
        <v>1</v>
      </c>
      <c r="G5" s="49" t="s">
        <v>146</v>
      </c>
      <c r="I5" s="64" t="s">
        <v>344</v>
      </c>
      <c r="J5" s="64">
        <v>1</v>
      </c>
      <c r="K5" s="64"/>
      <c r="L5" s="64">
        <v>1</v>
      </c>
      <c r="M5" s="49">
        <v>40</v>
      </c>
      <c r="N5" s="49"/>
      <c r="O5" s="49">
        <v>20</v>
      </c>
      <c r="P5" s="13">
        <f>SUM(M5:O5)</f>
        <v>60</v>
      </c>
    </row>
    <row r="6" spans="1:18" x14ac:dyDescent="0.45">
      <c r="A6" s="146">
        <v>2</v>
      </c>
      <c r="B6" s="49">
        <v>1</v>
      </c>
      <c r="C6" s="49" t="s">
        <v>2</v>
      </c>
      <c r="D6" s="49">
        <v>1</v>
      </c>
      <c r="E6" s="49" t="s">
        <v>390</v>
      </c>
      <c r="F6" s="49">
        <v>1</v>
      </c>
      <c r="G6" s="49" t="s">
        <v>146</v>
      </c>
      <c r="J6" s="64">
        <v>1</v>
      </c>
      <c r="M6" s="49">
        <v>60</v>
      </c>
      <c r="N6" s="49"/>
      <c r="O6" s="49"/>
      <c r="P6" s="13">
        <f t="shared" ref="P6:P69" si="0">SUM(M6:O6)</f>
        <v>60</v>
      </c>
    </row>
    <row r="7" spans="1:18" x14ac:dyDescent="0.45">
      <c r="A7" s="146">
        <v>4</v>
      </c>
      <c r="B7" s="49">
        <v>2</v>
      </c>
      <c r="C7" s="49" t="s">
        <v>4</v>
      </c>
      <c r="D7" s="49">
        <v>1</v>
      </c>
      <c r="E7" s="49" t="s">
        <v>390</v>
      </c>
      <c r="F7" s="49">
        <v>1</v>
      </c>
      <c r="G7" s="49" t="s">
        <v>146</v>
      </c>
      <c r="J7" s="64">
        <v>1</v>
      </c>
      <c r="M7" s="49">
        <v>60</v>
      </c>
      <c r="N7" s="49"/>
      <c r="O7" s="49"/>
      <c r="P7" s="13">
        <f t="shared" si="0"/>
        <v>60</v>
      </c>
    </row>
    <row r="8" spans="1:18" x14ac:dyDescent="0.45">
      <c r="A8" s="146">
        <v>6</v>
      </c>
      <c r="B8" s="49">
        <v>3</v>
      </c>
      <c r="C8" s="49" t="s">
        <v>6</v>
      </c>
      <c r="D8" s="49">
        <v>1</v>
      </c>
      <c r="E8" s="49" t="s">
        <v>390</v>
      </c>
      <c r="F8" s="49">
        <v>1</v>
      </c>
      <c r="G8" s="49" t="s">
        <v>146</v>
      </c>
      <c r="J8" s="64">
        <v>1</v>
      </c>
      <c r="M8" s="49">
        <v>60</v>
      </c>
      <c r="N8" s="49"/>
      <c r="O8" s="49"/>
      <c r="P8" s="13">
        <f t="shared" si="0"/>
        <v>60</v>
      </c>
    </row>
    <row r="9" spans="1:18" x14ac:dyDescent="0.45">
      <c r="A9" s="146">
        <v>8</v>
      </c>
      <c r="B9" s="49">
        <v>4</v>
      </c>
      <c r="C9" s="49" t="s">
        <v>391</v>
      </c>
      <c r="D9" s="49">
        <v>1</v>
      </c>
      <c r="E9" s="49" t="s">
        <v>392</v>
      </c>
      <c r="F9" s="49">
        <v>1</v>
      </c>
      <c r="G9" s="49" t="s">
        <v>146</v>
      </c>
      <c r="J9" s="64">
        <v>1</v>
      </c>
      <c r="M9" s="49">
        <v>60</v>
      </c>
      <c r="N9" s="49"/>
      <c r="O9" s="49"/>
      <c r="P9" s="13">
        <f t="shared" si="0"/>
        <v>60</v>
      </c>
    </row>
    <row r="10" spans="1:18" x14ac:dyDescent="0.45">
      <c r="A10" s="146">
        <v>10</v>
      </c>
      <c r="B10" s="49">
        <v>5</v>
      </c>
      <c r="C10" s="49" t="s">
        <v>394</v>
      </c>
      <c r="D10" s="49">
        <v>1</v>
      </c>
      <c r="E10" s="49" t="s">
        <v>392</v>
      </c>
      <c r="F10" s="49">
        <v>1</v>
      </c>
      <c r="G10" s="49" t="s">
        <v>146</v>
      </c>
      <c r="J10" s="64">
        <v>1</v>
      </c>
      <c r="M10" s="49">
        <v>60</v>
      </c>
      <c r="N10" s="49"/>
      <c r="O10" s="49"/>
      <c r="P10" s="13">
        <f t="shared" si="0"/>
        <v>60</v>
      </c>
    </row>
    <row r="11" spans="1:18" x14ac:dyDescent="0.45">
      <c r="A11" s="146">
        <v>12</v>
      </c>
      <c r="B11" s="49">
        <v>6</v>
      </c>
      <c r="C11" s="49" t="s">
        <v>395</v>
      </c>
      <c r="D11" s="49">
        <v>1</v>
      </c>
      <c r="E11" s="49" t="s">
        <v>392</v>
      </c>
      <c r="F11" s="49">
        <v>1</v>
      </c>
      <c r="G11" s="49" t="s">
        <v>146</v>
      </c>
      <c r="J11" s="64">
        <v>1</v>
      </c>
      <c r="M11" s="49">
        <v>60</v>
      </c>
      <c r="N11" s="49"/>
      <c r="O11" s="49"/>
      <c r="P11" s="13">
        <f t="shared" si="0"/>
        <v>60</v>
      </c>
    </row>
    <row r="12" spans="1:18" x14ac:dyDescent="0.45">
      <c r="A12" s="146">
        <v>14</v>
      </c>
      <c r="B12" s="49">
        <v>7</v>
      </c>
      <c r="C12" s="49" t="s">
        <v>397</v>
      </c>
      <c r="D12" s="49">
        <v>1</v>
      </c>
      <c r="E12" s="49" t="s">
        <v>392</v>
      </c>
      <c r="F12" s="49">
        <v>1</v>
      </c>
      <c r="G12" s="49" t="s">
        <v>146</v>
      </c>
      <c r="J12" s="64">
        <v>1</v>
      </c>
      <c r="K12" s="64"/>
      <c r="L12" s="64"/>
      <c r="M12" s="49">
        <v>60</v>
      </c>
      <c r="N12" s="49"/>
      <c r="O12" s="49"/>
      <c r="P12" s="13">
        <f t="shared" si="0"/>
        <v>60</v>
      </c>
    </row>
    <row r="13" spans="1:18" x14ac:dyDescent="0.45">
      <c r="A13" s="145">
        <v>1</v>
      </c>
      <c r="B13" s="49">
        <v>8</v>
      </c>
      <c r="C13" s="49" t="s">
        <v>1</v>
      </c>
      <c r="D13" s="49">
        <v>1</v>
      </c>
      <c r="E13" s="49" t="s">
        <v>390</v>
      </c>
      <c r="F13" s="49">
        <v>1</v>
      </c>
      <c r="G13" s="49" t="s">
        <v>146</v>
      </c>
      <c r="J13" s="64">
        <v>1</v>
      </c>
      <c r="M13" s="49">
        <v>60</v>
      </c>
      <c r="N13" s="49"/>
      <c r="O13" s="49"/>
      <c r="P13" s="13">
        <f t="shared" si="0"/>
        <v>60</v>
      </c>
    </row>
    <row r="14" spans="1:18" x14ac:dyDescent="0.45">
      <c r="A14" s="145">
        <v>3</v>
      </c>
      <c r="B14" s="49">
        <v>9</v>
      </c>
      <c r="C14" s="49" t="s">
        <v>3</v>
      </c>
      <c r="D14" s="49">
        <v>1</v>
      </c>
      <c r="E14" s="49" t="s">
        <v>390</v>
      </c>
      <c r="F14" s="49">
        <v>1</v>
      </c>
      <c r="G14" s="49" t="s">
        <v>146</v>
      </c>
      <c r="J14" s="64">
        <v>1</v>
      </c>
      <c r="M14" s="49">
        <v>60</v>
      </c>
      <c r="N14" s="49"/>
      <c r="O14" s="49"/>
      <c r="P14" s="13">
        <f t="shared" si="0"/>
        <v>60</v>
      </c>
    </row>
    <row r="15" spans="1:18" x14ac:dyDescent="0.45">
      <c r="A15" s="145">
        <v>5</v>
      </c>
      <c r="B15" s="49">
        <v>10</v>
      </c>
      <c r="C15" s="49" t="s">
        <v>5</v>
      </c>
      <c r="D15" s="49">
        <v>1</v>
      </c>
      <c r="E15" s="49" t="s">
        <v>390</v>
      </c>
      <c r="F15" s="49">
        <v>1</v>
      </c>
      <c r="G15" s="49" t="s">
        <v>146</v>
      </c>
      <c r="J15" s="64">
        <v>1</v>
      </c>
      <c r="M15" s="49">
        <v>60</v>
      </c>
      <c r="N15" s="49"/>
      <c r="O15" s="49"/>
      <c r="P15" s="13">
        <f t="shared" si="0"/>
        <v>60</v>
      </c>
    </row>
    <row r="16" spans="1:18" x14ac:dyDescent="0.45">
      <c r="A16" s="145">
        <v>7</v>
      </c>
      <c r="B16" s="49">
        <v>11</v>
      </c>
      <c r="C16" s="49" t="s">
        <v>7</v>
      </c>
      <c r="D16" s="49">
        <v>1</v>
      </c>
      <c r="E16" s="49" t="s">
        <v>390</v>
      </c>
      <c r="F16" s="49">
        <v>1</v>
      </c>
      <c r="G16" s="49" t="s">
        <v>146</v>
      </c>
      <c r="J16" s="64">
        <v>1</v>
      </c>
      <c r="M16" s="49">
        <v>60</v>
      </c>
      <c r="N16" s="49"/>
      <c r="O16" s="49"/>
      <c r="P16" s="13">
        <f t="shared" si="0"/>
        <v>60</v>
      </c>
    </row>
    <row r="17" spans="1:16" x14ac:dyDescent="0.45">
      <c r="A17" s="145">
        <v>9</v>
      </c>
      <c r="B17" s="49">
        <v>12</v>
      </c>
      <c r="C17" s="49" t="s">
        <v>393</v>
      </c>
      <c r="D17" s="49">
        <v>1</v>
      </c>
      <c r="E17" s="49" t="s">
        <v>392</v>
      </c>
      <c r="F17" s="49">
        <v>1</v>
      </c>
      <c r="G17" s="49" t="s">
        <v>146</v>
      </c>
      <c r="J17" s="64">
        <v>1</v>
      </c>
      <c r="M17" s="49">
        <v>60</v>
      </c>
      <c r="N17" s="49"/>
      <c r="O17" s="49"/>
      <c r="P17" s="13">
        <f t="shared" si="0"/>
        <v>60</v>
      </c>
    </row>
    <row r="18" spans="1:16" x14ac:dyDescent="0.45">
      <c r="A18" s="145">
        <v>11</v>
      </c>
      <c r="B18" s="49">
        <v>13</v>
      </c>
      <c r="C18" s="49" t="s">
        <v>124</v>
      </c>
      <c r="D18" s="49">
        <v>1</v>
      </c>
      <c r="E18" s="49" t="s">
        <v>392</v>
      </c>
      <c r="F18" s="49">
        <v>1</v>
      </c>
      <c r="G18" s="49" t="s">
        <v>146</v>
      </c>
      <c r="J18" s="64">
        <v>1</v>
      </c>
      <c r="M18" s="49">
        <v>60</v>
      </c>
      <c r="N18" s="49"/>
      <c r="O18" s="49"/>
      <c r="P18" s="13">
        <f t="shared" si="0"/>
        <v>60</v>
      </c>
    </row>
    <row r="19" spans="1:16" x14ac:dyDescent="0.45">
      <c r="A19" s="145">
        <v>13</v>
      </c>
      <c r="B19" s="49">
        <v>14</v>
      </c>
      <c r="C19" s="49" t="s">
        <v>396</v>
      </c>
      <c r="D19" s="49">
        <v>1</v>
      </c>
      <c r="E19" s="49" t="s">
        <v>392</v>
      </c>
      <c r="F19" s="49">
        <v>1</v>
      </c>
      <c r="G19" s="49" t="s">
        <v>146</v>
      </c>
      <c r="J19" s="64">
        <v>1</v>
      </c>
      <c r="K19" s="64"/>
      <c r="L19" s="64"/>
      <c r="M19" s="49">
        <v>60</v>
      </c>
      <c r="N19" s="49"/>
      <c r="O19" s="49"/>
      <c r="P19" s="13">
        <f t="shared" si="0"/>
        <v>60</v>
      </c>
    </row>
    <row r="20" spans="1:16" x14ac:dyDescent="0.45">
      <c r="A20" s="145">
        <v>15</v>
      </c>
      <c r="B20" s="49">
        <v>15</v>
      </c>
      <c r="C20" s="49" t="s">
        <v>398</v>
      </c>
      <c r="D20" s="49">
        <v>1</v>
      </c>
      <c r="E20" s="49" t="s">
        <v>392</v>
      </c>
      <c r="F20" s="49">
        <v>1</v>
      </c>
      <c r="G20" s="49" t="s">
        <v>146</v>
      </c>
      <c r="J20" s="64">
        <v>1</v>
      </c>
      <c r="M20" s="49">
        <v>60</v>
      </c>
      <c r="N20" s="49"/>
      <c r="O20" s="49"/>
      <c r="P20" s="13">
        <f t="shared" si="0"/>
        <v>60</v>
      </c>
    </row>
    <row r="21" spans="1:16" x14ac:dyDescent="0.45">
      <c r="A21" s="147">
        <v>16</v>
      </c>
      <c r="B21" s="49">
        <v>16</v>
      </c>
      <c r="C21" s="49" t="s">
        <v>0</v>
      </c>
      <c r="D21" s="49">
        <v>2</v>
      </c>
      <c r="E21" s="49" t="s">
        <v>390</v>
      </c>
      <c r="F21" s="49">
        <v>1</v>
      </c>
      <c r="G21" s="49" t="s">
        <v>146</v>
      </c>
      <c r="I21" s="64" t="s">
        <v>343</v>
      </c>
      <c r="J21" s="64">
        <v>1</v>
      </c>
      <c r="K21" s="64"/>
      <c r="L21" s="64">
        <v>1</v>
      </c>
      <c r="M21" s="49">
        <v>40</v>
      </c>
      <c r="N21" s="49"/>
      <c r="O21" s="49">
        <v>20</v>
      </c>
      <c r="P21" s="13">
        <f t="shared" si="0"/>
        <v>60</v>
      </c>
    </row>
    <row r="22" spans="1:16" x14ac:dyDescent="0.45">
      <c r="A22" s="147">
        <v>18</v>
      </c>
      <c r="B22" s="49">
        <v>17</v>
      </c>
      <c r="C22" s="49" t="s">
        <v>2</v>
      </c>
      <c r="D22" s="49">
        <v>2</v>
      </c>
      <c r="E22" s="49" t="s">
        <v>390</v>
      </c>
      <c r="F22" s="49">
        <v>1</v>
      </c>
      <c r="G22" s="49" t="s">
        <v>146</v>
      </c>
      <c r="J22" s="64">
        <v>1</v>
      </c>
      <c r="M22" s="49">
        <v>60</v>
      </c>
      <c r="N22" s="49"/>
      <c r="O22" s="49"/>
      <c r="P22" s="13">
        <f t="shared" si="0"/>
        <v>60</v>
      </c>
    </row>
    <row r="23" spans="1:16" x14ac:dyDescent="0.45">
      <c r="A23" s="147">
        <v>20</v>
      </c>
      <c r="B23" s="49">
        <v>18</v>
      </c>
      <c r="C23" s="49" t="s">
        <v>4</v>
      </c>
      <c r="D23" s="49">
        <v>2</v>
      </c>
      <c r="E23" s="49" t="s">
        <v>390</v>
      </c>
      <c r="F23" s="49">
        <v>1</v>
      </c>
      <c r="G23" s="49" t="s">
        <v>146</v>
      </c>
      <c r="J23" s="64">
        <v>1</v>
      </c>
      <c r="M23" s="49">
        <v>60</v>
      </c>
      <c r="N23" s="49"/>
      <c r="O23" s="49"/>
      <c r="P23" s="13">
        <f t="shared" si="0"/>
        <v>60</v>
      </c>
    </row>
    <row r="24" spans="1:16" x14ac:dyDescent="0.45">
      <c r="A24" s="147">
        <v>22</v>
      </c>
      <c r="B24" s="49">
        <v>19</v>
      </c>
      <c r="C24" s="49" t="s">
        <v>6</v>
      </c>
      <c r="D24" s="49">
        <v>2</v>
      </c>
      <c r="E24" s="49" t="s">
        <v>390</v>
      </c>
      <c r="F24" s="49">
        <v>1</v>
      </c>
      <c r="G24" s="49" t="s">
        <v>146</v>
      </c>
      <c r="J24" s="64">
        <v>1</v>
      </c>
      <c r="M24" s="49">
        <v>60</v>
      </c>
      <c r="N24" s="49"/>
      <c r="O24" s="49"/>
      <c r="P24" s="13">
        <f t="shared" si="0"/>
        <v>60</v>
      </c>
    </row>
    <row r="25" spans="1:16" x14ac:dyDescent="0.45">
      <c r="A25" s="147">
        <v>24</v>
      </c>
      <c r="B25" s="49">
        <v>20</v>
      </c>
      <c r="C25" s="49" t="s">
        <v>391</v>
      </c>
      <c r="D25" s="49">
        <v>2</v>
      </c>
      <c r="E25" s="49" t="s">
        <v>392</v>
      </c>
      <c r="F25" s="49">
        <v>1</v>
      </c>
      <c r="G25" s="49" t="s">
        <v>146</v>
      </c>
      <c r="J25" s="64">
        <v>1</v>
      </c>
      <c r="M25" s="49">
        <v>60</v>
      </c>
      <c r="N25" s="49"/>
      <c r="O25" s="49"/>
      <c r="P25" s="13">
        <f t="shared" si="0"/>
        <v>60</v>
      </c>
    </row>
    <row r="26" spans="1:16" x14ac:dyDescent="0.45">
      <c r="A26" s="147">
        <v>26</v>
      </c>
      <c r="B26" s="49">
        <v>21</v>
      </c>
      <c r="C26" s="49" t="s">
        <v>394</v>
      </c>
      <c r="D26" s="49">
        <v>2</v>
      </c>
      <c r="E26" s="49" t="s">
        <v>392</v>
      </c>
      <c r="F26" s="49">
        <v>1</v>
      </c>
      <c r="G26" s="49" t="s">
        <v>146</v>
      </c>
      <c r="J26" s="64">
        <v>1</v>
      </c>
      <c r="M26" s="49">
        <v>60</v>
      </c>
      <c r="N26" s="49"/>
      <c r="O26" s="49"/>
      <c r="P26" s="13">
        <f t="shared" si="0"/>
        <v>60</v>
      </c>
    </row>
    <row r="27" spans="1:16" x14ac:dyDescent="0.45">
      <c r="A27" s="147">
        <v>28</v>
      </c>
      <c r="B27" s="49">
        <v>22</v>
      </c>
      <c r="C27" s="49" t="s">
        <v>395</v>
      </c>
      <c r="D27" s="49">
        <v>2</v>
      </c>
      <c r="E27" s="49" t="s">
        <v>392</v>
      </c>
      <c r="F27" s="49">
        <v>1</v>
      </c>
      <c r="G27" s="49" t="s">
        <v>146</v>
      </c>
      <c r="J27" s="64">
        <v>1</v>
      </c>
      <c r="M27" s="49">
        <v>60</v>
      </c>
      <c r="N27" s="49"/>
      <c r="O27" s="49"/>
      <c r="P27" s="13">
        <f t="shared" si="0"/>
        <v>60</v>
      </c>
    </row>
    <row r="28" spans="1:16" x14ac:dyDescent="0.45">
      <c r="A28" s="147">
        <v>30</v>
      </c>
      <c r="B28" s="49">
        <v>23</v>
      </c>
      <c r="C28" s="49" t="s">
        <v>397</v>
      </c>
      <c r="D28" s="49">
        <v>2</v>
      </c>
      <c r="E28" s="49" t="s">
        <v>392</v>
      </c>
      <c r="F28" s="49">
        <v>1</v>
      </c>
      <c r="G28" s="49" t="s">
        <v>146</v>
      </c>
      <c r="J28" s="64">
        <v>1</v>
      </c>
      <c r="K28" s="64"/>
      <c r="L28" s="64"/>
      <c r="M28" s="49">
        <v>60</v>
      </c>
      <c r="N28" s="49"/>
      <c r="O28" s="49"/>
      <c r="P28" s="13">
        <f t="shared" si="0"/>
        <v>60</v>
      </c>
    </row>
    <row r="29" spans="1:16" x14ac:dyDescent="0.45">
      <c r="A29" s="148">
        <v>17</v>
      </c>
      <c r="B29" s="49">
        <v>24</v>
      </c>
      <c r="C29" s="49" t="s">
        <v>1</v>
      </c>
      <c r="D29" s="49">
        <v>2</v>
      </c>
      <c r="E29" s="49" t="s">
        <v>390</v>
      </c>
      <c r="F29" s="49">
        <v>1</v>
      </c>
      <c r="G29" s="49" t="s">
        <v>146</v>
      </c>
      <c r="J29" s="64">
        <v>1</v>
      </c>
      <c r="M29" s="49">
        <v>60</v>
      </c>
      <c r="N29" s="49"/>
      <c r="O29" s="49"/>
      <c r="P29" s="13">
        <f t="shared" si="0"/>
        <v>60</v>
      </c>
    </row>
    <row r="30" spans="1:16" x14ac:dyDescent="0.45">
      <c r="A30" s="148">
        <v>19</v>
      </c>
      <c r="B30" s="49">
        <v>25</v>
      </c>
      <c r="C30" s="49" t="s">
        <v>3</v>
      </c>
      <c r="D30" s="49">
        <v>2</v>
      </c>
      <c r="E30" s="49" t="s">
        <v>390</v>
      </c>
      <c r="F30" s="49">
        <v>1</v>
      </c>
      <c r="G30" s="49" t="s">
        <v>146</v>
      </c>
      <c r="J30" s="64">
        <v>1</v>
      </c>
      <c r="M30" s="49">
        <v>60</v>
      </c>
      <c r="N30" s="49"/>
      <c r="O30" s="49"/>
      <c r="P30" s="13">
        <f t="shared" si="0"/>
        <v>60</v>
      </c>
    </row>
    <row r="31" spans="1:16" x14ac:dyDescent="0.45">
      <c r="A31" s="148">
        <v>21</v>
      </c>
      <c r="B31" s="49">
        <v>26</v>
      </c>
      <c r="C31" s="49" t="s">
        <v>5</v>
      </c>
      <c r="D31" s="49">
        <v>2</v>
      </c>
      <c r="E31" s="49" t="s">
        <v>390</v>
      </c>
      <c r="F31" s="49">
        <v>1</v>
      </c>
      <c r="G31" s="49" t="s">
        <v>146</v>
      </c>
      <c r="J31" s="64">
        <v>1</v>
      </c>
      <c r="M31" s="49">
        <v>60</v>
      </c>
      <c r="N31" s="49"/>
      <c r="O31" s="49"/>
      <c r="P31" s="13">
        <f t="shared" si="0"/>
        <v>60</v>
      </c>
    </row>
    <row r="32" spans="1:16" x14ac:dyDescent="0.45">
      <c r="A32" s="148">
        <v>23</v>
      </c>
      <c r="B32" s="49">
        <v>27</v>
      </c>
      <c r="C32" s="49" t="s">
        <v>7</v>
      </c>
      <c r="D32" s="49">
        <v>2</v>
      </c>
      <c r="E32" s="49" t="s">
        <v>390</v>
      </c>
      <c r="F32" s="49">
        <v>1</v>
      </c>
      <c r="G32" s="49" t="s">
        <v>146</v>
      </c>
      <c r="J32" s="64">
        <v>1</v>
      </c>
      <c r="M32" s="49">
        <v>60</v>
      </c>
      <c r="N32" s="49"/>
      <c r="O32" s="49"/>
      <c r="P32" s="13">
        <f t="shared" si="0"/>
        <v>60</v>
      </c>
    </row>
    <row r="33" spans="1:20" x14ac:dyDescent="0.45">
      <c r="A33" s="148">
        <v>25</v>
      </c>
      <c r="B33" s="49">
        <v>28</v>
      </c>
      <c r="C33" s="49" t="s">
        <v>393</v>
      </c>
      <c r="D33" s="49">
        <v>2</v>
      </c>
      <c r="E33" s="49" t="s">
        <v>392</v>
      </c>
      <c r="F33" s="49">
        <v>1</v>
      </c>
      <c r="G33" s="49" t="s">
        <v>146</v>
      </c>
      <c r="J33" s="64">
        <v>1</v>
      </c>
      <c r="M33" s="49">
        <v>60</v>
      </c>
      <c r="N33" s="49"/>
      <c r="O33" s="49"/>
      <c r="P33" s="13">
        <f t="shared" si="0"/>
        <v>60</v>
      </c>
    </row>
    <row r="34" spans="1:20" x14ac:dyDescent="0.45">
      <c r="A34" s="148">
        <v>27</v>
      </c>
      <c r="B34" s="49">
        <v>29</v>
      </c>
      <c r="C34" s="49" t="s">
        <v>124</v>
      </c>
      <c r="D34" s="49">
        <v>2</v>
      </c>
      <c r="E34" s="49" t="s">
        <v>392</v>
      </c>
      <c r="F34" s="49">
        <v>1</v>
      </c>
      <c r="G34" s="49" t="s">
        <v>146</v>
      </c>
      <c r="J34" s="64">
        <v>1</v>
      </c>
      <c r="M34" s="49">
        <v>60</v>
      </c>
      <c r="N34" s="49"/>
      <c r="O34" s="49"/>
      <c r="P34" s="13">
        <f t="shared" si="0"/>
        <v>60</v>
      </c>
    </row>
    <row r="35" spans="1:20" x14ac:dyDescent="0.45">
      <c r="A35" s="148">
        <v>29</v>
      </c>
      <c r="B35" s="49">
        <v>30</v>
      </c>
      <c r="C35" s="49" t="s">
        <v>396</v>
      </c>
      <c r="D35" s="49">
        <v>2</v>
      </c>
      <c r="E35" s="49" t="s">
        <v>392</v>
      </c>
      <c r="F35" s="49">
        <v>1</v>
      </c>
      <c r="G35" s="49" t="s">
        <v>146</v>
      </c>
      <c r="J35" s="64">
        <v>1</v>
      </c>
      <c r="K35" s="64"/>
      <c r="L35" s="64"/>
      <c r="M35" s="49">
        <v>60</v>
      </c>
      <c r="N35" s="49"/>
      <c r="O35" s="49"/>
      <c r="P35" s="13">
        <f t="shared" si="0"/>
        <v>60</v>
      </c>
    </row>
    <row r="36" spans="1:20" x14ac:dyDescent="0.45">
      <c r="A36" s="148">
        <v>31</v>
      </c>
      <c r="B36" s="49">
        <v>31</v>
      </c>
      <c r="C36" s="49" t="s">
        <v>398</v>
      </c>
      <c r="D36" s="49">
        <v>2</v>
      </c>
      <c r="E36" s="49" t="s">
        <v>392</v>
      </c>
      <c r="F36" s="49">
        <v>1</v>
      </c>
      <c r="G36" s="49" t="s">
        <v>146</v>
      </c>
      <c r="J36" s="64">
        <v>1</v>
      </c>
      <c r="M36" s="49">
        <v>60</v>
      </c>
      <c r="N36" s="49"/>
      <c r="O36" s="49"/>
      <c r="P36" s="13">
        <f t="shared" si="0"/>
        <v>60</v>
      </c>
    </row>
    <row r="37" spans="1:20" x14ac:dyDescent="0.45">
      <c r="A37" s="144">
        <v>32</v>
      </c>
      <c r="B37" s="49">
        <v>32</v>
      </c>
      <c r="C37" s="49" t="s">
        <v>0</v>
      </c>
      <c r="D37" s="49">
        <v>3</v>
      </c>
      <c r="E37" s="64" t="s">
        <v>424</v>
      </c>
      <c r="F37" s="49">
        <v>1</v>
      </c>
      <c r="G37" s="64" t="s">
        <v>343</v>
      </c>
      <c r="H37" s="64" t="s">
        <v>258</v>
      </c>
      <c r="I37" s="64" t="s">
        <v>146</v>
      </c>
      <c r="J37" s="64">
        <v>1</v>
      </c>
      <c r="K37" s="64">
        <v>1</v>
      </c>
      <c r="L37" s="64">
        <v>1</v>
      </c>
      <c r="M37" s="73">
        <f t="shared" ref="M37:M68" si="1">$M$2</f>
        <v>20</v>
      </c>
      <c r="N37" s="73">
        <f t="shared" ref="N37:N68" si="2">$N$2</f>
        <v>20</v>
      </c>
      <c r="O37" s="73">
        <f t="shared" ref="O37:O100" si="3">$O$2</f>
        <v>20</v>
      </c>
      <c r="P37" s="13">
        <f t="shared" si="0"/>
        <v>60</v>
      </c>
      <c r="S37" s="64"/>
      <c r="T37" s="64"/>
    </row>
    <row r="38" spans="1:20" x14ac:dyDescent="0.45">
      <c r="A38" s="146">
        <v>34</v>
      </c>
      <c r="B38" s="49">
        <v>33</v>
      </c>
      <c r="C38" s="49" t="s">
        <v>2</v>
      </c>
      <c r="D38" s="49">
        <v>3</v>
      </c>
      <c r="E38" s="64" t="s">
        <v>424</v>
      </c>
      <c r="F38" s="49">
        <v>1</v>
      </c>
      <c r="G38" s="64" t="s">
        <v>343</v>
      </c>
      <c r="H38" s="64" t="s">
        <v>259</v>
      </c>
      <c r="I38" s="64" t="s">
        <v>146</v>
      </c>
      <c r="J38" s="64">
        <v>1</v>
      </c>
      <c r="K38" s="64">
        <v>1</v>
      </c>
      <c r="L38" s="64">
        <v>1</v>
      </c>
      <c r="M38" s="73">
        <f t="shared" si="1"/>
        <v>20</v>
      </c>
      <c r="N38" s="73">
        <f t="shared" si="2"/>
        <v>20</v>
      </c>
      <c r="O38" s="73">
        <f t="shared" si="3"/>
        <v>20</v>
      </c>
      <c r="P38" s="13">
        <f t="shared" si="0"/>
        <v>60</v>
      </c>
      <c r="S38" s="64"/>
      <c r="T38" s="64"/>
    </row>
    <row r="39" spans="1:20" x14ac:dyDescent="0.45">
      <c r="A39" s="146">
        <v>36</v>
      </c>
      <c r="B39" s="49">
        <v>34</v>
      </c>
      <c r="C39" s="49" t="s">
        <v>4</v>
      </c>
      <c r="D39" s="49">
        <v>3</v>
      </c>
      <c r="E39" s="64" t="s">
        <v>424</v>
      </c>
      <c r="F39" s="49">
        <v>1</v>
      </c>
      <c r="G39" s="64" t="s">
        <v>343</v>
      </c>
      <c r="H39" s="64" t="s">
        <v>260</v>
      </c>
      <c r="I39" s="64" t="s">
        <v>146</v>
      </c>
      <c r="J39" s="64">
        <v>1</v>
      </c>
      <c r="K39" s="64">
        <v>1</v>
      </c>
      <c r="L39" s="64">
        <v>1</v>
      </c>
      <c r="M39" s="73">
        <f t="shared" si="1"/>
        <v>20</v>
      </c>
      <c r="N39" s="73">
        <f t="shared" si="2"/>
        <v>20</v>
      </c>
      <c r="O39" s="73">
        <f t="shared" si="3"/>
        <v>20</v>
      </c>
      <c r="P39" s="13">
        <f t="shared" si="0"/>
        <v>60</v>
      </c>
      <c r="S39" s="64"/>
      <c r="T39" s="64"/>
    </row>
    <row r="40" spans="1:20" x14ac:dyDescent="0.45">
      <c r="A40" s="146">
        <v>38</v>
      </c>
      <c r="B40" s="49">
        <v>35</v>
      </c>
      <c r="C40" s="49" t="s">
        <v>6</v>
      </c>
      <c r="D40" s="49">
        <v>3</v>
      </c>
      <c r="E40" s="64" t="s">
        <v>424</v>
      </c>
      <c r="F40" s="49">
        <v>1</v>
      </c>
      <c r="G40" s="64" t="s">
        <v>343</v>
      </c>
      <c r="H40" s="64" t="s">
        <v>261</v>
      </c>
      <c r="I40" s="64" t="s">
        <v>146</v>
      </c>
      <c r="J40" s="64">
        <v>1</v>
      </c>
      <c r="K40" s="64">
        <v>1</v>
      </c>
      <c r="L40" s="64">
        <v>1</v>
      </c>
      <c r="M40" s="73">
        <f t="shared" si="1"/>
        <v>20</v>
      </c>
      <c r="N40" s="73">
        <f t="shared" si="2"/>
        <v>20</v>
      </c>
      <c r="O40" s="73">
        <f t="shared" si="3"/>
        <v>20</v>
      </c>
      <c r="P40" s="13">
        <f t="shared" si="0"/>
        <v>60</v>
      </c>
      <c r="S40" s="64"/>
      <c r="T40" s="64"/>
    </row>
    <row r="41" spans="1:20" x14ac:dyDescent="0.45">
      <c r="A41" s="146">
        <v>40</v>
      </c>
      <c r="B41" s="49">
        <v>36</v>
      </c>
      <c r="C41" s="49" t="s">
        <v>391</v>
      </c>
      <c r="D41" s="49">
        <v>3</v>
      </c>
      <c r="E41" s="64" t="s">
        <v>424</v>
      </c>
      <c r="F41" s="49">
        <v>1</v>
      </c>
      <c r="G41" s="64" t="s">
        <v>343</v>
      </c>
      <c r="H41" s="64" t="s">
        <v>336</v>
      </c>
      <c r="I41" s="64" t="s">
        <v>146</v>
      </c>
      <c r="J41" s="64">
        <v>1</v>
      </c>
      <c r="K41" s="64">
        <v>1</v>
      </c>
      <c r="L41" s="64">
        <v>1</v>
      </c>
      <c r="M41" s="73">
        <f t="shared" si="1"/>
        <v>20</v>
      </c>
      <c r="N41" s="73">
        <f t="shared" si="2"/>
        <v>20</v>
      </c>
      <c r="O41" s="73">
        <f t="shared" si="3"/>
        <v>20</v>
      </c>
      <c r="P41" s="13">
        <f t="shared" si="0"/>
        <v>60</v>
      </c>
      <c r="S41" s="64"/>
      <c r="T41" s="64"/>
    </row>
    <row r="42" spans="1:20" x14ac:dyDescent="0.45">
      <c r="A42" s="146">
        <v>42</v>
      </c>
      <c r="B42" s="49">
        <v>37</v>
      </c>
      <c r="C42" s="49" t="s">
        <v>394</v>
      </c>
      <c r="D42" s="49">
        <v>3</v>
      </c>
      <c r="E42" s="64" t="s">
        <v>424</v>
      </c>
      <c r="F42" s="49">
        <v>1</v>
      </c>
      <c r="G42" s="64" t="s">
        <v>343</v>
      </c>
      <c r="H42" s="64" t="s">
        <v>337</v>
      </c>
      <c r="I42" s="64" t="s">
        <v>146</v>
      </c>
      <c r="J42" s="64">
        <v>1</v>
      </c>
      <c r="K42" s="64">
        <v>1</v>
      </c>
      <c r="L42" s="64">
        <v>1</v>
      </c>
      <c r="M42" s="73">
        <f t="shared" si="1"/>
        <v>20</v>
      </c>
      <c r="N42" s="73">
        <f t="shared" si="2"/>
        <v>20</v>
      </c>
      <c r="O42" s="73">
        <f t="shared" si="3"/>
        <v>20</v>
      </c>
      <c r="P42" s="13">
        <f t="shared" si="0"/>
        <v>60</v>
      </c>
      <c r="S42" s="64"/>
      <c r="T42" s="64"/>
    </row>
    <row r="43" spans="1:20" x14ac:dyDescent="0.45">
      <c r="A43" s="146">
        <v>44</v>
      </c>
      <c r="B43" s="49">
        <v>38</v>
      </c>
      <c r="C43" s="49" t="s">
        <v>395</v>
      </c>
      <c r="D43" s="49">
        <v>3</v>
      </c>
      <c r="E43" s="64" t="s">
        <v>424</v>
      </c>
      <c r="F43" s="49">
        <v>1</v>
      </c>
      <c r="G43" s="64" t="s">
        <v>343</v>
      </c>
      <c r="H43" s="64" t="s">
        <v>338</v>
      </c>
      <c r="I43" s="64" t="s">
        <v>146</v>
      </c>
      <c r="J43" s="64">
        <v>1</v>
      </c>
      <c r="K43" s="64">
        <v>1</v>
      </c>
      <c r="L43" s="64">
        <v>1</v>
      </c>
      <c r="M43" s="73">
        <f t="shared" si="1"/>
        <v>20</v>
      </c>
      <c r="N43" s="73">
        <f t="shared" si="2"/>
        <v>20</v>
      </c>
      <c r="O43" s="73">
        <f t="shared" si="3"/>
        <v>20</v>
      </c>
      <c r="P43" s="13">
        <f t="shared" si="0"/>
        <v>60</v>
      </c>
      <c r="S43" s="64"/>
      <c r="T43" s="64"/>
    </row>
    <row r="44" spans="1:20" x14ac:dyDescent="0.45">
      <c r="A44" s="146">
        <v>46</v>
      </c>
      <c r="B44" s="49">
        <v>39</v>
      </c>
      <c r="C44" s="49" t="s">
        <v>397</v>
      </c>
      <c r="D44" s="49">
        <v>3</v>
      </c>
      <c r="E44" s="64" t="s">
        <v>424</v>
      </c>
      <c r="F44" s="49">
        <v>1</v>
      </c>
      <c r="G44" s="64" t="s">
        <v>343</v>
      </c>
      <c r="H44" s="64" t="s">
        <v>339</v>
      </c>
      <c r="I44" s="64" t="s">
        <v>146</v>
      </c>
      <c r="J44" s="64">
        <v>1</v>
      </c>
      <c r="K44" s="64">
        <v>1</v>
      </c>
      <c r="L44" s="64">
        <v>1</v>
      </c>
      <c r="M44" s="73">
        <f t="shared" si="1"/>
        <v>20</v>
      </c>
      <c r="N44" s="73">
        <f t="shared" si="2"/>
        <v>20</v>
      </c>
      <c r="O44" s="73">
        <f t="shared" si="3"/>
        <v>20</v>
      </c>
      <c r="P44" s="13">
        <f t="shared" si="0"/>
        <v>60</v>
      </c>
      <c r="S44" s="64"/>
      <c r="T44" s="64"/>
    </row>
    <row r="45" spans="1:20" x14ac:dyDescent="0.45">
      <c r="A45" s="145">
        <v>33</v>
      </c>
      <c r="B45" s="49">
        <v>40</v>
      </c>
      <c r="C45" s="49" t="s">
        <v>1</v>
      </c>
      <c r="D45" s="49">
        <v>3</v>
      </c>
      <c r="E45" s="64" t="s">
        <v>424</v>
      </c>
      <c r="F45" s="49">
        <v>1</v>
      </c>
      <c r="G45" s="64" t="s">
        <v>344</v>
      </c>
      <c r="H45" s="64" t="s">
        <v>258</v>
      </c>
      <c r="I45" s="64" t="s">
        <v>146</v>
      </c>
      <c r="J45" s="64">
        <v>1</v>
      </c>
      <c r="K45" s="64">
        <v>1</v>
      </c>
      <c r="L45" s="64">
        <v>1</v>
      </c>
      <c r="M45" s="73">
        <f t="shared" si="1"/>
        <v>20</v>
      </c>
      <c r="N45" s="73">
        <f t="shared" si="2"/>
        <v>20</v>
      </c>
      <c r="O45" s="73">
        <f t="shared" si="3"/>
        <v>20</v>
      </c>
      <c r="P45" s="13">
        <f t="shared" si="0"/>
        <v>60</v>
      </c>
      <c r="S45" s="64"/>
      <c r="T45" s="64"/>
    </row>
    <row r="46" spans="1:20" x14ac:dyDescent="0.45">
      <c r="A46" s="145">
        <v>35</v>
      </c>
      <c r="B46" s="49">
        <v>41</v>
      </c>
      <c r="C46" s="49" t="s">
        <v>3</v>
      </c>
      <c r="D46" s="49">
        <v>3</v>
      </c>
      <c r="E46" s="64" t="s">
        <v>424</v>
      </c>
      <c r="F46" s="49">
        <v>1</v>
      </c>
      <c r="G46" s="64" t="s">
        <v>344</v>
      </c>
      <c r="H46" s="64" t="s">
        <v>259</v>
      </c>
      <c r="I46" s="64" t="s">
        <v>146</v>
      </c>
      <c r="J46" s="64">
        <v>1</v>
      </c>
      <c r="K46" s="64">
        <v>1</v>
      </c>
      <c r="L46" s="64">
        <v>1</v>
      </c>
      <c r="M46" s="73">
        <f t="shared" si="1"/>
        <v>20</v>
      </c>
      <c r="N46" s="73">
        <f t="shared" si="2"/>
        <v>20</v>
      </c>
      <c r="O46" s="73">
        <f t="shared" si="3"/>
        <v>20</v>
      </c>
      <c r="P46" s="13">
        <f t="shared" si="0"/>
        <v>60</v>
      </c>
      <c r="S46" s="64"/>
      <c r="T46" s="64"/>
    </row>
    <row r="47" spans="1:20" x14ac:dyDescent="0.45">
      <c r="A47" s="145">
        <v>37</v>
      </c>
      <c r="B47" s="49">
        <v>42</v>
      </c>
      <c r="C47" s="49" t="s">
        <v>5</v>
      </c>
      <c r="D47" s="49">
        <v>3</v>
      </c>
      <c r="E47" s="64" t="s">
        <v>424</v>
      </c>
      <c r="F47" s="49">
        <v>1</v>
      </c>
      <c r="G47" s="64" t="s">
        <v>344</v>
      </c>
      <c r="H47" s="64" t="s">
        <v>260</v>
      </c>
      <c r="I47" s="64" t="s">
        <v>146</v>
      </c>
      <c r="J47" s="64">
        <v>1</v>
      </c>
      <c r="K47" s="64">
        <v>1</v>
      </c>
      <c r="L47" s="64">
        <v>1</v>
      </c>
      <c r="M47" s="73">
        <f t="shared" si="1"/>
        <v>20</v>
      </c>
      <c r="N47" s="73">
        <f t="shared" si="2"/>
        <v>20</v>
      </c>
      <c r="O47" s="73">
        <f t="shared" si="3"/>
        <v>20</v>
      </c>
      <c r="P47" s="13">
        <f t="shared" si="0"/>
        <v>60</v>
      </c>
      <c r="S47" s="64"/>
      <c r="T47" s="64"/>
    </row>
    <row r="48" spans="1:20" x14ac:dyDescent="0.45">
      <c r="A48" s="145">
        <v>39</v>
      </c>
      <c r="B48" s="49">
        <v>43</v>
      </c>
      <c r="C48" s="49" t="s">
        <v>7</v>
      </c>
      <c r="D48" s="49">
        <v>3</v>
      </c>
      <c r="E48" s="64" t="s">
        <v>424</v>
      </c>
      <c r="F48" s="49">
        <v>1</v>
      </c>
      <c r="G48" s="64" t="s">
        <v>344</v>
      </c>
      <c r="H48" s="64" t="s">
        <v>261</v>
      </c>
      <c r="I48" s="64" t="s">
        <v>146</v>
      </c>
      <c r="J48" s="64">
        <v>1</v>
      </c>
      <c r="K48" s="64">
        <v>1</v>
      </c>
      <c r="L48" s="64">
        <v>1</v>
      </c>
      <c r="M48" s="73">
        <f t="shared" si="1"/>
        <v>20</v>
      </c>
      <c r="N48" s="73">
        <f t="shared" si="2"/>
        <v>20</v>
      </c>
      <c r="O48" s="73">
        <f t="shared" si="3"/>
        <v>20</v>
      </c>
      <c r="P48" s="13">
        <f t="shared" si="0"/>
        <v>60</v>
      </c>
      <c r="S48" s="64"/>
      <c r="T48" s="64"/>
    </row>
    <row r="49" spans="1:20" x14ac:dyDescent="0.45">
      <c r="A49" s="145">
        <v>41</v>
      </c>
      <c r="B49" s="49">
        <v>44</v>
      </c>
      <c r="C49" s="49" t="s">
        <v>393</v>
      </c>
      <c r="D49" s="49">
        <v>3</v>
      </c>
      <c r="E49" s="64" t="s">
        <v>424</v>
      </c>
      <c r="F49" s="49">
        <v>1</v>
      </c>
      <c r="G49" s="64" t="s">
        <v>344</v>
      </c>
      <c r="H49" s="64" t="s">
        <v>336</v>
      </c>
      <c r="I49" s="64" t="s">
        <v>146</v>
      </c>
      <c r="J49" s="64">
        <v>1</v>
      </c>
      <c r="K49" s="64">
        <v>1</v>
      </c>
      <c r="L49" s="64">
        <v>1</v>
      </c>
      <c r="M49" s="73">
        <f t="shared" si="1"/>
        <v>20</v>
      </c>
      <c r="N49" s="73">
        <f t="shared" si="2"/>
        <v>20</v>
      </c>
      <c r="O49" s="73">
        <f t="shared" si="3"/>
        <v>20</v>
      </c>
      <c r="P49" s="13">
        <f t="shared" si="0"/>
        <v>60</v>
      </c>
      <c r="S49" s="64"/>
      <c r="T49" s="64"/>
    </row>
    <row r="50" spans="1:20" x14ac:dyDescent="0.45">
      <c r="A50" s="145">
        <v>43</v>
      </c>
      <c r="B50" s="49">
        <v>45</v>
      </c>
      <c r="C50" s="49" t="s">
        <v>124</v>
      </c>
      <c r="D50" s="49">
        <v>3</v>
      </c>
      <c r="E50" s="64" t="s">
        <v>424</v>
      </c>
      <c r="F50" s="49">
        <v>1</v>
      </c>
      <c r="G50" s="64" t="s">
        <v>344</v>
      </c>
      <c r="H50" s="64" t="s">
        <v>337</v>
      </c>
      <c r="I50" s="64" t="s">
        <v>146</v>
      </c>
      <c r="J50" s="64">
        <v>1</v>
      </c>
      <c r="K50" s="64">
        <v>1</v>
      </c>
      <c r="L50" s="64">
        <v>1</v>
      </c>
      <c r="M50" s="73">
        <f t="shared" si="1"/>
        <v>20</v>
      </c>
      <c r="N50" s="73">
        <f t="shared" si="2"/>
        <v>20</v>
      </c>
      <c r="O50" s="73">
        <f t="shared" si="3"/>
        <v>20</v>
      </c>
      <c r="P50" s="13">
        <f t="shared" si="0"/>
        <v>60</v>
      </c>
      <c r="S50" s="64"/>
      <c r="T50" s="64"/>
    </row>
    <row r="51" spans="1:20" x14ac:dyDescent="0.45">
      <c r="A51" s="145">
        <v>45</v>
      </c>
      <c r="B51" s="49">
        <v>46</v>
      </c>
      <c r="C51" s="49" t="s">
        <v>396</v>
      </c>
      <c r="D51" s="49">
        <v>3</v>
      </c>
      <c r="E51" s="64" t="s">
        <v>424</v>
      </c>
      <c r="F51" s="49">
        <v>1</v>
      </c>
      <c r="G51" s="64" t="s">
        <v>344</v>
      </c>
      <c r="H51" s="64" t="s">
        <v>338</v>
      </c>
      <c r="I51" s="64" t="s">
        <v>146</v>
      </c>
      <c r="J51" s="64">
        <v>1</v>
      </c>
      <c r="K51" s="64">
        <v>1</v>
      </c>
      <c r="L51" s="64">
        <v>1</v>
      </c>
      <c r="M51" s="73">
        <f t="shared" si="1"/>
        <v>20</v>
      </c>
      <c r="N51" s="73">
        <f t="shared" si="2"/>
        <v>20</v>
      </c>
      <c r="O51" s="73">
        <f t="shared" si="3"/>
        <v>20</v>
      </c>
      <c r="P51" s="13">
        <f t="shared" si="0"/>
        <v>60</v>
      </c>
      <c r="S51" s="64"/>
      <c r="T51" s="64"/>
    </row>
    <row r="52" spans="1:20" x14ac:dyDescent="0.45">
      <c r="A52" s="145">
        <v>47</v>
      </c>
      <c r="B52" s="49">
        <v>47</v>
      </c>
      <c r="C52" s="49" t="s">
        <v>398</v>
      </c>
      <c r="D52" s="49">
        <v>3</v>
      </c>
      <c r="E52" s="64" t="s">
        <v>424</v>
      </c>
      <c r="F52" s="49">
        <v>1</v>
      </c>
      <c r="G52" s="64" t="s">
        <v>344</v>
      </c>
      <c r="H52" s="64" t="s">
        <v>339</v>
      </c>
      <c r="I52" s="64" t="s">
        <v>146</v>
      </c>
      <c r="J52" s="64">
        <v>1</v>
      </c>
      <c r="K52" s="64">
        <v>1</v>
      </c>
      <c r="L52" s="64">
        <v>1</v>
      </c>
      <c r="M52" s="73">
        <f t="shared" si="1"/>
        <v>20</v>
      </c>
      <c r="N52" s="73">
        <f t="shared" si="2"/>
        <v>20</v>
      </c>
      <c r="O52" s="73">
        <f t="shared" si="3"/>
        <v>20</v>
      </c>
      <c r="P52" s="13">
        <f t="shared" si="0"/>
        <v>60</v>
      </c>
      <c r="S52" s="64"/>
      <c r="T52" s="64"/>
    </row>
    <row r="53" spans="1:20" x14ac:dyDescent="0.45">
      <c r="A53" s="147">
        <v>48</v>
      </c>
      <c r="B53" s="49">
        <v>48</v>
      </c>
      <c r="C53" s="49" t="s">
        <v>0</v>
      </c>
      <c r="D53" s="49">
        <v>4</v>
      </c>
      <c r="E53" s="64" t="s">
        <v>399</v>
      </c>
      <c r="G53" s="64" t="s">
        <v>343</v>
      </c>
      <c r="H53" s="64" t="s">
        <v>258</v>
      </c>
      <c r="I53" s="64" t="s">
        <v>409</v>
      </c>
      <c r="J53" s="64">
        <v>1</v>
      </c>
      <c r="K53" s="64">
        <v>1</v>
      </c>
      <c r="L53" s="64">
        <v>1</v>
      </c>
      <c r="M53" s="73">
        <f t="shared" si="1"/>
        <v>20</v>
      </c>
      <c r="N53" s="73">
        <f t="shared" si="2"/>
        <v>20</v>
      </c>
      <c r="O53" s="73">
        <f t="shared" si="3"/>
        <v>20</v>
      </c>
      <c r="P53" s="13">
        <f t="shared" si="0"/>
        <v>60</v>
      </c>
    </row>
    <row r="54" spans="1:20" x14ac:dyDescent="0.45">
      <c r="A54" s="147">
        <v>50</v>
      </c>
      <c r="B54" s="49">
        <v>49</v>
      </c>
      <c r="C54" s="49" t="s">
        <v>2</v>
      </c>
      <c r="D54" s="49">
        <v>4</v>
      </c>
      <c r="E54" s="64" t="s">
        <v>399</v>
      </c>
      <c r="G54" s="64" t="s">
        <v>343</v>
      </c>
      <c r="H54" s="64" t="s">
        <v>259</v>
      </c>
      <c r="I54" s="64" t="s">
        <v>409</v>
      </c>
      <c r="J54" s="64">
        <v>1</v>
      </c>
      <c r="K54" s="64">
        <v>1</v>
      </c>
      <c r="L54" s="64">
        <v>1</v>
      </c>
      <c r="M54" s="73">
        <f t="shared" si="1"/>
        <v>20</v>
      </c>
      <c r="N54" s="73">
        <f t="shared" si="2"/>
        <v>20</v>
      </c>
      <c r="O54" s="73">
        <f t="shared" si="3"/>
        <v>20</v>
      </c>
      <c r="P54" s="13">
        <f t="shared" si="0"/>
        <v>60</v>
      </c>
    </row>
    <row r="55" spans="1:20" x14ac:dyDescent="0.45">
      <c r="A55" s="147">
        <v>52</v>
      </c>
      <c r="B55" s="49">
        <v>50</v>
      </c>
      <c r="C55" s="49" t="s">
        <v>4</v>
      </c>
      <c r="D55" s="49">
        <v>4</v>
      </c>
      <c r="E55" s="64" t="s">
        <v>399</v>
      </c>
      <c r="G55" s="64" t="s">
        <v>343</v>
      </c>
      <c r="H55" s="64" t="s">
        <v>260</v>
      </c>
      <c r="I55" s="64" t="s">
        <v>409</v>
      </c>
      <c r="J55" s="64">
        <v>1</v>
      </c>
      <c r="K55" s="64">
        <v>1</v>
      </c>
      <c r="L55" s="64">
        <v>1</v>
      </c>
      <c r="M55" s="73">
        <f t="shared" si="1"/>
        <v>20</v>
      </c>
      <c r="N55" s="73">
        <f t="shared" si="2"/>
        <v>20</v>
      </c>
      <c r="O55" s="73">
        <f t="shared" si="3"/>
        <v>20</v>
      </c>
      <c r="P55" s="13">
        <f t="shared" si="0"/>
        <v>60</v>
      </c>
    </row>
    <row r="56" spans="1:20" x14ac:dyDescent="0.45">
      <c r="A56" s="147">
        <v>54</v>
      </c>
      <c r="B56" s="49">
        <v>51</v>
      </c>
      <c r="C56" s="49" t="s">
        <v>6</v>
      </c>
      <c r="D56" s="49">
        <v>4</v>
      </c>
      <c r="E56" s="64" t="s">
        <v>399</v>
      </c>
      <c r="G56" s="64" t="s">
        <v>343</v>
      </c>
      <c r="H56" s="64" t="s">
        <v>261</v>
      </c>
      <c r="I56" s="64" t="s">
        <v>409</v>
      </c>
      <c r="J56" s="64">
        <v>1</v>
      </c>
      <c r="K56" s="64">
        <v>1</v>
      </c>
      <c r="L56" s="64">
        <v>1</v>
      </c>
      <c r="M56" s="73">
        <f t="shared" si="1"/>
        <v>20</v>
      </c>
      <c r="N56" s="73">
        <f t="shared" si="2"/>
        <v>20</v>
      </c>
      <c r="O56" s="73">
        <f t="shared" si="3"/>
        <v>20</v>
      </c>
      <c r="P56" s="13">
        <f t="shared" si="0"/>
        <v>60</v>
      </c>
    </row>
    <row r="57" spans="1:20" x14ac:dyDescent="0.45">
      <c r="A57" s="147">
        <v>56</v>
      </c>
      <c r="B57" s="49">
        <v>52</v>
      </c>
      <c r="C57" s="49" t="s">
        <v>391</v>
      </c>
      <c r="D57" s="49">
        <v>4</v>
      </c>
      <c r="E57" s="64" t="s">
        <v>399</v>
      </c>
      <c r="G57" s="64" t="s">
        <v>343</v>
      </c>
      <c r="H57" s="64" t="s">
        <v>336</v>
      </c>
      <c r="I57" s="64" t="s">
        <v>409</v>
      </c>
      <c r="J57" s="64">
        <v>1</v>
      </c>
      <c r="K57" s="64">
        <v>1</v>
      </c>
      <c r="L57" s="64">
        <v>1</v>
      </c>
      <c r="M57" s="73">
        <f t="shared" si="1"/>
        <v>20</v>
      </c>
      <c r="N57" s="73">
        <f t="shared" si="2"/>
        <v>20</v>
      </c>
      <c r="O57" s="73">
        <f t="shared" si="3"/>
        <v>20</v>
      </c>
      <c r="P57" s="13">
        <f t="shared" si="0"/>
        <v>60</v>
      </c>
    </row>
    <row r="58" spans="1:20" x14ac:dyDescent="0.45">
      <c r="A58" s="147">
        <v>58</v>
      </c>
      <c r="B58" s="49">
        <v>53</v>
      </c>
      <c r="C58" s="49" t="s">
        <v>394</v>
      </c>
      <c r="D58" s="49">
        <v>4</v>
      </c>
      <c r="E58" s="64" t="s">
        <v>399</v>
      </c>
      <c r="G58" s="64" t="s">
        <v>343</v>
      </c>
      <c r="H58" s="64" t="s">
        <v>337</v>
      </c>
      <c r="I58" s="64" t="s">
        <v>409</v>
      </c>
      <c r="J58" s="64">
        <v>1</v>
      </c>
      <c r="K58" s="64">
        <v>1</v>
      </c>
      <c r="L58" s="64">
        <v>1</v>
      </c>
      <c r="M58" s="73">
        <f t="shared" si="1"/>
        <v>20</v>
      </c>
      <c r="N58" s="73">
        <f t="shared" si="2"/>
        <v>20</v>
      </c>
      <c r="O58" s="73">
        <f t="shared" si="3"/>
        <v>20</v>
      </c>
      <c r="P58" s="13">
        <f t="shared" si="0"/>
        <v>60</v>
      </c>
    </row>
    <row r="59" spans="1:20" x14ac:dyDescent="0.45">
      <c r="A59" s="147">
        <v>60</v>
      </c>
      <c r="B59" s="49">
        <v>54</v>
      </c>
      <c r="C59" s="49" t="s">
        <v>395</v>
      </c>
      <c r="D59" s="49">
        <v>4</v>
      </c>
      <c r="E59" s="64" t="s">
        <v>399</v>
      </c>
      <c r="G59" s="64" t="s">
        <v>343</v>
      </c>
      <c r="H59" s="64" t="s">
        <v>338</v>
      </c>
      <c r="I59" s="64" t="s">
        <v>409</v>
      </c>
      <c r="J59" s="64">
        <v>1</v>
      </c>
      <c r="K59" s="64">
        <v>1</v>
      </c>
      <c r="L59" s="64">
        <v>1</v>
      </c>
      <c r="M59" s="73">
        <f t="shared" si="1"/>
        <v>20</v>
      </c>
      <c r="N59" s="73">
        <f t="shared" si="2"/>
        <v>20</v>
      </c>
      <c r="O59" s="73">
        <f t="shared" si="3"/>
        <v>20</v>
      </c>
      <c r="P59" s="13">
        <f t="shared" si="0"/>
        <v>60</v>
      </c>
    </row>
    <row r="60" spans="1:20" x14ac:dyDescent="0.45">
      <c r="A60" s="147">
        <v>62</v>
      </c>
      <c r="B60" s="49">
        <v>55</v>
      </c>
      <c r="C60" s="49" t="s">
        <v>397</v>
      </c>
      <c r="D60" s="49">
        <v>4</v>
      </c>
      <c r="E60" s="64" t="s">
        <v>399</v>
      </c>
      <c r="G60" s="64" t="s">
        <v>343</v>
      </c>
      <c r="H60" s="64" t="s">
        <v>339</v>
      </c>
      <c r="I60" s="64" t="s">
        <v>409</v>
      </c>
      <c r="J60" s="64">
        <v>1</v>
      </c>
      <c r="K60" s="64">
        <v>1</v>
      </c>
      <c r="L60" s="64">
        <v>1</v>
      </c>
      <c r="M60" s="73">
        <f t="shared" si="1"/>
        <v>20</v>
      </c>
      <c r="N60" s="73">
        <f t="shared" si="2"/>
        <v>20</v>
      </c>
      <c r="O60" s="73">
        <f t="shared" si="3"/>
        <v>20</v>
      </c>
      <c r="P60" s="13">
        <f t="shared" si="0"/>
        <v>60</v>
      </c>
    </row>
    <row r="61" spans="1:20" x14ac:dyDescent="0.45">
      <c r="A61" s="148">
        <v>49</v>
      </c>
      <c r="B61" s="49">
        <v>56</v>
      </c>
      <c r="C61" s="49" t="s">
        <v>1</v>
      </c>
      <c r="D61" s="49">
        <v>4</v>
      </c>
      <c r="E61" s="64" t="s">
        <v>399</v>
      </c>
      <c r="G61" s="64" t="s">
        <v>344</v>
      </c>
      <c r="H61" s="64" t="s">
        <v>258</v>
      </c>
      <c r="I61" s="64" t="s">
        <v>409</v>
      </c>
      <c r="J61" s="64">
        <v>1</v>
      </c>
      <c r="K61" s="64">
        <v>1</v>
      </c>
      <c r="L61" s="64">
        <v>1</v>
      </c>
      <c r="M61" s="73">
        <f t="shared" si="1"/>
        <v>20</v>
      </c>
      <c r="N61" s="73">
        <f t="shared" si="2"/>
        <v>20</v>
      </c>
      <c r="O61" s="73">
        <f t="shared" si="3"/>
        <v>20</v>
      </c>
      <c r="P61" s="13">
        <f t="shared" si="0"/>
        <v>60</v>
      </c>
    </row>
    <row r="62" spans="1:20" x14ac:dyDescent="0.45">
      <c r="A62" s="148">
        <v>51</v>
      </c>
      <c r="B62" s="49">
        <v>57</v>
      </c>
      <c r="C62" s="49" t="s">
        <v>3</v>
      </c>
      <c r="D62" s="49">
        <v>4</v>
      </c>
      <c r="E62" s="64" t="s">
        <v>399</v>
      </c>
      <c r="G62" s="64" t="s">
        <v>344</v>
      </c>
      <c r="H62" s="64" t="s">
        <v>259</v>
      </c>
      <c r="I62" s="64" t="s">
        <v>409</v>
      </c>
      <c r="J62" s="64">
        <v>1</v>
      </c>
      <c r="K62" s="64">
        <v>1</v>
      </c>
      <c r="L62" s="64">
        <v>1</v>
      </c>
      <c r="M62" s="73">
        <f t="shared" si="1"/>
        <v>20</v>
      </c>
      <c r="N62" s="73">
        <f t="shared" si="2"/>
        <v>20</v>
      </c>
      <c r="O62" s="73">
        <f t="shared" si="3"/>
        <v>20</v>
      </c>
      <c r="P62" s="13">
        <f t="shared" si="0"/>
        <v>60</v>
      </c>
    </row>
    <row r="63" spans="1:20" x14ac:dyDescent="0.45">
      <c r="A63" s="148">
        <v>53</v>
      </c>
      <c r="B63" s="49">
        <v>58</v>
      </c>
      <c r="C63" s="49" t="s">
        <v>5</v>
      </c>
      <c r="D63" s="49">
        <v>4</v>
      </c>
      <c r="E63" s="64" t="s">
        <v>399</v>
      </c>
      <c r="G63" s="64" t="s">
        <v>344</v>
      </c>
      <c r="H63" s="64" t="s">
        <v>260</v>
      </c>
      <c r="I63" s="64" t="s">
        <v>409</v>
      </c>
      <c r="J63" s="64">
        <v>1</v>
      </c>
      <c r="K63" s="64">
        <v>1</v>
      </c>
      <c r="L63" s="64">
        <v>1</v>
      </c>
      <c r="M63" s="73">
        <f t="shared" si="1"/>
        <v>20</v>
      </c>
      <c r="N63" s="73">
        <f t="shared" si="2"/>
        <v>20</v>
      </c>
      <c r="O63" s="73">
        <f t="shared" si="3"/>
        <v>20</v>
      </c>
      <c r="P63" s="13">
        <f t="shared" si="0"/>
        <v>60</v>
      </c>
    </row>
    <row r="64" spans="1:20" x14ac:dyDescent="0.45">
      <c r="A64" s="148">
        <v>55</v>
      </c>
      <c r="B64" s="49">
        <v>59</v>
      </c>
      <c r="C64" s="49" t="s">
        <v>7</v>
      </c>
      <c r="D64" s="49">
        <v>4</v>
      </c>
      <c r="E64" s="64" t="s">
        <v>399</v>
      </c>
      <c r="G64" s="64" t="s">
        <v>344</v>
      </c>
      <c r="H64" s="64" t="s">
        <v>261</v>
      </c>
      <c r="I64" s="64" t="s">
        <v>409</v>
      </c>
      <c r="J64" s="64">
        <v>1</v>
      </c>
      <c r="K64" s="64">
        <v>1</v>
      </c>
      <c r="L64" s="64">
        <v>1</v>
      </c>
      <c r="M64" s="73">
        <f t="shared" si="1"/>
        <v>20</v>
      </c>
      <c r="N64" s="73">
        <f t="shared" si="2"/>
        <v>20</v>
      </c>
      <c r="O64" s="73">
        <f t="shared" si="3"/>
        <v>20</v>
      </c>
      <c r="P64" s="13">
        <f t="shared" si="0"/>
        <v>60</v>
      </c>
    </row>
    <row r="65" spans="1:16" x14ac:dyDescent="0.45">
      <c r="A65" s="148">
        <v>57</v>
      </c>
      <c r="B65" s="49">
        <v>60</v>
      </c>
      <c r="C65" s="49" t="s">
        <v>393</v>
      </c>
      <c r="D65" s="49">
        <v>4</v>
      </c>
      <c r="E65" s="64" t="s">
        <v>399</v>
      </c>
      <c r="G65" s="64" t="s">
        <v>344</v>
      </c>
      <c r="H65" s="64" t="s">
        <v>336</v>
      </c>
      <c r="I65" s="64" t="s">
        <v>409</v>
      </c>
      <c r="J65" s="64">
        <v>1</v>
      </c>
      <c r="K65" s="64">
        <v>1</v>
      </c>
      <c r="L65" s="64">
        <v>1</v>
      </c>
      <c r="M65" s="73">
        <f t="shared" si="1"/>
        <v>20</v>
      </c>
      <c r="N65" s="73">
        <f t="shared" si="2"/>
        <v>20</v>
      </c>
      <c r="O65" s="73">
        <f t="shared" si="3"/>
        <v>20</v>
      </c>
      <c r="P65" s="13">
        <f t="shared" si="0"/>
        <v>60</v>
      </c>
    </row>
    <row r="66" spans="1:16" x14ac:dyDescent="0.45">
      <c r="A66" s="148">
        <v>59</v>
      </c>
      <c r="B66" s="49">
        <v>61</v>
      </c>
      <c r="C66" s="49" t="s">
        <v>124</v>
      </c>
      <c r="D66" s="49">
        <v>4</v>
      </c>
      <c r="E66" s="64" t="s">
        <v>399</v>
      </c>
      <c r="G66" s="64" t="s">
        <v>344</v>
      </c>
      <c r="H66" s="64" t="s">
        <v>337</v>
      </c>
      <c r="I66" s="64" t="s">
        <v>409</v>
      </c>
      <c r="J66" s="64">
        <v>1</v>
      </c>
      <c r="K66" s="64">
        <v>1</v>
      </c>
      <c r="L66" s="64">
        <v>1</v>
      </c>
      <c r="M66" s="73">
        <f t="shared" si="1"/>
        <v>20</v>
      </c>
      <c r="N66" s="73">
        <f t="shared" si="2"/>
        <v>20</v>
      </c>
      <c r="O66" s="73">
        <f t="shared" si="3"/>
        <v>20</v>
      </c>
      <c r="P66" s="13">
        <f t="shared" si="0"/>
        <v>60</v>
      </c>
    </row>
    <row r="67" spans="1:16" x14ac:dyDescent="0.45">
      <c r="A67" s="148">
        <v>61</v>
      </c>
      <c r="B67" s="49">
        <v>62</v>
      </c>
      <c r="C67" s="49" t="s">
        <v>396</v>
      </c>
      <c r="D67" s="49">
        <v>4</v>
      </c>
      <c r="E67" s="64" t="s">
        <v>399</v>
      </c>
      <c r="G67" s="64" t="s">
        <v>344</v>
      </c>
      <c r="H67" s="64" t="s">
        <v>338</v>
      </c>
      <c r="I67" s="64" t="s">
        <v>409</v>
      </c>
      <c r="J67" s="64">
        <v>1</v>
      </c>
      <c r="K67" s="64">
        <v>1</v>
      </c>
      <c r="L67" s="64">
        <v>1</v>
      </c>
      <c r="M67" s="73">
        <f t="shared" si="1"/>
        <v>20</v>
      </c>
      <c r="N67" s="73">
        <f t="shared" si="2"/>
        <v>20</v>
      </c>
      <c r="O67" s="73">
        <f t="shared" si="3"/>
        <v>20</v>
      </c>
      <c r="P67" s="13">
        <f t="shared" si="0"/>
        <v>60</v>
      </c>
    </row>
    <row r="68" spans="1:16" x14ac:dyDescent="0.45">
      <c r="A68" s="148">
        <v>63</v>
      </c>
      <c r="B68" s="49">
        <v>63</v>
      </c>
      <c r="C68" s="49" t="s">
        <v>398</v>
      </c>
      <c r="D68" s="49">
        <v>4</v>
      </c>
      <c r="E68" s="64" t="s">
        <v>399</v>
      </c>
      <c r="G68" s="64" t="s">
        <v>344</v>
      </c>
      <c r="H68" s="64" t="s">
        <v>339</v>
      </c>
      <c r="I68" s="64" t="s">
        <v>409</v>
      </c>
      <c r="J68" s="64">
        <v>1</v>
      </c>
      <c r="K68" s="64">
        <v>1</v>
      </c>
      <c r="L68" s="64">
        <v>1</v>
      </c>
      <c r="M68" s="73">
        <f t="shared" si="1"/>
        <v>20</v>
      </c>
      <c r="N68" s="73">
        <f t="shared" si="2"/>
        <v>20</v>
      </c>
      <c r="O68" s="73">
        <f t="shared" si="3"/>
        <v>20</v>
      </c>
      <c r="P68" s="13">
        <f t="shared" si="0"/>
        <v>60</v>
      </c>
    </row>
    <row r="69" spans="1:16" x14ac:dyDescent="0.45">
      <c r="A69" s="144">
        <v>64</v>
      </c>
      <c r="B69" s="49">
        <v>64</v>
      </c>
      <c r="C69" s="49" t="s">
        <v>0</v>
      </c>
      <c r="D69" s="49">
        <v>5</v>
      </c>
      <c r="E69" s="64" t="s">
        <v>399</v>
      </c>
      <c r="G69" s="64" t="s">
        <v>343</v>
      </c>
      <c r="H69" s="64" t="s">
        <v>258</v>
      </c>
      <c r="I69" s="64" t="s">
        <v>409</v>
      </c>
      <c r="J69" s="64">
        <v>1</v>
      </c>
      <c r="K69" s="64">
        <v>2</v>
      </c>
      <c r="L69" s="64">
        <v>1</v>
      </c>
      <c r="M69" s="73">
        <f t="shared" ref="M69:M132" si="4">$M$2</f>
        <v>20</v>
      </c>
      <c r="N69" s="73">
        <f t="shared" ref="N69:N132" si="5">$N$2</f>
        <v>20</v>
      </c>
      <c r="O69" s="73">
        <f t="shared" si="3"/>
        <v>20</v>
      </c>
      <c r="P69" s="13">
        <f t="shared" si="0"/>
        <v>60</v>
      </c>
    </row>
    <row r="70" spans="1:16" x14ac:dyDescent="0.45">
      <c r="A70" s="146">
        <v>66</v>
      </c>
      <c r="B70" s="49">
        <v>65</v>
      </c>
      <c r="C70" s="49" t="s">
        <v>2</v>
      </c>
      <c r="D70" s="49">
        <v>5</v>
      </c>
      <c r="E70" s="64" t="s">
        <v>399</v>
      </c>
      <c r="G70" s="64" t="s">
        <v>343</v>
      </c>
      <c r="H70" s="64" t="s">
        <v>259</v>
      </c>
      <c r="I70" s="64" t="s">
        <v>409</v>
      </c>
      <c r="J70" s="64">
        <v>1</v>
      </c>
      <c r="K70" s="64">
        <v>2</v>
      </c>
      <c r="L70" s="64">
        <v>1</v>
      </c>
      <c r="M70" s="73">
        <f t="shared" si="4"/>
        <v>20</v>
      </c>
      <c r="N70" s="73">
        <f t="shared" si="5"/>
        <v>20</v>
      </c>
      <c r="O70" s="73">
        <f t="shared" si="3"/>
        <v>20</v>
      </c>
      <c r="P70" s="13">
        <f t="shared" ref="P70:P133" si="6">SUM(M70:O70)</f>
        <v>60</v>
      </c>
    </row>
    <row r="71" spans="1:16" x14ac:dyDescent="0.45">
      <c r="A71" s="146">
        <v>68</v>
      </c>
      <c r="B71" s="49">
        <v>66</v>
      </c>
      <c r="C71" s="49" t="s">
        <v>4</v>
      </c>
      <c r="D71" s="49">
        <v>5</v>
      </c>
      <c r="E71" s="64" t="s">
        <v>399</v>
      </c>
      <c r="G71" s="64" t="s">
        <v>343</v>
      </c>
      <c r="H71" s="64" t="s">
        <v>260</v>
      </c>
      <c r="I71" s="64" t="s">
        <v>409</v>
      </c>
      <c r="J71" s="64">
        <v>1</v>
      </c>
      <c r="K71" s="64">
        <v>2</v>
      </c>
      <c r="L71" s="64">
        <v>1</v>
      </c>
      <c r="M71" s="73">
        <f t="shared" si="4"/>
        <v>20</v>
      </c>
      <c r="N71" s="73">
        <f t="shared" si="5"/>
        <v>20</v>
      </c>
      <c r="O71" s="73">
        <f t="shared" si="3"/>
        <v>20</v>
      </c>
      <c r="P71" s="13">
        <f t="shared" si="6"/>
        <v>60</v>
      </c>
    </row>
    <row r="72" spans="1:16" x14ac:dyDescent="0.45">
      <c r="A72" s="146">
        <v>70</v>
      </c>
      <c r="B72" s="49">
        <v>67</v>
      </c>
      <c r="C72" s="49" t="s">
        <v>6</v>
      </c>
      <c r="D72" s="49">
        <v>5</v>
      </c>
      <c r="E72" s="64" t="s">
        <v>399</v>
      </c>
      <c r="G72" s="64" t="s">
        <v>343</v>
      </c>
      <c r="H72" s="64" t="s">
        <v>261</v>
      </c>
      <c r="I72" s="64" t="s">
        <v>409</v>
      </c>
      <c r="J72" s="64">
        <v>1</v>
      </c>
      <c r="K72" s="64">
        <v>2</v>
      </c>
      <c r="L72" s="64">
        <v>1</v>
      </c>
      <c r="M72" s="73">
        <f t="shared" si="4"/>
        <v>20</v>
      </c>
      <c r="N72" s="73">
        <f t="shared" si="5"/>
        <v>20</v>
      </c>
      <c r="O72" s="73">
        <f t="shared" si="3"/>
        <v>20</v>
      </c>
      <c r="P72" s="13">
        <f t="shared" si="6"/>
        <v>60</v>
      </c>
    </row>
    <row r="73" spans="1:16" x14ac:dyDescent="0.45">
      <c r="A73" s="146">
        <v>72</v>
      </c>
      <c r="B73" s="49">
        <v>68</v>
      </c>
      <c r="C73" s="49" t="s">
        <v>391</v>
      </c>
      <c r="D73" s="49">
        <v>5</v>
      </c>
      <c r="E73" s="64" t="s">
        <v>399</v>
      </c>
      <c r="G73" s="64" t="s">
        <v>343</v>
      </c>
      <c r="H73" s="64" t="s">
        <v>336</v>
      </c>
      <c r="I73" s="64" t="s">
        <v>409</v>
      </c>
      <c r="J73" s="64">
        <v>1</v>
      </c>
      <c r="K73" s="64">
        <v>2</v>
      </c>
      <c r="L73" s="64">
        <v>1</v>
      </c>
      <c r="M73" s="73">
        <f t="shared" si="4"/>
        <v>20</v>
      </c>
      <c r="N73" s="73">
        <f t="shared" si="5"/>
        <v>20</v>
      </c>
      <c r="O73" s="73">
        <f t="shared" si="3"/>
        <v>20</v>
      </c>
      <c r="P73" s="13">
        <f t="shared" si="6"/>
        <v>60</v>
      </c>
    </row>
    <row r="74" spans="1:16" x14ac:dyDescent="0.45">
      <c r="A74" s="146">
        <v>74</v>
      </c>
      <c r="B74" s="49">
        <v>69</v>
      </c>
      <c r="C74" s="49" t="s">
        <v>394</v>
      </c>
      <c r="D74" s="49">
        <v>5</v>
      </c>
      <c r="E74" s="64" t="s">
        <v>399</v>
      </c>
      <c r="G74" s="64" t="s">
        <v>343</v>
      </c>
      <c r="H74" s="64" t="s">
        <v>337</v>
      </c>
      <c r="I74" s="64" t="s">
        <v>409</v>
      </c>
      <c r="J74" s="64">
        <v>1</v>
      </c>
      <c r="K74" s="64">
        <v>2</v>
      </c>
      <c r="L74" s="64">
        <v>1</v>
      </c>
      <c r="M74" s="73">
        <f t="shared" si="4"/>
        <v>20</v>
      </c>
      <c r="N74" s="73">
        <f t="shared" si="5"/>
        <v>20</v>
      </c>
      <c r="O74" s="73">
        <f t="shared" si="3"/>
        <v>20</v>
      </c>
      <c r="P74" s="13">
        <f t="shared" si="6"/>
        <v>60</v>
      </c>
    </row>
    <row r="75" spans="1:16" x14ac:dyDescent="0.45">
      <c r="A75" s="146">
        <v>76</v>
      </c>
      <c r="B75" s="49">
        <v>70</v>
      </c>
      <c r="C75" s="49" t="s">
        <v>395</v>
      </c>
      <c r="D75" s="49">
        <v>5</v>
      </c>
      <c r="E75" s="64" t="s">
        <v>399</v>
      </c>
      <c r="G75" s="64" t="s">
        <v>343</v>
      </c>
      <c r="H75" s="64" t="s">
        <v>338</v>
      </c>
      <c r="I75" s="64" t="s">
        <v>409</v>
      </c>
      <c r="J75" s="64">
        <v>1</v>
      </c>
      <c r="K75" s="64">
        <v>2</v>
      </c>
      <c r="L75" s="64">
        <v>1</v>
      </c>
      <c r="M75" s="73">
        <f t="shared" si="4"/>
        <v>20</v>
      </c>
      <c r="N75" s="73">
        <f t="shared" si="5"/>
        <v>20</v>
      </c>
      <c r="O75" s="73">
        <f t="shared" si="3"/>
        <v>20</v>
      </c>
      <c r="P75" s="13">
        <f t="shared" si="6"/>
        <v>60</v>
      </c>
    </row>
    <row r="76" spans="1:16" x14ac:dyDescent="0.45">
      <c r="A76" s="146">
        <v>78</v>
      </c>
      <c r="B76" s="49">
        <v>71</v>
      </c>
      <c r="C76" s="49" t="s">
        <v>397</v>
      </c>
      <c r="D76" s="49">
        <v>5</v>
      </c>
      <c r="E76" s="64" t="s">
        <v>399</v>
      </c>
      <c r="G76" s="64" t="s">
        <v>343</v>
      </c>
      <c r="H76" s="64" t="s">
        <v>339</v>
      </c>
      <c r="I76" s="64" t="s">
        <v>409</v>
      </c>
      <c r="J76" s="64">
        <v>1</v>
      </c>
      <c r="K76" s="64">
        <v>2</v>
      </c>
      <c r="L76" s="64">
        <v>1</v>
      </c>
      <c r="M76" s="73">
        <f t="shared" si="4"/>
        <v>20</v>
      </c>
      <c r="N76" s="73">
        <f t="shared" si="5"/>
        <v>20</v>
      </c>
      <c r="O76" s="73">
        <f t="shared" si="3"/>
        <v>20</v>
      </c>
      <c r="P76" s="13">
        <f t="shared" si="6"/>
        <v>60</v>
      </c>
    </row>
    <row r="77" spans="1:16" x14ac:dyDescent="0.45">
      <c r="A77" s="145">
        <v>65</v>
      </c>
      <c r="B77" s="49">
        <v>72</v>
      </c>
      <c r="C77" s="49" t="s">
        <v>1</v>
      </c>
      <c r="D77" s="49">
        <v>5</v>
      </c>
      <c r="E77" s="64" t="s">
        <v>399</v>
      </c>
      <c r="G77" s="64" t="s">
        <v>344</v>
      </c>
      <c r="H77" s="64" t="s">
        <v>258</v>
      </c>
      <c r="I77" s="64" t="s">
        <v>409</v>
      </c>
      <c r="J77" s="64">
        <v>1</v>
      </c>
      <c r="K77" s="64">
        <v>2</v>
      </c>
      <c r="L77" s="64">
        <v>1</v>
      </c>
      <c r="M77" s="73">
        <f t="shared" si="4"/>
        <v>20</v>
      </c>
      <c r="N77" s="73">
        <f t="shared" si="5"/>
        <v>20</v>
      </c>
      <c r="O77" s="73">
        <f t="shared" si="3"/>
        <v>20</v>
      </c>
      <c r="P77" s="13">
        <f t="shared" si="6"/>
        <v>60</v>
      </c>
    </row>
    <row r="78" spans="1:16" x14ac:dyDescent="0.45">
      <c r="A78" s="145">
        <v>67</v>
      </c>
      <c r="B78" s="49">
        <v>73</v>
      </c>
      <c r="C78" s="49" t="s">
        <v>3</v>
      </c>
      <c r="D78" s="49">
        <v>5</v>
      </c>
      <c r="E78" s="64" t="s">
        <v>399</v>
      </c>
      <c r="G78" s="64" t="s">
        <v>344</v>
      </c>
      <c r="H78" s="64" t="s">
        <v>259</v>
      </c>
      <c r="I78" s="64" t="s">
        <v>409</v>
      </c>
      <c r="J78" s="64">
        <v>1</v>
      </c>
      <c r="K78" s="64">
        <v>2</v>
      </c>
      <c r="L78" s="64">
        <v>1</v>
      </c>
      <c r="M78" s="73">
        <f t="shared" si="4"/>
        <v>20</v>
      </c>
      <c r="N78" s="73">
        <f t="shared" si="5"/>
        <v>20</v>
      </c>
      <c r="O78" s="73">
        <f t="shared" si="3"/>
        <v>20</v>
      </c>
      <c r="P78" s="13">
        <f t="shared" si="6"/>
        <v>60</v>
      </c>
    </row>
    <row r="79" spans="1:16" x14ac:dyDescent="0.45">
      <c r="A79" s="145">
        <v>69</v>
      </c>
      <c r="B79" s="49">
        <v>74</v>
      </c>
      <c r="C79" s="49" t="s">
        <v>5</v>
      </c>
      <c r="D79" s="49">
        <v>5</v>
      </c>
      <c r="E79" s="64" t="s">
        <v>399</v>
      </c>
      <c r="G79" s="64" t="s">
        <v>344</v>
      </c>
      <c r="H79" s="64" t="s">
        <v>260</v>
      </c>
      <c r="I79" s="64" t="s">
        <v>409</v>
      </c>
      <c r="J79" s="64">
        <v>1</v>
      </c>
      <c r="K79" s="64">
        <v>2</v>
      </c>
      <c r="L79" s="64">
        <v>1</v>
      </c>
      <c r="M79" s="73">
        <f t="shared" si="4"/>
        <v>20</v>
      </c>
      <c r="N79" s="73">
        <f t="shared" si="5"/>
        <v>20</v>
      </c>
      <c r="O79" s="73">
        <f t="shared" si="3"/>
        <v>20</v>
      </c>
      <c r="P79" s="13">
        <f t="shared" si="6"/>
        <v>60</v>
      </c>
    </row>
    <row r="80" spans="1:16" x14ac:dyDescent="0.45">
      <c r="A80" s="145">
        <v>71</v>
      </c>
      <c r="B80" s="49">
        <v>75</v>
      </c>
      <c r="C80" s="49" t="s">
        <v>7</v>
      </c>
      <c r="D80" s="49">
        <v>5</v>
      </c>
      <c r="E80" s="64" t="s">
        <v>399</v>
      </c>
      <c r="G80" s="64" t="s">
        <v>344</v>
      </c>
      <c r="H80" s="64" t="s">
        <v>261</v>
      </c>
      <c r="I80" s="64" t="s">
        <v>409</v>
      </c>
      <c r="J80" s="64">
        <v>1</v>
      </c>
      <c r="K80" s="64">
        <v>2</v>
      </c>
      <c r="L80" s="64">
        <v>1</v>
      </c>
      <c r="M80" s="73">
        <f t="shared" si="4"/>
        <v>20</v>
      </c>
      <c r="N80" s="73">
        <f t="shared" si="5"/>
        <v>20</v>
      </c>
      <c r="O80" s="73">
        <f t="shared" si="3"/>
        <v>20</v>
      </c>
      <c r="P80" s="13">
        <f t="shared" si="6"/>
        <v>60</v>
      </c>
    </row>
    <row r="81" spans="1:16" x14ac:dyDescent="0.45">
      <c r="A81" s="145">
        <v>73</v>
      </c>
      <c r="B81" s="49">
        <v>76</v>
      </c>
      <c r="C81" s="49" t="s">
        <v>393</v>
      </c>
      <c r="D81" s="49">
        <v>5</v>
      </c>
      <c r="E81" s="64" t="s">
        <v>399</v>
      </c>
      <c r="G81" s="64" t="s">
        <v>344</v>
      </c>
      <c r="H81" s="64" t="s">
        <v>336</v>
      </c>
      <c r="I81" s="64" t="s">
        <v>409</v>
      </c>
      <c r="J81" s="64">
        <v>1</v>
      </c>
      <c r="K81" s="64">
        <v>2</v>
      </c>
      <c r="L81" s="64">
        <v>1</v>
      </c>
      <c r="M81" s="73">
        <f t="shared" si="4"/>
        <v>20</v>
      </c>
      <c r="N81" s="73">
        <f t="shared" si="5"/>
        <v>20</v>
      </c>
      <c r="O81" s="73">
        <f t="shared" si="3"/>
        <v>20</v>
      </c>
      <c r="P81" s="13">
        <f t="shared" si="6"/>
        <v>60</v>
      </c>
    </row>
    <row r="82" spans="1:16" x14ac:dyDescent="0.45">
      <c r="A82" s="145">
        <v>75</v>
      </c>
      <c r="B82" s="49">
        <v>77</v>
      </c>
      <c r="C82" s="49" t="s">
        <v>124</v>
      </c>
      <c r="D82" s="49">
        <v>5</v>
      </c>
      <c r="E82" s="64" t="s">
        <v>399</v>
      </c>
      <c r="G82" s="64" t="s">
        <v>344</v>
      </c>
      <c r="H82" s="64" t="s">
        <v>337</v>
      </c>
      <c r="I82" s="64" t="s">
        <v>409</v>
      </c>
      <c r="J82" s="64">
        <v>1</v>
      </c>
      <c r="K82" s="64">
        <v>2</v>
      </c>
      <c r="L82" s="64">
        <v>1</v>
      </c>
      <c r="M82" s="73">
        <f t="shared" si="4"/>
        <v>20</v>
      </c>
      <c r="N82" s="73">
        <f t="shared" si="5"/>
        <v>20</v>
      </c>
      <c r="O82" s="73">
        <f t="shared" si="3"/>
        <v>20</v>
      </c>
      <c r="P82" s="13">
        <f t="shared" si="6"/>
        <v>60</v>
      </c>
    </row>
    <row r="83" spans="1:16" x14ac:dyDescent="0.45">
      <c r="A83" s="145">
        <v>77</v>
      </c>
      <c r="B83" s="49">
        <v>78</v>
      </c>
      <c r="C83" s="49" t="s">
        <v>396</v>
      </c>
      <c r="D83" s="49">
        <v>5</v>
      </c>
      <c r="E83" s="64" t="s">
        <v>399</v>
      </c>
      <c r="G83" s="64" t="s">
        <v>344</v>
      </c>
      <c r="H83" s="64" t="s">
        <v>338</v>
      </c>
      <c r="I83" s="64" t="s">
        <v>409</v>
      </c>
      <c r="J83" s="64">
        <v>1</v>
      </c>
      <c r="K83" s="64">
        <v>2</v>
      </c>
      <c r="L83" s="64">
        <v>1</v>
      </c>
      <c r="M83" s="73">
        <f t="shared" si="4"/>
        <v>20</v>
      </c>
      <c r="N83" s="73">
        <f t="shared" si="5"/>
        <v>20</v>
      </c>
      <c r="O83" s="73">
        <f t="shared" si="3"/>
        <v>20</v>
      </c>
      <c r="P83" s="13">
        <f t="shared" si="6"/>
        <v>60</v>
      </c>
    </row>
    <row r="84" spans="1:16" x14ac:dyDescent="0.45">
      <c r="A84" s="145">
        <v>79</v>
      </c>
      <c r="B84" s="49">
        <v>79</v>
      </c>
      <c r="C84" s="49" t="s">
        <v>398</v>
      </c>
      <c r="D84" s="49">
        <v>5</v>
      </c>
      <c r="E84" s="64" t="s">
        <v>399</v>
      </c>
      <c r="G84" s="64" t="s">
        <v>344</v>
      </c>
      <c r="H84" s="64" t="s">
        <v>339</v>
      </c>
      <c r="I84" s="64" t="s">
        <v>409</v>
      </c>
      <c r="J84" s="64">
        <v>1</v>
      </c>
      <c r="K84" s="64">
        <v>2</v>
      </c>
      <c r="L84" s="64">
        <v>1</v>
      </c>
      <c r="M84" s="73">
        <f t="shared" si="4"/>
        <v>20</v>
      </c>
      <c r="N84" s="73">
        <f t="shared" si="5"/>
        <v>20</v>
      </c>
      <c r="O84" s="73">
        <f t="shared" si="3"/>
        <v>20</v>
      </c>
      <c r="P84" s="13">
        <f t="shared" si="6"/>
        <v>60</v>
      </c>
    </row>
    <row r="85" spans="1:16" x14ac:dyDescent="0.45">
      <c r="A85" s="147">
        <v>80</v>
      </c>
      <c r="B85" s="49">
        <v>80</v>
      </c>
      <c r="C85" s="49" t="s">
        <v>0</v>
      </c>
      <c r="D85" s="49">
        <v>6</v>
      </c>
      <c r="E85" s="64" t="s">
        <v>399</v>
      </c>
      <c r="G85" s="64" t="s">
        <v>343</v>
      </c>
      <c r="H85" s="64" t="s">
        <v>258</v>
      </c>
      <c r="I85" s="64" t="s">
        <v>409</v>
      </c>
      <c r="J85" s="64">
        <v>1</v>
      </c>
      <c r="K85" s="64">
        <v>3</v>
      </c>
      <c r="L85" s="64">
        <v>1</v>
      </c>
      <c r="M85" s="73">
        <f t="shared" si="4"/>
        <v>20</v>
      </c>
      <c r="N85" s="73">
        <f t="shared" si="5"/>
        <v>20</v>
      </c>
      <c r="O85" s="73">
        <f t="shared" si="3"/>
        <v>20</v>
      </c>
      <c r="P85" s="13">
        <f t="shared" si="6"/>
        <v>60</v>
      </c>
    </row>
    <row r="86" spans="1:16" x14ac:dyDescent="0.45">
      <c r="A86" s="147">
        <v>82</v>
      </c>
      <c r="B86" s="49">
        <v>81</v>
      </c>
      <c r="C86" s="49" t="s">
        <v>2</v>
      </c>
      <c r="D86" s="49">
        <v>6</v>
      </c>
      <c r="E86" s="64" t="s">
        <v>399</v>
      </c>
      <c r="G86" s="64" t="s">
        <v>343</v>
      </c>
      <c r="H86" s="64" t="s">
        <v>259</v>
      </c>
      <c r="I86" s="64" t="s">
        <v>409</v>
      </c>
      <c r="J86" s="64">
        <v>1</v>
      </c>
      <c r="K86" s="64">
        <v>3</v>
      </c>
      <c r="L86" s="64">
        <v>1</v>
      </c>
      <c r="M86" s="73">
        <f t="shared" si="4"/>
        <v>20</v>
      </c>
      <c r="N86" s="73">
        <f t="shared" si="5"/>
        <v>20</v>
      </c>
      <c r="O86" s="73">
        <f t="shared" si="3"/>
        <v>20</v>
      </c>
      <c r="P86" s="13">
        <f t="shared" si="6"/>
        <v>60</v>
      </c>
    </row>
    <row r="87" spans="1:16" x14ac:dyDescent="0.45">
      <c r="A87" s="147">
        <v>84</v>
      </c>
      <c r="B87" s="49">
        <v>82</v>
      </c>
      <c r="C87" s="49" t="s">
        <v>4</v>
      </c>
      <c r="D87" s="49">
        <v>6</v>
      </c>
      <c r="E87" s="64" t="s">
        <v>399</v>
      </c>
      <c r="G87" s="64" t="s">
        <v>343</v>
      </c>
      <c r="H87" s="64" t="s">
        <v>260</v>
      </c>
      <c r="I87" s="64" t="s">
        <v>409</v>
      </c>
      <c r="J87" s="64">
        <v>1</v>
      </c>
      <c r="K87" s="64">
        <v>3</v>
      </c>
      <c r="L87" s="64">
        <v>1</v>
      </c>
      <c r="M87" s="73">
        <f t="shared" si="4"/>
        <v>20</v>
      </c>
      <c r="N87" s="73">
        <f t="shared" si="5"/>
        <v>20</v>
      </c>
      <c r="O87" s="73">
        <f t="shared" si="3"/>
        <v>20</v>
      </c>
      <c r="P87" s="13">
        <f t="shared" si="6"/>
        <v>60</v>
      </c>
    </row>
    <row r="88" spans="1:16" x14ac:dyDescent="0.45">
      <c r="A88" s="147">
        <v>86</v>
      </c>
      <c r="B88" s="49">
        <v>83</v>
      </c>
      <c r="C88" s="49" t="s">
        <v>6</v>
      </c>
      <c r="D88" s="49">
        <v>6</v>
      </c>
      <c r="E88" s="64" t="s">
        <v>399</v>
      </c>
      <c r="G88" s="64" t="s">
        <v>343</v>
      </c>
      <c r="H88" s="64" t="s">
        <v>261</v>
      </c>
      <c r="I88" s="64" t="s">
        <v>409</v>
      </c>
      <c r="J88" s="64">
        <v>1</v>
      </c>
      <c r="K88" s="64">
        <v>3</v>
      </c>
      <c r="L88" s="64">
        <v>1</v>
      </c>
      <c r="M88" s="73">
        <f t="shared" si="4"/>
        <v>20</v>
      </c>
      <c r="N88" s="73">
        <f t="shared" si="5"/>
        <v>20</v>
      </c>
      <c r="O88" s="73">
        <f t="shared" si="3"/>
        <v>20</v>
      </c>
      <c r="P88" s="13">
        <f t="shared" si="6"/>
        <v>60</v>
      </c>
    </row>
    <row r="89" spans="1:16" x14ac:dyDescent="0.45">
      <c r="A89" s="147">
        <v>88</v>
      </c>
      <c r="B89" s="49">
        <v>84</v>
      </c>
      <c r="C89" s="49" t="s">
        <v>391</v>
      </c>
      <c r="D89" s="49">
        <v>6</v>
      </c>
      <c r="E89" s="64" t="s">
        <v>399</v>
      </c>
      <c r="G89" s="64" t="s">
        <v>343</v>
      </c>
      <c r="H89" s="64" t="s">
        <v>336</v>
      </c>
      <c r="I89" s="64" t="s">
        <v>409</v>
      </c>
      <c r="J89" s="64">
        <v>1</v>
      </c>
      <c r="K89" s="64">
        <v>3</v>
      </c>
      <c r="L89" s="64">
        <v>1</v>
      </c>
      <c r="M89" s="73">
        <f t="shared" si="4"/>
        <v>20</v>
      </c>
      <c r="N89" s="73">
        <f t="shared" si="5"/>
        <v>20</v>
      </c>
      <c r="O89" s="73">
        <f t="shared" si="3"/>
        <v>20</v>
      </c>
      <c r="P89" s="13">
        <f t="shared" si="6"/>
        <v>60</v>
      </c>
    </row>
    <row r="90" spans="1:16" x14ac:dyDescent="0.45">
      <c r="A90" s="147">
        <v>90</v>
      </c>
      <c r="B90" s="49">
        <v>85</v>
      </c>
      <c r="C90" s="49" t="s">
        <v>394</v>
      </c>
      <c r="D90" s="49">
        <v>6</v>
      </c>
      <c r="E90" s="64" t="s">
        <v>399</v>
      </c>
      <c r="G90" s="64" t="s">
        <v>343</v>
      </c>
      <c r="H90" s="64" t="s">
        <v>337</v>
      </c>
      <c r="I90" s="64" t="s">
        <v>409</v>
      </c>
      <c r="J90" s="64">
        <v>1</v>
      </c>
      <c r="K90" s="64">
        <v>3</v>
      </c>
      <c r="L90" s="64">
        <v>1</v>
      </c>
      <c r="M90" s="73">
        <f t="shared" si="4"/>
        <v>20</v>
      </c>
      <c r="N90" s="73">
        <f t="shared" si="5"/>
        <v>20</v>
      </c>
      <c r="O90" s="73">
        <f t="shared" si="3"/>
        <v>20</v>
      </c>
      <c r="P90" s="13">
        <f t="shared" si="6"/>
        <v>60</v>
      </c>
    </row>
    <row r="91" spans="1:16" x14ac:dyDescent="0.45">
      <c r="A91" s="147">
        <v>92</v>
      </c>
      <c r="B91" s="49">
        <v>86</v>
      </c>
      <c r="C91" s="49" t="s">
        <v>395</v>
      </c>
      <c r="D91" s="49">
        <v>6</v>
      </c>
      <c r="E91" s="64" t="s">
        <v>399</v>
      </c>
      <c r="G91" s="64" t="s">
        <v>343</v>
      </c>
      <c r="H91" s="64" t="s">
        <v>338</v>
      </c>
      <c r="I91" s="64" t="s">
        <v>409</v>
      </c>
      <c r="J91" s="64">
        <v>1</v>
      </c>
      <c r="K91" s="64">
        <v>3</v>
      </c>
      <c r="L91" s="64">
        <v>1</v>
      </c>
      <c r="M91" s="73">
        <f t="shared" si="4"/>
        <v>20</v>
      </c>
      <c r="N91" s="73">
        <f t="shared" si="5"/>
        <v>20</v>
      </c>
      <c r="O91" s="73">
        <f t="shared" si="3"/>
        <v>20</v>
      </c>
      <c r="P91" s="13">
        <f t="shared" si="6"/>
        <v>60</v>
      </c>
    </row>
    <row r="92" spans="1:16" x14ac:dyDescent="0.45">
      <c r="A92" s="147">
        <v>94</v>
      </c>
      <c r="B92" s="49">
        <v>87</v>
      </c>
      <c r="C92" s="49" t="s">
        <v>397</v>
      </c>
      <c r="D92" s="49">
        <v>6</v>
      </c>
      <c r="E92" s="64" t="s">
        <v>399</v>
      </c>
      <c r="G92" s="64" t="s">
        <v>343</v>
      </c>
      <c r="H92" s="64" t="s">
        <v>339</v>
      </c>
      <c r="I92" s="64" t="s">
        <v>409</v>
      </c>
      <c r="J92" s="64">
        <v>1</v>
      </c>
      <c r="K92" s="64">
        <v>3</v>
      </c>
      <c r="L92" s="64">
        <v>1</v>
      </c>
      <c r="M92" s="73">
        <f t="shared" si="4"/>
        <v>20</v>
      </c>
      <c r="N92" s="73">
        <f t="shared" si="5"/>
        <v>20</v>
      </c>
      <c r="O92" s="73">
        <f t="shared" si="3"/>
        <v>20</v>
      </c>
      <c r="P92" s="13">
        <f t="shared" si="6"/>
        <v>60</v>
      </c>
    </row>
    <row r="93" spans="1:16" x14ac:dyDescent="0.45">
      <c r="A93" s="148">
        <v>81</v>
      </c>
      <c r="B93" s="49">
        <v>88</v>
      </c>
      <c r="C93" s="49" t="s">
        <v>1</v>
      </c>
      <c r="D93" s="49">
        <v>6</v>
      </c>
      <c r="E93" s="64" t="s">
        <v>399</v>
      </c>
      <c r="G93" s="64" t="s">
        <v>344</v>
      </c>
      <c r="H93" s="64" t="s">
        <v>258</v>
      </c>
      <c r="I93" s="64" t="s">
        <v>409</v>
      </c>
      <c r="J93" s="64">
        <v>1</v>
      </c>
      <c r="K93" s="64">
        <v>3</v>
      </c>
      <c r="L93" s="64">
        <v>1</v>
      </c>
      <c r="M93" s="73">
        <f t="shared" si="4"/>
        <v>20</v>
      </c>
      <c r="N93" s="73">
        <f t="shared" si="5"/>
        <v>20</v>
      </c>
      <c r="O93" s="73">
        <f t="shared" si="3"/>
        <v>20</v>
      </c>
      <c r="P93" s="13">
        <f t="shared" si="6"/>
        <v>60</v>
      </c>
    </row>
    <row r="94" spans="1:16" x14ac:dyDescent="0.45">
      <c r="A94" s="148">
        <v>83</v>
      </c>
      <c r="B94" s="49">
        <v>89</v>
      </c>
      <c r="C94" s="49" t="s">
        <v>3</v>
      </c>
      <c r="D94" s="49">
        <v>6</v>
      </c>
      <c r="E94" s="64" t="s">
        <v>399</v>
      </c>
      <c r="G94" s="64" t="s">
        <v>344</v>
      </c>
      <c r="H94" s="64" t="s">
        <v>259</v>
      </c>
      <c r="I94" s="64" t="s">
        <v>409</v>
      </c>
      <c r="J94" s="64">
        <v>1</v>
      </c>
      <c r="K94" s="64">
        <v>3</v>
      </c>
      <c r="L94" s="64">
        <v>1</v>
      </c>
      <c r="M94" s="73">
        <f t="shared" si="4"/>
        <v>20</v>
      </c>
      <c r="N94" s="73">
        <f t="shared" si="5"/>
        <v>20</v>
      </c>
      <c r="O94" s="73">
        <f t="shared" si="3"/>
        <v>20</v>
      </c>
      <c r="P94" s="13">
        <f t="shared" si="6"/>
        <v>60</v>
      </c>
    </row>
    <row r="95" spans="1:16" x14ac:dyDescent="0.45">
      <c r="A95" s="148">
        <v>85</v>
      </c>
      <c r="B95" s="49">
        <v>90</v>
      </c>
      <c r="C95" s="49" t="s">
        <v>5</v>
      </c>
      <c r="D95" s="49">
        <v>6</v>
      </c>
      <c r="E95" s="64" t="s">
        <v>399</v>
      </c>
      <c r="G95" s="64" t="s">
        <v>344</v>
      </c>
      <c r="H95" s="64" t="s">
        <v>260</v>
      </c>
      <c r="I95" s="64" t="s">
        <v>409</v>
      </c>
      <c r="J95" s="64">
        <v>1</v>
      </c>
      <c r="K95" s="64">
        <v>3</v>
      </c>
      <c r="L95" s="64">
        <v>1</v>
      </c>
      <c r="M95" s="73">
        <f t="shared" si="4"/>
        <v>20</v>
      </c>
      <c r="N95" s="73">
        <f t="shared" si="5"/>
        <v>20</v>
      </c>
      <c r="O95" s="73">
        <f t="shared" si="3"/>
        <v>20</v>
      </c>
      <c r="P95" s="13">
        <f t="shared" si="6"/>
        <v>60</v>
      </c>
    </row>
    <row r="96" spans="1:16" x14ac:dyDescent="0.45">
      <c r="A96" s="148">
        <v>87</v>
      </c>
      <c r="B96" s="49">
        <v>91</v>
      </c>
      <c r="C96" s="49" t="s">
        <v>7</v>
      </c>
      <c r="D96" s="49">
        <v>6</v>
      </c>
      <c r="E96" s="64" t="s">
        <v>399</v>
      </c>
      <c r="G96" s="64" t="s">
        <v>344</v>
      </c>
      <c r="H96" s="64" t="s">
        <v>261</v>
      </c>
      <c r="I96" s="64" t="s">
        <v>409</v>
      </c>
      <c r="J96" s="64">
        <v>1</v>
      </c>
      <c r="K96" s="64">
        <v>3</v>
      </c>
      <c r="L96" s="64">
        <v>1</v>
      </c>
      <c r="M96" s="73">
        <f t="shared" si="4"/>
        <v>20</v>
      </c>
      <c r="N96" s="73">
        <f t="shared" si="5"/>
        <v>20</v>
      </c>
      <c r="O96" s="73">
        <f t="shared" si="3"/>
        <v>20</v>
      </c>
      <c r="P96" s="13">
        <f t="shared" si="6"/>
        <v>60</v>
      </c>
    </row>
    <row r="97" spans="1:16" x14ac:dyDescent="0.45">
      <c r="A97" s="148">
        <v>89</v>
      </c>
      <c r="B97" s="49">
        <v>92</v>
      </c>
      <c r="C97" s="49" t="s">
        <v>393</v>
      </c>
      <c r="D97" s="49">
        <v>6</v>
      </c>
      <c r="E97" s="64" t="s">
        <v>399</v>
      </c>
      <c r="G97" s="64" t="s">
        <v>344</v>
      </c>
      <c r="H97" s="64" t="s">
        <v>336</v>
      </c>
      <c r="I97" s="64" t="s">
        <v>409</v>
      </c>
      <c r="J97" s="64">
        <v>1</v>
      </c>
      <c r="K97" s="64">
        <v>3</v>
      </c>
      <c r="L97" s="64">
        <v>1</v>
      </c>
      <c r="M97" s="73">
        <f t="shared" si="4"/>
        <v>20</v>
      </c>
      <c r="N97" s="73">
        <f t="shared" si="5"/>
        <v>20</v>
      </c>
      <c r="O97" s="73">
        <f t="shared" si="3"/>
        <v>20</v>
      </c>
      <c r="P97" s="13">
        <f t="shared" si="6"/>
        <v>60</v>
      </c>
    </row>
    <row r="98" spans="1:16" x14ac:dyDescent="0.45">
      <c r="A98" s="148">
        <v>91</v>
      </c>
      <c r="B98" s="49">
        <v>93</v>
      </c>
      <c r="C98" s="49" t="s">
        <v>124</v>
      </c>
      <c r="D98" s="49">
        <v>6</v>
      </c>
      <c r="E98" s="64" t="s">
        <v>399</v>
      </c>
      <c r="G98" s="64" t="s">
        <v>344</v>
      </c>
      <c r="H98" s="64" t="s">
        <v>337</v>
      </c>
      <c r="I98" s="64" t="s">
        <v>409</v>
      </c>
      <c r="J98" s="64">
        <v>1</v>
      </c>
      <c r="K98" s="64">
        <v>3</v>
      </c>
      <c r="L98" s="64">
        <v>1</v>
      </c>
      <c r="M98" s="73">
        <f t="shared" si="4"/>
        <v>20</v>
      </c>
      <c r="N98" s="73">
        <f t="shared" si="5"/>
        <v>20</v>
      </c>
      <c r="O98" s="73">
        <f t="shared" si="3"/>
        <v>20</v>
      </c>
      <c r="P98" s="13">
        <f t="shared" si="6"/>
        <v>60</v>
      </c>
    </row>
    <row r="99" spans="1:16" x14ac:dyDescent="0.45">
      <c r="A99" s="148">
        <v>93</v>
      </c>
      <c r="B99" s="49">
        <v>94</v>
      </c>
      <c r="C99" s="49" t="s">
        <v>396</v>
      </c>
      <c r="D99" s="49">
        <v>6</v>
      </c>
      <c r="E99" s="64" t="s">
        <v>399</v>
      </c>
      <c r="G99" s="64" t="s">
        <v>344</v>
      </c>
      <c r="H99" s="64" t="s">
        <v>338</v>
      </c>
      <c r="I99" s="64" t="s">
        <v>409</v>
      </c>
      <c r="J99" s="64">
        <v>1</v>
      </c>
      <c r="K99" s="64">
        <v>3</v>
      </c>
      <c r="L99" s="64">
        <v>1</v>
      </c>
      <c r="M99" s="73">
        <f t="shared" si="4"/>
        <v>20</v>
      </c>
      <c r="N99" s="73">
        <f t="shared" si="5"/>
        <v>20</v>
      </c>
      <c r="O99" s="73">
        <f t="shared" si="3"/>
        <v>20</v>
      </c>
      <c r="P99" s="13">
        <f t="shared" si="6"/>
        <v>60</v>
      </c>
    </row>
    <row r="100" spans="1:16" x14ac:dyDescent="0.45">
      <c r="A100" s="148">
        <v>95</v>
      </c>
      <c r="B100" s="49">
        <v>95</v>
      </c>
      <c r="C100" s="49" t="s">
        <v>398</v>
      </c>
      <c r="D100" s="49">
        <v>6</v>
      </c>
      <c r="E100" s="64" t="s">
        <v>399</v>
      </c>
      <c r="G100" s="64" t="s">
        <v>344</v>
      </c>
      <c r="H100" s="64" t="s">
        <v>339</v>
      </c>
      <c r="I100" s="64" t="s">
        <v>409</v>
      </c>
      <c r="J100" s="64">
        <v>1</v>
      </c>
      <c r="K100" s="64">
        <v>3</v>
      </c>
      <c r="L100" s="64">
        <v>1</v>
      </c>
      <c r="M100" s="73">
        <f t="shared" si="4"/>
        <v>20</v>
      </c>
      <c r="N100" s="73">
        <f t="shared" si="5"/>
        <v>20</v>
      </c>
      <c r="O100" s="73">
        <f t="shared" si="3"/>
        <v>20</v>
      </c>
      <c r="P100" s="13">
        <f t="shared" si="6"/>
        <v>60</v>
      </c>
    </row>
    <row r="101" spans="1:16" x14ac:dyDescent="0.45">
      <c r="A101" s="144">
        <v>96</v>
      </c>
      <c r="B101" s="49">
        <v>96</v>
      </c>
      <c r="C101" s="49" t="s">
        <v>0</v>
      </c>
      <c r="D101" s="49">
        <v>7</v>
      </c>
      <c r="E101" s="64" t="s">
        <v>399</v>
      </c>
      <c r="G101" s="64" t="s">
        <v>343</v>
      </c>
      <c r="H101" s="64" t="s">
        <v>258</v>
      </c>
      <c r="I101" s="64" t="s">
        <v>409</v>
      </c>
      <c r="J101" s="64">
        <v>1</v>
      </c>
      <c r="K101" s="64">
        <v>4</v>
      </c>
      <c r="L101" s="64">
        <v>1</v>
      </c>
      <c r="M101" s="73">
        <f t="shared" si="4"/>
        <v>20</v>
      </c>
      <c r="N101" s="73">
        <f t="shared" si="5"/>
        <v>20</v>
      </c>
      <c r="O101" s="73">
        <f t="shared" ref="O101:O164" si="7">$O$2</f>
        <v>20</v>
      </c>
      <c r="P101" s="13">
        <f t="shared" si="6"/>
        <v>60</v>
      </c>
    </row>
    <row r="102" spans="1:16" x14ac:dyDescent="0.45">
      <c r="A102" s="146">
        <v>98</v>
      </c>
      <c r="B102" s="49">
        <v>97</v>
      </c>
      <c r="C102" s="49" t="s">
        <v>2</v>
      </c>
      <c r="D102" s="49">
        <v>7</v>
      </c>
      <c r="E102" s="64" t="s">
        <v>399</v>
      </c>
      <c r="G102" s="64" t="s">
        <v>343</v>
      </c>
      <c r="H102" s="64" t="s">
        <v>259</v>
      </c>
      <c r="I102" s="64" t="s">
        <v>409</v>
      </c>
      <c r="J102" s="64">
        <v>1</v>
      </c>
      <c r="K102" s="64">
        <v>4</v>
      </c>
      <c r="L102" s="64">
        <v>1</v>
      </c>
      <c r="M102" s="73">
        <f t="shared" si="4"/>
        <v>20</v>
      </c>
      <c r="N102" s="73">
        <f t="shared" si="5"/>
        <v>20</v>
      </c>
      <c r="O102" s="73">
        <f t="shared" si="7"/>
        <v>20</v>
      </c>
      <c r="P102" s="13">
        <f t="shared" si="6"/>
        <v>60</v>
      </c>
    </row>
    <row r="103" spans="1:16" x14ac:dyDescent="0.45">
      <c r="A103" s="146">
        <v>100</v>
      </c>
      <c r="B103" s="49">
        <v>98</v>
      </c>
      <c r="C103" s="49" t="s">
        <v>4</v>
      </c>
      <c r="D103" s="49">
        <v>7</v>
      </c>
      <c r="E103" s="64" t="s">
        <v>399</v>
      </c>
      <c r="G103" s="64" t="s">
        <v>343</v>
      </c>
      <c r="H103" s="64" t="s">
        <v>260</v>
      </c>
      <c r="I103" s="64" t="s">
        <v>409</v>
      </c>
      <c r="J103" s="64">
        <v>1</v>
      </c>
      <c r="K103" s="64">
        <v>4</v>
      </c>
      <c r="L103" s="64">
        <v>1</v>
      </c>
      <c r="M103" s="73">
        <f t="shared" si="4"/>
        <v>20</v>
      </c>
      <c r="N103" s="73">
        <f t="shared" si="5"/>
        <v>20</v>
      </c>
      <c r="O103" s="73">
        <f t="shared" si="7"/>
        <v>20</v>
      </c>
      <c r="P103" s="13">
        <f t="shared" si="6"/>
        <v>60</v>
      </c>
    </row>
    <row r="104" spans="1:16" x14ac:dyDescent="0.45">
      <c r="A104" s="146">
        <v>102</v>
      </c>
      <c r="B104" s="49">
        <v>99</v>
      </c>
      <c r="C104" s="49" t="s">
        <v>6</v>
      </c>
      <c r="D104" s="49">
        <v>7</v>
      </c>
      <c r="E104" s="64" t="s">
        <v>399</v>
      </c>
      <c r="G104" s="64" t="s">
        <v>343</v>
      </c>
      <c r="H104" s="64" t="s">
        <v>261</v>
      </c>
      <c r="I104" s="64" t="s">
        <v>409</v>
      </c>
      <c r="J104" s="64">
        <v>1</v>
      </c>
      <c r="K104" s="64">
        <v>4</v>
      </c>
      <c r="L104" s="64">
        <v>1</v>
      </c>
      <c r="M104" s="73">
        <f t="shared" si="4"/>
        <v>20</v>
      </c>
      <c r="N104" s="73">
        <f t="shared" si="5"/>
        <v>20</v>
      </c>
      <c r="O104" s="73">
        <f t="shared" si="7"/>
        <v>20</v>
      </c>
      <c r="P104" s="13">
        <f t="shared" si="6"/>
        <v>60</v>
      </c>
    </row>
    <row r="105" spans="1:16" x14ac:dyDescent="0.45">
      <c r="A105" s="146">
        <v>104</v>
      </c>
      <c r="B105" s="49">
        <v>100</v>
      </c>
      <c r="C105" s="49" t="s">
        <v>391</v>
      </c>
      <c r="D105" s="49">
        <v>7</v>
      </c>
      <c r="E105" s="64" t="s">
        <v>399</v>
      </c>
      <c r="G105" s="64" t="s">
        <v>343</v>
      </c>
      <c r="H105" s="64" t="s">
        <v>336</v>
      </c>
      <c r="I105" s="64" t="s">
        <v>409</v>
      </c>
      <c r="J105" s="64">
        <v>1</v>
      </c>
      <c r="K105" s="64">
        <v>4</v>
      </c>
      <c r="L105" s="64">
        <v>1</v>
      </c>
      <c r="M105" s="73">
        <f t="shared" si="4"/>
        <v>20</v>
      </c>
      <c r="N105" s="73">
        <f t="shared" si="5"/>
        <v>20</v>
      </c>
      <c r="O105" s="73">
        <f t="shared" si="7"/>
        <v>20</v>
      </c>
      <c r="P105" s="13">
        <f t="shared" si="6"/>
        <v>60</v>
      </c>
    </row>
    <row r="106" spans="1:16" x14ac:dyDescent="0.45">
      <c r="A106" s="146">
        <v>106</v>
      </c>
      <c r="B106" s="49">
        <v>101</v>
      </c>
      <c r="C106" s="49" t="s">
        <v>394</v>
      </c>
      <c r="D106" s="49">
        <v>7</v>
      </c>
      <c r="E106" s="64" t="s">
        <v>399</v>
      </c>
      <c r="G106" s="64" t="s">
        <v>343</v>
      </c>
      <c r="H106" s="64" t="s">
        <v>337</v>
      </c>
      <c r="I106" s="64" t="s">
        <v>409</v>
      </c>
      <c r="J106" s="64">
        <v>1</v>
      </c>
      <c r="K106" s="64">
        <v>4</v>
      </c>
      <c r="L106" s="64">
        <v>1</v>
      </c>
      <c r="M106" s="73">
        <f t="shared" si="4"/>
        <v>20</v>
      </c>
      <c r="N106" s="73">
        <f t="shared" si="5"/>
        <v>20</v>
      </c>
      <c r="O106" s="73">
        <f t="shared" si="7"/>
        <v>20</v>
      </c>
      <c r="P106" s="13">
        <f t="shared" si="6"/>
        <v>60</v>
      </c>
    </row>
    <row r="107" spans="1:16" x14ac:dyDescent="0.45">
      <c r="A107" s="146">
        <v>108</v>
      </c>
      <c r="B107" s="49">
        <v>102</v>
      </c>
      <c r="C107" s="49" t="s">
        <v>395</v>
      </c>
      <c r="D107" s="49">
        <v>7</v>
      </c>
      <c r="E107" s="64" t="s">
        <v>399</v>
      </c>
      <c r="G107" s="64" t="s">
        <v>343</v>
      </c>
      <c r="H107" s="64" t="s">
        <v>338</v>
      </c>
      <c r="I107" s="64" t="s">
        <v>409</v>
      </c>
      <c r="J107" s="64">
        <v>1</v>
      </c>
      <c r="K107" s="64">
        <v>4</v>
      </c>
      <c r="L107" s="64">
        <v>1</v>
      </c>
      <c r="M107" s="73">
        <f t="shared" si="4"/>
        <v>20</v>
      </c>
      <c r="N107" s="73">
        <f t="shared" si="5"/>
        <v>20</v>
      </c>
      <c r="O107" s="73">
        <f t="shared" si="7"/>
        <v>20</v>
      </c>
      <c r="P107" s="13">
        <f t="shared" si="6"/>
        <v>60</v>
      </c>
    </row>
    <row r="108" spans="1:16" x14ac:dyDescent="0.45">
      <c r="A108" s="146">
        <v>110</v>
      </c>
      <c r="B108" s="49">
        <v>103</v>
      </c>
      <c r="C108" s="49" t="s">
        <v>397</v>
      </c>
      <c r="D108" s="49">
        <v>7</v>
      </c>
      <c r="E108" s="64" t="s">
        <v>399</v>
      </c>
      <c r="G108" s="64" t="s">
        <v>343</v>
      </c>
      <c r="H108" s="64" t="s">
        <v>339</v>
      </c>
      <c r="I108" s="64" t="s">
        <v>409</v>
      </c>
      <c r="J108" s="64">
        <v>1</v>
      </c>
      <c r="K108" s="64">
        <v>4</v>
      </c>
      <c r="L108" s="64">
        <v>1</v>
      </c>
      <c r="M108" s="73">
        <f t="shared" si="4"/>
        <v>20</v>
      </c>
      <c r="N108" s="73">
        <f t="shared" si="5"/>
        <v>20</v>
      </c>
      <c r="O108" s="73">
        <f t="shared" si="7"/>
        <v>20</v>
      </c>
      <c r="P108" s="13">
        <f t="shared" si="6"/>
        <v>60</v>
      </c>
    </row>
    <row r="109" spans="1:16" x14ac:dyDescent="0.45">
      <c r="A109" s="145">
        <v>97</v>
      </c>
      <c r="B109" s="49">
        <v>104</v>
      </c>
      <c r="C109" s="49" t="s">
        <v>1</v>
      </c>
      <c r="D109" s="49">
        <v>7</v>
      </c>
      <c r="E109" s="64" t="s">
        <v>399</v>
      </c>
      <c r="G109" s="64" t="s">
        <v>344</v>
      </c>
      <c r="H109" s="64" t="s">
        <v>258</v>
      </c>
      <c r="I109" s="64" t="s">
        <v>409</v>
      </c>
      <c r="J109" s="64">
        <v>1</v>
      </c>
      <c r="K109" s="64">
        <v>4</v>
      </c>
      <c r="L109" s="64">
        <v>1</v>
      </c>
      <c r="M109" s="73">
        <f t="shared" si="4"/>
        <v>20</v>
      </c>
      <c r="N109" s="73">
        <f t="shared" si="5"/>
        <v>20</v>
      </c>
      <c r="O109" s="73">
        <f t="shared" si="7"/>
        <v>20</v>
      </c>
      <c r="P109" s="13">
        <f t="shared" si="6"/>
        <v>60</v>
      </c>
    </row>
    <row r="110" spans="1:16" x14ac:dyDescent="0.45">
      <c r="A110" s="145">
        <v>99</v>
      </c>
      <c r="B110" s="49">
        <v>105</v>
      </c>
      <c r="C110" s="49" t="s">
        <v>3</v>
      </c>
      <c r="D110" s="49">
        <v>7</v>
      </c>
      <c r="E110" s="64" t="s">
        <v>399</v>
      </c>
      <c r="G110" s="64" t="s">
        <v>344</v>
      </c>
      <c r="H110" s="64" t="s">
        <v>259</v>
      </c>
      <c r="I110" s="64" t="s">
        <v>409</v>
      </c>
      <c r="J110" s="64">
        <v>1</v>
      </c>
      <c r="K110" s="64">
        <v>4</v>
      </c>
      <c r="L110" s="64">
        <v>1</v>
      </c>
      <c r="M110" s="73">
        <f t="shared" si="4"/>
        <v>20</v>
      </c>
      <c r="N110" s="73">
        <f t="shared" si="5"/>
        <v>20</v>
      </c>
      <c r="O110" s="73">
        <f t="shared" si="7"/>
        <v>20</v>
      </c>
      <c r="P110" s="13">
        <f t="shared" si="6"/>
        <v>60</v>
      </c>
    </row>
    <row r="111" spans="1:16" x14ac:dyDescent="0.45">
      <c r="A111" s="145">
        <v>101</v>
      </c>
      <c r="B111" s="49">
        <v>106</v>
      </c>
      <c r="C111" s="49" t="s">
        <v>5</v>
      </c>
      <c r="D111" s="49">
        <v>7</v>
      </c>
      <c r="E111" s="64" t="s">
        <v>399</v>
      </c>
      <c r="G111" s="64" t="s">
        <v>344</v>
      </c>
      <c r="H111" s="64" t="s">
        <v>260</v>
      </c>
      <c r="I111" s="64" t="s">
        <v>409</v>
      </c>
      <c r="J111" s="64">
        <v>1</v>
      </c>
      <c r="K111" s="64">
        <v>4</v>
      </c>
      <c r="L111" s="64">
        <v>1</v>
      </c>
      <c r="M111" s="73">
        <f t="shared" si="4"/>
        <v>20</v>
      </c>
      <c r="N111" s="73">
        <f t="shared" si="5"/>
        <v>20</v>
      </c>
      <c r="O111" s="73">
        <f t="shared" si="7"/>
        <v>20</v>
      </c>
      <c r="P111" s="13">
        <f t="shared" si="6"/>
        <v>60</v>
      </c>
    </row>
    <row r="112" spans="1:16" x14ac:dyDescent="0.45">
      <c r="A112" s="145">
        <v>103</v>
      </c>
      <c r="B112" s="49">
        <v>107</v>
      </c>
      <c r="C112" s="49" t="s">
        <v>7</v>
      </c>
      <c r="D112" s="49">
        <v>7</v>
      </c>
      <c r="E112" s="64" t="s">
        <v>399</v>
      </c>
      <c r="G112" s="64" t="s">
        <v>344</v>
      </c>
      <c r="H112" s="64" t="s">
        <v>261</v>
      </c>
      <c r="I112" s="64" t="s">
        <v>409</v>
      </c>
      <c r="J112" s="64">
        <v>1</v>
      </c>
      <c r="K112" s="64">
        <v>4</v>
      </c>
      <c r="L112" s="64">
        <v>1</v>
      </c>
      <c r="M112" s="73">
        <f t="shared" si="4"/>
        <v>20</v>
      </c>
      <c r="N112" s="73">
        <f t="shared" si="5"/>
        <v>20</v>
      </c>
      <c r="O112" s="73">
        <f t="shared" si="7"/>
        <v>20</v>
      </c>
      <c r="P112" s="13">
        <f t="shared" si="6"/>
        <v>60</v>
      </c>
    </row>
    <row r="113" spans="1:16" x14ac:dyDescent="0.45">
      <c r="A113" s="145">
        <v>105</v>
      </c>
      <c r="B113" s="49">
        <v>108</v>
      </c>
      <c r="C113" s="49" t="s">
        <v>393</v>
      </c>
      <c r="D113" s="49">
        <v>7</v>
      </c>
      <c r="E113" s="64" t="s">
        <v>399</v>
      </c>
      <c r="G113" s="64" t="s">
        <v>344</v>
      </c>
      <c r="H113" s="64" t="s">
        <v>336</v>
      </c>
      <c r="I113" s="64" t="s">
        <v>409</v>
      </c>
      <c r="J113" s="64">
        <v>1</v>
      </c>
      <c r="K113" s="64">
        <v>4</v>
      </c>
      <c r="L113" s="64">
        <v>1</v>
      </c>
      <c r="M113" s="73">
        <f t="shared" si="4"/>
        <v>20</v>
      </c>
      <c r="N113" s="73">
        <f t="shared" si="5"/>
        <v>20</v>
      </c>
      <c r="O113" s="73">
        <f t="shared" si="7"/>
        <v>20</v>
      </c>
      <c r="P113" s="13">
        <f t="shared" si="6"/>
        <v>60</v>
      </c>
    </row>
    <row r="114" spans="1:16" x14ac:dyDescent="0.45">
      <c r="A114" s="145">
        <v>107</v>
      </c>
      <c r="B114" s="49">
        <v>109</v>
      </c>
      <c r="C114" s="49" t="s">
        <v>124</v>
      </c>
      <c r="D114" s="49">
        <v>7</v>
      </c>
      <c r="E114" s="64" t="s">
        <v>399</v>
      </c>
      <c r="G114" s="64" t="s">
        <v>344</v>
      </c>
      <c r="H114" s="64" t="s">
        <v>337</v>
      </c>
      <c r="I114" s="64" t="s">
        <v>409</v>
      </c>
      <c r="J114" s="64">
        <v>1</v>
      </c>
      <c r="K114" s="64">
        <v>4</v>
      </c>
      <c r="L114" s="64">
        <v>1</v>
      </c>
      <c r="M114" s="73">
        <f t="shared" si="4"/>
        <v>20</v>
      </c>
      <c r="N114" s="73">
        <f t="shared" si="5"/>
        <v>20</v>
      </c>
      <c r="O114" s="73">
        <f t="shared" si="7"/>
        <v>20</v>
      </c>
      <c r="P114" s="13">
        <f t="shared" si="6"/>
        <v>60</v>
      </c>
    </row>
    <row r="115" spans="1:16" x14ac:dyDescent="0.45">
      <c r="A115" s="145">
        <v>109</v>
      </c>
      <c r="B115" s="49">
        <v>110</v>
      </c>
      <c r="C115" s="49" t="s">
        <v>396</v>
      </c>
      <c r="D115" s="49">
        <v>7</v>
      </c>
      <c r="E115" s="64" t="s">
        <v>399</v>
      </c>
      <c r="G115" s="64" t="s">
        <v>344</v>
      </c>
      <c r="H115" s="64" t="s">
        <v>338</v>
      </c>
      <c r="I115" s="64" t="s">
        <v>409</v>
      </c>
      <c r="J115" s="64">
        <v>1</v>
      </c>
      <c r="K115" s="64">
        <v>4</v>
      </c>
      <c r="L115" s="64">
        <v>1</v>
      </c>
      <c r="M115" s="73">
        <f t="shared" si="4"/>
        <v>20</v>
      </c>
      <c r="N115" s="73">
        <f t="shared" si="5"/>
        <v>20</v>
      </c>
      <c r="O115" s="73">
        <f t="shared" si="7"/>
        <v>20</v>
      </c>
      <c r="P115" s="13">
        <f t="shared" si="6"/>
        <v>60</v>
      </c>
    </row>
    <row r="116" spans="1:16" x14ac:dyDescent="0.45">
      <c r="A116" s="145">
        <v>111</v>
      </c>
      <c r="B116" s="49">
        <v>111</v>
      </c>
      <c r="C116" s="49" t="s">
        <v>398</v>
      </c>
      <c r="D116" s="49">
        <v>7</v>
      </c>
      <c r="E116" s="64" t="s">
        <v>399</v>
      </c>
      <c r="G116" s="64" t="s">
        <v>344</v>
      </c>
      <c r="H116" s="64" t="s">
        <v>339</v>
      </c>
      <c r="I116" s="64" t="s">
        <v>409</v>
      </c>
      <c r="J116" s="64">
        <v>1</v>
      </c>
      <c r="K116" s="64">
        <v>4</v>
      </c>
      <c r="L116" s="64">
        <v>1</v>
      </c>
      <c r="M116" s="73">
        <f t="shared" si="4"/>
        <v>20</v>
      </c>
      <c r="N116" s="73">
        <f t="shared" si="5"/>
        <v>20</v>
      </c>
      <c r="O116" s="73">
        <f t="shared" si="7"/>
        <v>20</v>
      </c>
      <c r="P116" s="13">
        <f t="shared" si="6"/>
        <v>60</v>
      </c>
    </row>
    <row r="117" spans="1:16" x14ac:dyDescent="0.45">
      <c r="A117" s="147">
        <v>112</v>
      </c>
      <c r="B117" s="49">
        <v>112</v>
      </c>
      <c r="C117" s="49" t="s">
        <v>0</v>
      </c>
      <c r="D117" s="49">
        <v>8</v>
      </c>
      <c r="E117" s="64" t="s">
        <v>399</v>
      </c>
      <c r="G117" s="64" t="s">
        <v>343</v>
      </c>
      <c r="H117" s="64" t="s">
        <v>258</v>
      </c>
      <c r="I117" s="64" t="s">
        <v>409</v>
      </c>
      <c r="J117" s="64">
        <v>1</v>
      </c>
      <c r="K117" s="64">
        <v>5</v>
      </c>
      <c r="L117" s="64">
        <v>1</v>
      </c>
      <c r="M117" s="73">
        <f t="shared" si="4"/>
        <v>20</v>
      </c>
      <c r="N117" s="73">
        <f t="shared" si="5"/>
        <v>20</v>
      </c>
      <c r="O117" s="73">
        <f t="shared" si="7"/>
        <v>20</v>
      </c>
      <c r="P117" s="13">
        <f t="shared" si="6"/>
        <v>60</v>
      </c>
    </row>
    <row r="118" spans="1:16" x14ac:dyDescent="0.45">
      <c r="A118" s="147">
        <v>114</v>
      </c>
      <c r="B118" s="49">
        <v>113</v>
      </c>
      <c r="C118" s="49" t="s">
        <v>2</v>
      </c>
      <c r="D118" s="49">
        <v>8</v>
      </c>
      <c r="E118" s="64" t="s">
        <v>399</v>
      </c>
      <c r="G118" s="64" t="s">
        <v>343</v>
      </c>
      <c r="H118" s="64" t="s">
        <v>259</v>
      </c>
      <c r="I118" s="64" t="s">
        <v>409</v>
      </c>
      <c r="J118" s="64">
        <v>1</v>
      </c>
      <c r="K118" s="64">
        <v>5</v>
      </c>
      <c r="L118" s="64">
        <v>1</v>
      </c>
      <c r="M118" s="73">
        <f t="shared" si="4"/>
        <v>20</v>
      </c>
      <c r="N118" s="73">
        <f t="shared" si="5"/>
        <v>20</v>
      </c>
      <c r="O118" s="73">
        <f t="shared" si="7"/>
        <v>20</v>
      </c>
      <c r="P118" s="13">
        <f t="shared" si="6"/>
        <v>60</v>
      </c>
    </row>
    <row r="119" spans="1:16" x14ac:dyDescent="0.45">
      <c r="A119" s="147">
        <v>116</v>
      </c>
      <c r="B119" s="49">
        <v>114</v>
      </c>
      <c r="C119" s="49" t="s">
        <v>4</v>
      </c>
      <c r="D119" s="49">
        <v>8</v>
      </c>
      <c r="E119" s="64" t="s">
        <v>399</v>
      </c>
      <c r="G119" s="64" t="s">
        <v>343</v>
      </c>
      <c r="H119" s="64" t="s">
        <v>260</v>
      </c>
      <c r="I119" s="64" t="s">
        <v>409</v>
      </c>
      <c r="J119" s="64">
        <v>1</v>
      </c>
      <c r="K119" s="64">
        <v>5</v>
      </c>
      <c r="L119" s="64">
        <v>1</v>
      </c>
      <c r="M119" s="73">
        <f t="shared" si="4"/>
        <v>20</v>
      </c>
      <c r="N119" s="73">
        <f t="shared" si="5"/>
        <v>20</v>
      </c>
      <c r="O119" s="73">
        <f t="shared" si="7"/>
        <v>20</v>
      </c>
      <c r="P119" s="13">
        <f t="shared" si="6"/>
        <v>60</v>
      </c>
    </row>
    <row r="120" spans="1:16" x14ac:dyDescent="0.45">
      <c r="A120" s="147">
        <v>118</v>
      </c>
      <c r="B120" s="49">
        <v>115</v>
      </c>
      <c r="C120" s="49" t="s">
        <v>6</v>
      </c>
      <c r="D120" s="49">
        <v>8</v>
      </c>
      <c r="E120" s="64" t="s">
        <v>399</v>
      </c>
      <c r="G120" s="64" t="s">
        <v>343</v>
      </c>
      <c r="H120" s="64" t="s">
        <v>261</v>
      </c>
      <c r="I120" s="64" t="s">
        <v>409</v>
      </c>
      <c r="J120" s="64">
        <v>1</v>
      </c>
      <c r="K120" s="64">
        <v>5</v>
      </c>
      <c r="L120" s="64">
        <v>1</v>
      </c>
      <c r="M120" s="73">
        <f t="shared" si="4"/>
        <v>20</v>
      </c>
      <c r="N120" s="73">
        <f t="shared" si="5"/>
        <v>20</v>
      </c>
      <c r="O120" s="73">
        <f t="shared" si="7"/>
        <v>20</v>
      </c>
      <c r="P120" s="13">
        <f t="shared" si="6"/>
        <v>60</v>
      </c>
    </row>
    <row r="121" spans="1:16" x14ac:dyDescent="0.45">
      <c r="A121" s="147">
        <v>120</v>
      </c>
      <c r="B121" s="49">
        <v>116</v>
      </c>
      <c r="C121" s="49" t="s">
        <v>391</v>
      </c>
      <c r="D121" s="49">
        <v>8</v>
      </c>
      <c r="E121" s="64" t="s">
        <v>399</v>
      </c>
      <c r="G121" s="64" t="s">
        <v>343</v>
      </c>
      <c r="H121" s="64" t="s">
        <v>336</v>
      </c>
      <c r="I121" s="64" t="s">
        <v>409</v>
      </c>
      <c r="J121" s="64">
        <v>1</v>
      </c>
      <c r="K121" s="64">
        <v>5</v>
      </c>
      <c r="L121" s="64">
        <v>1</v>
      </c>
      <c r="M121" s="73">
        <f t="shared" si="4"/>
        <v>20</v>
      </c>
      <c r="N121" s="73">
        <f t="shared" si="5"/>
        <v>20</v>
      </c>
      <c r="O121" s="73">
        <f t="shared" si="7"/>
        <v>20</v>
      </c>
      <c r="P121" s="13">
        <f t="shared" si="6"/>
        <v>60</v>
      </c>
    </row>
    <row r="122" spans="1:16" x14ac:dyDescent="0.45">
      <c r="A122" s="147">
        <v>122</v>
      </c>
      <c r="B122" s="49">
        <v>117</v>
      </c>
      <c r="C122" s="49" t="s">
        <v>394</v>
      </c>
      <c r="D122" s="49">
        <v>8</v>
      </c>
      <c r="E122" s="64" t="s">
        <v>399</v>
      </c>
      <c r="G122" s="64" t="s">
        <v>343</v>
      </c>
      <c r="H122" s="64" t="s">
        <v>337</v>
      </c>
      <c r="I122" s="64" t="s">
        <v>409</v>
      </c>
      <c r="J122" s="64">
        <v>1</v>
      </c>
      <c r="K122" s="64">
        <v>5</v>
      </c>
      <c r="L122" s="64">
        <v>1</v>
      </c>
      <c r="M122" s="73">
        <f t="shared" si="4"/>
        <v>20</v>
      </c>
      <c r="N122" s="73">
        <f t="shared" si="5"/>
        <v>20</v>
      </c>
      <c r="O122" s="73">
        <f t="shared" si="7"/>
        <v>20</v>
      </c>
      <c r="P122" s="13">
        <f t="shared" si="6"/>
        <v>60</v>
      </c>
    </row>
    <row r="123" spans="1:16" x14ac:dyDescent="0.45">
      <c r="A123" s="147">
        <v>124</v>
      </c>
      <c r="B123" s="49">
        <v>118</v>
      </c>
      <c r="C123" s="49" t="s">
        <v>395</v>
      </c>
      <c r="D123" s="49">
        <v>8</v>
      </c>
      <c r="E123" s="64" t="s">
        <v>399</v>
      </c>
      <c r="G123" s="64" t="s">
        <v>343</v>
      </c>
      <c r="H123" s="64" t="s">
        <v>338</v>
      </c>
      <c r="I123" s="64" t="s">
        <v>409</v>
      </c>
      <c r="J123" s="64">
        <v>1</v>
      </c>
      <c r="K123" s="64">
        <v>5</v>
      </c>
      <c r="L123" s="64">
        <v>1</v>
      </c>
      <c r="M123" s="73">
        <f t="shared" si="4"/>
        <v>20</v>
      </c>
      <c r="N123" s="73">
        <f t="shared" si="5"/>
        <v>20</v>
      </c>
      <c r="O123" s="73">
        <f t="shared" si="7"/>
        <v>20</v>
      </c>
      <c r="P123" s="13">
        <f t="shared" si="6"/>
        <v>60</v>
      </c>
    </row>
    <row r="124" spans="1:16" x14ac:dyDescent="0.45">
      <c r="A124" s="147">
        <v>126</v>
      </c>
      <c r="B124" s="49">
        <v>119</v>
      </c>
      <c r="C124" s="49" t="s">
        <v>397</v>
      </c>
      <c r="D124" s="49">
        <v>8</v>
      </c>
      <c r="E124" s="64" t="s">
        <v>399</v>
      </c>
      <c r="G124" s="64" t="s">
        <v>343</v>
      </c>
      <c r="H124" s="64" t="s">
        <v>339</v>
      </c>
      <c r="I124" s="64" t="s">
        <v>409</v>
      </c>
      <c r="J124" s="64">
        <v>1</v>
      </c>
      <c r="K124" s="64">
        <v>5</v>
      </c>
      <c r="L124" s="64">
        <v>1</v>
      </c>
      <c r="M124" s="73">
        <f t="shared" si="4"/>
        <v>20</v>
      </c>
      <c r="N124" s="73">
        <f t="shared" si="5"/>
        <v>20</v>
      </c>
      <c r="O124" s="73">
        <f t="shared" si="7"/>
        <v>20</v>
      </c>
      <c r="P124" s="13">
        <f t="shared" si="6"/>
        <v>60</v>
      </c>
    </row>
    <row r="125" spans="1:16" x14ac:dyDescent="0.45">
      <c r="A125" s="148">
        <v>113</v>
      </c>
      <c r="B125" s="49">
        <v>120</v>
      </c>
      <c r="C125" s="49" t="s">
        <v>1</v>
      </c>
      <c r="D125" s="49">
        <v>8</v>
      </c>
      <c r="E125" s="64" t="s">
        <v>399</v>
      </c>
      <c r="G125" s="64" t="s">
        <v>344</v>
      </c>
      <c r="H125" s="64" t="s">
        <v>258</v>
      </c>
      <c r="I125" s="64" t="s">
        <v>409</v>
      </c>
      <c r="J125" s="64">
        <v>1</v>
      </c>
      <c r="K125" s="64">
        <v>5</v>
      </c>
      <c r="L125" s="64">
        <v>1</v>
      </c>
      <c r="M125" s="73">
        <f t="shared" si="4"/>
        <v>20</v>
      </c>
      <c r="N125" s="73">
        <f t="shared" si="5"/>
        <v>20</v>
      </c>
      <c r="O125" s="73">
        <f t="shared" si="7"/>
        <v>20</v>
      </c>
      <c r="P125" s="13">
        <f t="shared" si="6"/>
        <v>60</v>
      </c>
    </row>
    <row r="126" spans="1:16" x14ac:dyDescent="0.45">
      <c r="A126" s="148">
        <v>115</v>
      </c>
      <c r="B126" s="49">
        <v>121</v>
      </c>
      <c r="C126" s="49" t="s">
        <v>3</v>
      </c>
      <c r="D126" s="49">
        <v>8</v>
      </c>
      <c r="E126" s="64" t="s">
        <v>399</v>
      </c>
      <c r="G126" s="64" t="s">
        <v>344</v>
      </c>
      <c r="H126" s="64" t="s">
        <v>259</v>
      </c>
      <c r="I126" s="64" t="s">
        <v>409</v>
      </c>
      <c r="J126" s="64">
        <v>1</v>
      </c>
      <c r="K126" s="64">
        <v>5</v>
      </c>
      <c r="L126" s="64">
        <v>1</v>
      </c>
      <c r="M126" s="73">
        <f t="shared" si="4"/>
        <v>20</v>
      </c>
      <c r="N126" s="73">
        <f t="shared" si="5"/>
        <v>20</v>
      </c>
      <c r="O126" s="73">
        <f t="shared" si="7"/>
        <v>20</v>
      </c>
      <c r="P126" s="13">
        <f t="shared" si="6"/>
        <v>60</v>
      </c>
    </row>
    <row r="127" spans="1:16" x14ac:dyDescent="0.45">
      <c r="A127" s="148">
        <v>117</v>
      </c>
      <c r="B127" s="49">
        <v>122</v>
      </c>
      <c r="C127" s="49" t="s">
        <v>5</v>
      </c>
      <c r="D127" s="49">
        <v>8</v>
      </c>
      <c r="E127" s="64" t="s">
        <v>399</v>
      </c>
      <c r="G127" s="64" t="s">
        <v>344</v>
      </c>
      <c r="H127" s="64" t="s">
        <v>260</v>
      </c>
      <c r="I127" s="64" t="s">
        <v>409</v>
      </c>
      <c r="J127" s="64">
        <v>1</v>
      </c>
      <c r="K127" s="64">
        <v>5</v>
      </c>
      <c r="L127" s="64">
        <v>1</v>
      </c>
      <c r="M127" s="73">
        <f t="shared" si="4"/>
        <v>20</v>
      </c>
      <c r="N127" s="73">
        <f t="shared" si="5"/>
        <v>20</v>
      </c>
      <c r="O127" s="73">
        <f t="shared" si="7"/>
        <v>20</v>
      </c>
      <c r="P127" s="13">
        <f t="shared" si="6"/>
        <v>60</v>
      </c>
    </row>
    <row r="128" spans="1:16" x14ac:dyDescent="0.45">
      <c r="A128" s="148">
        <v>119</v>
      </c>
      <c r="B128" s="49">
        <v>123</v>
      </c>
      <c r="C128" s="49" t="s">
        <v>7</v>
      </c>
      <c r="D128" s="49">
        <v>8</v>
      </c>
      <c r="E128" s="64" t="s">
        <v>399</v>
      </c>
      <c r="G128" s="64" t="s">
        <v>344</v>
      </c>
      <c r="H128" s="64" t="s">
        <v>261</v>
      </c>
      <c r="I128" s="64" t="s">
        <v>409</v>
      </c>
      <c r="J128" s="64">
        <v>1</v>
      </c>
      <c r="K128" s="64">
        <v>5</v>
      </c>
      <c r="L128" s="64">
        <v>1</v>
      </c>
      <c r="M128" s="73">
        <f t="shared" si="4"/>
        <v>20</v>
      </c>
      <c r="N128" s="73">
        <f t="shared" si="5"/>
        <v>20</v>
      </c>
      <c r="O128" s="73">
        <f t="shared" si="7"/>
        <v>20</v>
      </c>
      <c r="P128" s="13">
        <f t="shared" si="6"/>
        <v>60</v>
      </c>
    </row>
    <row r="129" spans="1:16" x14ac:dyDescent="0.45">
      <c r="A129" s="148">
        <v>121</v>
      </c>
      <c r="B129" s="49">
        <v>124</v>
      </c>
      <c r="C129" s="49" t="s">
        <v>393</v>
      </c>
      <c r="D129" s="49">
        <v>8</v>
      </c>
      <c r="E129" s="64" t="s">
        <v>399</v>
      </c>
      <c r="G129" s="64" t="s">
        <v>344</v>
      </c>
      <c r="H129" s="64" t="s">
        <v>336</v>
      </c>
      <c r="I129" s="64" t="s">
        <v>409</v>
      </c>
      <c r="J129" s="64">
        <v>1</v>
      </c>
      <c r="K129" s="64">
        <v>5</v>
      </c>
      <c r="L129" s="64">
        <v>1</v>
      </c>
      <c r="M129" s="73">
        <f t="shared" si="4"/>
        <v>20</v>
      </c>
      <c r="N129" s="73">
        <f t="shared" si="5"/>
        <v>20</v>
      </c>
      <c r="O129" s="73">
        <f t="shared" si="7"/>
        <v>20</v>
      </c>
      <c r="P129" s="13">
        <f t="shared" si="6"/>
        <v>60</v>
      </c>
    </row>
    <row r="130" spans="1:16" x14ac:dyDescent="0.45">
      <c r="A130" s="148">
        <v>123</v>
      </c>
      <c r="B130" s="49">
        <v>125</v>
      </c>
      <c r="C130" s="49" t="s">
        <v>124</v>
      </c>
      <c r="D130" s="49">
        <v>8</v>
      </c>
      <c r="E130" s="64" t="s">
        <v>399</v>
      </c>
      <c r="G130" s="64" t="s">
        <v>344</v>
      </c>
      <c r="H130" s="64" t="s">
        <v>337</v>
      </c>
      <c r="I130" s="64" t="s">
        <v>409</v>
      </c>
      <c r="J130" s="64">
        <v>1</v>
      </c>
      <c r="K130" s="64">
        <v>5</v>
      </c>
      <c r="L130" s="64">
        <v>1</v>
      </c>
      <c r="M130" s="73">
        <f t="shared" si="4"/>
        <v>20</v>
      </c>
      <c r="N130" s="73">
        <f t="shared" si="5"/>
        <v>20</v>
      </c>
      <c r="O130" s="73">
        <f t="shared" si="7"/>
        <v>20</v>
      </c>
      <c r="P130" s="13">
        <f t="shared" si="6"/>
        <v>60</v>
      </c>
    </row>
    <row r="131" spans="1:16" x14ac:dyDescent="0.45">
      <c r="A131" s="148">
        <v>125</v>
      </c>
      <c r="B131" s="49">
        <v>126</v>
      </c>
      <c r="C131" s="49" t="s">
        <v>396</v>
      </c>
      <c r="D131" s="49">
        <v>8</v>
      </c>
      <c r="E131" s="64" t="s">
        <v>399</v>
      </c>
      <c r="G131" s="64" t="s">
        <v>344</v>
      </c>
      <c r="H131" s="64" t="s">
        <v>338</v>
      </c>
      <c r="I131" s="64" t="s">
        <v>409</v>
      </c>
      <c r="J131" s="64">
        <v>1</v>
      </c>
      <c r="K131" s="64">
        <v>5</v>
      </c>
      <c r="L131" s="64">
        <v>1</v>
      </c>
      <c r="M131" s="73">
        <f t="shared" si="4"/>
        <v>20</v>
      </c>
      <c r="N131" s="73">
        <f t="shared" si="5"/>
        <v>20</v>
      </c>
      <c r="O131" s="73">
        <f t="shared" si="7"/>
        <v>20</v>
      </c>
      <c r="P131" s="13">
        <f t="shared" si="6"/>
        <v>60</v>
      </c>
    </row>
    <row r="132" spans="1:16" x14ac:dyDescent="0.45">
      <c r="A132" s="148">
        <v>127</v>
      </c>
      <c r="B132" s="49">
        <v>127</v>
      </c>
      <c r="C132" s="49" t="s">
        <v>398</v>
      </c>
      <c r="D132" s="49">
        <v>8</v>
      </c>
      <c r="E132" s="64" t="s">
        <v>399</v>
      </c>
      <c r="G132" s="64" t="s">
        <v>344</v>
      </c>
      <c r="H132" s="64" t="s">
        <v>339</v>
      </c>
      <c r="I132" s="64" t="s">
        <v>409</v>
      </c>
      <c r="J132" s="64">
        <v>1</v>
      </c>
      <c r="K132" s="64">
        <v>5</v>
      </c>
      <c r="L132" s="64">
        <v>1</v>
      </c>
      <c r="M132" s="73">
        <f t="shared" si="4"/>
        <v>20</v>
      </c>
      <c r="N132" s="73">
        <f t="shared" si="5"/>
        <v>20</v>
      </c>
      <c r="O132" s="73">
        <f t="shared" si="7"/>
        <v>20</v>
      </c>
      <c r="P132" s="13">
        <f t="shared" si="6"/>
        <v>60</v>
      </c>
    </row>
    <row r="133" spans="1:16" x14ac:dyDescent="0.45">
      <c r="A133" s="144">
        <v>128</v>
      </c>
      <c r="B133" s="49">
        <v>128</v>
      </c>
      <c r="C133" s="49" t="s">
        <v>0</v>
      </c>
      <c r="D133" s="49">
        <v>9</v>
      </c>
      <c r="E133" s="64" t="s">
        <v>399</v>
      </c>
      <c r="G133" s="64" t="s">
        <v>343</v>
      </c>
      <c r="H133" s="64" t="s">
        <v>258</v>
      </c>
      <c r="I133" s="64" t="s">
        <v>409</v>
      </c>
      <c r="J133" s="64">
        <v>1</v>
      </c>
      <c r="K133" s="64">
        <v>6</v>
      </c>
      <c r="L133" s="64">
        <v>1</v>
      </c>
      <c r="M133" s="73">
        <f t="shared" ref="M133:M180" si="8">$M$2</f>
        <v>20</v>
      </c>
      <c r="N133" s="73">
        <f t="shared" ref="N133:N180" si="9">$N$2</f>
        <v>20</v>
      </c>
      <c r="O133" s="73">
        <f t="shared" si="7"/>
        <v>20</v>
      </c>
      <c r="P133" s="13">
        <f t="shared" si="6"/>
        <v>60</v>
      </c>
    </row>
    <row r="134" spans="1:16" x14ac:dyDescent="0.45">
      <c r="A134" s="146">
        <v>130</v>
      </c>
      <c r="B134" s="49">
        <v>129</v>
      </c>
      <c r="C134" s="49" t="s">
        <v>2</v>
      </c>
      <c r="D134" s="49">
        <v>9</v>
      </c>
      <c r="E134" s="64" t="s">
        <v>399</v>
      </c>
      <c r="G134" s="64" t="s">
        <v>343</v>
      </c>
      <c r="H134" s="64" t="s">
        <v>259</v>
      </c>
      <c r="I134" s="64" t="s">
        <v>409</v>
      </c>
      <c r="J134" s="64">
        <v>1</v>
      </c>
      <c r="K134" s="64">
        <v>6</v>
      </c>
      <c r="L134" s="64">
        <v>1</v>
      </c>
      <c r="M134" s="73">
        <f t="shared" si="8"/>
        <v>20</v>
      </c>
      <c r="N134" s="73">
        <f t="shared" si="9"/>
        <v>20</v>
      </c>
      <c r="O134" s="73">
        <f t="shared" si="7"/>
        <v>20</v>
      </c>
      <c r="P134" s="13">
        <f t="shared" ref="P134:P197" si="10">SUM(M134:O134)</f>
        <v>60</v>
      </c>
    </row>
    <row r="135" spans="1:16" x14ac:dyDescent="0.45">
      <c r="A135" s="146">
        <v>132</v>
      </c>
      <c r="B135" s="49">
        <v>130</v>
      </c>
      <c r="C135" s="49" t="s">
        <v>4</v>
      </c>
      <c r="D135" s="49">
        <v>9</v>
      </c>
      <c r="E135" s="64" t="s">
        <v>399</v>
      </c>
      <c r="G135" s="64" t="s">
        <v>343</v>
      </c>
      <c r="H135" s="64" t="s">
        <v>260</v>
      </c>
      <c r="I135" s="64" t="s">
        <v>409</v>
      </c>
      <c r="J135" s="64">
        <v>1</v>
      </c>
      <c r="K135" s="64">
        <v>6</v>
      </c>
      <c r="L135" s="64">
        <v>1</v>
      </c>
      <c r="M135" s="73">
        <f t="shared" si="8"/>
        <v>20</v>
      </c>
      <c r="N135" s="73">
        <f t="shared" si="9"/>
        <v>20</v>
      </c>
      <c r="O135" s="73">
        <f t="shared" si="7"/>
        <v>20</v>
      </c>
      <c r="P135" s="13">
        <f t="shared" si="10"/>
        <v>60</v>
      </c>
    </row>
    <row r="136" spans="1:16" x14ac:dyDescent="0.45">
      <c r="A136" s="146">
        <v>134</v>
      </c>
      <c r="B136" s="49">
        <v>131</v>
      </c>
      <c r="C136" s="49" t="s">
        <v>6</v>
      </c>
      <c r="D136" s="49">
        <v>9</v>
      </c>
      <c r="E136" s="64" t="s">
        <v>399</v>
      </c>
      <c r="G136" s="64" t="s">
        <v>343</v>
      </c>
      <c r="H136" s="64" t="s">
        <v>261</v>
      </c>
      <c r="I136" s="64" t="s">
        <v>409</v>
      </c>
      <c r="J136" s="64">
        <v>1</v>
      </c>
      <c r="K136" s="64">
        <v>6</v>
      </c>
      <c r="L136" s="64">
        <v>1</v>
      </c>
      <c r="M136" s="73">
        <f t="shared" si="8"/>
        <v>20</v>
      </c>
      <c r="N136" s="73">
        <f t="shared" si="9"/>
        <v>20</v>
      </c>
      <c r="O136" s="73">
        <f t="shared" si="7"/>
        <v>20</v>
      </c>
      <c r="P136" s="13">
        <f t="shared" si="10"/>
        <v>60</v>
      </c>
    </row>
    <row r="137" spans="1:16" x14ac:dyDescent="0.45">
      <c r="A137" s="146">
        <v>136</v>
      </c>
      <c r="B137" s="49">
        <v>132</v>
      </c>
      <c r="C137" s="49" t="s">
        <v>391</v>
      </c>
      <c r="D137" s="49">
        <v>9</v>
      </c>
      <c r="E137" s="64" t="s">
        <v>399</v>
      </c>
      <c r="G137" s="64" t="s">
        <v>343</v>
      </c>
      <c r="H137" s="64" t="s">
        <v>336</v>
      </c>
      <c r="I137" s="64" t="s">
        <v>409</v>
      </c>
      <c r="J137" s="64">
        <v>1</v>
      </c>
      <c r="K137" s="64">
        <v>6</v>
      </c>
      <c r="L137" s="64">
        <v>1</v>
      </c>
      <c r="M137" s="73">
        <f t="shared" si="8"/>
        <v>20</v>
      </c>
      <c r="N137" s="73">
        <f t="shared" si="9"/>
        <v>20</v>
      </c>
      <c r="O137" s="73">
        <f t="shared" si="7"/>
        <v>20</v>
      </c>
      <c r="P137" s="13">
        <f t="shared" si="10"/>
        <v>60</v>
      </c>
    </row>
    <row r="138" spans="1:16" x14ac:dyDescent="0.45">
      <c r="A138" s="146">
        <v>138</v>
      </c>
      <c r="B138" s="49">
        <v>133</v>
      </c>
      <c r="C138" s="49" t="s">
        <v>394</v>
      </c>
      <c r="D138" s="49">
        <v>9</v>
      </c>
      <c r="E138" s="64" t="s">
        <v>399</v>
      </c>
      <c r="G138" s="64" t="s">
        <v>343</v>
      </c>
      <c r="H138" s="64" t="s">
        <v>337</v>
      </c>
      <c r="I138" s="64" t="s">
        <v>409</v>
      </c>
      <c r="J138" s="64">
        <v>1</v>
      </c>
      <c r="K138" s="64">
        <v>6</v>
      </c>
      <c r="L138" s="64">
        <v>1</v>
      </c>
      <c r="M138" s="73">
        <f t="shared" si="8"/>
        <v>20</v>
      </c>
      <c r="N138" s="73">
        <f t="shared" si="9"/>
        <v>20</v>
      </c>
      <c r="O138" s="73">
        <f t="shared" si="7"/>
        <v>20</v>
      </c>
      <c r="P138" s="13">
        <f t="shared" si="10"/>
        <v>60</v>
      </c>
    </row>
    <row r="139" spans="1:16" x14ac:dyDescent="0.45">
      <c r="A139" s="146">
        <v>140</v>
      </c>
      <c r="B139" s="49">
        <v>134</v>
      </c>
      <c r="C139" s="49" t="s">
        <v>395</v>
      </c>
      <c r="D139" s="49">
        <v>9</v>
      </c>
      <c r="E139" s="64" t="s">
        <v>399</v>
      </c>
      <c r="G139" s="64" t="s">
        <v>343</v>
      </c>
      <c r="H139" s="64" t="s">
        <v>338</v>
      </c>
      <c r="I139" s="64" t="s">
        <v>409</v>
      </c>
      <c r="J139" s="64">
        <v>1</v>
      </c>
      <c r="K139" s="64">
        <v>6</v>
      </c>
      <c r="L139" s="64">
        <v>1</v>
      </c>
      <c r="M139" s="73">
        <f t="shared" si="8"/>
        <v>20</v>
      </c>
      <c r="N139" s="73">
        <f t="shared" si="9"/>
        <v>20</v>
      </c>
      <c r="O139" s="73">
        <f t="shared" si="7"/>
        <v>20</v>
      </c>
      <c r="P139" s="13">
        <f t="shared" si="10"/>
        <v>60</v>
      </c>
    </row>
    <row r="140" spans="1:16" x14ac:dyDescent="0.45">
      <c r="A140" s="146">
        <v>142</v>
      </c>
      <c r="B140" s="49">
        <v>135</v>
      </c>
      <c r="C140" s="49" t="s">
        <v>397</v>
      </c>
      <c r="D140" s="49">
        <v>9</v>
      </c>
      <c r="E140" s="64" t="s">
        <v>399</v>
      </c>
      <c r="G140" s="64" t="s">
        <v>343</v>
      </c>
      <c r="H140" s="64" t="s">
        <v>339</v>
      </c>
      <c r="I140" s="64" t="s">
        <v>409</v>
      </c>
      <c r="J140" s="64">
        <v>1</v>
      </c>
      <c r="K140" s="64">
        <v>6</v>
      </c>
      <c r="L140" s="64">
        <v>1</v>
      </c>
      <c r="M140" s="73">
        <f t="shared" si="8"/>
        <v>20</v>
      </c>
      <c r="N140" s="73">
        <f t="shared" si="9"/>
        <v>20</v>
      </c>
      <c r="O140" s="73">
        <f t="shared" si="7"/>
        <v>20</v>
      </c>
      <c r="P140" s="13">
        <f t="shared" si="10"/>
        <v>60</v>
      </c>
    </row>
    <row r="141" spans="1:16" x14ac:dyDescent="0.45">
      <c r="A141" s="145">
        <v>129</v>
      </c>
      <c r="B141" s="49">
        <v>136</v>
      </c>
      <c r="C141" s="49" t="s">
        <v>1</v>
      </c>
      <c r="D141" s="49">
        <v>9</v>
      </c>
      <c r="E141" s="64" t="s">
        <v>399</v>
      </c>
      <c r="G141" s="64" t="s">
        <v>344</v>
      </c>
      <c r="H141" s="64" t="s">
        <v>258</v>
      </c>
      <c r="I141" s="64" t="s">
        <v>409</v>
      </c>
      <c r="J141" s="64">
        <v>1</v>
      </c>
      <c r="K141" s="64">
        <v>6</v>
      </c>
      <c r="L141" s="64">
        <v>1</v>
      </c>
      <c r="M141" s="73">
        <f t="shared" si="8"/>
        <v>20</v>
      </c>
      <c r="N141" s="73">
        <f t="shared" si="9"/>
        <v>20</v>
      </c>
      <c r="O141" s="73">
        <f t="shared" si="7"/>
        <v>20</v>
      </c>
      <c r="P141" s="13">
        <f t="shared" si="10"/>
        <v>60</v>
      </c>
    </row>
    <row r="142" spans="1:16" x14ac:dyDescent="0.45">
      <c r="A142" s="145">
        <v>131</v>
      </c>
      <c r="B142" s="49">
        <v>137</v>
      </c>
      <c r="C142" s="49" t="s">
        <v>3</v>
      </c>
      <c r="D142" s="49">
        <v>9</v>
      </c>
      <c r="E142" s="64" t="s">
        <v>399</v>
      </c>
      <c r="G142" s="64" t="s">
        <v>344</v>
      </c>
      <c r="H142" s="64" t="s">
        <v>259</v>
      </c>
      <c r="I142" s="64" t="s">
        <v>409</v>
      </c>
      <c r="J142" s="64">
        <v>1</v>
      </c>
      <c r="K142" s="64">
        <v>6</v>
      </c>
      <c r="L142" s="64">
        <v>1</v>
      </c>
      <c r="M142" s="73">
        <f t="shared" si="8"/>
        <v>20</v>
      </c>
      <c r="N142" s="73">
        <f t="shared" si="9"/>
        <v>20</v>
      </c>
      <c r="O142" s="73">
        <f t="shared" si="7"/>
        <v>20</v>
      </c>
      <c r="P142" s="13">
        <f t="shared" si="10"/>
        <v>60</v>
      </c>
    </row>
    <row r="143" spans="1:16" x14ac:dyDescent="0.45">
      <c r="A143" s="145">
        <v>133</v>
      </c>
      <c r="B143" s="49">
        <v>138</v>
      </c>
      <c r="C143" s="49" t="s">
        <v>5</v>
      </c>
      <c r="D143" s="49">
        <v>9</v>
      </c>
      <c r="E143" s="64" t="s">
        <v>399</v>
      </c>
      <c r="G143" s="64" t="s">
        <v>344</v>
      </c>
      <c r="H143" s="64" t="s">
        <v>260</v>
      </c>
      <c r="I143" s="64" t="s">
        <v>409</v>
      </c>
      <c r="J143" s="64">
        <v>1</v>
      </c>
      <c r="K143" s="64">
        <v>6</v>
      </c>
      <c r="L143" s="64">
        <v>1</v>
      </c>
      <c r="M143" s="73">
        <f t="shared" si="8"/>
        <v>20</v>
      </c>
      <c r="N143" s="73">
        <f t="shared" si="9"/>
        <v>20</v>
      </c>
      <c r="O143" s="73">
        <f t="shared" si="7"/>
        <v>20</v>
      </c>
      <c r="P143" s="13">
        <f t="shared" si="10"/>
        <v>60</v>
      </c>
    </row>
    <row r="144" spans="1:16" x14ac:dyDescent="0.45">
      <c r="A144" s="145">
        <v>135</v>
      </c>
      <c r="B144" s="49">
        <v>139</v>
      </c>
      <c r="C144" s="49" t="s">
        <v>7</v>
      </c>
      <c r="D144" s="49">
        <v>9</v>
      </c>
      <c r="E144" s="64" t="s">
        <v>399</v>
      </c>
      <c r="G144" s="64" t="s">
        <v>344</v>
      </c>
      <c r="H144" s="64" t="s">
        <v>261</v>
      </c>
      <c r="I144" s="64" t="s">
        <v>409</v>
      </c>
      <c r="J144" s="64">
        <v>1</v>
      </c>
      <c r="K144" s="64">
        <v>6</v>
      </c>
      <c r="L144" s="64">
        <v>1</v>
      </c>
      <c r="M144" s="73">
        <f t="shared" si="8"/>
        <v>20</v>
      </c>
      <c r="N144" s="73">
        <f t="shared" si="9"/>
        <v>20</v>
      </c>
      <c r="O144" s="73">
        <f t="shared" si="7"/>
        <v>20</v>
      </c>
      <c r="P144" s="13">
        <f t="shared" si="10"/>
        <v>60</v>
      </c>
    </row>
    <row r="145" spans="1:16" x14ac:dyDescent="0.45">
      <c r="A145" s="145">
        <v>137</v>
      </c>
      <c r="B145" s="49">
        <v>140</v>
      </c>
      <c r="C145" s="49" t="s">
        <v>393</v>
      </c>
      <c r="D145" s="49">
        <v>9</v>
      </c>
      <c r="E145" s="64" t="s">
        <v>399</v>
      </c>
      <c r="G145" s="64" t="s">
        <v>344</v>
      </c>
      <c r="H145" s="64" t="s">
        <v>336</v>
      </c>
      <c r="I145" s="64" t="s">
        <v>409</v>
      </c>
      <c r="J145" s="64">
        <v>1</v>
      </c>
      <c r="K145" s="64">
        <v>6</v>
      </c>
      <c r="L145" s="64">
        <v>1</v>
      </c>
      <c r="M145" s="73">
        <f t="shared" si="8"/>
        <v>20</v>
      </c>
      <c r="N145" s="73">
        <f t="shared" si="9"/>
        <v>20</v>
      </c>
      <c r="O145" s="73">
        <f t="shared" si="7"/>
        <v>20</v>
      </c>
      <c r="P145" s="13">
        <f t="shared" si="10"/>
        <v>60</v>
      </c>
    </row>
    <row r="146" spans="1:16" x14ac:dyDescent="0.45">
      <c r="A146" s="145">
        <v>139</v>
      </c>
      <c r="B146" s="49">
        <v>141</v>
      </c>
      <c r="C146" s="49" t="s">
        <v>124</v>
      </c>
      <c r="D146" s="49">
        <v>9</v>
      </c>
      <c r="E146" s="64" t="s">
        <v>399</v>
      </c>
      <c r="G146" s="64" t="s">
        <v>344</v>
      </c>
      <c r="H146" s="64" t="s">
        <v>337</v>
      </c>
      <c r="I146" s="64" t="s">
        <v>409</v>
      </c>
      <c r="J146" s="64">
        <v>1</v>
      </c>
      <c r="K146" s="64">
        <v>6</v>
      </c>
      <c r="L146" s="64">
        <v>1</v>
      </c>
      <c r="M146" s="73">
        <f t="shared" si="8"/>
        <v>20</v>
      </c>
      <c r="N146" s="73">
        <f t="shared" si="9"/>
        <v>20</v>
      </c>
      <c r="O146" s="73">
        <f t="shared" si="7"/>
        <v>20</v>
      </c>
      <c r="P146" s="13">
        <f t="shared" si="10"/>
        <v>60</v>
      </c>
    </row>
    <row r="147" spans="1:16" x14ac:dyDescent="0.45">
      <c r="A147" s="145">
        <v>141</v>
      </c>
      <c r="B147" s="49">
        <v>142</v>
      </c>
      <c r="C147" s="49" t="s">
        <v>396</v>
      </c>
      <c r="D147" s="49">
        <v>9</v>
      </c>
      <c r="E147" s="64" t="s">
        <v>399</v>
      </c>
      <c r="G147" s="64" t="s">
        <v>344</v>
      </c>
      <c r="H147" s="64" t="s">
        <v>338</v>
      </c>
      <c r="I147" s="64" t="s">
        <v>409</v>
      </c>
      <c r="J147" s="64">
        <v>1</v>
      </c>
      <c r="K147" s="64">
        <v>6</v>
      </c>
      <c r="L147" s="64">
        <v>1</v>
      </c>
      <c r="M147" s="73">
        <f t="shared" si="8"/>
        <v>20</v>
      </c>
      <c r="N147" s="73">
        <f t="shared" si="9"/>
        <v>20</v>
      </c>
      <c r="O147" s="73">
        <f t="shared" si="7"/>
        <v>20</v>
      </c>
      <c r="P147" s="13">
        <f t="shared" si="10"/>
        <v>60</v>
      </c>
    </row>
    <row r="148" spans="1:16" x14ac:dyDescent="0.45">
      <c r="A148" s="145">
        <v>143</v>
      </c>
      <c r="B148" s="49">
        <v>143</v>
      </c>
      <c r="C148" s="49" t="s">
        <v>398</v>
      </c>
      <c r="D148" s="49">
        <v>9</v>
      </c>
      <c r="E148" s="64" t="s">
        <v>399</v>
      </c>
      <c r="G148" s="64" t="s">
        <v>344</v>
      </c>
      <c r="H148" s="64" t="s">
        <v>339</v>
      </c>
      <c r="I148" s="64" t="s">
        <v>409</v>
      </c>
      <c r="J148" s="64">
        <v>1</v>
      </c>
      <c r="K148" s="64">
        <v>6</v>
      </c>
      <c r="L148" s="64">
        <v>1</v>
      </c>
      <c r="M148" s="73">
        <f t="shared" si="8"/>
        <v>20</v>
      </c>
      <c r="N148" s="73">
        <f t="shared" si="9"/>
        <v>20</v>
      </c>
      <c r="O148" s="73">
        <f t="shared" si="7"/>
        <v>20</v>
      </c>
      <c r="P148" s="13">
        <f t="shared" si="10"/>
        <v>60</v>
      </c>
    </row>
    <row r="149" spans="1:16" x14ac:dyDescent="0.45">
      <c r="A149" s="147">
        <v>144</v>
      </c>
      <c r="B149" s="49">
        <v>144</v>
      </c>
      <c r="C149" s="49" t="s">
        <v>0</v>
      </c>
      <c r="D149" s="49">
        <v>10</v>
      </c>
      <c r="E149" s="64" t="s">
        <v>399</v>
      </c>
      <c r="G149" s="64" t="s">
        <v>343</v>
      </c>
      <c r="H149" s="64" t="s">
        <v>258</v>
      </c>
      <c r="I149" s="64" t="s">
        <v>409</v>
      </c>
      <c r="J149" s="64">
        <v>1</v>
      </c>
      <c r="K149" s="64">
        <v>7</v>
      </c>
      <c r="L149" s="64">
        <v>1</v>
      </c>
      <c r="M149" s="73">
        <f t="shared" si="8"/>
        <v>20</v>
      </c>
      <c r="N149" s="73">
        <f t="shared" si="9"/>
        <v>20</v>
      </c>
      <c r="O149" s="73">
        <f t="shared" si="7"/>
        <v>20</v>
      </c>
      <c r="P149" s="13">
        <f t="shared" si="10"/>
        <v>60</v>
      </c>
    </row>
    <row r="150" spans="1:16" x14ac:dyDescent="0.45">
      <c r="A150" s="147">
        <v>146</v>
      </c>
      <c r="B150" s="49">
        <v>145</v>
      </c>
      <c r="C150" s="49" t="s">
        <v>2</v>
      </c>
      <c r="D150" s="49">
        <v>10</v>
      </c>
      <c r="E150" s="64" t="s">
        <v>399</v>
      </c>
      <c r="G150" s="64" t="s">
        <v>343</v>
      </c>
      <c r="H150" s="64" t="s">
        <v>259</v>
      </c>
      <c r="I150" s="64" t="s">
        <v>409</v>
      </c>
      <c r="J150" s="64">
        <v>1</v>
      </c>
      <c r="K150" s="64">
        <v>7</v>
      </c>
      <c r="L150" s="64">
        <v>1</v>
      </c>
      <c r="M150" s="73">
        <f t="shared" si="8"/>
        <v>20</v>
      </c>
      <c r="N150" s="73">
        <f t="shared" si="9"/>
        <v>20</v>
      </c>
      <c r="O150" s="73">
        <f t="shared" si="7"/>
        <v>20</v>
      </c>
      <c r="P150" s="13">
        <f t="shared" si="10"/>
        <v>60</v>
      </c>
    </row>
    <row r="151" spans="1:16" x14ac:dyDescent="0.45">
      <c r="A151" s="147">
        <v>148</v>
      </c>
      <c r="B151" s="49">
        <v>146</v>
      </c>
      <c r="C151" s="49" t="s">
        <v>4</v>
      </c>
      <c r="D151" s="49">
        <v>10</v>
      </c>
      <c r="E151" s="64" t="s">
        <v>399</v>
      </c>
      <c r="G151" s="64" t="s">
        <v>343</v>
      </c>
      <c r="H151" s="64" t="s">
        <v>260</v>
      </c>
      <c r="I151" s="64" t="s">
        <v>409</v>
      </c>
      <c r="J151" s="64">
        <v>1</v>
      </c>
      <c r="K151" s="64">
        <v>7</v>
      </c>
      <c r="L151" s="64">
        <v>1</v>
      </c>
      <c r="M151" s="73">
        <f t="shared" si="8"/>
        <v>20</v>
      </c>
      <c r="N151" s="73">
        <f t="shared" si="9"/>
        <v>20</v>
      </c>
      <c r="O151" s="73">
        <f t="shared" si="7"/>
        <v>20</v>
      </c>
      <c r="P151" s="13">
        <f t="shared" si="10"/>
        <v>60</v>
      </c>
    </row>
    <row r="152" spans="1:16" x14ac:dyDescent="0.45">
      <c r="A152" s="147">
        <v>150</v>
      </c>
      <c r="B152" s="49">
        <v>147</v>
      </c>
      <c r="C152" s="49" t="s">
        <v>6</v>
      </c>
      <c r="D152" s="49">
        <v>10</v>
      </c>
      <c r="E152" s="64" t="s">
        <v>399</v>
      </c>
      <c r="G152" s="64" t="s">
        <v>343</v>
      </c>
      <c r="H152" s="64" t="s">
        <v>261</v>
      </c>
      <c r="I152" s="64" t="s">
        <v>409</v>
      </c>
      <c r="J152" s="64">
        <v>1</v>
      </c>
      <c r="K152" s="64">
        <v>7</v>
      </c>
      <c r="L152" s="64">
        <v>1</v>
      </c>
      <c r="M152" s="73">
        <f t="shared" si="8"/>
        <v>20</v>
      </c>
      <c r="N152" s="73">
        <f t="shared" si="9"/>
        <v>20</v>
      </c>
      <c r="O152" s="73">
        <f t="shared" si="7"/>
        <v>20</v>
      </c>
      <c r="P152" s="13">
        <f t="shared" si="10"/>
        <v>60</v>
      </c>
    </row>
    <row r="153" spans="1:16" x14ac:dyDescent="0.45">
      <c r="A153" s="147">
        <v>152</v>
      </c>
      <c r="B153" s="49">
        <v>148</v>
      </c>
      <c r="C153" s="49" t="s">
        <v>391</v>
      </c>
      <c r="D153" s="49">
        <v>10</v>
      </c>
      <c r="E153" s="64" t="s">
        <v>399</v>
      </c>
      <c r="G153" s="64" t="s">
        <v>343</v>
      </c>
      <c r="H153" s="64" t="s">
        <v>336</v>
      </c>
      <c r="I153" s="64" t="s">
        <v>409</v>
      </c>
      <c r="J153" s="64">
        <v>1</v>
      </c>
      <c r="K153" s="64">
        <v>7</v>
      </c>
      <c r="L153" s="64">
        <v>1</v>
      </c>
      <c r="M153" s="73">
        <f t="shared" si="8"/>
        <v>20</v>
      </c>
      <c r="N153" s="73">
        <f t="shared" si="9"/>
        <v>20</v>
      </c>
      <c r="O153" s="73">
        <f t="shared" si="7"/>
        <v>20</v>
      </c>
      <c r="P153" s="13">
        <f t="shared" si="10"/>
        <v>60</v>
      </c>
    </row>
    <row r="154" spans="1:16" x14ac:dyDescent="0.45">
      <c r="A154" s="147">
        <v>154</v>
      </c>
      <c r="B154" s="49">
        <v>149</v>
      </c>
      <c r="C154" s="49" t="s">
        <v>394</v>
      </c>
      <c r="D154" s="49">
        <v>10</v>
      </c>
      <c r="E154" s="64" t="s">
        <v>399</v>
      </c>
      <c r="G154" s="64" t="s">
        <v>343</v>
      </c>
      <c r="H154" s="64" t="s">
        <v>337</v>
      </c>
      <c r="I154" s="64" t="s">
        <v>409</v>
      </c>
      <c r="J154" s="64">
        <v>1</v>
      </c>
      <c r="K154" s="64">
        <v>7</v>
      </c>
      <c r="L154" s="64">
        <v>1</v>
      </c>
      <c r="M154" s="73">
        <f t="shared" si="8"/>
        <v>20</v>
      </c>
      <c r="N154" s="73">
        <f t="shared" si="9"/>
        <v>20</v>
      </c>
      <c r="O154" s="73">
        <f t="shared" si="7"/>
        <v>20</v>
      </c>
      <c r="P154" s="13">
        <f t="shared" si="10"/>
        <v>60</v>
      </c>
    </row>
    <row r="155" spans="1:16" x14ac:dyDescent="0.45">
      <c r="A155" s="147">
        <v>156</v>
      </c>
      <c r="B155" s="49">
        <v>150</v>
      </c>
      <c r="C155" s="49" t="s">
        <v>395</v>
      </c>
      <c r="D155" s="49">
        <v>10</v>
      </c>
      <c r="E155" s="64" t="s">
        <v>399</v>
      </c>
      <c r="G155" s="64" t="s">
        <v>343</v>
      </c>
      <c r="H155" s="64" t="s">
        <v>338</v>
      </c>
      <c r="I155" s="64" t="s">
        <v>409</v>
      </c>
      <c r="J155" s="64">
        <v>1</v>
      </c>
      <c r="K155" s="64">
        <v>7</v>
      </c>
      <c r="L155" s="64">
        <v>1</v>
      </c>
      <c r="M155" s="73">
        <f t="shared" si="8"/>
        <v>20</v>
      </c>
      <c r="N155" s="73">
        <f t="shared" si="9"/>
        <v>20</v>
      </c>
      <c r="O155" s="73">
        <f t="shared" si="7"/>
        <v>20</v>
      </c>
      <c r="P155" s="13">
        <f t="shared" si="10"/>
        <v>60</v>
      </c>
    </row>
    <row r="156" spans="1:16" x14ac:dyDescent="0.45">
      <c r="A156" s="147">
        <v>158</v>
      </c>
      <c r="B156" s="49">
        <v>151</v>
      </c>
      <c r="C156" s="49" t="s">
        <v>397</v>
      </c>
      <c r="D156" s="49">
        <v>10</v>
      </c>
      <c r="E156" s="64" t="s">
        <v>399</v>
      </c>
      <c r="G156" s="64" t="s">
        <v>343</v>
      </c>
      <c r="H156" s="64" t="s">
        <v>339</v>
      </c>
      <c r="I156" s="64" t="s">
        <v>409</v>
      </c>
      <c r="J156" s="64">
        <v>1</v>
      </c>
      <c r="K156" s="64">
        <v>7</v>
      </c>
      <c r="L156" s="64">
        <v>1</v>
      </c>
      <c r="M156" s="73">
        <f t="shared" si="8"/>
        <v>20</v>
      </c>
      <c r="N156" s="73">
        <f t="shared" si="9"/>
        <v>20</v>
      </c>
      <c r="O156" s="73">
        <f t="shared" si="7"/>
        <v>20</v>
      </c>
      <c r="P156" s="13">
        <f t="shared" si="10"/>
        <v>60</v>
      </c>
    </row>
    <row r="157" spans="1:16" x14ac:dyDescent="0.45">
      <c r="A157" s="148">
        <v>145</v>
      </c>
      <c r="B157" s="49">
        <v>152</v>
      </c>
      <c r="C157" s="49" t="s">
        <v>1</v>
      </c>
      <c r="D157" s="49">
        <v>10</v>
      </c>
      <c r="E157" s="64" t="s">
        <v>399</v>
      </c>
      <c r="G157" s="64" t="s">
        <v>344</v>
      </c>
      <c r="H157" s="64" t="s">
        <v>258</v>
      </c>
      <c r="I157" s="64" t="s">
        <v>409</v>
      </c>
      <c r="J157" s="64">
        <v>1</v>
      </c>
      <c r="K157" s="64">
        <v>7</v>
      </c>
      <c r="L157" s="64">
        <v>1</v>
      </c>
      <c r="M157" s="73">
        <f t="shared" si="8"/>
        <v>20</v>
      </c>
      <c r="N157" s="73">
        <f t="shared" si="9"/>
        <v>20</v>
      </c>
      <c r="O157" s="73">
        <f t="shared" si="7"/>
        <v>20</v>
      </c>
      <c r="P157" s="13">
        <f t="shared" si="10"/>
        <v>60</v>
      </c>
    </row>
    <row r="158" spans="1:16" x14ac:dyDescent="0.45">
      <c r="A158" s="148">
        <v>147</v>
      </c>
      <c r="B158" s="49">
        <v>153</v>
      </c>
      <c r="C158" s="49" t="s">
        <v>3</v>
      </c>
      <c r="D158" s="49">
        <v>10</v>
      </c>
      <c r="E158" s="64" t="s">
        <v>399</v>
      </c>
      <c r="G158" s="64" t="s">
        <v>344</v>
      </c>
      <c r="H158" s="64" t="s">
        <v>259</v>
      </c>
      <c r="I158" s="64" t="s">
        <v>409</v>
      </c>
      <c r="J158" s="64">
        <v>1</v>
      </c>
      <c r="K158" s="64">
        <v>7</v>
      </c>
      <c r="L158" s="64">
        <v>1</v>
      </c>
      <c r="M158" s="73">
        <f t="shared" si="8"/>
        <v>20</v>
      </c>
      <c r="N158" s="73">
        <f t="shared" si="9"/>
        <v>20</v>
      </c>
      <c r="O158" s="73">
        <f t="shared" si="7"/>
        <v>20</v>
      </c>
      <c r="P158" s="13">
        <f t="shared" si="10"/>
        <v>60</v>
      </c>
    </row>
    <row r="159" spans="1:16" x14ac:dyDescent="0.45">
      <c r="A159" s="148">
        <v>149</v>
      </c>
      <c r="B159" s="49">
        <v>154</v>
      </c>
      <c r="C159" s="49" t="s">
        <v>5</v>
      </c>
      <c r="D159" s="49">
        <v>10</v>
      </c>
      <c r="E159" s="64" t="s">
        <v>399</v>
      </c>
      <c r="G159" s="64" t="s">
        <v>344</v>
      </c>
      <c r="H159" s="64" t="s">
        <v>260</v>
      </c>
      <c r="I159" s="64" t="s">
        <v>409</v>
      </c>
      <c r="J159" s="64">
        <v>1</v>
      </c>
      <c r="K159" s="64">
        <v>7</v>
      </c>
      <c r="L159" s="64">
        <v>1</v>
      </c>
      <c r="M159" s="73">
        <f t="shared" si="8"/>
        <v>20</v>
      </c>
      <c r="N159" s="73">
        <f t="shared" si="9"/>
        <v>20</v>
      </c>
      <c r="O159" s="73">
        <f t="shared" si="7"/>
        <v>20</v>
      </c>
      <c r="P159" s="13">
        <f t="shared" si="10"/>
        <v>60</v>
      </c>
    </row>
    <row r="160" spans="1:16" x14ac:dyDescent="0.45">
      <c r="A160" s="148">
        <v>151</v>
      </c>
      <c r="B160" s="49">
        <v>155</v>
      </c>
      <c r="C160" s="49" t="s">
        <v>7</v>
      </c>
      <c r="D160" s="49">
        <v>10</v>
      </c>
      <c r="E160" s="64" t="s">
        <v>399</v>
      </c>
      <c r="G160" s="64" t="s">
        <v>344</v>
      </c>
      <c r="H160" s="64" t="s">
        <v>261</v>
      </c>
      <c r="I160" s="64" t="s">
        <v>409</v>
      </c>
      <c r="J160" s="64">
        <v>1</v>
      </c>
      <c r="K160" s="64">
        <v>7</v>
      </c>
      <c r="L160" s="64">
        <v>1</v>
      </c>
      <c r="M160" s="73">
        <f t="shared" si="8"/>
        <v>20</v>
      </c>
      <c r="N160" s="73">
        <f t="shared" si="9"/>
        <v>20</v>
      </c>
      <c r="O160" s="73">
        <f t="shared" si="7"/>
        <v>20</v>
      </c>
      <c r="P160" s="13">
        <f t="shared" si="10"/>
        <v>60</v>
      </c>
    </row>
    <row r="161" spans="1:16" x14ac:dyDescent="0.45">
      <c r="A161" s="148">
        <v>153</v>
      </c>
      <c r="B161" s="49">
        <v>156</v>
      </c>
      <c r="C161" s="49" t="s">
        <v>393</v>
      </c>
      <c r="D161" s="49">
        <v>10</v>
      </c>
      <c r="E161" s="64" t="s">
        <v>399</v>
      </c>
      <c r="G161" s="64" t="s">
        <v>344</v>
      </c>
      <c r="H161" s="64" t="s">
        <v>336</v>
      </c>
      <c r="I161" s="64" t="s">
        <v>409</v>
      </c>
      <c r="J161" s="64">
        <v>1</v>
      </c>
      <c r="K161" s="64">
        <v>7</v>
      </c>
      <c r="L161" s="64">
        <v>1</v>
      </c>
      <c r="M161" s="73">
        <f t="shared" si="8"/>
        <v>20</v>
      </c>
      <c r="N161" s="73">
        <f t="shared" si="9"/>
        <v>20</v>
      </c>
      <c r="O161" s="73">
        <f t="shared" si="7"/>
        <v>20</v>
      </c>
      <c r="P161" s="13">
        <f t="shared" si="10"/>
        <v>60</v>
      </c>
    </row>
    <row r="162" spans="1:16" x14ac:dyDescent="0.45">
      <c r="A162" s="148">
        <v>155</v>
      </c>
      <c r="B162" s="49">
        <v>157</v>
      </c>
      <c r="C162" s="49" t="s">
        <v>124</v>
      </c>
      <c r="D162" s="49">
        <v>10</v>
      </c>
      <c r="E162" s="64" t="s">
        <v>399</v>
      </c>
      <c r="G162" s="64" t="s">
        <v>344</v>
      </c>
      <c r="H162" s="64" t="s">
        <v>337</v>
      </c>
      <c r="I162" s="64" t="s">
        <v>409</v>
      </c>
      <c r="J162" s="64">
        <v>1</v>
      </c>
      <c r="K162" s="64">
        <v>7</v>
      </c>
      <c r="L162" s="64">
        <v>1</v>
      </c>
      <c r="M162" s="73">
        <f t="shared" si="8"/>
        <v>20</v>
      </c>
      <c r="N162" s="73">
        <f t="shared" si="9"/>
        <v>20</v>
      </c>
      <c r="O162" s="73">
        <f t="shared" si="7"/>
        <v>20</v>
      </c>
      <c r="P162" s="13">
        <f t="shared" si="10"/>
        <v>60</v>
      </c>
    </row>
    <row r="163" spans="1:16" x14ac:dyDescent="0.45">
      <c r="A163" s="148">
        <v>157</v>
      </c>
      <c r="B163" s="49">
        <v>158</v>
      </c>
      <c r="C163" s="49" t="s">
        <v>396</v>
      </c>
      <c r="D163" s="49">
        <v>10</v>
      </c>
      <c r="E163" s="64" t="s">
        <v>399</v>
      </c>
      <c r="G163" s="64" t="s">
        <v>344</v>
      </c>
      <c r="H163" s="64" t="s">
        <v>338</v>
      </c>
      <c r="I163" s="64" t="s">
        <v>409</v>
      </c>
      <c r="J163" s="64">
        <v>1</v>
      </c>
      <c r="K163" s="64">
        <v>7</v>
      </c>
      <c r="L163" s="64">
        <v>1</v>
      </c>
      <c r="M163" s="73">
        <f t="shared" si="8"/>
        <v>20</v>
      </c>
      <c r="N163" s="73">
        <f t="shared" si="9"/>
        <v>20</v>
      </c>
      <c r="O163" s="73">
        <f t="shared" si="7"/>
        <v>20</v>
      </c>
      <c r="P163" s="13">
        <f t="shared" si="10"/>
        <v>60</v>
      </c>
    </row>
    <row r="164" spans="1:16" x14ac:dyDescent="0.45">
      <c r="A164" s="148">
        <v>159</v>
      </c>
      <c r="B164" s="49">
        <v>159</v>
      </c>
      <c r="C164" s="49" t="s">
        <v>398</v>
      </c>
      <c r="D164" s="49">
        <v>10</v>
      </c>
      <c r="E164" s="64" t="s">
        <v>399</v>
      </c>
      <c r="G164" s="64" t="s">
        <v>344</v>
      </c>
      <c r="H164" s="64" t="s">
        <v>339</v>
      </c>
      <c r="I164" s="64" t="s">
        <v>409</v>
      </c>
      <c r="J164" s="64">
        <v>1</v>
      </c>
      <c r="K164" s="64">
        <v>7</v>
      </c>
      <c r="L164" s="64">
        <v>1</v>
      </c>
      <c r="M164" s="73">
        <f t="shared" si="8"/>
        <v>20</v>
      </c>
      <c r="N164" s="73">
        <f t="shared" si="9"/>
        <v>20</v>
      </c>
      <c r="O164" s="73">
        <f t="shared" si="7"/>
        <v>20</v>
      </c>
      <c r="P164" s="13">
        <f t="shared" si="10"/>
        <v>60</v>
      </c>
    </row>
    <row r="165" spans="1:16" x14ac:dyDescent="0.45">
      <c r="A165" s="144">
        <v>160</v>
      </c>
      <c r="B165" s="49">
        <v>160</v>
      </c>
      <c r="C165" s="49" t="s">
        <v>0</v>
      </c>
      <c r="D165" s="49">
        <v>11</v>
      </c>
      <c r="E165" s="64" t="s">
        <v>399</v>
      </c>
      <c r="G165" s="64" t="s">
        <v>343</v>
      </c>
      <c r="H165" s="64" t="s">
        <v>258</v>
      </c>
      <c r="I165" s="64" t="s">
        <v>409</v>
      </c>
      <c r="J165" s="64">
        <v>1</v>
      </c>
      <c r="K165" s="64">
        <v>8</v>
      </c>
      <c r="L165" s="64">
        <v>1</v>
      </c>
      <c r="M165" s="73">
        <f t="shared" si="8"/>
        <v>20</v>
      </c>
      <c r="N165" s="73">
        <f t="shared" si="9"/>
        <v>20</v>
      </c>
      <c r="O165" s="73">
        <f t="shared" ref="O165:O228" si="11">$O$2</f>
        <v>20</v>
      </c>
      <c r="P165" s="13">
        <f t="shared" si="10"/>
        <v>60</v>
      </c>
    </row>
    <row r="166" spans="1:16" x14ac:dyDescent="0.45">
      <c r="A166" s="146">
        <v>162</v>
      </c>
      <c r="B166" s="49">
        <v>161</v>
      </c>
      <c r="C166" s="49" t="s">
        <v>2</v>
      </c>
      <c r="D166" s="49">
        <v>11</v>
      </c>
      <c r="E166" s="64" t="s">
        <v>399</v>
      </c>
      <c r="G166" s="64" t="s">
        <v>343</v>
      </c>
      <c r="H166" s="64" t="s">
        <v>259</v>
      </c>
      <c r="I166" s="64" t="s">
        <v>409</v>
      </c>
      <c r="J166" s="64">
        <v>1</v>
      </c>
      <c r="K166" s="64">
        <v>8</v>
      </c>
      <c r="L166" s="64">
        <v>1</v>
      </c>
      <c r="M166" s="73">
        <f t="shared" si="8"/>
        <v>20</v>
      </c>
      <c r="N166" s="73">
        <f t="shared" si="9"/>
        <v>20</v>
      </c>
      <c r="O166" s="73">
        <f t="shared" si="11"/>
        <v>20</v>
      </c>
      <c r="P166" s="13">
        <f t="shared" si="10"/>
        <v>60</v>
      </c>
    </row>
    <row r="167" spans="1:16" x14ac:dyDescent="0.45">
      <c r="A167" s="146">
        <v>164</v>
      </c>
      <c r="B167" s="49">
        <v>162</v>
      </c>
      <c r="C167" s="49" t="s">
        <v>4</v>
      </c>
      <c r="D167" s="49">
        <v>11</v>
      </c>
      <c r="E167" s="64" t="s">
        <v>399</v>
      </c>
      <c r="G167" s="64" t="s">
        <v>343</v>
      </c>
      <c r="H167" s="64" t="s">
        <v>260</v>
      </c>
      <c r="I167" s="64" t="s">
        <v>409</v>
      </c>
      <c r="J167" s="64">
        <v>1</v>
      </c>
      <c r="K167" s="64">
        <v>8</v>
      </c>
      <c r="L167" s="64">
        <v>1</v>
      </c>
      <c r="M167" s="73">
        <f t="shared" si="8"/>
        <v>20</v>
      </c>
      <c r="N167" s="73">
        <f t="shared" si="9"/>
        <v>20</v>
      </c>
      <c r="O167" s="73">
        <f t="shared" si="11"/>
        <v>20</v>
      </c>
      <c r="P167" s="13">
        <f t="shared" si="10"/>
        <v>60</v>
      </c>
    </row>
    <row r="168" spans="1:16" x14ac:dyDescent="0.45">
      <c r="A168" s="146">
        <v>166</v>
      </c>
      <c r="B168" s="49">
        <v>163</v>
      </c>
      <c r="C168" s="49" t="s">
        <v>6</v>
      </c>
      <c r="D168" s="49">
        <v>11</v>
      </c>
      <c r="E168" s="64" t="s">
        <v>399</v>
      </c>
      <c r="G168" s="64" t="s">
        <v>343</v>
      </c>
      <c r="H168" s="64" t="s">
        <v>261</v>
      </c>
      <c r="I168" s="64" t="s">
        <v>409</v>
      </c>
      <c r="J168" s="64">
        <v>1</v>
      </c>
      <c r="K168" s="64">
        <v>8</v>
      </c>
      <c r="L168" s="64">
        <v>1</v>
      </c>
      <c r="M168" s="73">
        <f t="shared" si="8"/>
        <v>20</v>
      </c>
      <c r="N168" s="73">
        <f t="shared" si="9"/>
        <v>20</v>
      </c>
      <c r="O168" s="73">
        <f t="shared" si="11"/>
        <v>20</v>
      </c>
      <c r="P168" s="13">
        <f t="shared" si="10"/>
        <v>60</v>
      </c>
    </row>
    <row r="169" spans="1:16" x14ac:dyDescent="0.45">
      <c r="A169" s="146">
        <v>168</v>
      </c>
      <c r="B169" s="49">
        <v>164</v>
      </c>
      <c r="C169" s="49" t="s">
        <v>391</v>
      </c>
      <c r="D169" s="49">
        <v>11</v>
      </c>
      <c r="E169" s="64" t="s">
        <v>399</v>
      </c>
      <c r="G169" s="64" t="s">
        <v>343</v>
      </c>
      <c r="H169" s="64" t="s">
        <v>336</v>
      </c>
      <c r="I169" s="64" t="s">
        <v>409</v>
      </c>
      <c r="J169" s="64">
        <v>1</v>
      </c>
      <c r="K169" s="64">
        <v>8</v>
      </c>
      <c r="L169" s="64">
        <v>1</v>
      </c>
      <c r="M169" s="73">
        <f t="shared" si="8"/>
        <v>20</v>
      </c>
      <c r="N169" s="73">
        <f t="shared" si="9"/>
        <v>20</v>
      </c>
      <c r="O169" s="73">
        <f t="shared" si="11"/>
        <v>20</v>
      </c>
      <c r="P169" s="13">
        <f t="shared" si="10"/>
        <v>60</v>
      </c>
    </row>
    <row r="170" spans="1:16" x14ac:dyDescent="0.45">
      <c r="A170" s="146">
        <v>170</v>
      </c>
      <c r="B170" s="49">
        <v>165</v>
      </c>
      <c r="C170" s="49" t="s">
        <v>394</v>
      </c>
      <c r="D170" s="49">
        <v>11</v>
      </c>
      <c r="E170" s="64" t="s">
        <v>399</v>
      </c>
      <c r="G170" s="64" t="s">
        <v>343</v>
      </c>
      <c r="H170" s="64" t="s">
        <v>337</v>
      </c>
      <c r="I170" s="64" t="s">
        <v>409</v>
      </c>
      <c r="J170" s="64">
        <v>1</v>
      </c>
      <c r="K170" s="64">
        <v>8</v>
      </c>
      <c r="L170" s="64">
        <v>1</v>
      </c>
      <c r="M170" s="73">
        <f t="shared" si="8"/>
        <v>20</v>
      </c>
      <c r="N170" s="73">
        <f t="shared" si="9"/>
        <v>20</v>
      </c>
      <c r="O170" s="73">
        <f t="shared" si="11"/>
        <v>20</v>
      </c>
      <c r="P170" s="13">
        <f t="shared" si="10"/>
        <v>60</v>
      </c>
    </row>
    <row r="171" spans="1:16" x14ac:dyDescent="0.45">
      <c r="A171" s="146">
        <v>172</v>
      </c>
      <c r="B171" s="49">
        <v>166</v>
      </c>
      <c r="C171" s="49" t="s">
        <v>395</v>
      </c>
      <c r="D171" s="49">
        <v>11</v>
      </c>
      <c r="E171" s="64" t="s">
        <v>399</v>
      </c>
      <c r="G171" s="64" t="s">
        <v>343</v>
      </c>
      <c r="H171" s="64" t="s">
        <v>338</v>
      </c>
      <c r="I171" s="64" t="s">
        <v>409</v>
      </c>
      <c r="J171" s="64">
        <v>1</v>
      </c>
      <c r="K171" s="64">
        <v>8</v>
      </c>
      <c r="L171" s="64">
        <v>1</v>
      </c>
      <c r="M171" s="73">
        <f t="shared" si="8"/>
        <v>20</v>
      </c>
      <c r="N171" s="73">
        <f t="shared" si="9"/>
        <v>20</v>
      </c>
      <c r="O171" s="73">
        <f t="shared" si="11"/>
        <v>20</v>
      </c>
      <c r="P171" s="13">
        <f t="shared" si="10"/>
        <v>60</v>
      </c>
    </row>
    <row r="172" spans="1:16" x14ac:dyDescent="0.45">
      <c r="A172" s="146">
        <v>174</v>
      </c>
      <c r="B172" s="49">
        <v>167</v>
      </c>
      <c r="C172" s="49" t="s">
        <v>397</v>
      </c>
      <c r="D172" s="49">
        <v>11</v>
      </c>
      <c r="E172" s="64" t="s">
        <v>399</v>
      </c>
      <c r="G172" s="64" t="s">
        <v>343</v>
      </c>
      <c r="H172" s="64" t="s">
        <v>339</v>
      </c>
      <c r="I172" s="64" t="s">
        <v>409</v>
      </c>
      <c r="J172" s="64">
        <v>1</v>
      </c>
      <c r="K172" s="64">
        <v>8</v>
      </c>
      <c r="L172" s="64">
        <v>1</v>
      </c>
      <c r="M172" s="73">
        <f t="shared" si="8"/>
        <v>20</v>
      </c>
      <c r="N172" s="73">
        <f t="shared" si="9"/>
        <v>20</v>
      </c>
      <c r="O172" s="73">
        <f t="shared" si="11"/>
        <v>20</v>
      </c>
      <c r="P172" s="13">
        <f t="shared" si="10"/>
        <v>60</v>
      </c>
    </row>
    <row r="173" spans="1:16" x14ac:dyDescent="0.45">
      <c r="A173" s="145">
        <v>161</v>
      </c>
      <c r="B173" s="49">
        <v>168</v>
      </c>
      <c r="C173" s="49" t="s">
        <v>1</v>
      </c>
      <c r="D173" s="49">
        <v>11</v>
      </c>
      <c r="E173" s="64" t="s">
        <v>399</v>
      </c>
      <c r="G173" s="64" t="s">
        <v>344</v>
      </c>
      <c r="H173" s="64" t="s">
        <v>258</v>
      </c>
      <c r="I173" s="64" t="s">
        <v>409</v>
      </c>
      <c r="J173" s="64">
        <v>1</v>
      </c>
      <c r="K173" s="64">
        <v>8</v>
      </c>
      <c r="L173" s="64">
        <v>1</v>
      </c>
      <c r="M173" s="73">
        <f t="shared" si="8"/>
        <v>20</v>
      </c>
      <c r="N173" s="73">
        <f t="shared" si="9"/>
        <v>20</v>
      </c>
      <c r="O173" s="73">
        <f t="shared" si="11"/>
        <v>20</v>
      </c>
      <c r="P173" s="13">
        <f t="shared" si="10"/>
        <v>60</v>
      </c>
    </row>
    <row r="174" spans="1:16" x14ac:dyDescent="0.45">
      <c r="A174" s="145">
        <v>163</v>
      </c>
      <c r="B174" s="49">
        <v>169</v>
      </c>
      <c r="C174" s="49" t="s">
        <v>3</v>
      </c>
      <c r="D174" s="49">
        <v>11</v>
      </c>
      <c r="E174" s="64" t="s">
        <v>399</v>
      </c>
      <c r="G174" s="64" t="s">
        <v>344</v>
      </c>
      <c r="H174" s="64" t="s">
        <v>259</v>
      </c>
      <c r="I174" s="64" t="s">
        <v>409</v>
      </c>
      <c r="J174" s="64">
        <v>1</v>
      </c>
      <c r="K174" s="64">
        <v>8</v>
      </c>
      <c r="L174" s="64">
        <v>1</v>
      </c>
      <c r="M174" s="73">
        <f t="shared" si="8"/>
        <v>20</v>
      </c>
      <c r="N174" s="73">
        <f t="shared" si="9"/>
        <v>20</v>
      </c>
      <c r="O174" s="73">
        <f t="shared" si="11"/>
        <v>20</v>
      </c>
      <c r="P174" s="13">
        <f t="shared" si="10"/>
        <v>60</v>
      </c>
    </row>
    <row r="175" spans="1:16" x14ac:dyDescent="0.45">
      <c r="A175" s="145">
        <v>165</v>
      </c>
      <c r="B175" s="49">
        <v>170</v>
      </c>
      <c r="C175" s="49" t="s">
        <v>5</v>
      </c>
      <c r="D175" s="49">
        <v>11</v>
      </c>
      <c r="E175" s="64" t="s">
        <v>399</v>
      </c>
      <c r="G175" s="64" t="s">
        <v>344</v>
      </c>
      <c r="H175" s="64" t="s">
        <v>260</v>
      </c>
      <c r="I175" s="64" t="s">
        <v>409</v>
      </c>
      <c r="J175" s="64">
        <v>1</v>
      </c>
      <c r="K175" s="64">
        <v>8</v>
      </c>
      <c r="L175" s="64">
        <v>1</v>
      </c>
      <c r="M175" s="73">
        <f t="shared" si="8"/>
        <v>20</v>
      </c>
      <c r="N175" s="73">
        <f t="shared" si="9"/>
        <v>20</v>
      </c>
      <c r="O175" s="73">
        <f t="shared" si="11"/>
        <v>20</v>
      </c>
      <c r="P175" s="13">
        <f t="shared" si="10"/>
        <v>60</v>
      </c>
    </row>
    <row r="176" spans="1:16" x14ac:dyDescent="0.45">
      <c r="A176" s="145">
        <v>167</v>
      </c>
      <c r="B176" s="49">
        <v>171</v>
      </c>
      <c r="C176" s="49" t="s">
        <v>7</v>
      </c>
      <c r="D176" s="49">
        <v>11</v>
      </c>
      <c r="E176" s="64" t="s">
        <v>399</v>
      </c>
      <c r="G176" s="64" t="s">
        <v>344</v>
      </c>
      <c r="H176" s="64" t="s">
        <v>261</v>
      </c>
      <c r="I176" s="64" t="s">
        <v>409</v>
      </c>
      <c r="J176" s="64">
        <v>1</v>
      </c>
      <c r="K176" s="64">
        <v>8</v>
      </c>
      <c r="L176" s="64">
        <v>1</v>
      </c>
      <c r="M176" s="73">
        <f t="shared" si="8"/>
        <v>20</v>
      </c>
      <c r="N176" s="73">
        <f t="shared" si="9"/>
        <v>20</v>
      </c>
      <c r="O176" s="73">
        <f t="shared" si="11"/>
        <v>20</v>
      </c>
      <c r="P176" s="13">
        <f t="shared" si="10"/>
        <v>60</v>
      </c>
    </row>
    <row r="177" spans="1:16" x14ac:dyDescent="0.45">
      <c r="A177" s="145">
        <v>169</v>
      </c>
      <c r="B177" s="49">
        <v>172</v>
      </c>
      <c r="C177" s="49" t="s">
        <v>393</v>
      </c>
      <c r="D177" s="49">
        <v>11</v>
      </c>
      <c r="E177" s="64" t="s">
        <v>399</v>
      </c>
      <c r="G177" s="64" t="s">
        <v>344</v>
      </c>
      <c r="H177" s="64" t="s">
        <v>336</v>
      </c>
      <c r="I177" s="64" t="s">
        <v>409</v>
      </c>
      <c r="J177" s="64">
        <v>1</v>
      </c>
      <c r="K177" s="64">
        <v>8</v>
      </c>
      <c r="L177" s="64">
        <v>1</v>
      </c>
      <c r="M177" s="73">
        <f t="shared" si="8"/>
        <v>20</v>
      </c>
      <c r="N177" s="73">
        <f t="shared" si="9"/>
        <v>20</v>
      </c>
      <c r="O177" s="73">
        <f t="shared" si="11"/>
        <v>20</v>
      </c>
      <c r="P177" s="13">
        <f t="shared" si="10"/>
        <v>60</v>
      </c>
    </row>
    <row r="178" spans="1:16" x14ac:dyDescent="0.45">
      <c r="A178" s="145">
        <v>171</v>
      </c>
      <c r="B178" s="49">
        <v>173</v>
      </c>
      <c r="C178" s="49" t="s">
        <v>124</v>
      </c>
      <c r="D178" s="49">
        <v>11</v>
      </c>
      <c r="E178" s="64" t="s">
        <v>399</v>
      </c>
      <c r="G178" s="64" t="s">
        <v>344</v>
      </c>
      <c r="H178" s="64" t="s">
        <v>337</v>
      </c>
      <c r="I178" s="64" t="s">
        <v>409</v>
      </c>
      <c r="J178" s="64">
        <v>1</v>
      </c>
      <c r="K178" s="64">
        <v>8</v>
      </c>
      <c r="L178" s="64">
        <v>1</v>
      </c>
      <c r="M178" s="73">
        <f t="shared" si="8"/>
        <v>20</v>
      </c>
      <c r="N178" s="73">
        <f t="shared" si="9"/>
        <v>20</v>
      </c>
      <c r="O178" s="73">
        <f t="shared" si="11"/>
        <v>20</v>
      </c>
      <c r="P178" s="13">
        <f t="shared" si="10"/>
        <v>60</v>
      </c>
    </row>
    <row r="179" spans="1:16" x14ac:dyDescent="0.45">
      <c r="A179" s="145">
        <v>173</v>
      </c>
      <c r="B179" s="49">
        <v>174</v>
      </c>
      <c r="C179" s="49" t="s">
        <v>396</v>
      </c>
      <c r="D179" s="49">
        <v>11</v>
      </c>
      <c r="E179" s="64" t="s">
        <v>399</v>
      </c>
      <c r="G179" s="64" t="s">
        <v>344</v>
      </c>
      <c r="H179" s="64" t="s">
        <v>338</v>
      </c>
      <c r="I179" s="64" t="s">
        <v>409</v>
      </c>
      <c r="J179" s="64">
        <v>1</v>
      </c>
      <c r="K179" s="64">
        <v>8</v>
      </c>
      <c r="L179" s="64">
        <v>1</v>
      </c>
      <c r="M179" s="73">
        <f t="shared" si="8"/>
        <v>20</v>
      </c>
      <c r="N179" s="73">
        <f t="shared" si="9"/>
        <v>20</v>
      </c>
      <c r="O179" s="73">
        <f t="shared" si="11"/>
        <v>20</v>
      </c>
      <c r="P179" s="13">
        <f t="shared" si="10"/>
        <v>60</v>
      </c>
    </row>
    <row r="180" spans="1:16" x14ac:dyDescent="0.45">
      <c r="A180" s="145">
        <v>175</v>
      </c>
      <c r="B180" s="49">
        <v>175</v>
      </c>
      <c r="C180" s="49" t="s">
        <v>398</v>
      </c>
      <c r="D180" s="49">
        <v>11</v>
      </c>
      <c r="E180" s="64" t="s">
        <v>399</v>
      </c>
      <c r="G180" s="64" t="s">
        <v>344</v>
      </c>
      <c r="H180" s="64" t="s">
        <v>339</v>
      </c>
      <c r="I180" s="64" t="s">
        <v>409</v>
      </c>
      <c r="J180" s="64">
        <v>1</v>
      </c>
      <c r="K180" s="64">
        <v>8</v>
      </c>
      <c r="L180" s="64">
        <v>1</v>
      </c>
      <c r="M180" s="73">
        <f t="shared" si="8"/>
        <v>20</v>
      </c>
      <c r="N180" s="73">
        <f t="shared" si="9"/>
        <v>20</v>
      </c>
      <c r="O180" s="73">
        <f t="shared" si="11"/>
        <v>20</v>
      </c>
      <c r="P180" s="13">
        <f t="shared" si="10"/>
        <v>60</v>
      </c>
    </row>
    <row r="181" spans="1:16" x14ac:dyDescent="0.45">
      <c r="A181" s="147">
        <v>176</v>
      </c>
      <c r="B181" s="49">
        <v>176</v>
      </c>
      <c r="C181" s="49" t="s">
        <v>0</v>
      </c>
      <c r="D181" s="49">
        <v>12</v>
      </c>
      <c r="E181" s="64"/>
      <c r="G181" s="64"/>
      <c r="H181" s="64"/>
      <c r="I181" s="64"/>
      <c r="J181" s="64"/>
      <c r="K181" s="64"/>
      <c r="L181" s="64"/>
      <c r="M181" s="73"/>
      <c r="N181" s="73"/>
      <c r="O181" s="73"/>
      <c r="P181" s="13">
        <f t="shared" si="10"/>
        <v>0</v>
      </c>
    </row>
    <row r="182" spans="1:16" x14ac:dyDescent="0.45">
      <c r="A182" s="147">
        <v>178</v>
      </c>
      <c r="B182" s="49">
        <v>177</v>
      </c>
      <c r="C182" s="49" t="s">
        <v>2</v>
      </c>
      <c r="D182" s="49">
        <v>12</v>
      </c>
      <c r="E182" s="64"/>
      <c r="G182" s="64"/>
      <c r="H182" s="64"/>
      <c r="I182" s="64"/>
      <c r="J182" s="64"/>
      <c r="K182" s="64"/>
      <c r="L182" s="64"/>
      <c r="M182" s="73"/>
      <c r="N182" s="73"/>
      <c r="O182" s="73"/>
      <c r="P182" s="13">
        <f t="shared" si="10"/>
        <v>0</v>
      </c>
    </row>
    <row r="183" spans="1:16" x14ac:dyDescent="0.45">
      <c r="A183" s="147">
        <v>180</v>
      </c>
      <c r="B183" s="49">
        <v>178</v>
      </c>
      <c r="C183" s="49" t="s">
        <v>4</v>
      </c>
      <c r="D183" s="49">
        <v>12</v>
      </c>
      <c r="E183" s="64"/>
      <c r="G183" s="64"/>
      <c r="H183" s="64"/>
      <c r="I183" s="64"/>
      <c r="J183" s="64"/>
      <c r="K183" s="64"/>
      <c r="L183" s="64"/>
      <c r="M183" s="73"/>
      <c r="N183" s="73"/>
      <c r="O183" s="73"/>
      <c r="P183" s="13">
        <f t="shared" si="10"/>
        <v>0</v>
      </c>
    </row>
    <row r="184" spans="1:16" x14ac:dyDescent="0.45">
      <c r="A184" s="147">
        <v>182</v>
      </c>
      <c r="B184" s="49">
        <v>179</v>
      </c>
      <c r="C184" s="49" t="s">
        <v>6</v>
      </c>
      <c r="D184" s="49">
        <v>12</v>
      </c>
      <c r="E184" s="64"/>
      <c r="G184" s="64"/>
      <c r="H184" s="64"/>
      <c r="I184" s="64"/>
      <c r="J184" s="64"/>
      <c r="K184" s="64"/>
      <c r="L184" s="64"/>
      <c r="M184" s="73"/>
      <c r="N184" s="73"/>
      <c r="O184" s="73"/>
      <c r="P184" s="13">
        <f t="shared" si="10"/>
        <v>0</v>
      </c>
    </row>
    <row r="185" spans="1:16" x14ac:dyDescent="0.45">
      <c r="A185" s="147">
        <v>184</v>
      </c>
      <c r="B185" s="49">
        <v>180</v>
      </c>
      <c r="C185" s="49" t="s">
        <v>391</v>
      </c>
      <c r="D185" s="49">
        <v>12</v>
      </c>
      <c r="E185" s="64"/>
      <c r="G185" s="64"/>
      <c r="H185" s="64"/>
      <c r="I185" s="64"/>
      <c r="J185" s="64"/>
      <c r="K185" s="64"/>
      <c r="L185" s="64"/>
      <c r="M185" s="73"/>
      <c r="N185" s="73"/>
      <c r="O185" s="73"/>
      <c r="P185" s="13">
        <f t="shared" si="10"/>
        <v>0</v>
      </c>
    </row>
    <row r="186" spans="1:16" x14ac:dyDescent="0.45">
      <c r="A186" s="147">
        <v>186</v>
      </c>
      <c r="B186" s="49">
        <v>181</v>
      </c>
      <c r="C186" s="49" t="s">
        <v>394</v>
      </c>
      <c r="D186" s="49">
        <v>12</v>
      </c>
      <c r="E186" s="64"/>
      <c r="G186" s="64"/>
      <c r="H186" s="64"/>
      <c r="I186" s="64"/>
      <c r="J186" s="64"/>
      <c r="K186" s="64"/>
      <c r="L186" s="64"/>
      <c r="M186" s="73"/>
      <c r="N186" s="73"/>
      <c r="O186" s="73"/>
      <c r="P186" s="13">
        <f t="shared" si="10"/>
        <v>0</v>
      </c>
    </row>
    <row r="187" spans="1:16" x14ac:dyDescent="0.45">
      <c r="A187" s="147">
        <v>188</v>
      </c>
      <c r="B187" s="49">
        <v>182</v>
      </c>
      <c r="C187" s="49" t="s">
        <v>395</v>
      </c>
      <c r="D187" s="49">
        <v>12</v>
      </c>
      <c r="E187" s="64"/>
      <c r="G187" s="64"/>
      <c r="H187" s="64"/>
      <c r="I187" s="64"/>
      <c r="J187" s="64"/>
      <c r="K187" s="64"/>
      <c r="L187" s="64"/>
      <c r="M187" s="73"/>
      <c r="N187" s="73"/>
      <c r="O187" s="73"/>
      <c r="P187" s="13">
        <f t="shared" si="10"/>
        <v>0</v>
      </c>
    </row>
    <row r="188" spans="1:16" x14ac:dyDescent="0.45">
      <c r="A188" s="147">
        <v>190</v>
      </c>
      <c r="B188" s="49">
        <v>183</v>
      </c>
      <c r="C188" s="49" t="s">
        <v>397</v>
      </c>
      <c r="D188" s="49">
        <v>12</v>
      </c>
      <c r="E188" s="64"/>
      <c r="G188" s="64"/>
      <c r="H188" s="64"/>
      <c r="I188" s="64"/>
      <c r="J188" s="64"/>
      <c r="K188" s="64"/>
      <c r="L188" s="64"/>
      <c r="M188" s="73"/>
      <c r="N188" s="73"/>
      <c r="O188" s="73"/>
      <c r="P188" s="13">
        <f t="shared" si="10"/>
        <v>0</v>
      </c>
    </row>
    <row r="189" spans="1:16" x14ac:dyDescent="0.45">
      <c r="A189" s="148">
        <v>177</v>
      </c>
      <c r="B189" s="49">
        <v>184</v>
      </c>
      <c r="C189" s="49" t="s">
        <v>1</v>
      </c>
      <c r="D189" s="49">
        <v>12</v>
      </c>
      <c r="E189" s="64"/>
      <c r="G189" s="64"/>
      <c r="H189" s="64"/>
      <c r="I189" s="64"/>
      <c r="J189" s="64"/>
      <c r="K189" s="64"/>
      <c r="L189" s="64"/>
      <c r="M189" s="73"/>
      <c r="N189" s="73"/>
      <c r="O189" s="73"/>
      <c r="P189" s="13">
        <f t="shared" si="10"/>
        <v>0</v>
      </c>
    </row>
    <row r="190" spans="1:16" x14ac:dyDescent="0.45">
      <c r="A190" s="148">
        <v>179</v>
      </c>
      <c r="B190" s="49">
        <v>185</v>
      </c>
      <c r="C190" s="49" t="s">
        <v>3</v>
      </c>
      <c r="D190" s="49">
        <v>12</v>
      </c>
      <c r="E190" s="64"/>
      <c r="G190" s="64"/>
      <c r="H190" s="64"/>
      <c r="I190" s="64"/>
      <c r="J190" s="64"/>
      <c r="K190" s="64"/>
      <c r="L190" s="64"/>
      <c r="M190" s="73"/>
      <c r="N190" s="73"/>
      <c r="O190" s="73"/>
      <c r="P190" s="13">
        <f t="shared" si="10"/>
        <v>0</v>
      </c>
    </row>
    <row r="191" spans="1:16" x14ac:dyDescent="0.45">
      <c r="A191" s="148">
        <v>181</v>
      </c>
      <c r="B191" s="49">
        <v>186</v>
      </c>
      <c r="C191" s="49" t="s">
        <v>5</v>
      </c>
      <c r="D191" s="49">
        <v>12</v>
      </c>
      <c r="E191" s="64"/>
      <c r="G191" s="64"/>
      <c r="H191" s="64"/>
      <c r="I191" s="64"/>
      <c r="J191" s="64"/>
      <c r="K191" s="64"/>
      <c r="L191" s="64"/>
      <c r="M191" s="73"/>
      <c r="N191" s="73"/>
      <c r="O191" s="73"/>
      <c r="P191" s="13">
        <f t="shared" si="10"/>
        <v>0</v>
      </c>
    </row>
    <row r="192" spans="1:16" x14ac:dyDescent="0.45">
      <c r="A192" s="148">
        <v>183</v>
      </c>
      <c r="B192" s="49">
        <v>187</v>
      </c>
      <c r="C192" s="49" t="s">
        <v>7</v>
      </c>
      <c r="D192" s="49">
        <v>12</v>
      </c>
      <c r="E192" s="64"/>
      <c r="G192" s="64"/>
      <c r="H192" s="64"/>
      <c r="I192" s="64"/>
      <c r="J192" s="64"/>
      <c r="K192" s="64"/>
      <c r="L192" s="64"/>
      <c r="M192" s="73"/>
      <c r="N192" s="73"/>
      <c r="O192" s="73"/>
      <c r="P192" s="13">
        <f t="shared" si="10"/>
        <v>0</v>
      </c>
    </row>
    <row r="193" spans="1:16" x14ac:dyDescent="0.45">
      <c r="A193" s="148">
        <v>185</v>
      </c>
      <c r="B193" s="49">
        <v>188</v>
      </c>
      <c r="C193" s="49" t="s">
        <v>393</v>
      </c>
      <c r="D193" s="49">
        <v>12</v>
      </c>
      <c r="E193" s="64"/>
      <c r="G193" s="64"/>
      <c r="H193" s="64"/>
      <c r="I193" s="64"/>
      <c r="J193" s="64"/>
      <c r="K193" s="64"/>
      <c r="L193" s="64"/>
      <c r="M193" s="73"/>
      <c r="N193" s="73"/>
      <c r="O193" s="73"/>
      <c r="P193" s="13">
        <f t="shared" si="10"/>
        <v>0</v>
      </c>
    </row>
    <row r="194" spans="1:16" x14ac:dyDescent="0.45">
      <c r="A194" s="148">
        <v>187</v>
      </c>
      <c r="B194" s="49">
        <v>189</v>
      </c>
      <c r="C194" s="49" t="s">
        <v>124</v>
      </c>
      <c r="D194" s="49">
        <v>12</v>
      </c>
      <c r="E194" s="64"/>
      <c r="G194" s="64"/>
      <c r="H194" s="64"/>
      <c r="I194" s="64"/>
      <c r="J194" s="64"/>
      <c r="K194" s="64"/>
      <c r="L194" s="64"/>
      <c r="M194" s="73"/>
      <c r="N194" s="73"/>
      <c r="O194" s="73"/>
      <c r="P194" s="13">
        <f t="shared" si="10"/>
        <v>0</v>
      </c>
    </row>
    <row r="195" spans="1:16" x14ac:dyDescent="0.45">
      <c r="A195" s="148">
        <v>189</v>
      </c>
      <c r="B195" s="49">
        <v>190</v>
      </c>
      <c r="C195" s="49" t="s">
        <v>396</v>
      </c>
      <c r="D195" s="49">
        <v>12</v>
      </c>
      <c r="E195" s="64"/>
      <c r="G195" s="64"/>
      <c r="H195" s="64"/>
      <c r="I195" s="64"/>
      <c r="J195" s="64"/>
      <c r="K195" s="64"/>
      <c r="L195" s="64"/>
      <c r="M195" s="73"/>
      <c r="N195" s="73"/>
      <c r="O195" s="73"/>
      <c r="P195" s="13">
        <f t="shared" si="10"/>
        <v>0</v>
      </c>
    </row>
    <row r="196" spans="1:16" x14ac:dyDescent="0.45">
      <c r="A196" s="148">
        <v>191</v>
      </c>
      <c r="B196" s="49">
        <v>191</v>
      </c>
      <c r="C196" s="49" t="s">
        <v>398</v>
      </c>
      <c r="D196" s="49">
        <v>12</v>
      </c>
      <c r="E196" s="64"/>
      <c r="G196" s="64"/>
      <c r="H196" s="64"/>
      <c r="I196" s="64"/>
      <c r="J196" s="64"/>
      <c r="K196" s="64"/>
      <c r="L196" s="64"/>
      <c r="M196" s="73"/>
      <c r="N196" s="73"/>
      <c r="O196" s="73"/>
      <c r="P196" s="13">
        <f t="shared" si="10"/>
        <v>0</v>
      </c>
    </row>
    <row r="197" spans="1:16" x14ac:dyDescent="0.45">
      <c r="A197" s="144">
        <v>192</v>
      </c>
      <c r="B197" s="49">
        <v>192</v>
      </c>
      <c r="C197" s="49" t="s">
        <v>0</v>
      </c>
      <c r="D197" s="49">
        <v>13</v>
      </c>
      <c r="E197" s="64"/>
      <c r="G197" s="64"/>
      <c r="H197" s="64"/>
      <c r="I197" s="64"/>
      <c r="J197" s="64"/>
      <c r="K197" s="64"/>
      <c r="L197" s="64"/>
      <c r="M197" s="73"/>
      <c r="N197" s="73"/>
      <c r="O197" s="73"/>
      <c r="P197" s="13">
        <f t="shared" si="10"/>
        <v>0</v>
      </c>
    </row>
    <row r="198" spans="1:16" x14ac:dyDescent="0.45">
      <c r="A198" s="146">
        <v>194</v>
      </c>
      <c r="B198" s="49">
        <v>193</v>
      </c>
      <c r="C198" s="49" t="s">
        <v>2</v>
      </c>
      <c r="D198" s="49">
        <v>13</v>
      </c>
      <c r="E198" s="64"/>
      <c r="G198" s="64"/>
      <c r="H198" s="64"/>
      <c r="I198" s="64"/>
      <c r="J198" s="64"/>
      <c r="K198" s="64"/>
      <c r="L198" s="64"/>
      <c r="M198" s="73"/>
      <c r="N198" s="73"/>
      <c r="O198" s="73"/>
      <c r="P198" s="13">
        <f t="shared" ref="P198:P260" si="12">SUM(M198:O198)</f>
        <v>0</v>
      </c>
    </row>
    <row r="199" spans="1:16" x14ac:dyDescent="0.45">
      <c r="A199" s="146">
        <v>196</v>
      </c>
      <c r="B199" s="49">
        <v>194</v>
      </c>
      <c r="C199" s="49" t="s">
        <v>4</v>
      </c>
      <c r="D199" s="49">
        <v>13</v>
      </c>
      <c r="E199" s="64"/>
      <c r="G199" s="64"/>
      <c r="H199" s="64"/>
      <c r="I199" s="64"/>
      <c r="J199" s="64"/>
      <c r="K199" s="64"/>
      <c r="L199" s="64"/>
      <c r="M199" s="73"/>
      <c r="N199" s="73"/>
      <c r="O199" s="73"/>
      <c r="P199" s="13">
        <f t="shared" si="12"/>
        <v>0</v>
      </c>
    </row>
    <row r="200" spans="1:16" x14ac:dyDescent="0.45">
      <c r="A200" s="146">
        <v>198</v>
      </c>
      <c r="B200" s="49">
        <v>195</v>
      </c>
      <c r="C200" s="49" t="s">
        <v>6</v>
      </c>
      <c r="D200" s="49">
        <v>13</v>
      </c>
      <c r="E200" s="64"/>
      <c r="G200" s="64"/>
      <c r="H200" s="64"/>
      <c r="I200" s="64"/>
      <c r="J200" s="64"/>
      <c r="K200" s="64"/>
      <c r="L200" s="64"/>
      <c r="M200" s="73"/>
      <c r="N200" s="73"/>
      <c r="O200" s="73"/>
      <c r="P200" s="13">
        <f t="shared" si="12"/>
        <v>0</v>
      </c>
    </row>
    <row r="201" spans="1:16" x14ac:dyDescent="0.45">
      <c r="A201" s="146">
        <v>200</v>
      </c>
      <c r="B201" s="49">
        <v>196</v>
      </c>
      <c r="C201" s="49" t="s">
        <v>391</v>
      </c>
      <c r="D201" s="49">
        <v>13</v>
      </c>
      <c r="E201" s="64"/>
      <c r="G201" s="64"/>
      <c r="H201" s="64"/>
      <c r="I201" s="64"/>
      <c r="J201" s="64"/>
      <c r="K201" s="64"/>
      <c r="L201" s="64"/>
      <c r="M201" s="73"/>
      <c r="N201" s="73"/>
      <c r="O201" s="73"/>
      <c r="P201" s="13">
        <f t="shared" si="12"/>
        <v>0</v>
      </c>
    </row>
    <row r="202" spans="1:16" x14ac:dyDescent="0.45">
      <c r="A202" s="146">
        <v>202</v>
      </c>
      <c r="B202" s="49">
        <v>197</v>
      </c>
      <c r="C202" s="49" t="s">
        <v>394</v>
      </c>
      <c r="D202" s="49">
        <v>13</v>
      </c>
      <c r="E202" s="64"/>
      <c r="G202" s="64"/>
      <c r="H202" s="64"/>
      <c r="I202" s="64"/>
      <c r="J202" s="64"/>
      <c r="K202" s="64"/>
      <c r="L202" s="64"/>
      <c r="M202" s="73"/>
      <c r="N202" s="73"/>
      <c r="O202" s="73"/>
      <c r="P202" s="13">
        <f t="shared" si="12"/>
        <v>0</v>
      </c>
    </row>
    <row r="203" spans="1:16" x14ac:dyDescent="0.45">
      <c r="A203" s="146">
        <v>204</v>
      </c>
      <c r="B203" s="49">
        <v>198</v>
      </c>
      <c r="C203" s="49" t="s">
        <v>395</v>
      </c>
      <c r="D203" s="49">
        <v>13</v>
      </c>
      <c r="E203" s="64"/>
      <c r="G203" s="64"/>
      <c r="H203" s="64"/>
      <c r="I203" s="64"/>
      <c r="J203" s="64"/>
      <c r="K203" s="64"/>
      <c r="L203" s="64"/>
      <c r="M203" s="73"/>
      <c r="N203" s="73"/>
      <c r="O203" s="73"/>
      <c r="P203" s="13">
        <f t="shared" si="12"/>
        <v>0</v>
      </c>
    </row>
    <row r="204" spans="1:16" x14ac:dyDescent="0.45">
      <c r="A204" s="146">
        <v>206</v>
      </c>
      <c r="B204" s="49">
        <v>199</v>
      </c>
      <c r="C204" s="49" t="s">
        <v>397</v>
      </c>
      <c r="D204" s="49">
        <v>13</v>
      </c>
      <c r="E204" s="64"/>
      <c r="G204" s="64"/>
      <c r="H204" s="64"/>
      <c r="I204" s="64"/>
      <c r="J204" s="64"/>
      <c r="K204" s="64"/>
      <c r="L204" s="64"/>
      <c r="M204" s="73"/>
      <c r="N204" s="73"/>
      <c r="O204" s="73"/>
      <c r="P204" s="13">
        <f t="shared" si="12"/>
        <v>0</v>
      </c>
    </row>
    <row r="205" spans="1:16" x14ac:dyDescent="0.45">
      <c r="A205" s="145">
        <v>193</v>
      </c>
      <c r="B205" s="49">
        <v>200</v>
      </c>
      <c r="C205" s="49" t="s">
        <v>1</v>
      </c>
      <c r="D205" s="49">
        <v>13</v>
      </c>
      <c r="E205" s="64"/>
      <c r="G205" s="64"/>
      <c r="H205" s="64"/>
      <c r="I205" s="64"/>
      <c r="J205" s="64"/>
      <c r="K205" s="64"/>
      <c r="L205" s="64"/>
      <c r="M205" s="73"/>
      <c r="N205" s="73"/>
      <c r="O205" s="73"/>
      <c r="P205" s="13">
        <f t="shared" si="12"/>
        <v>0</v>
      </c>
    </row>
    <row r="206" spans="1:16" x14ac:dyDescent="0.45">
      <c r="A206" s="145">
        <v>195</v>
      </c>
      <c r="B206" s="49">
        <v>201</v>
      </c>
      <c r="C206" s="49" t="s">
        <v>3</v>
      </c>
      <c r="D206" s="49">
        <v>13</v>
      </c>
      <c r="E206" s="64"/>
      <c r="G206" s="64"/>
      <c r="H206" s="64"/>
      <c r="I206" s="64"/>
      <c r="J206" s="64"/>
      <c r="K206" s="64"/>
      <c r="L206" s="64"/>
      <c r="M206" s="73"/>
      <c r="N206" s="73"/>
      <c r="O206" s="73"/>
      <c r="P206" s="13">
        <f t="shared" si="12"/>
        <v>0</v>
      </c>
    </row>
    <row r="207" spans="1:16" x14ac:dyDescent="0.45">
      <c r="A207" s="145">
        <v>197</v>
      </c>
      <c r="B207" s="49">
        <v>202</v>
      </c>
      <c r="C207" s="49" t="s">
        <v>5</v>
      </c>
      <c r="D207" s="49">
        <v>13</v>
      </c>
      <c r="E207" s="64"/>
      <c r="G207" s="64"/>
      <c r="H207" s="64"/>
      <c r="I207" s="64"/>
      <c r="J207" s="64"/>
      <c r="K207" s="64"/>
      <c r="L207" s="64"/>
      <c r="M207" s="73"/>
      <c r="N207" s="73"/>
      <c r="O207" s="73"/>
      <c r="P207" s="13">
        <f t="shared" si="12"/>
        <v>0</v>
      </c>
    </row>
    <row r="208" spans="1:16" x14ac:dyDescent="0.45">
      <c r="A208" s="145">
        <v>199</v>
      </c>
      <c r="B208" s="49">
        <v>203</v>
      </c>
      <c r="C208" s="49" t="s">
        <v>7</v>
      </c>
      <c r="D208" s="49">
        <v>13</v>
      </c>
      <c r="E208" s="64"/>
      <c r="G208" s="64"/>
      <c r="H208" s="64"/>
      <c r="I208" s="64"/>
      <c r="J208" s="64"/>
      <c r="K208" s="64"/>
      <c r="L208" s="64"/>
      <c r="M208" s="73"/>
      <c r="N208" s="73"/>
      <c r="O208" s="73"/>
      <c r="P208" s="13">
        <f t="shared" si="12"/>
        <v>0</v>
      </c>
    </row>
    <row r="209" spans="1:16" x14ac:dyDescent="0.45">
      <c r="A209" s="145">
        <v>201</v>
      </c>
      <c r="B209" s="49">
        <v>204</v>
      </c>
      <c r="C209" s="49" t="s">
        <v>393</v>
      </c>
      <c r="D209" s="49">
        <v>13</v>
      </c>
      <c r="E209" s="64"/>
      <c r="G209" s="64"/>
      <c r="H209" s="64"/>
      <c r="I209" s="64"/>
      <c r="J209" s="64"/>
      <c r="K209" s="64"/>
      <c r="L209" s="64"/>
      <c r="M209" s="73"/>
      <c r="N209" s="73"/>
      <c r="O209" s="73"/>
      <c r="P209" s="13">
        <f t="shared" si="12"/>
        <v>0</v>
      </c>
    </row>
    <row r="210" spans="1:16" x14ac:dyDescent="0.45">
      <c r="A210" s="145">
        <v>203</v>
      </c>
      <c r="B210" s="49">
        <v>205</v>
      </c>
      <c r="C210" s="49" t="s">
        <v>124</v>
      </c>
      <c r="D210" s="49">
        <v>13</v>
      </c>
      <c r="E210" s="64"/>
      <c r="G210" s="64"/>
      <c r="H210" s="64"/>
      <c r="I210" s="64"/>
      <c r="J210" s="64"/>
      <c r="K210" s="64"/>
      <c r="L210" s="64"/>
      <c r="M210" s="73"/>
      <c r="N210" s="73"/>
      <c r="O210" s="73"/>
      <c r="P210" s="13">
        <f t="shared" si="12"/>
        <v>0</v>
      </c>
    </row>
    <row r="211" spans="1:16" x14ac:dyDescent="0.45">
      <c r="A211" s="145">
        <v>205</v>
      </c>
      <c r="B211" s="49">
        <v>206</v>
      </c>
      <c r="C211" s="49" t="s">
        <v>396</v>
      </c>
      <c r="D211" s="49">
        <v>13</v>
      </c>
      <c r="E211" s="64"/>
      <c r="G211" s="64"/>
      <c r="H211" s="64"/>
      <c r="I211" s="64"/>
      <c r="J211" s="64"/>
      <c r="K211" s="64"/>
      <c r="L211" s="64"/>
      <c r="M211" s="73"/>
      <c r="N211" s="73"/>
      <c r="O211" s="73"/>
      <c r="P211" s="13">
        <f t="shared" si="12"/>
        <v>0</v>
      </c>
    </row>
    <row r="212" spans="1:16" x14ac:dyDescent="0.45">
      <c r="A212" s="145">
        <v>207</v>
      </c>
      <c r="B212" s="49">
        <v>207</v>
      </c>
      <c r="C212" s="49" t="s">
        <v>398</v>
      </c>
      <c r="D212" s="49">
        <v>13</v>
      </c>
      <c r="E212" s="64"/>
      <c r="G212" s="64"/>
      <c r="H212" s="64"/>
      <c r="I212" s="64"/>
      <c r="J212" s="64"/>
      <c r="K212" s="64"/>
      <c r="L212" s="64"/>
      <c r="M212" s="73"/>
      <c r="N212" s="73"/>
      <c r="O212" s="73"/>
      <c r="P212" s="13">
        <f t="shared" si="12"/>
        <v>0</v>
      </c>
    </row>
    <row r="213" spans="1:16" x14ac:dyDescent="0.45">
      <c r="A213" s="147">
        <v>208</v>
      </c>
      <c r="B213" s="49">
        <v>208</v>
      </c>
      <c r="C213" s="49" t="s">
        <v>0</v>
      </c>
      <c r="D213" s="49">
        <v>14</v>
      </c>
      <c r="E213" s="64" t="s">
        <v>424</v>
      </c>
      <c r="F213" s="49">
        <v>2</v>
      </c>
      <c r="G213" s="64" t="s">
        <v>343</v>
      </c>
      <c r="H213" s="64" t="s">
        <v>258</v>
      </c>
      <c r="I213" s="64" t="s">
        <v>146</v>
      </c>
      <c r="J213" s="64">
        <v>1</v>
      </c>
      <c r="K213" s="64">
        <v>1</v>
      </c>
      <c r="L213" s="64">
        <v>1</v>
      </c>
      <c r="M213" s="73">
        <f t="shared" ref="M213:M260" si="13">$M$2</f>
        <v>20</v>
      </c>
      <c r="N213" s="73">
        <f t="shared" ref="N213:N260" si="14">$N$2</f>
        <v>20</v>
      </c>
      <c r="O213" s="73">
        <f t="shared" si="11"/>
        <v>20</v>
      </c>
      <c r="P213" s="13">
        <f t="shared" si="12"/>
        <v>60</v>
      </c>
    </row>
    <row r="214" spans="1:16" x14ac:dyDescent="0.45">
      <c r="A214" s="147">
        <v>210</v>
      </c>
      <c r="B214" s="49">
        <v>209</v>
      </c>
      <c r="C214" s="49" t="s">
        <v>2</v>
      </c>
      <c r="D214" s="49">
        <v>14</v>
      </c>
      <c r="E214" s="64" t="s">
        <v>424</v>
      </c>
      <c r="F214" s="49">
        <v>2</v>
      </c>
      <c r="G214" s="64" t="s">
        <v>343</v>
      </c>
      <c r="H214" s="64" t="s">
        <v>259</v>
      </c>
      <c r="I214" s="64" t="s">
        <v>146</v>
      </c>
      <c r="J214" s="64">
        <v>1</v>
      </c>
      <c r="K214" s="64">
        <v>1</v>
      </c>
      <c r="L214" s="64">
        <v>1</v>
      </c>
      <c r="M214" s="73">
        <f t="shared" si="13"/>
        <v>20</v>
      </c>
      <c r="N214" s="73">
        <f t="shared" si="14"/>
        <v>20</v>
      </c>
      <c r="O214" s="73">
        <f t="shared" si="11"/>
        <v>20</v>
      </c>
      <c r="P214" s="13">
        <f t="shared" si="12"/>
        <v>60</v>
      </c>
    </row>
    <row r="215" spans="1:16" x14ac:dyDescent="0.45">
      <c r="A215" s="147">
        <v>212</v>
      </c>
      <c r="B215" s="49">
        <v>210</v>
      </c>
      <c r="C215" s="49" t="s">
        <v>4</v>
      </c>
      <c r="D215" s="49">
        <v>14</v>
      </c>
      <c r="E215" s="64" t="s">
        <v>424</v>
      </c>
      <c r="F215" s="49">
        <v>2</v>
      </c>
      <c r="G215" s="64" t="s">
        <v>343</v>
      </c>
      <c r="H215" s="64" t="s">
        <v>260</v>
      </c>
      <c r="I215" s="64" t="s">
        <v>146</v>
      </c>
      <c r="J215" s="64">
        <v>1</v>
      </c>
      <c r="K215" s="64">
        <v>1</v>
      </c>
      <c r="L215" s="64">
        <v>1</v>
      </c>
      <c r="M215" s="73">
        <f t="shared" si="13"/>
        <v>20</v>
      </c>
      <c r="N215" s="73">
        <f t="shared" si="14"/>
        <v>20</v>
      </c>
      <c r="O215" s="73">
        <f t="shared" si="11"/>
        <v>20</v>
      </c>
      <c r="P215" s="13">
        <f t="shared" si="12"/>
        <v>60</v>
      </c>
    </row>
    <row r="216" spans="1:16" x14ac:dyDescent="0.45">
      <c r="A216" s="147">
        <v>214</v>
      </c>
      <c r="B216" s="49">
        <v>211</v>
      </c>
      <c r="C216" s="49" t="s">
        <v>6</v>
      </c>
      <c r="D216" s="49">
        <v>14</v>
      </c>
      <c r="E216" s="64" t="s">
        <v>424</v>
      </c>
      <c r="F216" s="49">
        <v>2</v>
      </c>
      <c r="G216" s="64" t="s">
        <v>343</v>
      </c>
      <c r="H216" s="64" t="s">
        <v>261</v>
      </c>
      <c r="I216" s="64" t="s">
        <v>146</v>
      </c>
      <c r="J216" s="64">
        <v>1</v>
      </c>
      <c r="K216" s="64">
        <v>1</v>
      </c>
      <c r="L216" s="64">
        <v>1</v>
      </c>
      <c r="M216" s="73">
        <f t="shared" si="13"/>
        <v>20</v>
      </c>
      <c r="N216" s="73">
        <f t="shared" si="14"/>
        <v>20</v>
      </c>
      <c r="O216" s="73">
        <f t="shared" si="11"/>
        <v>20</v>
      </c>
      <c r="P216" s="13">
        <f t="shared" si="12"/>
        <v>60</v>
      </c>
    </row>
    <row r="217" spans="1:16" x14ac:dyDescent="0.45">
      <c r="A217" s="147">
        <v>216</v>
      </c>
      <c r="B217" s="49">
        <v>212</v>
      </c>
      <c r="C217" s="49" t="s">
        <v>391</v>
      </c>
      <c r="D217" s="49">
        <v>14</v>
      </c>
      <c r="E217" s="64" t="s">
        <v>424</v>
      </c>
      <c r="F217" s="49">
        <v>2</v>
      </c>
      <c r="G217" s="64" t="s">
        <v>343</v>
      </c>
      <c r="H217" s="64" t="s">
        <v>336</v>
      </c>
      <c r="I217" s="64" t="s">
        <v>146</v>
      </c>
      <c r="J217" s="64">
        <v>1</v>
      </c>
      <c r="K217" s="64">
        <v>1</v>
      </c>
      <c r="L217" s="64">
        <v>1</v>
      </c>
      <c r="M217" s="73">
        <f t="shared" si="13"/>
        <v>20</v>
      </c>
      <c r="N217" s="73">
        <f t="shared" si="14"/>
        <v>20</v>
      </c>
      <c r="O217" s="73">
        <f t="shared" si="11"/>
        <v>20</v>
      </c>
      <c r="P217" s="13">
        <f t="shared" si="12"/>
        <v>60</v>
      </c>
    </row>
    <row r="218" spans="1:16" x14ac:dyDescent="0.45">
      <c r="A218" s="147">
        <v>218</v>
      </c>
      <c r="B218" s="49">
        <v>213</v>
      </c>
      <c r="C218" s="49" t="s">
        <v>394</v>
      </c>
      <c r="D218" s="49">
        <v>14</v>
      </c>
      <c r="E218" s="64" t="s">
        <v>424</v>
      </c>
      <c r="F218" s="49">
        <v>2</v>
      </c>
      <c r="G218" s="64" t="s">
        <v>343</v>
      </c>
      <c r="H218" s="64" t="s">
        <v>337</v>
      </c>
      <c r="I218" s="64" t="s">
        <v>146</v>
      </c>
      <c r="J218" s="64">
        <v>1</v>
      </c>
      <c r="K218" s="64">
        <v>1</v>
      </c>
      <c r="L218" s="64">
        <v>1</v>
      </c>
      <c r="M218" s="73">
        <f t="shared" si="13"/>
        <v>20</v>
      </c>
      <c r="N218" s="73">
        <f t="shared" si="14"/>
        <v>20</v>
      </c>
      <c r="O218" s="73">
        <f t="shared" si="11"/>
        <v>20</v>
      </c>
      <c r="P218" s="13">
        <f t="shared" si="12"/>
        <v>60</v>
      </c>
    </row>
    <row r="219" spans="1:16" x14ac:dyDescent="0.45">
      <c r="A219" s="147">
        <v>220</v>
      </c>
      <c r="B219" s="49">
        <v>214</v>
      </c>
      <c r="C219" s="49" t="s">
        <v>395</v>
      </c>
      <c r="D219" s="49">
        <v>14</v>
      </c>
      <c r="E219" s="64" t="s">
        <v>424</v>
      </c>
      <c r="F219" s="49">
        <v>2</v>
      </c>
      <c r="G219" s="64" t="s">
        <v>343</v>
      </c>
      <c r="H219" s="64" t="s">
        <v>338</v>
      </c>
      <c r="I219" s="64" t="s">
        <v>146</v>
      </c>
      <c r="J219" s="64">
        <v>1</v>
      </c>
      <c r="K219" s="64">
        <v>1</v>
      </c>
      <c r="L219" s="64">
        <v>1</v>
      </c>
      <c r="M219" s="73">
        <f t="shared" si="13"/>
        <v>20</v>
      </c>
      <c r="N219" s="73">
        <f t="shared" si="14"/>
        <v>20</v>
      </c>
      <c r="O219" s="73">
        <f t="shared" si="11"/>
        <v>20</v>
      </c>
      <c r="P219" s="13">
        <f t="shared" si="12"/>
        <v>60</v>
      </c>
    </row>
    <row r="220" spans="1:16" x14ac:dyDescent="0.45">
      <c r="A220" s="147">
        <v>222</v>
      </c>
      <c r="B220" s="49">
        <v>215</v>
      </c>
      <c r="C220" s="49" t="s">
        <v>397</v>
      </c>
      <c r="D220" s="49">
        <v>14</v>
      </c>
      <c r="E220" s="64" t="s">
        <v>424</v>
      </c>
      <c r="F220" s="49">
        <v>2</v>
      </c>
      <c r="G220" s="64" t="s">
        <v>343</v>
      </c>
      <c r="H220" s="64" t="s">
        <v>339</v>
      </c>
      <c r="I220" s="64" t="s">
        <v>146</v>
      </c>
      <c r="J220" s="64">
        <v>1</v>
      </c>
      <c r="K220" s="64">
        <v>1</v>
      </c>
      <c r="L220" s="64">
        <v>1</v>
      </c>
      <c r="M220" s="73">
        <f t="shared" si="13"/>
        <v>20</v>
      </c>
      <c r="N220" s="73">
        <f t="shared" si="14"/>
        <v>20</v>
      </c>
      <c r="O220" s="73">
        <f t="shared" si="11"/>
        <v>20</v>
      </c>
      <c r="P220" s="13">
        <f t="shared" si="12"/>
        <v>60</v>
      </c>
    </row>
    <row r="221" spans="1:16" x14ac:dyDescent="0.45">
      <c r="A221" s="148">
        <v>209</v>
      </c>
      <c r="B221" s="49">
        <v>216</v>
      </c>
      <c r="C221" s="49" t="s">
        <v>1</v>
      </c>
      <c r="D221" s="49">
        <v>14</v>
      </c>
      <c r="E221" s="64" t="s">
        <v>424</v>
      </c>
      <c r="F221" s="49">
        <v>2</v>
      </c>
      <c r="G221" s="64" t="s">
        <v>344</v>
      </c>
      <c r="H221" s="64" t="s">
        <v>258</v>
      </c>
      <c r="I221" s="64" t="s">
        <v>146</v>
      </c>
      <c r="J221" s="64">
        <v>1</v>
      </c>
      <c r="K221" s="64">
        <v>1</v>
      </c>
      <c r="L221" s="64">
        <v>1</v>
      </c>
      <c r="M221" s="73">
        <f t="shared" si="13"/>
        <v>20</v>
      </c>
      <c r="N221" s="73">
        <f t="shared" si="14"/>
        <v>20</v>
      </c>
      <c r="O221" s="73">
        <f t="shared" si="11"/>
        <v>20</v>
      </c>
      <c r="P221" s="13">
        <f t="shared" si="12"/>
        <v>60</v>
      </c>
    </row>
    <row r="222" spans="1:16" x14ac:dyDescent="0.45">
      <c r="A222" s="148">
        <v>211</v>
      </c>
      <c r="B222" s="49">
        <v>217</v>
      </c>
      <c r="C222" s="49" t="s">
        <v>3</v>
      </c>
      <c r="D222" s="49">
        <v>14</v>
      </c>
      <c r="E222" s="64" t="s">
        <v>424</v>
      </c>
      <c r="F222" s="49">
        <v>2</v>
      </c>
      <c r="G222" s="64" t="s">
        <v>344</v>
      </c>
      <c r="H222" s="64" t="s">
        <v>259</v>
      </c>
      <c r="I222" s="64" t="s">
        <v>146</v>
      </c>
      <c r="J222" s="64">
        <v>1</v>
      </c>
      <c r="K222" s="64">
        <v>1</v>
      </c>
      <c r="L222" s="64">
        <v>1</v>
      </c>
      <c r="M222" s="73">
        <f t="shared" si="13"/>
        <v>20</v>
      </c>
      <c r="N222" s="73">
        <f t="shared" si="14"/>
        <v>20</v>
      </c>
      <c r="O222" s="73">
        <f t="shared" si="11"/>
        <v>20</v>
      </c>
      <c r="P222" s="13">
        <f t="shared" si="12"/>
        <v>60</v>
      </c>
    </row>
    <row r="223" spans="1:16" x14ac:dyDescent="0.45">
      <c r="A223" s="148">
        <v>213</v>
      </c>
      <c r="B223" s="49">
        <v>218</v>
      </c>
      <c r="C223" s="49" t="s">
        <v>5</v>
      </c>
      <c r="D223" s="49">
        <v>14</v>
      </c>
      <c r="E223" s="64" t="s">
        <v>424</v>
      </c>
      <c r="F223" s="49">
        <v>2</v>
      </c>
      <c r="G223" s="64" t="s">
        <v>344</v>
      </c>
      <c r="H223" s="64" t="s">
        <v>260</v>
      </c>
      <c r="I223" s="64" t="s">
        <v>146</v>
      </c>
      <c r="J223" s="64">
        <v>1</v>
      </c>
      <c r="K223" s="64">
        <v>1</v>
      </c>
      <c r="L223" s="64">
        <v>1</v>
      </c>
      <c r="M223" s="73">
        <f t="shared" si="13"/>
        <v>20</v>
      </c>
      <c r="N223" s="73">
        <f t="shared" si="14"/>
        <v>20</v>
      </c>
      <c r="O223" s="73">
        <f t="shared" si="11"/>
        <v>20</v>
      </c>
      <c r="P223" s="13">
        <f t="shared" si="12"/>
        <v>60</v>
      </c>
    </row>
    <row r="224" spans="1:16" x14ac:dyDescent="0.45">
      <c r="A224" s="148">
        <v>215</v>
      </c>
      <c r="B224" s="49">
        <v>219</v>
      </c>
      <c r="C224" s="49" t="s">
        <v>7</v>
      </c>
      <c r="D224" s="49">
        <v>14</v>
      </c>
      <c r="E224" s="64" t="s">
        <v>424</v>
      </c>
      <c r="F224" s="49">
        <v>2</v>
      </c>
      <c r="G224" s="64" t="s">
        <v>344</v>
      </c>
      <c r="H224" s="64" t="s">
        <v>261</v>
      </c>
      <c r="I224" s="64" t="s">
        <v>146</v>
      </c>
      <c r="J224" s="64">
        <v>1</v>
      </c>
      <c r="K224" s="64">
        <v>1</v>
      </c>
      <c r="L224" s="64">
        <v>1</v>
      </c>
      <c r="M224" s="73">
        <f t="shared" si="13"/>
        <v>20</v>
      </c>
      <c r="N224" s="73">
        <f t="shared" si="14"/>
        <v>20</v>
      </c>
      <c r="O224" s="73">
        <f t="shared" si="11"/>
        <v>20</v>
      </c>
      <c r="P224" s="13">
        <f t="shared" si="12"/>
        <v>60</v>
      </c>
    </row>
    <row r="225" spans="1:16" x14ac:dyDescent="0.45">
      <c r="A225" s="148">
        <v>217</v>
      </c>
      <c r="B225" s="49">
        <v>220</v>
      </c>
      <c r="C225" s="49" t="s">
        <v>393</v>
      </c>
      <c r="D225" s="49">
        <v>14</v>
      </c>
      <c r="E225" s="64" t="s">
        <v>424</v>
      </c>
      <c r="F225" s="49">
        <v>2</v>
      </c>
      <c r="G225" s="64" t="s">
        <v>344</v>
      </c>
      <c r="H225" s="64" t="s">
        <v>336</v>
      </c>
      <c r="I225" s="64" t="s">
        <v>146</v>
      </c>
      <c r="J225" s="64">
        <v>1</v>
      </c>
      <c r="K225" s="64">
        <v>1</v>
      </c>
      <c r="L225" s="64">
        <v>1</v>
      </c>
      <c r="M225" s="73">
        <f t="shared" si="13"/>
        <v>20</v>
      </c>
      <c r="N225" s="73">
        <f t="shared" si="14"/>
        <v>20</v>
      </c>
      <c r="O225" s="73">
        <f t="shared" si="11"/>
        <v>20</v>
      </c>
      <c r="P225" s="13">
        <f t="shared" si="12"/>
        <v>60</v>
      </c>
    </row>
    <row r="226" spans="1:16" x14ac:dyDescent="0.45">
      <c r="A226" s="148">
        <v>219</v>
      </c>
      <c r="B226" s="49">
        <v>221</v>
      </c>
      <c r="C226" s="49" t="s">
        <v>124</v>
      </c>
      <c r="D226" s="49">
        <v>14</v>
      </c>
      <c r="E226" s="64" t="s">
        <v>424</v>
      </c>
      <c r="F226" s="49">
        <v>2</v>
      </c>
      <c r="G226" s="64" t="s">
        <v>344</v>
      </c>
      <c r="H226" s="64" t="s">
        <v>337</v>
      </c>
      <c r="I226" s="64" t="s">
        <v>146</v>
      </c>
      <c r="J226" s="64">
        <v>1</v>
      </c>
      <c r="K226" s="64">
        <v>1</v>
      </c>
      <c r="L226" s="64">
        <v>1</v>
      </c>
      <c r="M226" s="73">
        <f t="shared" si="13"/>
        <v>20</v>
      </c>
      <c r="N226" s="73">
        <f t="shared" si="14"/>
        <v>20</v>
      </c>
      <c r="O226" s="73">
        <f t="shared" si="11"/>
        <v>20</v>
      </c>
      <c r="P226" s="13">
        <f t="shared" si="12"/>
        <v>60</v>
      </c>
    </row>
    <row r="227" spans="1:16" x14ac:dyDescent="0.45">
      <c r="A227" s="148">
        <v>221</v>
      </c>
      <c r="B227" s="49">
        <v>222</v>
      </c>
      <c r="C227" s="49" t="s">
        <v>396</v>
      </c>
      <c r="D227" s="49">
        <v>14</v>
      </c>
      <c r="E227" s="64" t="s">
        <v>424</v>
      </c>
      <c r="F227" s="49">
        <v>2</v>
      </c>
      <c r="G227" s="64" t="s">
        <v>344</v>
      </c>
      <c r="H227" s="64" t="s">
        <v>338</v>
      </c>
      <c r="I227" s="64" t="s">
        <v>146</v>
      </c>
      <c r="J227" s="64">
        <v>1</v>
      </c>
      <c r="K227" s="64">
        <v>1</v>
      </c>
      <c r="L227" s="64">
        <v>1</v>
      </c>
      <c r="M227" s="73">
        <f t="shared" si="13"/>
        <v>20</v>
      </c>
      <c r="N227" s="73">
        <f t="shared" si="14"/>
        <v>20</v>
      </c>
      <c r="O227" s="73">
        <f t="shared" si="11"/>
        <v>20</v>
      </c>
      <c r="P227" s="13">
        <f t="shared" si="12"/>
        <v>60</v>
      </c>
    </row>
    <row r="228" spans="1:16" x14ac:dyDescent="0.45">
      <c r="A228" s="148">
        <v>223</v>
      </c>
      <c r="B228" s="49">
        <v>223</v>
      </c>
      <c r="C228" s="49" t="s">
        <v>398</v>
      </c>
      <c r="D228" s="49">
        <v>14</v>
      </c>
      <c r="E228" s="64" t="s">
        <v>424</v>
      </c>
      <c r="F228" s="49">
        <v>2</v>
      </c>
      <c r="G228" s="64" t="s">
        <v>344</v>
      </c>
      <c r="H228" s="64" t="s">
        <v>339</v>
      </c>
      <c r="I228" s="64" t="s">
        <v>146</v>
      </c>
      <c r="J228" s="64">
        <v>1</v>
      </c>
      <c r="K228" s="64">
        <v>1</v>
      </c>
      <c r="L228" s="64">
        <v>1</v>
      </c>
      <c r="M228" s="73">
        <f t="shared" si="13"/>
        <v>20</v>
      </c>
      <c r="N228" s="73">
        <f t="shared" si="14"/>
        <v>20</v>
      </c>
      <c r="O228" s="73">
        <f t="shared" si="11"/>
        <v>20</v>
      </c>
      <c r="P228" s="13">
        <f t="shared" si="12"/>
        <v>60</v>
      </c>
    </row>
    <row r="229" spans="1:16" x14ac:dyDescent="0.45">
      <c r="A229" s="144">
        <v>224</v>
      </c>
      <c r="B229" s="49">
        <v>224</v>
      </c>
      <c r="C229" s="49" t="s">
        <v>0</v>
      </c>
      <c r="D229" s="49">
        <v>15</v>
      </c>
      <c r="E229" s="64" t="s">
        <v>399</v>
      </c>
      <c r="G229" s="64" t="s">
        <v>343</v>
      </c>
      <c r="H229" s="64" t="s">
        <v>258</v>
      </c>
      <c r="I229" s="64" t="s">
        <v>410</v>
      </c>
      <c r="J229" s="64">
        <v>1</v>
      </c>
      <c r="K229" s="64">
        <v>1</v>
      </c>
      <c r="L229" s="64">
        <v>1</v>
      </c>
      <c r="M229" s="73">
        <f t="shared" si="13"/>
        <v>20</v>
      </c>
      <c r="N229" s="73">
        <f t="shared" si="14"/>
        <v>20</v>
      </c>
      <c r="O229" s="73">
        <f t="shared" ref="O229:O292" si="15">$O$2</f>
        <v>20</v>
      </c>
      <c r="P229" s="13">
        <f t="shared" si="12"/>
        <v>60</v>
      </c>
    </row>
    <row r="230" spans="1:16" x14ac:dyDescent="0.45">
      <c r="A230" s="146">
        <v>226</v>
      </c>
      <c r="B230" s="49">
        <v>225</v>
      </c>
      <c r="C230" s="49" t="s">
        <v>2</v>
      </c>
      <c r="D230" s="49">
        <v>15</v>
      </c>
      <c r="E230" s="64" t="s">
        <v>399</v>
      </c>
      <c r="G230" s="64" t="s">
        <v>343</v>
      </c>
      <c r="H230" s="64" t="s">
        <v>259</v>
      </c>
      <c r="I230" s="64" t="s">
        <v>410</v>
      </c>
      <c r="J230" s="64">
        <v>1</v>
      </c>
      <c r="K230" s="64">
        <v>1</v>
      </c>
      <c r="L230" s="64">
        <v>1</v>
      </c>
      <c r="M230" s="73">
        <f t="shared" si="13"/>
        <v>20</v>
      </c>
      <c r="N230" s="73">
        <f t="shared" si="14"/>
        <v>20</v>
      </c>
      <c r="O230" s="73">
        <f t="shared" si="15"/>
        <v>20</v>
      </c>
      <c r="P230" s="13">
        <f t="shared" si="12"/>
        <v>60</v>
      </c>
    </row>
    <row r="231" spans="1:16" x14ac:dyDescent="0.45">
      <c r="A231" s="146">
        <v>228</v>
      </c>
      <c r="B231" s="49">
        <v>226</v>
      </c>
      <c r="C231" s="49" t="s">
        <v>4</v>
      </c>
      <c r="D231" s="49">
        <v>15</v>
      </c>
      <c r="E231" s="64" t="s">
        <v>399</v>
      </c>
      <c r="G231" s="64" t="s">
        <v>343</v>
      </c>
      <c r="H231" s="64" t="s">
        <v>260</v>
      </c>
      <c r="I231" s="64" t="s">
        <v>410</v>
      </c>
      <c r="J231" s="64">
        <v>1</v>
      </c>
      <c r="K231" s="64">
        <v>1</v>
      </c>
      <c r="L231" s="64">
        <v>1</v>
      </c>
      <c r="M231" s="73">
        <f t="shared" si="13"/>
        <v>20</v>
      </c>
      <c r="N231" s="73">
        <f t="shared" si="14"/>
        <v>20</v>
      </c>
      <c r="O231" s="73">
        <f t="shared" si="15"/>
        <v>20</v>
      </c>
      <c r="P231" s="13">
        <f t="shared" si="12"/>
        <v>60</v>
      </c>
    </row>
    <row r="232" spans="1:16" x14ac:dyDescent="0.45">
      <c r="A232" s="146">
        <v>230</v>
      </c>
      <c r="B232" s="49">
        <v>227</v>
      </c>
      <c r="C232" s="49" t="s">
        <v>6</v>
      </c>
      <c r="D232" s="49">
        <v>15</v>
      </c>
      <c r="E232" s="64" t="s">
        <v>399</v>
      </c>
      <c r="G232" s="64" t="s">
        <v>343</v>
      </c>
      <c r="H232" s="64" t="s">
        <v>261</v>
      </c>
      <c r="I232" s="64" t="s">
        <v>410</v>
      </c>
      <c r="J232" s="64">
        <v>1</v>
      </c>
      <c r="K232" s="64">
        <v>1</v>
      </c>
      <c r="L232" s="64">
        <v>1</v>
      </c>
      <c r="M232" s="73">
        <f t="shared" si="13"/>
        <v>20</v>
      </c>
      <c r="N232" s="73">
        <f t="shared" si="14"/>
        <v>20</v>
      </c>
      <c r="O232" s="73">
        <f t="shared" si="15"/>
        <v>20</v>
      </c>
      <c r="P232" s="13">
        <f t="shared" si="12"/>
        <v>60</v>
      </c>
    </row>
    <row r="233" spans="1:16" x14ac:dyDescent="0.45">
      <c r="A233" s="146">
        <v>232</v>
      </c>
      <c r="B233" s="49">
        <v>228</v>
      </c>
      <c r="C233" s="49" t="s">
        <v>391</v>
      </c>
      <c r="D233" s="49">
        <v>15</v>
      </c>
      <c r="E233" s="64" t="s">
        <v>399</v>
      </c>
      <c r="G233" s="64" t="s">
        <v>343</v>
      </c>
      <c r="H233" s="64" t="s">
        <v>336</v>
      </c>
      <c r="I233" s="64" t="s">
        <v>410</v>
      </c>
      <c r="J233" s="64">
        <v>1</v>
      </c>
      <c r="K233" s="64">
        <v>1</v>
      </c>
      <c r="L233" s="64">
        <v>1</v>
      </c>
      <c r="M233" s="73">
        <f t="shared" si="13"/>
        <v>20</v>
      </c>
      <c r="N233" s="73">
        <f t="shared" si="14"/>
        <v>20</v>
      </c>
      <c r="O233" s="73">
        <f t="shared" si="15"/>
        <v>20</v>
      </c>
      <c r="P233" s="13">
        <f t="shared" si="12"/>
        <v>60</v>
      </c>
    </row>
    <row r="234" spans="1:16" x14ac:dyDescent="0.45">
      <c r="A234" s="146">
        <v>234</v>
      </c>
      <c r="B234" s="49">
        <v>229</v>
      </c>
      <c r="C234" s="49" t="s">
        <v>394</v>
      </c>
      <c r="D234" s="49">
        <v>15</v>
      </c>
      <c r="E234" s="64" t="s">
        <v>399</v>
      </c>
      <c r="G234" s="64" t="s">
        <v>343</v>
      </c>
      <c r="H234" s="64" t="s">
        <v>337</v>
      </c>
      <c r="I234" s="64" t="s">
        <v>410</v>
      </c>
      <c r="J234" s="64">
        <v>1</v>
      </c>
      <c r="K234" s="64">
        <v>1</v>
      </c>
      <c r="L234" s="64">
        <v>1</v>
      </c>
      <c r="M234" s="73">
        <f t="shared" si="13"/>
        <v>20</v>
      </c>
      <c r="N234" s="73">
        <f t="shared" si="14"/>
        <v>20</v>
      </c>
      <c r="O234" s="73">
        <f t="shared" si="15"/>
        <v>20</v>
      </c>
      <c r="P234" s="13">
        <f t="shared" si="12"/>
        <v>60</v>
      </c>
    </row>
    <row r="235" spans="1:16" x14ac:dyDescent="0.45">
      <c r="A235" s="146">
        <v>236</v>
      </c>
      <c r="B235" s="49">
        <v>230</v>
      </c>
      <c r="C235" s="49" t="s">
        <v>395</v>
      </c>
      <c r="D235" s="49">
        <v>15</v>
      </c>
      <c r="E235" s="64" t="s">
        <v>399</v>
      </c>
      <c r="G235" s="64" t="s">
        <v>343</v>
      </c>
      <c r="H235" s="64" t="s">
        <v>338</v>
      </c>
      <c r="I235" s="64" t="s">
        <v>410</v>
      </c>
      <c r="J235" s="64">
        <v>1</v>
      </c>
      <c r="K235" s="64">
        <v>1</v>
      </c>
      <c r="L235" s="64">
        <v>1</v>
      </c>
      <c r="M235" s="73">
        <f t="shared" si="13"/>
        <v>20</v>
      </c>
      <c r="N235" s="73">
        <f t="shared" si="14"/>
        <v>20</v>
      </c>
      <c r="O235" s="73">
        <f t="shared" si="15"/>
        <v>20</v>
      </c>
      <c r="P235" s="13">
        <f t="shared" si="12"/>
        <v>60</v>
      </c>
    </row>
    <row r="236" spans="1:16" x14ac:dyDescent="0.45">
      <c r="A236" s="146">
        <v>238</v>
      </c>
      <c r="B236" s="49">
        <v>231</v>
      </c>
      <c r="C236" s="49" t="s">
        <v>397</v>
      </c>
      <c r="D236" s="49">
        <v>15</v>
      </c>
      <c r="E236" s="64" t="s">
        <v>399</v>
      </c>
      <c r="G236" s="64" t="s">
        <v>343</v>
      </c>
      <c r="H236" s="64" t="s">
        <v>339</v>
      </c>
      <c r="I236" s="64" t="s">
        <v>410</v>
      </c>
      <c r="J236" s="64">
        <v>1</v>
      </c>
      <c r="K236" s="64">
        <v>1</v>
      </c>
      <c r="L236" s="64">
        <v>1</v>
      </c>
      <c r="M236" s="73">
        <f t="shared" si="13"/>
        <v>20</v>
      </c>
      <c r="N236" s="73">
        <f t="shared" si="14"/>
        <v>20</v>
      </c>
      <c r="O236" s="73">
        <f t="shared" si="15"/>
        <v>20</v>
      </c>
      <c r="P236" s="13">
        <f t="shared" si="12"/>
        <v>60</v>
      </c>
    </row>
    <row r="237" spans="1:16" x14ac:dyDescent="0.45">
      <c r="A237" s="145">
        <v>225</v>
      </c>
      <c r="B237" s="49">
        <v>232</v>
      </c>
      <c r="C237" s="49" t="s">
        <v>1</v>
      </c>
      <c r="D237" s="49">
        <v>15</v>
      </c>
      <c r="E237" s="64" t="s">
        <v>399</v>
      </c>
      <c r="G237" s="64" t="s">
        <v>344</v>
      </c>
      <c r="H237" s="64" t="s">
        <v>258</v>
      </c>
      <c r="I237" s="64" t="s">
        <v>410</v>
      </c>
      <c r="J237" s="64">
        <v>1</v>
      </c>
      <c r="K237" s="64">
        <v>1</v>
      </c>
      <c r="L237" s="64">
        <v>1</v>
      </c>
      <c r="M237" s="73">
        <f t="shared" si="13"/>
        <v>20</v>
      </c>
      <c r="N237" s="73">
        <f t="shared" si="14"/>
        <v>20</v>
      </c>
      <c r="O237" s="73">
        <f t="shared" si="15"/>
        <v>20</v>
      </c>
      <c r="P237" s="13">
        <f t="shared" si="12"/>
        <v>60</v>
      </c>
    </row>
    <row r="238" spans="1:16" x14ac:dyDescent="0.45">
      <c r="A238" s="145">
        <v>227</v>
      </c>
      <c r="B238" s="49">
        <v>233</v>
      </c>
      <c r="C238" s="49" t="s">
        <v>3</v>
      </c>
      <c r="D238" s="49">
        <v>15</v>
      </c>
      <c r="E238" s="64" t="s">
        <v>399</v>
      </c>
      <c r="G238" s="64" t="s">
        <v>344</v>
      </c>
      <c r="H238" s="64" t="s">
        <v>259</v>
      </c>
      <c r="I238" s="64" t="s">
        <v>410</v>
      </c>
      <c r="J238" s="64">
        <v>1</v>
      </c>
      <c r="K238" s="64">
        <v>1</v>
      </c>
      <c r="L238" s="64">
        <v>1</v>
      </c>
      <c r="M238" s="73">
        <f t="shared" si="13"/>
        <v>20</v>
      </c>
      <c r="N238" s="73">
        <f t="shared" si="14"/>
        <v>20</v>
      </c>
      <c r="O238" s="73">
        <f t="shared" si="15"/>
        <v>20</v>
      </c>
      <c r="P238" s="13">
        <f t="shared" si="12"/>
        <v>60</v>
      </c>
    </row>
    <row r="239" spans="1:16" x14ac:dyDescent="0.45">
      <c r="A239" s="145">
        <v>229</v>
      </c>
      <c r="B239" s="49">
        <v>234</v>
      </c>
      <c r="C239" s="49" t="s">
        <v>5</v>
      </c>
      <c r="D239" s="49">
        <v>15</v>
      </c>
      <c r="E239" s="64" t="s">
        <v>399</v>
      </c>
      <c r="G239" s="64" t="s">
        <v>344</v>
      </c>
      <c r="H239" s="64" t="s">
        <v>260</v>
      </c>
      <c r="I239" s="64" t="s">
        <v>410</v>
      </c>
      <c r="J239" s="64">
        <v>1</v>
      </c>
      <c r="K239" s="64">
        <v>1</v>
      </c>
      <c r="L239" s="64">
        <v>1</v>
      </c>
      <c r="M239" s="73">
        <f t="shared" si="13"/>
        <v>20</v>
      </c>
      <c r="N239" s="73">
        <f t="shared" si="14"/>
        <v>20</v>
      </c>
      <c r="O239" s="73">
        <f t="shared" si="15"/>
        <v>20</v>
      </c>
      <c r="P239" s="13">
        <f t="shared" si="12"/>
        <v>60</v>
      </c>
    </row>
    <row r="240" spans="1:16" x14ac:dyDescent="0.45">
      <c r="A240" s="145">
        <v>231</v>
      </c>
      <c r="B240" s="49">
        <v>235</v>
      </c>
      <c r="C240" s="49" t="s">
        <v>7</v>
      </c>
      <c r="D240" s="49">
        <v>15</v>
      </c>
      <c r="E240" s="64" t="s">
        <v>399</v>
      </c>
      <c r="G240" s="64" t="s">
        <v>344</v>
      </c>
      <c r="H240" s="64" t="s">
        <v>261</v>
      </c>
      <c r="I240" s="64" t="s">
        <v>410</v>
      </c>
      <c r="J240" s="64">
        <v>1</v>
      </c>
      <c r="K240" s="64">
        <v>1</v>
      </c>
      <c r="L240" s="64">
        <v>1</v>
      </c>
      <c r="M240" s="73">
        <f t="shared" si="13"/>
        <v>20</v>
      </c>
      <c r="N240" s="73">
        <f t="shared" si="14"/>
        <v>20</v>
      </c>
      <c r="O240" s="73">
        <f t="shared" si="15"/>
        <v>20</v>
      </c>
      <c r="P240" s="13">
        <f t="shared" si="12"/>
        <v>60</v>
      </c>
    </row>
    <row r="241" spans="1:16" x14ac:dyDescent="0.45">
      <c r="A241" s="145">
        <v>233</v>
      </c>
      <c r="B241" s="49">
        <v>236</v>
      </c>
      <c r="C241" s="49" t="s">
        <v>393</v>
      </c>
      <c r="D241" s="49">
        <v>15</v>
      </c>
      <c r="E241" s="64" t="s">
        <v>399</v>
      </c>
      <c r="G241" s="64" t="s">
        <v>344</v>
      </c>
      <c r="H241" s="64" t="s">
        <v>336</v>
      </c>
      <c r="I241" s="64" t="s">
        <v>410</v>
      </c>
      <c r="J241" s="64">
        <v>1</v>
      </c>
      <c r="K241" s="64">
        <v>1</v>
      </c>
      <c r="L241" s="64">
        <v>1</v>
      </c>
      <c r="M241" s="73">
        <f t="shared" si="13"/>
        <v>20</v>
      </c>
      <c r="N241" s="73">
        <f t="shared" si="14"/>
        <v>20</v>
      </c>
      <c r="O241" s="73">
        <f t="shared" si="15"/>
        <v>20</v>
      </c>
      <c r="P241" s="13">
        <f t="shared" si="12"/>
        <v>60</v>
      </c>
    </row>
    <row r="242" spans="1:16" x14ac:dyDescent="0.45">
      <c r="A242" s="145">
        <v>235</v>
      </c>
      <c r="B242" s="49">
        <v>237</v>
      </c>
      <c r="C242" s="49" t="s">
        <v>124</v>
      </c>
      <c r="D242" s="49">
        <v>15</v>
      </c>
      <c r="E242" s="64" t="s">
        <v>399</v>
      </c>
      <c r="G242" s="64" t="s">
        <v>344</v>
      </c>
      <c r="H242" s="64" t="s">
        <v>337</v>
      </c>
      <c r="I242" s="64" t="s">
        <v>410</v>
      </c>
      <c r="J242" s="64">
        <v>1</v>
      </c>
      <c r="K242" s="64">
        <v>1</v>
      </c>
      <c r="L242" s="64">
        <v>1</v>
      </c>
      <c r="M242" s="73">
        <f t="shared" si="13"/>
        <v>20</v>
      </c>
      <c r="N242" s="73">
        <f t="shared" si="14"/>
        <v>20</v>
      </c>
      <c r="O242" s="73">
        <f t="shared" si="15"/>
        <v>20</v>
      </c>
      <c r="P242" s="13">
        <f t="shared" si="12"/>
        <v>60</v>
      </c>
    </row>
    <row r="243" spans="1:16" x14ac:dyDescent="0.45">
      <c r="A243" s="145">
        <v>237</v>
      </c>
      <c r="B243" s="49">
        <v>238</v>
      </c>
      <c r="C243" s="49" t="s">
        <v>396</v>
      </c>
      <c r="D243" s="49">
        <v>15</v>
      </c>
      <c r="E243" s="64" t="s">
        <v>399</v>
      </c>
      <c r="G243" s="64" t="s">
        <v>344</v>
      </c>
      <c r="H243" s="64" t="s">
        <v>338</v>
      </c>
      <c r="I243" s="64" t="s">
        <v>410</v>
      </c>
      <c r="J243" s="64">
        <v>1</v>
      </c>
      <c r="K243" s="64">
        <v>1</v>
      </c>
      <c r="L243" s="64">
        <v>1</v>
      </c>
      <c r="M243" s="73">
        <f t="shared" si="13"/>
        <v>20</v>
      </c>
      <c r="N243" s="73">
        <f t="shared" si="14"/>
        <v>20</v>
      </c>
      <c r="O243" s="73">
        <f t="shared" si="15"/>
        <v>20</v>
      </c>
      <c r="P243" s="13">
        <f t="shared" si="12"/>
        <v>60</v>
      </c>
    </row>
    <row r="244" spans="1:16" x14ac:dyDescent="0.45">
      <c r="A244" s="145">
        <v>239</v>
      </c>
      <c r="B244" s="49">
        <v>239</v>
      </c>
      <c r="C244" s="49" t="s">
        <v>398</v>
      </c>
      <c r="D244" s="49">
        <v>15</v>
      </c>
      <c r="E244" s="64" t="s">
        <v>399</v>
      </c>
      <c r="G244" s="64" t="s">
        <v>344</v>
      </c>
      <c r="H244" s="64" t="s">
        <v>339</v>
      </c>
      <c r="I244" s="64" t="s">
        <v>410</v>
      </c>
      <c r="J244" s="64">
        <v>1</v>
      </c>
      <c r="K244" s="64">
        <v>1</v>
      </c>
      <c r="L244" s="64">
        <v>1</v>
      </c>
      <c r="M244" s="73">
        <f t="shared" si="13"/>
        <v>20</v>
      </c>
      <c r="N244" s="73">
        <f t="shared" si="14"/>
        <v>20</v>
      </c>
      <c r="O244" s="73">
        <f t="shared" si="15"/>
        <v>20</v>
      </c>
      <c r="P244" s="13">
        <f t="shared" si="12"/>
        <v>60</v>
      </c>
    </row>
    <row r="245" spans="1:16" x14ac:dyDescent="0.45">
      <c r="A245" s="147">
        <v>240</v>
      </c>
      <c r="B245" s="49">
        <v>240</v>
      </c>
      <c r="C245" s="49" t="s">
        <v>0</v>
      </c>
      <c r="D245" s="49">
        <v>16</v>
      </c>
      <c r="E245" s="64" t="s">
        <v>399</v>
      </c>
      <c r="G245" s="64" t="s">
        <v>343</v>
      </c>
      <c r="H245" s="64" t="s">
        <v>258</v>
      </c>
      <c r="I245" s="64" t="s">
        <v>410</v>
      </c>
      <c r="J245" s="64">
        <v>1</v>
      </c>
      <c r="K245" s="64">
        <v>2</v>
      </c>
      <c r="L245" s="64">
        <v>1</v>
      </c>
      <c r="M245" s="73">
        <f t="shared" si="13"/>
        <v>20</v>
      </c>
      <c r="N245" s="73">
        <f t="shared" si="14"/>
        <v>20</v>
      </c>
      <c r="O245" s="73">
        <f t="shared" si="15"/>
        <v>20</v>
      </c>
      <c r="P245" s="13">
        <f t="shared" si="12"/>
        <v>60</v>
      </c>
    </row>
    <row r="246" spans="1:16" x14ac:dyDescent="0.45">
      <c r="A246" s="147">
        <v>242</v>
      </c>
      <c r="B246" s="49">
        <v>241</v>
      </c>
      <c r="C246" s="49" t="s">
        <v>2</v>
      </c>
      <c r="D246" s="49">
        <v>16</v>
      </c>
      <c r="E246" s="64" t="s">
        <v>399</v>
      </c>
      <c r="G246" s="64" t="s">
        <v>343</v>
      </c>
      <c r="H246" s="64" t="s">
        <v>259</v>
      </c>
      <c r="I246" s="64" t="s">
        <v>410</v>
      </c>
      <c r="J246" s="64">
        <v>1</v>
      </c>
      <c r="K246" s="64">
        <v>2</v>
      </c>
      <c r="L246" s="64">
        <v>1</v>
      </c>
      <c r="M246" s="73">
        <f t="shared" si="13"/>
        <v>20</v>
      </c>
      <c r="N246" s="73">
        <f t="shared" si="14"/>
        <v>20</v>
      </c>
      <c r="O246" s="73">
        <f t="shared" si="15"/>
        <v>20</v>
      </c>
      <c r="P246" s="13">
        <f t="shared" si="12"/>
        <v>60</v>
      </c>
    </row>
    <row r="247" spans="1:16" x14ac:dyDescent="0.45">
      <c r="A247" s="147">
        <v>244</v>
      </c>
      <c r="B247" s="49">
        <v>242</v>
      </c>
      <c r="C247" s="49" t="s">
        <v>4</v>
      </c>
      <c r="D247" s="49">
        <v>16</v>
      </c>
      <c r="E247" s="64" t="s">
        <v>399</v>
      </c>
      <c r="G247" s="64" t="s">
        <v>343</v>
      </c>
      <c r="H247" s="64" t="s">
        <v>260</v>
      </c>
      <c r="I247" s="64" t="s">
        <v>410</v>
      </c>
      <c r="J247" s="64">
        <v>1</v>
      </c>
      <c r="K247" s="64">
        <v>2</v>
      </c>
      <c r="L247" s="64">
        <v>1</v>
      </c>
      <c r="M247" s="73">
        <f t="shared" si="13"/>
        <v>20</v>
      </c>
      <c r="N247" s="73">
        <f t="shared" si="14"/>
        <v>20</v>
      </c>
      <c r="O247" s="73">
        <f t="shared" si="15"/>
        <v>20</v>
      </c>
      <c r="P247" s="13">
        <f t="shared" si="12"/>
        <v>60</v>
      </c>
    </row>
    <row r="248" spans="1:16" x14ac:dyDescent="0.45">
      <c r="A248" s="147">
        <v>246</v>
      </c>
      <c r="B248" s="49">
        <v>243</v>
      </c>
      <c r="C248" s="49" t="s">
        <v>6</v>
      </c>
      <c r="D248" s="49">
        <v>16</v>
      </c>
      <c r="E248" s="64" t="s">
        <v>399</v>
      </c>
      <c r="G248" s="64" t="s">
        <v>343</v>
      </c>
      <c r="H248" s="64" t="s">
        <v>261</v>
      </c>
      <c r="I248" s="64" t="s">
        <v>410</v>
      </c>
      <c r="J248" s="64">
        <v>1</v>
      </c>
      <c r="K248" s="64">
        <v>2</v>
      </c>
      <c r="L248" s="64">
        <v>1</v>
      </c>
      <c r="M248" s="73">
        <f t="shared" si="13"/>
        <v>20</v>
      </c>
      <c r="N248" s="73">
        <f t="shared" si="14"/>
        <v>20</v>
      </c>
      <c r="O248" s="73">
        <f t="shared" si="15"/>
        <v>20</v>
      </c>
      <c r="P248" s="13">
        <f t="shared" si="12"/>
        <v>60</v>
      </c>
    </row>
    <row r="249" spans="1:16" x14ac:dyDescent="0.45">
      <c r="A249" s="147">
        <v>248</v>
      </c>
      <c r="B249" s="49">
        <v>244</v>
      </c>
      <c r="C249" s="49" t="s">
        <v>391</v>
      </c>
      <c r="D249" s="49">
        <v>16</v>
      </c>
      <c r="E249" s="64" t="s">
        <v>399</v>
      </c>
      <c r="G249" s="64" t="s">
        <v>343</v>
      </c>
      <c r="H249" s="64" t="s">
        <v>336</v>
      </c>
      <c r="I249" s="64" t="s">
        <v>410</v>
      </c>
      <c r="J249" s="64">
        <v>1</v>
      </c>
      <c r="K249" s="64">
        <v>2</v>
      </c>
      <c r="L249" s="64">
        <v>1</v>
      </c>
      <c r="M249" s="73">
        <f t="shared" si="13"/>
        <v>20</v>
      </c>
      <c r="N249" s="73">
        <f t="shared" si="14"/>
        <v>20</v>
      </c>
      <c r="O249" s="73">
        <f t="shared" si="15"/>
        <v>20</v>
      </c>
      <c r="P249" s="13">
        <f t="shared" si="12"/>
        <v>60</v>
      </c>
    </row>
    <row r="250" spans="1:16" x14ac:dyDescent="0.45">
      <c r="A250" s="147">
        <v>250</v>
      </c>
      <c r="B250" s="49">
        <v>245</v>
      </c>
      <c r="C250" s="49" t="s">
        <v>394</v>
      </c>
      <c r="D250" s="49">
        <v>16</v>
      </c>
      <c r="E250" s="64" t="s">
        <v>399</v>
      </c>
      <c r="G250" s="64" t="s">
        <v>343</v>
      </c>
      <c r="H250" s="64" t="s">
        <v>337</v>
      </c>
      <c r="I250" s="64" t="s">
        <v>410</v>
      </c>
      <c r="J250" s="64">
        <v>1</v>
      </c>
      <c r="K250" s="64">
        <v>2</v>
      </c>
      <c r="L250" s="64">
        <v>1</v>
      </c>
      <c r="M250" s="73">
        <f t="shared" si="13"/>
        <v>20</v>
      </c>
      <c r="N250" s="73">
        <f t="shared" si="14"/>
        <v>20</v>
      </c>
      <c r="O250" s="73">
        <f t="shared" si="15"/>
        <v>20</v>
      </c>
      <c r="P250" s="13">
        <f t="shared" si="12"/>
        <v>60</v>
      </c>
    </row>
    <row r="251" spans="1:16" x14ac:dyDescent="0.45">
      <c r="A251" s="147">
        <v>252</v>
      </c>
      <c r="B251" s="49">
        <v>246</v>
      </c>
      <c r="C251" s="49" t="s">
        <v>395</v>
      </c>
      <c r="D251" s="49">
        <v>16</v>
      </c>
      <c r="E251" s="64" t="s">
        <v>399</v>
      </c>
      <c r="G251" s="64" t="s">
        <v>343</v>
      </c>
      <c r="H251" s="64" t="s">
        <v>338</v>
      </c>
      <c r="I251" s="64" t="s">
        <v>410</v>
      </c>
      <c r="J251" s="64">
        <v>1</v>
      </c>
      <c r="K251" s="64">
        <v>2</v>
      </c>
      <c r="L251" s="64">
        <v>1</v>
      </c>
      <c r="M251" s="73">
        <f t="shared" si="13"/>
        <v>20</v>
      </c>
      <c r="N251" s="73">
        <f t="shared" si="14"/>
        <v>20</v>
      </c>
      <c r="O251" s="73">
        <f t="shared" si="15"/>
        <v>20</v>
      </c>
      <c r="P251" s="13">
        <f t="shared" si="12"/>
        <v>60</v>
      </c>
    </row>
    <row r="252" spans="1:16" x14ac:dyDescent="0.45">
      <c r="A252" s="147">
        <v>254</v>
      </c>
      <c r="B252" s="49">
        <v>247</v>
      </c>
      <c r="C252" s="49" t="s">
        <v>397</v>
      </c>
      <c r="D252" s="49">
        <v>16</v>
      </c>
      <c r="E252" s="64" t="s">
        <v>399</v>
      </c>
      <c r="G252" s="64" t="s">
        <v>343</v>
      </c>
      <c r="H252" s="64" t="s">
        <v>339</v>
      </c>
      <c r="I252" s="64" t="s">
        <v>410</v>
      </c>
      <c r="J252" s="64">
        <v>1</v>
      </c>
      <c r="K252" s="64">
        <v>2</v>
      </c>
      <c r="L252" s="64">
        <v>1</v>
      </c>
      <c r="M252" s="73">
        <f t="shared" si="13"/>
        <v>20</v>
      </c>
      <c r="N252" s="73">
        <f t="shared" si="14"/>
        <v>20</v>
      </c>
      <c r="O252" s="73">
        <f t="shared" si="15"/>
        <v>20</v>
      </c>
      <c r="P252" s="13">
        <f t="shared" si="12"/>
        <v>60</v>
      </c>
    </row>
    <row r="253" spans="1:16" x14ac:dyDescent="0.45">
      <c r="A253" s="148">
        <v>241</v>
      </c>
      <c r="B253" s="49">
        <v>248</v>
      </c>
      <c r="C253" s="49" t="s">
        <v>1</v>
      </c>
      <c r="D253" s="49">
        <v>16</v>
      </c>
      <c r="E253" s="64" t="s">
        <v>399</v>
      </c>
      <c r="G253" s="64" t="s">
        <v>344</v>
      </c>
      <c r="H253" s="64" t="s">
        <v>258</v>
      </c>
      <c r="I253" s="64" t="s">
        <v>410</v>
      </c>
      <c r="J253" s="64">
        <v>1</v>
      </c>
      <c r="K253" s="64">
        <v>2</v>
      </c>
      <c r="L253" s="64">
        <v>1</v>
      </c>
      <c r="M253" s="73">
        <f t="shared" si="13"/>
        <v>20</v>
      </c>
      <c r="N253" s="73">
        <f t="shared" si="14"/>
        <v>20</v>
      </c>
      <c r="O253" s="73">
        <f t="shared" si="15"/>
        <v>20</v>
      </c>
      <c r="P253" s="13">
        <f t="shared" si="12"/>
        <v>60</v>
      </c>
    </row>
    <row r="254" spans="1:16" x14ac:dyDescent="0.45">
      <c r="A254" s="148">
        <v>243</v>
      </c>
      <c r="B254" s="49">
        <v>249</v>
      </c>
      <c r="C254" s="49" t="s">
        <v>3</v>
      </c>
      <c r="D254" s="49">
        <v>16</v>
      </c>
      <c r="E254" s="64" t="s">
        <v>399</v>
      </c>
      <c r="G254" s="64" t="s">
        <v>344</v>
      </c>
      <c r="H254" s="64" t="s">
        <v>259</v>
      </c>
      <c r="I254" s="64" t="s">
        <v>410</v>
      </c>
      <c r="J254" s="64">
        <v>1</v>
      </c>
      <c r="K254" s="64">
        <v>2</v>
      </c>
      <c r="L254" s="64">
        <v>1</v>
      </c>
      <c r="M254" s="73">
        <f t="shared" si="13"/>
        <v>20</v>
      </c>
      <c r="N254" s="73">
        <f t="shared" si="14"/>
        <v>20</v>
      </c>
      <c r="O254" s="73">
        <f t="shared" si="15"/>
        <v>20</v>
      </c>
      <c r="P254" s="13">
        <f t="shared" si="12"/>
        <v>60</v>
      </c>
    </row>
    <row r="255" spans="1:16" x14ac:dyDescent="0.45">
      <c r="A255" s="148">
        <v>245</v>
      </c>
      <c r="B255" s="49">
        <v>250</v>
      </c>
      <c r="C255" s="49" t="s">
        <v>5</v>
      </c>
      <c r="D255" s="49">
        <v>16</v>
      </c>
      <c r="E255" s="64" t="s">
        <v>399</v>
      </c>
      <c r="G255" s="64" t="s">
        <v>344</v>
      </c>
      <c r="H255" s="64" t="s">
        <v>260</v>
      </c>
      <c r="I255" s="64" t="s">
        <v>410</v>
      </c>
      <c r="J255" s="64">
        <v>1</v>
      </c>
      <c r="K255" s="64">
        <v>2</v>
      </c>
      <c r="L255" s="64">
        <v>1</v>
      </c>
      <c r="M255" s="73">
        <f t="shared" si="13"/>
        <v>20</v>
      </c>
      <c r="N255" s="73">
        <f t="shared" si="14"/>
        <v>20</v>
      </c>
      <c r="O255" s="73">
        <f t="shared" si="15"/>
        <v>20</v>
      </c>
      <c r="P255" s="13">
        <f t="shared" si="12"/>
        <v>60</v>
      </c>
    </row>
    <row r="256" spans="1:16" x14ac:dyDescent="0.45">
      <c r="A256" s="148">
        <v>247</v>
      </c>
      <c r="B256" s="49">
        <v>251</v>
      </c>
      <c r="C256" s="49" t="s">
        <v>7</v>
      </c>
      <c r="D256" s="49">
        <v>16</v>
      </c>
      <c r="E256" s="64" t="s">
        <v>399</v>
      </c>
      <c r="G256" s="64" t="s">
        <v>344</v>
      </c>
      <c r="H256" s="64" t="s">
        <v>261</v>
      </c>
      <c r="I256" s="64" t="s">
        <v>410</v>
      </c>
      <c r="J256" s="64">
        <v>1</v>
      </c>
      <c r="K256" s="64">
        <v>2</v>
      </c>
      <c r="L256" s="64">
        <v>1</v>
      </c>
      <c r="M256" s="73">
        <f t="shared" si="13"/>
        <v>20</v>
      </c>
      <c r="N256" s="73">
        <f t="shared" si="14"/>
        <v>20</v>
      </c>
      <c r="O256" s="73">
        <f t="shared" si="15"/>
        <v>20</v>
      </c>
      <c r="P256" s="13">
        <f t="shared" si="12"/>
        <v>60</v>
      </c>
    </row>
    <row r="257" spans="1:16" x14ac:dyDescent="0.45">
      <c r="A257" s="148">
        <v>249</v>
      </c>
      <c r="B257" s="49">
        <v>252</v>
      </c>
      <c r="C257" s="49" t="s">
        <v>393</v>
      </c>
      <c r="D257" s="49">
        <v>16</v>
      </c>
      <c r="E257" s="64" t="s">
        <v>399</v>
      </c>
      <c r="G257" s="64" t="s">
        <v>344</v>
      </c>
      <c r="H257" s="64" t="s">
        <v>336</v>
      </c>
      <c r="I257" s="64" t="s">
        <v>410</v>
      </c>
      <c r="J257" s="64">
        <v>1</v>
      </c>
      <c r="K257" s="64">
        <v>2</v>
      </c>
      <c r="L257" s="64">
        <v>1</v>
      </c>
      <c r="M257" s="73">
        <f t="shared" si="13"/>
        <v>20</v>
      </c>
      <c r="N257" s="73">
        <f t="shared" si="14"/>
        <v>20</v>
      </c>
      <c r="O257" s="73">
        <f t="shared" si="15"/>
        <v>20</v>
      </c>
      <c r="P257" s="13">
        <f t="shared" si="12"/>
        <v>60</v>
      </c>
    </row>
    <row r="258" spans="1:16" x14ac:dyDescent="0.45">
      <c r="A258" s="148">
        <v>251</v>
      </c>
      <c r="B258" s="49">
        <v>253</v>
      </c>
      <c r="C258" s="49" t="s">
        <v>124</v>
      </c>
      <c r="D258" s="49">
        <v>16</v>
      </c>
      <c r="E258" s="64" t="s">
        <v>399</v>
      </c>
      <c r="G258" s="64" t="s">
        <v>344</v>
      </c>
      <c r="H258" s="64" t="s">
        <v>337</v>
      </c>
      <c r="I258" s="64" t="s">
        <v>410</v>
      </c>
      <c r="J258" s="64">
        <v>1</v>
      </c>
      <c r="K258" s="64">
        <v>2</v>
      </c>
      <c r="L258" s="64">
        <v>1</v>
      </c>
      <c r="M258" s="73">
        <f t="shared" si="13"/>
        <v>20</v>
      </c>
      <c r="N258" s="73">
        <f t="shared" si="14"/>
        <v>20</v>
      </c>
      <c r="O258" s="73">
        <f t="shared" si="15"/>
        <v>20</v>
      </c>
      <c r="P258" s="13">
        <f t="shared" si="12"/>
        <v>60</v>
      </c>
    </row>
    <row r="259" spans="1:16" x14ac:dyDescent="0.45">
      <c r="A259" s="148">
        <v>253</v>
      </c>
      <c r="B259" s="49">
        <v>254</v>
      </c>
      <c r="C259" s="49" t="s">
        <v>396</v>
      </c>
      <c r="D259" s="49">
        <v>16</v>
      </c>
      <c r="E259" s="64" t="s">
        <v>399</v>
      </c>
      <c r="G259" s="64" t="s">
        <v>344</v>
      </c>
      <c r="H259" s="64" t="s">
        <v>338</v>
      </c>
      <c r="I259" s="64" t="s">
        <v>410</v>
      </c>
      <c r="J259" s="64">
        <v>1</v>
      </c>
      <c r="K259" s="64">
        <v>2</v>
      </c>
      <c r="L259" s="64">
        <v>1</v>
      </c>
      <c r="M259" s="73">
        <f t="shared" si="13"/>
        <v>20</v>
      </c>
      <c r="N259" s="73">
        <f t="shared" si="14"/>
        <v>20</v>
      </c>
      <c r="O259" s="73">
        <f t="shared" si="15"/>
        <v>20</v>
      </c>
      <c r="P259" s="13">
        <f t="shared" si="12"/>
        <v>60</v>
      </c>
    </row>
    <row r="260" spans="1:16" x14ac:dyDescent="0.45">
      <c r="A260" s="148">
        <v>255</v>
      </c>
      <c r="B260" s="49">
        <v>255</v>
      </c>
      <c r="C260" s="49" t="s">
        <v>398</v>
      </c>
      <c r="D260" s="49">
        <v>16</v>
      </c>
      <c r="E260" s="64" t="s">
        <v>399</v>
      </c>
      <c r="G260" s="64" t="s">
        <v>344</v>
      </c>
      <c r="H260" s="64" t="s">
        <v>339</v>
      </c>
      <c r="I260" s="64" t="s">
        <v>410</v>
      </c>
      <c r="J260" s="64">
        <v>1</v>
      </c>
      <c r="K260" s="64">
        <v>2</v>
      </c>
      <c r="L260" s="64">
        <v>1</v>
      </c>
      <c r="M260" s="73">
        <f t="shared" si="13"/>
        <v>20</v>
      </c>
      <c r="N260" s="73">
        <f t="shared" si="14"/>
        <v>20</v>
      </c>
      <c r="O260" s="73">
        <f t="shared" si="15"/>
        <v>20</v>
      </c>
      <c r="P260" s="13">
        <f t="shared" si="12"/>
        <v>60</v>
      </c>
    </row>
    <row r="261" spans="1:16" x14ac:dyDescent="0.45">
      <c r="A261" s="144">
        <v>256</v>
      </c>
      <c r="B261" s="49">
        <v>256</v>
      </c>
      <c r="C261" s="49" t="s">
        <v>0</v>
      </c>
      <c r="D261" s="49">
        <v>17</v>
      </c>
      <c r="E261" s="64" t="s">
        <v>399</v>
      </c>
      <c r="G261" s="64" t="s">
        <v>343</v>
      </c>
      <c r="H261" s="64" t="s">
        <v>258</v>
      </c>
      <c r="I261" s="64" t="s">
        <v>410</v>
      </c>
      <c r="J261" s="64">
        <v>1</v>
      </c>
      <c r="K261" s="64">
        <v>3</v>
      </c>
      <c r="L261" s="64">
        <v>1</v>
      </c>
      <c r="M261" s="73">
        <f t="shared" ref="M261:M325" si="16">$M$2</f>
        <v>20</v>
      </c>
      <c r="N261" s="73">
        <f t="shared" ref="N261:N325" si="17">$N$2</f>
        <v>20</v>
      </c>
      <c r="O261" s="73">
        <f t="shared" si="15"/>
        <v>20</v>
      </c>
      <c r="P261" s="13">
        <f t="shared" ref="P261:P324" si="18">SUM(M261:O261)</f>
        <v>60</v>
      </c>
    </row>
    <row r="262" spans="1:16" x14ac:dyDescent="0.45">
      <c r="A262" s="146">
        <v>258</v>
      </c>
      <c r="B262" s="49">
        <v>257</v>
      </c>
      <c r="C262" s="49" t="s">
        <v>2</v>
      </c>
      <c r="D262" s="49">
        <v>17</v>
      </c>
      <c r="E262" s="64" t="s">
        <v>399</v>
      </c>
      <c r="G262" s="64" t="s">
        <v>343</v>
      </c>
      <c r="H262" s="64" t="s">
        <v>259</v>
      </c>
      <c r="I262" s="64" t="s">
        <v>410</v>
      </c>
      <c r="J262" s="64">
        <v>1</v>
      </c>
      <c r="K262" s="64">
        <v>3</v>
      </c>
      <c r="L262" s="64">
        <v>1</v>
      </c>
      <c r="M262" s="73">
        <f t="shared" si="16"/>
        <v>20</v>
      </c>
      <c r="N262" s="73">
        <f t="shared" si="17"/>
        <v>20</v>
      </c>
      <c r="O262" s="73">
        <f t="shared" si="15"/>
        <v>20</v>
      </c>
      <c r="P262" s="13">
        <f t="shared" si="18"/>
        <v>60</v>
      </c>
    </row>
    <row r="263" spans="1:16" x14ac:dyDescent="0.45">
      <c r="A263" s="146">
        <v>260</v>
      </c>
      <c r="B263" s="49">
        <v>258</v>
      </c>
      <c r="C263" s="49" t="s">
        <v>4</v>
      </c>
      <c r="D263" s="49">
        <v>17</v>
      </c>
      <c r="E263" s="64" t="s">
        <v>399</v>
      </c>
      <c r="G263" s="64" t="s">
        <v>343</v>
      </c>
      <c r="H263" s="64" t="s">
        <v>260</v>
      </c>
      <c r="I263" s="64" t="s">
        <v>410</v>
      </c>
      <c r="J263" s="64">
        <v>1</v>
      </c>
      <c r="K263" s="64">
        <v>3</v>
      </c>
      <c r="L263" s="64">
        <v>1</v>
      </c>
      <c r="M263" s="73">
        <f t="shared" si="16"/>
        <v>20</v>
      </c>
      <c r="N263" s="73">
        <f t="shared" si="17"/>
        <v>20</v>
      </c>
      <c r="O263" s="73">
        <f t="shared" si="15"/>
        <v>20</v>
      </c>
      <c r="P263" s="13">
        <f t="shared" si="18"/>
        <v>60</v>
      </c>
    </row>
    <row r="264" spans="1:16" x14ac:dyDescent="0.45">
      <c r="A264" s="146">
        <v>262</v>
      </c>
      <c r="B264" s="49">
        <v>259</v>
      </c>
      <c r="C264" s="49" t="s">
        <v>6</v>
      </c>
      <c r="D264" s="49">
        <v>17</v>
      </c>
      <c r="E264" s="64" t="s">
        <v>399</v>
      </c>
      <c r="G264" s="64" t="s">
        <v>343</v>
      </c>
      <c r="H264" s="64" t="s">
        <v>261</v>
      </c>
      <c r="I264" s="64" t="s">
        <v>410</v>
      </c>
      <c r="J264" s="64">
        <v>1</v>
      </c>
      <c r="K264" s="64">
        <v>3</v>
      </c>
      <c r="L264" s="64">
        <v>1</v>
      </c>
      <c r="M264" s="73">
        <f t="shared" si="16"/>
        <v>20</v>
      </c>
      <c r="N264" s="73">
        <f t="shared" si="17"/>
        <v>20</v>
      </c>
      <c r="O264" s="73">
        <f t="shared" si="15"/>
        <v>20</v>
      </c>
      <c r="P264" s="13">
        <f t="shared" si="18"/>
        <v>60</v>
      </c>
    </row>
    <row r="265" spans="1:16" x14ac:dyDescent="0.45">
      <c r="A265" s="146">
        <v>264</v>
      </c>
      <c r="B265" s="49">
        <v>260</v>
      </c>
      <c r="C265" s="49" t="s">
        <v>391</v>
      </c>
      <c r="D265" s="49">
        <v>17</v>
      </c>
      <c r="E265" s="64" t="s">
        <v>399</v>
      </c>
      <c r="G265" s="64" t="s">
        <v>343</v>
      </c>
      <c r="H265" s="64" t="s">
        <v>336</v>
      </c>
      <c r="I265" s="64" t="s">
        <v>410</v>
      </c>
      <c r="J265" s="64">
        <v>1</v>
      </c>
      <c r="K265" s="64">
        <v>3</v>
      </c>
      <c r="L265" s="64">
        <v>1</v>
      </c>
      <c r="M265" s="73">
        <f t="shared" si="16"/>
        <v>20</v>
      </c>
      <c r="N265" s="73">
        <f t="shared" si="17"/>
        <v>20</v>
      </c>
      <c r="O265" s="73">
        <f t="shared" si="15"/>
        <v>20</v>
      </c>
      <c r="P265" s="13">
        <f t="shared" si="18"/>
        <v>60</v>
      </c>
    </row>
    <row r="266" spans="1:16" x14ac:dyDescent="0.45">
      <c r="A266" s="146">
        <v>266</v>
      </c>
      <c r="B266" s="49">
        <v>261</v>
      </c>
      <c r="C266" s="49" t="s">
        <v>394</v>
      </c>
      <c r="D266" s="49">
        <v>17</v>
      </c>
      <c r="E266" s="64" t="s">
        <v>399</v>
      </c>
      <c r="G266" s="64" t="s">
        <v>343</v>
      </c>
      <c r="H266" s="64" t="s">
        <v>337</v>
      </c>
      <c r="I266" s="64" t="s">
        <v>410</v>
      </c>
      <c r="J266" s="64">
        <v>1</v>
      </c>
      <c r="K266" s="64">
        <v>3</v>
      </c>
      <c r="L266" s="64">
        <v>1</v>
      </c>
      <c r="M266" s="73">
        <f t="shared" si="16"/>
        <v>20</v>
      </c>
      <c r="N266" s="73">
        <f t="shared" si="17"/>
        <v>20</v>
      </c>
      <c r="O266" s="73">
        <f t="shared" si="15"/>
        <v>20</v>
      </c>
      <c r="P266" s="13">
        <f t="shared" si="18"/>
        <v>60</v>
      </c>
    </row>
    <row r="267" spans="1:16" x14ac:dyDescent="0.45">
      <c r="A267" s="146">
        <v>268</v>
      </c>
      <c r="B267" s="49">
        <v>262</v>
      </c>
      <c r="C267" s="49" t="s">
        <v>395</v>
      </c>
      <c r="D267" s="49">
        <v>17</v>
      </c>
      <c r="E267" s="64" t="s">
        <v>399</v>
      </c>
      <c r="G267" s="64" t="s">
        <v>343</v>
      </c>
      <c r="H267" s="64" t="s">
        <v>338</v>
      </c>
      <c r="I267" s="64" t="s">
        <v>410</v>
      </c>
      <c r="J267" s="64">
        <v>1</v>
      </c>
      <c r="K267" s="64">
        <v>3</v>
      </c>
      <c r="L267" s="64">
        <v>1</v>
      </c>
      <c r="M267" s="73">
        <f t="shared" si="16"/>
        <v>20</v>
      </c>
      <c r="N267" s="73">
        <f t="shared" si="17"/>
        <v>20</v>
      </c>
      <c r="O267" s="73">
        <f t="shared" si="15"/>
        <v>20</v>
      </c>
      <c r="P267" s="13">
        <f t="shared" si="18"/>
        <v>60</v>
      </c>
    </row>
    <row r="268" spans="1:16" x14ac:dyDescent="0.45">
      <c r="A268" s="146">
        <v>270</v>
      </c>
      <c r="B268" s="49">
        <v>263</v>
      </c>
      <c r="C268" s="49" t="s">
        <v>397</v>
      </c>
      <c r="D268" s="49">
        <v>17</v>
      </c>
      <c r="E268" s="64" t="s">
        <v>399</v>
      </c>
      <c r="G268" s="64" t="s">
        <v>343</v>
      </c>
      <c r="H268" s="64" t="s">
        <v>339</v>
      </c>
      <c r="I268" s="64" t="s">
        <v>410</v>
      </c>
      <c r="J268" s="64">
        <v>1</v>
      </c>
      <c r="K268" s="64">
        <v>3</v>
      </c>
      <c r="L268" s="64">
        <v>1</v>
      </c>
      <c r="M268" s="73">
        <f t="shared" si="16"/>
        <v>20</v>
      </c>
      <c r="N268" s="73">
        <f t="shared" si="17"/>
        <v>20</v>
      </c>
      <c r="O268" s="73">
        <f t="shared" si="15"/>
        <v>20</v>
      </c>
      <c r="P268" s="13">
        <f t="shared" si="18"/>
        <v>60</v>
      </c>
    </row>
    <row r="269" spans="1:16" x14ac:dyDescent="0.45">
      <c r="A269" s="145">
        <v>257</v>
      </c>
      <c r="B269" s="49">
        <v>264</v>
      </c>
      <c r="C269" s="49" t="s">
        <v>1</v>
      </c>
      <c r="D269" s="49">
        <v>17</v>
      </c>
      <c r="E269" s="64" t="s">
        <v>399</v>
      </c>
      <c r="G269" s="64" t="s">
        <v>344</v>
      </c>
      <c r="H269" s="64" t="s">
        <v>258</v>
      </c>
      <c r="I269" s="64" t="s">
        <v>410</v>
      </c>
      <c r="J269" s="64">
        <v>1</v>
      </c>
      <c r="K269" s="64">
        <v>3</v>
      </c>
      <c r="L269" s="64">
        <v>1</v>
      </c>
      <c r="M269" s="73">
        <f t="shared" si="16"/>
        <v>20</v>
      </c>
      <c r="N269" s="73">
        <f t="shared" si="17"/>
        <v>20</v>
      </c>
      <c r="O269" s="73">
        <f t="shared" si="15"/>
        <v>20</v>
      </c>
      <c r="P269" s="13">
        <f t="shared" si="18"/>
        <v>60</v>
      </c>
    </row>
    <row r="270" spans="1:16" x14ac:dyDescent="0.45">
      <c r="A270" s="145">
        <v>259</v>
      </c>
      <c r="B270" s="49">
        <v>265</v>
      </c>
      <c r="C270" s="49" t="s">
        <v>3</v>
      </c>
      <c r="D270" s="49">
        <v>17</v>
      </c>
      <c r="E270" s="64" t="s">
        <v>399</v>
      </c>
      <c r="G270" s="64" t="s">
        <v>344</v>
      </c>
      <c r="H270" s="64" t="s">
        <v>259</v>
      </c>
      <c r="I270" s="64" t="s">
        <v>410</v>
      </c>
      <c r="J270" s="64">
        <v>1</v>
      </c>
      <c r="K270" s="64">
        <v>3</v>
      </c>
      <c r="L270" s="64">
        <v>1</v>
      </c>
      <c r="M270" s="73">
        <f t="shared" si="16"/>
        <v>20</v>
      </c>
      <c r="N270" s="73">
        <f t="shared" si="17"/>
        <v>20</v>
      </c>
      <c r="O270" s="73">
        <f t="shared" si="15"/>
        <v>20</v>
      </c>
      <c r="P270" s="13">
        <f t="shared" si="18"/>
        <v>60</v>
      </c>
    </row>
    <row r="271" spans="1:16" x14ac:dyDescent="0.45">
      <c r="A271" s="145">
        <v>261</v>
      </c>
      <c r="B271" s="49">
        <v>266</v>
      </c>
      <c r="C271" s="49" t="s">
        <v>5</v>
      </c>
      <c r="D271" s="49">
        <v>17</v>
      </c>
      <c r="E271" s="64" t="s">
        <v>399</v>
      </c>
      <c r="G271" s="64" t="s">
        <v>344</v>
      </c>
      <c r="H271" s="64" t="s">
        <v>260</v>
      </c>
      <c r="I271" s="64" t="s">
        <v>410</v>
      </c>
      <c r="J271" s="64">
        <v>1</v>
      </c>
      <c r="K271" s="64">
        <v>3</v>
      </c>
      <c r="L271" s="64">
        <v>1</v>
      </c>
      <c r="M271" s="73">
        <f t="shared" si="16"/>
        <v>20</v>
      </c>
      <c r="N271" s="73">
        <f t="shared" si="17"/>
        <v>20</v>
      </c>
      <c r="O271" s="73">
        <f t="shared" si="15"/>
        <v>20</v>
      </c>
      <c r="P271" s="13">
        <f t="shared" si="18"/>
        <v>60</v>
      </c>
    </row>
    <row r="272" spans="1:16" x14ac:dyDescent="0.45">
      <c r="A272" s="145">
        <v>263</v>
      </c>
      <c r="B272" s="49">
        <v>267</v>
      </c>
      <c r="C272" s="49" t="s">
        <v>7</v>
      </c>
      <c r="D272" s="49">
        <v>17</v>
      </c>
      <c r="E272" s="64" t="s">
        <v>399</v>
      </c>
      <c r="G272" s="64" t="s">
        <v>344</v>
      </c>
      <c r="H272" s="64" t="s">
        <v>261</v>
      </c>
      <c r="I272" s="64" t="s">
        <v>410</v>
      </c>
      <c r="J272" s="64">
        <v>1</v>
      </c>
      <c r="K272" s="64">
        <v>3</v>
      </c>
      <c r="L272" s="64">
        <v>1</v>
      </c>
      <c r="M272" s="73">
        <f t="shared" si="16"/>
        <v>20</v>
      </c>
      <c r="N272" s="73">
        <f t="shared" si="17"/>
        <v>20</v>
      </c>
      <c r="O272" s="73">
        <f t="shared" si="15"/>
        <v>20</v>
      </c>
      <c r="P272" s="13">
        <f t="shared" si="18"/>
        <v>60</v>
      </c>
    </row>
    <row r="273" spans="1:16" x14ac:dyDescent="0.45">
      <c r="A273" s="145">
        <v>265</v>
      </c>
      <c r="B273" s="49">
        <v>268</v>
      </c>
      <c r="C273" s="49" t="s">
        <v>393</v>
      </c>
      <c r="D273" s="49">
        <v>17</v>
      </c>
      <c r="E273" s="64" t="s">
        <v>399</v>
      </c>
      <c r="G273" s="64" t="s">
        <v>344</v>
      </c>
      <c r="H273" s="64" t="s">
        <v>336</v>
      </c>
      <c r="I273" s="64" t="s">
        <v>410</v>
      </c>
      <c r="J273" s="64">
        <v>1</v>
      </c>
      <c r="K273" s="64">
        <v>3</v>
      </c>
      <c r="L273" s="64">
        <v>1</v>
      </c>
      <c r="M273" s="73">
        <f t="shared" si="16"/>
        <v>20</v>
      </c>
      <c r="N273" s="73">
        <f t="shared" si="17"/>
        <v>20</v>
      </c>
      <c r="O273" s="73">
        <f t="shared" si="15"/>
        <v>20</v>
      </c>
      <c r="P273" s="13">
        <f t="shared" si="18"/>
        <v>60</v>
      </c>
    </row>
    <row r="274" spans="1:16" x14ac:dyDescent="0.45">
      <c r="A274" s="145">
        <v>267</v>
      </c>
      <c r="B274" s="49">
        <v>269</v>
      </c>
      <c r="C274" s="49" t="s">
        <v>124</v>
      </c>
      <c r="D274" s="49">
        <v>17</v>
      </c>
      <c r="E274" s="64" t="s">
        <v>399</v>
      </c>
      <c r="G274" s="64" t="s">
        <v>344</v>
      </c>
      <c r="H274" s="64" t="s">
        <v>337</v>
      </c>
      <c r="I274" s="64" t="s">
        <v>410</v>
      </c>
      <c r="J274" s="64">
        <v>1</v>
      </c>
      <c r="K274" s="64">
        <v>3</v>
      </c>
      <c r="L274" s="64">
        <v>1</v>
      </c>
      <c r="M274" s="73">
        <f t="shared" si="16"/>
        <v>20</v>
      </c>
      <c r="N274" s="73">
        <f t="shared" si="17"/>
        <v>20</v>
      </c>
      <c r="O274" s="73">
        <f t="shared" si="15"/>
        <v>20</v>
      </c>
      <c r="P274" s="13">
        <f t="shared" si="18"/>
        <v>60</v>
      </c>
    </row>
    <row r="275" spans="1:16" x14ac:dyDescent="0.45">
      <c r="A275" s="145">
        <v>269</v>
      </c>
      <c r="B275" s="49">
        <v>270</v>
      </c>
      <c r="C275" s="49" t="s">
        <v>396</v>
      </c>
      <c r="D275" s="49">
        <v>17</v>
      </c>
      <c r="E275" s="64" t="s">
        <v>399</v>
      </c>
      <c r="G275" s="64" t="s">
        <v>344</v>
      </c>
      <c r="H275" s="64" t="s">
        <v>338</v>
      </c>
      <c r="I275" s="64" t="s">
        <v>410</v>
      </c>
      <c r="J275" s="64">
        <v>1</v>
      </c>
      <c r="K275" s="64">
        <v>3</v>
      </c>
      <c r="L275" s="64">
        <v>1</v>
      </c>
      <c r="M275" s="73">
        <f t="shared" si="16"/>
        <v>20</v>
      </c>
      <c r="N275" s="73">
        <f t="shared" si="17"/>
        <v>20</v>
      </c>
      <c r="O275" s="73">
        <f t="shared" si="15"/>
        <v>20</v>
      </c>
      <c r="P275" s="13">
        <f t="shared" si="18"/>
        <v>60</v>
      </c>
    </row>
    <row r="276" spans="1:16" x14ac:dyDescent="0.45">
      <c r="A276" s="145">
        <v>271</v>
      </c>
      <c r="B276" s="49">
        <v>271</v>
      </c>
      <c r="C276" s="49" t="s">
        <v>398</v>
      </c>
      <c r="D276" s="49">
        <v>17</v>
      </c>
      <c r="E276" s="64" t="s">
        <v>399</v>
      </c>
      <c r="G276" s="64" t="s">
        <v>344</v>
      </c>
      <c r="H276" s="64" t="s">
        <v>339</v>
      </c>
      <c r="I276" s="64" t="s">
        <v>410</v>
      </c>
      <c r="J276" s="64">
        <v>1</v>
      </c>
      <c r="K276" s="64">
        <v>3</v>
      </c>
      <c r="L276" s="64">
        <v>1</v>
      </c>
      <c r="M276" s="73">
        <f t="shared" si="16"/>
        <v>20</v>
      </c>
      <c r="N276" s="73">
        <f t="shared" si="17"/>
        <v>20</v>
      </c>
      <c r="O276" s="73">
        <f t="shared" si="15"/>
        <v>20</v>
      </c>
      <c r="P276" s="13">
        <f t="shared" si="18"/>
        <v>60</v>
      </c>
    </row>
    <row r="277" spans="1:16" x14ac:dyDescent="0.45">
      <c r="A277" s="147">
        <v>272</v>
      </c>
      <c r="B277" s="49">
        <v>272</v>
      </c>
      <c r="C277" s="49" t="s">
        <v>0</v>
      </c>
      <c r="D277" s="49">
        <v>18</v>
      </c>
      <c r="E277" s="64" t="s">
        <v>399</v>
      </c>
      <c r="G277" s="64" t="s">
        <v>343</v>
      </c>
      <c r="H277" s="64" t="s">
        <v>258</v>
      </c>
      <c r="I277" s="64" t="s">
        <v>410</v>
      </c>
      <c r="J277" s="64">
        <v>1</v>
      </c>
      <c r="K277" s="64">
        <v>4</v>
      </c>
      <c r="L277" s="64">
        <v>1</v>
      </c>
      <c r="M277" s="73">
        <f t="shared" si="16"/>
        <v>20</v>
      </c>
      <c r="N277" s="73">
        <f t="shared" si="17"/>
        <v>20</v>
      </c>
      <c r="O277" s="73">
        <f t="shared" si="15"/>
        <v>20</v>
      </c>
      <c r="P277" s="13">
        <f t="shared" si="18"/>
        <v>60</v>
      </c>
    </row>
    <row r="278" spans="1:16" x14ac:dyDescent="0.45">
      <c r="A278" s="147">
        <v>274</v>
      </c>
      <c r="B278" s="49">
        <v>273</v>
      </c>
      <c r="C278" s="49" t="s">
        <v>2</v>
      </c>
      <c r="D278" s="49">
        <v>18</v>
      </c>
      <c r="E278" s="64" t="s">
        <v>399</v>
      </c>
      <c r="G278" s="64" t="s">
        <v>343</v>
      </c>
      <c r="H278" s="64" t="s">
        <v>259</v>
      </c>
      <c r="I278" s="64" t="s">
        <v>410</v>
      </c>
      <c r="J278" s="64">
        <v>1</v>
      </c>
      <c r="K278" s="64">
        <v>4</v>
      </c>
      <c r="L278" s="64">
        <v>1</v>
      </c>
      <c r="M278" s="73">
        <f t="shared" si="16"/>
        <v>20</v>
      </c>
      <c r="N278" s="73">
        <f t="shared" si="17"/>
        <v>20</v>
      </c>
      <c r="O278" s="73">
        <f t="shared" si="15"/>
        <v>20</v>
      </c>
      <c r="P278" s="13">
        <f t="shared" si="18"/>
        <v>60</v>
      </c>
    </row>
    <row r="279" spans="1:16" x14ac:dyDescent="0.45">
      <c r="A279" s="147">
        <v>276</v>
      </c>
      <c r="B279" s="49">
        <v>274</v>
      </c>
      <c r="C279" s="49" t="s">
        <v>4</v>
      </c>
      <c r="D279" s="49">
        <v>18</v>
      </c>
      <c r="E279" s="64" t="s">
        <v>399</v>
      </c>
      <c r="G279" s="64" t="s">
        <v>343</v>
      </c>
      <c r="H279" s="64" t="s">
        <v>260</v>
      </c>
      <c r="I279" s="64" t="s">
        <v>410</v>
      </c>
      <c r="J279" s="64">
        <v>1</v>
      </c>
      <c r="K279" s="64">
        <v>4</v>
      </c>
      <c r="L279" s="64">
        <v>1</v>
      </c>
      <c r="M279" s="73">
        <f t="shared" si="16"/>
        <v>20</v>
      </c>
      <c r="N279" s="73">
        <f t="shared" si="17"/>
        <v>20</v>
      </c>
      <c r="O279" s="73">
        <f t="shared" si="15"/>
        <v>20</v>
      </c>
      <c r="P279" s="13">
        <f t="shared" si="18"/>
        <v>60</v>
      </c>
    </row>
    <row r="280" spans="1:16" x14ac:dyDescent="0.45">
      <c r="A280" s="147">
        <v>278</v>
      </c>
      <c r="B280" s="49">
        <v>275</v>
      </c>
      <c r="C280" s="49" t="s">
        <v>6</v>
      </c>
      <c r="D280" s="49">
        <v>18</v>
      </c>
      <c r="E280" s="64" t="s">
        <v>399</v>
      </c>
      <c r="G280" s="64" t="s">
        <v>343</v>
      </c>
      <c r="H280" s="64" t="s">
        <v>261</v>
      </c>
      <c r="I280" s="64" t="s">
        <v>410</v>
      </c>
      <c r="J280" s="64">
        <v>1</v>
      </c>
      <c r="K280" s="64">
        <v>4</v>
      </c>
      <c r="L280" s="64">
        <v>1</v>
      </c>
      <c r="M280" s="73">
        <f t="shared" si="16"/>
        <v>20</v>
      </c>
      <c r="N280" s="73">
        <f t="shared" si="17"/>
        <v>20</v>
      </c>
      <c r="O280" s="73">
        <f t="shared" si="15"/>
        <v>20</v>
      </c>
      <c r="P280" s="13">
        <f t="shared" si="18"/>
        <v>60</v>
      </c>
    </row>
    <row r="281" spans="1:16" x14ac:dyDescent="0.45">
      <c r="A281" s="147">
        <v>280</v>
      </c>
      <c r="B281" s="49">
        <v>276</v>
      </c>
      <c r="C281" s="49" t="s">
        <v>391</v>
      </c>
      <c r="D281" s="49">
        <v>18</v>
      </c>
      <c r="E281" s="64" t="s">
        <v>399</v>
      </c>
      <c r="G281" s="64" t="s">
        <v>343</v>
      </c>
      <c r="H281" s="64" t="s">
        <v>336</v>
      </c>
      <c r="I281" s="64" t="s">
        <v>410</v>
      </c>
      <c r="J281" s="64">
        <v>1</v>
      </c>
      <c r="K281" s="64">
        <v>4</v>
      </c>
      <c r="L281" s="64">
        <v>1</v>
      </c>
      <c r="M281" s="73">
        <f t="shared" si="16"/>
        <v>20</v>
      </c>
      <c r="N281" s="73">
        <f t="shared" si="17"/>
        <v>20</v>
      </c>
      <c r="O281" s="73">
        <f t="shared" si="15"/>
        <v>20</v>
      </c>
      <c r="P281" s="13">
        <f t="shared" si="18"/>
        <v>60</v>
      </c>
    </row>
    <row r="282" spans="1:16" x14ac:dyDescent="0.45">
      <c r="A282" s="147">
        <v>282</v>
      </c>
      <c r="B282" s="49">
        <v>277</v>
      </c>
      <c r="C282" s="49" t="s">
        <v>394</v>
      </c>
      <c r="D282" s="49">
        <v>18</v>
      </c>
      <c r="E282" s="64" t="s">
        <v>399</v>
      </c>
      <c r="G282" s="64" t="s">
        <v>343</v>
      </c>
      <c r="H282" s="64" t="s">
        <v>337</v>
      </c>
      <c r="I282" s="64" t="s">
        <v>410</v>
      </c>
      <c r="J282" s="64">
        <v>1</v>
      </c>
      <c r="K282" s="64">
        <v>4</v>
      </c>
      <c r="L282" s="64">
        <v>1</v>
      </c>
      <c r="M282" s="73">
        <f t="shared" si="16"/>
        <v>20</v>
      </c>
      <c r="N282" s="73">
        <f t="shared" si="17"/>
        <v>20</v>
      </c>
      <c r="O282" s="73">
        <f t="shared" si="15"/>
        <v>20</v>
      </c>
      <c r="P282" s="13">
        <f t="shared" si="18"/>
        <v>60</v>
      </c>
    </row>
    <row r="283" spans="1:16" x14ac:dyDescent="0.45">
      <c r="A283" s="147">
        <v>284</v>
      </c>
      <c r="B283" s="49">
        <v>278</v>
      </c>
      <c r="C283" s="49" t="s">
        <v>395</v>
      </c>
      <c r="D283" s="49">
        <v>18</v>
      </c>
      <c r="E283" s="64" t="s">
        <v>399</v>
      </c>
      <c r="G283" s="64" t="s">
        <v>343</v>
      </c>
      <c r="H283" s="64" t="s">
        <v>338</v>
      </c>
      <c r="I283" s="64" t="s">
        <v>410</v>
      </c>
      <c r="J283" s="64">
        <v>1</v>
      </c>
      <c r="K283" s="64">
        <v>4</v>
      </c>
      <c r="L283" s="64">
        <v>1</v>
      </c>
      <c r="M283" s="73">
        <f t="shared" si="16"/>
        <v>20</v>
      </c>
      <c r="N283" s="73">
        <f t="shared" si="17"/>
        <v>20</v>
      </c>
      <c r="O283" s="73">
        <f t="shared" si="15"/>
        <v>20</v>
      </c>
      <c r="P283" s="13">
        <f t="shared" si="18"/>
        <v>60</v>
      </c>
    </row>
    <row r="284" spans="1:16" x14ac:dyDescent="0.45">
      <c r="A284" s="147">
        <v>286</v>
      </c>
      <c r="B284" s="49">
        <v>279</v>
      </c>
      <c r="C284" s="49" t="s">
        <v>397</v>
      </c>
      <c r="D284" s="49">
        <v>18</v>
      </c>
      <c r="E284" s="64" t="s">
        <v>399</v>
      </c>
      <c r="G284" s="64" t="s">
        <v>343</v>
      </c>
      <c r="H284" s="64" t="s">
        <v>339</v>
      </c>
      <c r="I284" s="64" t="s">
        <v>410</v>
      </c>
      <c r="J284" s="64">
        <v>1</v>
      </c>
      <c r="K284" s="64">
        <v>4</v>
      </c>
      <c r="L284" s="64">
        <v>1</v>
      </c>
      <c r="M284" s="73">
        <f t="shared" si="16"/>
        <v>20</v>
      </c>
      <c r="N284" s="73">
        <f t="shared" si="17"/>
        <v>20</v>
      </c>
      <c r="O284" s="73">
        <f t="shared" si="15"/>
        <v>20</v>
      </c>
      <c r="P284" s="13">
        <f t="shared" si="18"/>
        <v>60</v>
      </c>
    </row>
    <row r="285" spans="1:16" x14ac:dyDescent="0.45">
      <c r="A285" s="148">
        <v>273</v>
      </c>
      <c r="B285" s="49">
        <v>280</v>
      </c>
      <c r="C285" s="49" t="s">
        <v>1</v>
      </c>
      <c r="D285" s="49">
        <v>18</v>
      </c>
      <c r="E285" s="64" t="s">
        <v>399</v>
      </c>
      <c r="G285" s="64" t="s">
        <v>344</v>
      </c>
      <c r="H285" s="64" t="s">
        <v>258</v>
      </c>
      <c r="I285" s="64" t="s">
        <v>410</v>
      </c>
      <c r="J285" s="64">
        <v>1</v>
      </c>
      <c r="K285" s="64">
        <v>4</v>
      </c>
      <c r="L285" s="64">
        <v>1</v>
      </c>
      <c r="M285" s="73">
        <f t="shared" si="16"/>
        <v>20</v>
      </c>
      <c r="N285" s="73">
        <f t="shared" si="17"/>
        <v>20</v>
      </c>
      <c r="O285" s="73">
        <f t="shared" si="15"/>
        <v>20</v>
      </c>
      <c r="P285" s="13">
        <f t="shared" si="18"/>
        <v>60</v>
      </c>
    </row>
    <row r="286" spans="1:16" x14ac:dyDescent="0.45">
      <c r="A286" s="148">
        <v>275</v>
      </c>
      <c r="B286" s="49">
        <v>281</v>
      </c>
      <c r="C286" s="49" t="s">
        <v>3</v>
      </c>
      <c r="D286" s="49">
        <v>18</v>
      </c>
      <c r="E286" s="64" t="s">
        <v>399</v>
      </c>
      <c r="G286" s="64" t="s">
        <v>344</v>
      </c>
      <c r="H286" s="64" t="s">
        <v>259</v>
      </c>
      <c r="I286" s="64" t="s">
        <v>410</v>
      </c>
      <c r="J286" s="64">
        <v>1</v>
      </c>
      <c r="K286" s="64">
        <v>4</v>
      </c>
      <c r="L286" s="64">
        <v>1</v>
      </c>
      <c r="M286" s="73">
        <f t="shared" si="16"/>
        <v>20</v>
      </c>
      <c r="N286" s="73">
        <f t="shared" si="17"/>
        <v>20</v>
      </c>
      <c r="O286" s="73">
        <f t="shared" si="15"/>
        <v>20</v>
      </c>
      <c r="P286" s="13">
        <f t="shared" si="18"/>
        <v>60</v>
      </c>
    </row>
    <row r="287" spans="1:16" x14ac:dyDescent="0.45">
      <c r="A287" s="148">
        <v>277</v>
      </c>
      <c r="B287" s="49">
        <v>282</v>
      </c>
      <c r="C287" s="49" t="s">
        <v>5</v>
      </c>
      <c r="D287" s="49">
        <v>18</v>
      </c>
      <c r="E287" s="64" t="s">
        <v>399</v>
      </c>
      <c r="G287" s="64" t="s">
        <v>344</v>
      </c>
      <c r="H287" s="64" t="s">
        <v>260</v>
      </c>
      <c r="I287" s="64" t="s">
        <v>410</v>
      </c>
      <c r="J287" s="64">
        <v>1</v>
      </c>
      <c r="K287" s="64">
        <v>4</v>
      </c>
      <c r="L287" s="64">
        <v>1</v>
      </c>
      <c r="M287" s="73">
        <f t="shared" si="16"/>
        <v>20</v>
      </c>
      <c r="N287" s="73">
        <f t="shared" si="17"/>
        <v>20</v>
      </c>
      <c r="O287" s="73">
        <f t="shared" si="15"/>
        <v>20</v>
      </c>
      <c r="P287" s="13">
        <f t="shared" si="18"/>
        <v>60</v>
      </c>
    </row>
    <row r="288" spans="1:16" x14ac:dyDescent="0.45">
      <c r="A288" s="148">
        <v>279</v>
      </c>
      <c r="B288" s="49">
        <v>283</v>
      </c>
      <c r="C288" s="49" t="s">
        <v>7</v>
      </c>
      <c r="D288" s="49">
        <v>18</v>
      </c>
      <c r="E288" s="64" t="s">
        <v>399</v>
      </c>
      <c r="G288" s="64" t="s">
        <v>344</v>
      </c>
      <c r="H288" s="64" t="s">
        <v>261</v>
      </c>
      <c r="I288" s="64" t="s">
        <v>410</v>
      </c>
      <c r="J288" s="64">
        <v>1</v>
      </c>
      <c r="K288" s="64">
        <v>4</v>
      </c>
      <c r="L288" s="64">
        <v>1</v>
      </c>
      <c r="M288" s="73">
        <f t="shared" si="16"/>
        <v>20</v>
      </c>
      <c r="N288" s="73">
        <f t="shared" si="17"/>
        <v>20</v>
      </c>
      <c r="O288" s="73">
        <f t="shared" si="15"/>
        <v>20</v>
      </c>
      <c r="P288" s="13">
        <f t="shared" si="18"/>
        <v>60</v>
      </c>
    </row>
    <row r="289" spans="1:16" x14ac:dyDescent="0.45">
      <c r="A289" s="148">
        <v>281</v>
      </c>
      <c r="B289" s="49">
        <v>284</v>
      </c>
      <c r="C289" s="49" t="s">
        <v>393</v>
      </c>
      <c r="D289" s="49">
        <v>18</v>
      </c>
      <c r="E289" s="64" t="s">
        <v>399</v>
      </c>
      <c r="G289" s="64" t="s">
        <v>344</v>
      </c>
      <c r="H289" s="64" t="s">
        <v>336</v>
      </c>
      <c r="I289" s="64" t="s">
        <v>410</v>
      </c>
      <c r="J289" s="64">
        <v>1</v>
      </c>
      <c r="K289" s="64">
        <v>4</v>
      </c>
      <c r="L289" s="64">
        <v>1</v>
      </c>
      <c r="M289" s="73">
        <f t="shared" si="16"/>
        <v>20</v>
      </c>
      <c r="N289" s="73">
        <f t="shared" si="17"/>
        <v>20</v>
      </c>
      <c r="O289" s="73">
        <f t="shared" si="15"/>
        <v>20</v>
      </c>
      <c r="P289" s="13">
        <f t="shared" si="18"/>
        <v>60</v>
      </c>
    </row>
    <row r="290" spans="1:16" x14ac:dyDescent="0.45">
      <c r="A290" s="148">
        <v>283</v>
      </c>
      <c r="B290" s="49">
        <v>285</v>
      </c>
      <c r="C290" s="49" t="s">
        <v>124</v>
      </c>
      <c r="D290" s="49">
        <v>18</v>
      </c>
      <c r="E290" s="64" t="s">
        <v>399</v>
      </c>
      <c r="G290" s="64" t="s">
        <v>344</v>
      </c>
      <c r="H290" s="64" t="s">
        <v>337</v>
      </c>
      <c r="I290" s="64" t="s">
        <v>410</v>
      </c>
      <c r="J290" s="64">
        <v>1</v>
      </c>
      <c r="K290" s="64">
        <v>4</v>
      </c>
      <c r="L290" s="64">
        <v>1</v>
      </c>
      <c r="M290" s="73">
        <f t="shared" si="16"/>
        <v>20</v>
      </c>
      <c r="N290" s="73">
        <f t="shared" si="17"/>
        <v>20</v>
      </c>
      <c r="O290" s="73">
        <f t="shared" si="15"/>
        <v>20</v>
      </c>
      <c r="P290" s="13">
        <f t="shared" si="18"/>
        <v>60</v>
      </c>
    </row>
    <row r="291" spans="1:16" x14ac:dyDescent="0.45">
      <c r="A291" s="148">
        <v>285</v>
      </c>
      <c r="B291" s="49">
        <v>286</v>
      </c>
      <c r="C291" s="49" t="s">
        <v>396</v>
      </c>
      <c r="D291" s="49">
        <v>18</v>
      </c>
      <c r="E291" s="64" t="s">
        <v>399</v>
      </c>
      <c r="G291" s="64" t="s">
        <v>344</v>
      </c>
      <c r="H291" s="64" t="s">
        <v>338</v>
      </c>
      <c r="I291" s="64" t="s">
        <v>410</v>
      </c>
      <c r="J291" s="64">
        <v>1</v>
      </c>
      <c r="K291" s="64">
        <v>4</v>
      </c>
      <c r="L291" s="64">
        <v>1</v>
      </c>
      <c r="M291" s="73">
        <f t="shared" si="16"/>
        <v>20</v>
      </c>
      <c r="N291" s="73">
        <f t="shared" si="17"/>
        <v>20</v>
      </c>
      <c r="O291" s="73">
        <f t="shared" si="15"/>
        <v>20</v>
      </c>
      <c r="P291" s="13">
        <f t="shared" si="18"/>
        <v>60</v>
      </c>
    </row>
    <row r="292" spans="1:16" x14ac:dyDescent="0.45">
      <c r="A292" s="148">
        <v>287</v>
      </c>
      <c r="B292" s="49">
        <v>287</v>
      </c>
      <c r="C292" s="49" t="s">
        <v>398</v>
      </c>
      <c r="D292" s="49">
        <v>18</v>
      </c>
      <c r="E292" s="64" t="s">
        <v>399</v>
      </c>
      <c r="G292" s="64" t="s">
        <v>344</v>
      </c>
      <c r="H292" s="64" t="s">
        <v>339</v>
      </c>
      <c r="I292" s="64" t="s">
        <v>410</v>
      </c>
      <c r="J292" s="64">
        <v>1</v>
      </c>
      <c r="K292" s="64">
        <v>4</v>
      </c>
      <c r="L292" s="64">
        <v>1</v>
      </c>
      <c r="M292" s="73">
        <f t="shared" si="16"/>
        <v>20</v>
      </c>
      <c r="N292" s="73">
        <f t="shared" si="17"/>
        <v>20</v>
      </c>
      <c r="O292" s="73">
        <f t="shared" si="15"/>
        <v>20</v>
      </c>
      <c r="P292" s="13">
        <f t="shared" si="18"/>
        <v>60</v>
      </c>
    </row>
    <row r="293" spans="1:16" x14ac:dyDescent="0.45">
      <c r="A293" s="144">
        <v>288</v>
      </c>
      <c r="B293" s="49">
        <v>288</v>
      </c>
      <c r="C293" s="49" t="s">
        <v>0</v>
      </c>
      <c r="D293" s="49">
        <v>19</v>
      </c>
      <c r="E293" s="64" t="s">
        <v>399</v>
      </c>
      <c r="G293" s="64" t="s">
        <v>343</v>
      </c>
      <c r="H293" s="64" t="s">
        <v>258</v>
      </c>
      <c r="I293" s="64" t="s">
        <v>410</v>
      </c>
      <c r="J293" s="64">
        <v>1</v>
      </c>
      <c r="K293" s="64">
        <v>5</v>
      </c>
      <c r="L293" s="64">
        <v>1</v>
      </c>
      <c r="M293" s="73">
        <f t="shared" si="16"/>
        <v>20</v>
      </c>
      <c r="N293" s="73">
        <f t="shared" si="17"/>
        <v>20</v>
      </c>
      <c r="O293" s="73">
        <f t="shared" ref="O293:O356" si="19">$O$2</f>
        <v>20</v>
      </c>
      <c r="P293" s="13">
        <f t="shared" si="18"/>
        <v>60</v>
      </c>
    </row>
    <row r="294" spans="1:16" x14ac:dyDescent="0.45">
      <c r="A294" s="146">
        <v>290</v>
      </c>
      <c r="B294" s="49">
        <v>289</v>
      </c>
      <c r="C294" s="49" t="s">
        <v>2</v>
      </c>
      <c r="D294" s="49">
        <v>19</v>
      </c>
      <c r="E294" s="64" t="s">
        <v>399</v>
      </c>
      <c r="G294" s="64" t="s">
        <v>343</v>
      </c>
      <c r="H294" s="64" t="s">
        <v>259</v>
      </c>
      <c r="I294" s="64" t="s">
        <v>410</v>
      </c>
      <c r="J294" s="64">
        <v>1</v>
      </c>
      <c r="K294" s="64">
        <v>5</v>
      </c>
      <c r="L294" s="64">
        <v>1</v>
      </c>
      <c r="M294" s="73">
        <f t="shared" si="16"/>
        <v>20</v>
      </c>
      <c r="N294" s="73">
        <f t="shared" si="17"/>
        <v>20</v>
      </c>
      <c r="O294" s="73">
        <f t="shared" si="19"/>
        <v>20</v>
      </c>
      <c r="P294" s="13">
        <f t="shared" si="18"/>
        <v>60</v>
      </c>
    </row>
    <row r="295" spans="1:16" x14ac:dyDescent="0.45">
      <c r="A295" s="146">
        <v>292</v>
      </c>
      <c r="B295" s="49">
        <v>290</v>
      </c>
      <c r="C295" s="49" t="s">
        <v>4</v>
      </c>
      <c r="D295" s="49">
        <v>19</v>
      </c>
      <c r="E295" s="64" t="s">
        <v>399</v>
      </c>
      <c r="G295" s="64" t="s">
        <v>343</v>
      </c>
      <c r="H295" s="64" t="s">
        <v>260</v>
      </c>
      <c r="I295" s="64" t="s">
        <v>410</v>
      </c>
      <c r="J295" s="64">
        <v>1</v>
      </c>
      <c r="K295" s="64">
        <v>5</v>
      </c>
      <c r="L295" s="64">
        <v>1</v>
      </c>
      <c r="M295" s="73">
        <f t="shared" si="16"/>
        <v>20</v>
      </c>
      <c r="N295" s="73">
        <f t="shared" si="17"/>
        <v>20</v>
      </c>
      <c r="O295" s="73">
        <f t="shared" si="19"/>
        <v>20</v>
      </c>
      <c r="P295" s="13">
        <f t="shared" si="18"/>
        <v>60</v>
      </c>
    </row>
    <row r="296" spans="1:16" x14ac:dyDescent="0.45">
      <c r="A296" s="146">
        <v>294</v>
      </c>
      <c r="B296" s="49">
        <v>291</v>
      </c>
      <c r="C296" s="49" t="s">
        <v>6</v>
      </c>
      <c r="D296" s="49">
        <v>19</v>
      </c>
      <c r="E296" s="64" t="s">
        <v>399</v>
      </c>
      <c r="G296" s="64" t="s">
        <v>343</v>
      </c>
      <c r="H296" s="64" t="s">
        <v>261</v>
      </c>
      <c r="I296" s="64" t="s">
        <v>410</v>
      </c>
      <c r="J296" s="64">
        <v>1</v>
      </c>
      <c r="K296" s="64">
        <v>5</v>
      </c>
      <c r="L296" s="64">
        <v>1</v>
      </c>
      <c r="M296" s="73">
        <f t="shared" si="16"/>
        <v>20</v>
      </c>
      <c r="N296" s="73">
        <f t="shared" si="17"/>
        <v>20</v>
      </c>
      <c r="O296" s="73">
        <f t="shared" si="19"/>
        <v>20</v>
      </c>
      <c r="P296" s="13">
        <f t="shared" si="18"/>
        <v>60</v>
      </c>
    </row>
    <row r="297" spans="1:16" x14ac:dyDescent="0.45">
      <c r="A297" s="146">
        <v>296</v>
      </c>
      <c r="B297" s="49">
        <v>292</v>
      </c>
      <c r="C297" s="49" t="s">
        <v>391</v>
      </c>
      <c r="D297" s="49">
        <v>19</v>
      </c>
      <c r="E297" s="64" t="s">
        <v>399</v>
      </c>
      <c r="G297" s="64" t="s">
        <v>343</v>
      </c>
      <c r="H297" s="64" t="s">
        <v>336</v>
      </c>
      <c r="I297" s="64" t="s">
        <v>410</v>
      </c>
      <c r="J297" s="64">
        <v>1</v>
      </c>
      <c r="K297" s="64">
        <v>5</v>
      </c>
      <c r="L297" s="64">
        <v>1</v>
      </c>
      <c r="M297" s="73">
        <f t="shared" si="16"/>
        <v>20</v>
      </c>
      <c r="N297" s="73">
        <f t="shared" si="17"/>
        <v>20</v>
      </c>
      <c r="O297" s="73">
        <f t="shared" si="19"/>
        <v>20</v>
      </c>
      <c r="P297" s="13">
        <f t="shared" si="18"/>
        <v>60</v>
      </c>
    </row>
    <row r="298" spans="1:16" x14ac:dyDescent="0.45">
      <c r="A298" s="146">
        <v>298</v>
      </c>
      <c r="B298" s="49">
        <v>293</v>
      </c>
      <c r="C298" s="49" t="s">
        <v>394</v>
      </c>
      <c r="D298" s="49">
        <v>19</v>
      </c>
      <c r="E298" s="64" t="s">
        <v>399</v>
      </c>
      <c r="G298" s="64" t="s">
        <v>343</v>
      </c>
      <c r="H298" s="64" t="s">
        <v>337</v>
      </c>
      <c r="I298" s="64" t="s">
        <v>410</v>
      </c>
      <c r="J298" s="64">
        <v>1</v>
      </c>
      <c r="K298" s="64">
        <v>5</v>
      </c>
      <c r="L298" s="64">
        <v>1</v>
      </c>
      <c r="M298" s="73">
        <f t="shared" si="16"/>
        <v>20</v>
      </c>
      <c r="N298" s="73">
        <f t="shared" si="17"/>
        <v>20</v>
      </c>
      <c r="O298" s="73">
        <f t="shared" si="19"/>
        <v>20</v>
      </c>
      <c r="P298" s="13">
        <f t="shared" si="18"/>
        <v>60</v>
      </c>
    </row>
    <row r="299" spans="1:16" x14ac:dyDescent="0.45">
      <c r="A299" s="146">
        <v>300</v>
      </c>
      <c r="B299" s="49">
        <v>294</v>
      </c>
      <c r="C299" s="49" t="s">
        <v>395</v>
      </c>
      <c r="D299" s="49">
        <v>19</v>
      </c>
      <c r="E299" s="64" t="s">
        <v>399</v>
      </c>
      <c r="G299" s="64" t="s">
        <v>343</v>
      </c>
      <c r="H299" s="64" t="s">
        <v>338</v>
      </c>
      <c r="I299" s="64" t="s">
        <v>410</v>
      </c>
      <c r="J299" s="64">
        <v>1</v>
      </c>
      <c r="K299" s="64">
        <v>5</v>
      </c>
      <c r="L299" s="64">
        <v>1</v>
      </c>
      <c r="M299" s="73">
        <f t="shared" si="16"/>
        <v>20</v>
      </c>
      <c r="N299" s="73">
        <f t="shared" si="17"/>
        <v>20</v>
      </c>
      <c r="O299" s="73">
        <f t="shared" si="19"/>
        <v>20</v>
      </c>
      <c r="P299" s="13">
        <f t="shared" si="18"/>
        <v>60</v>
      </c>
    </row>
    <row r="300" spans="1:16" x14ac:dyDescent="0.45">
      <c r="A300" s="146">
        <v>302</v>
      </c>
      <c r="B300" s="49">
        <v>295</v>
      </c>
      <c r="C300" s="49" t="s">
        <v>397</v>
      </c>
      <c r="D300" s="49">
        <v>19</v>
      </c>
      <c r="E300" s="64" t="s">
        <v>399</v>
      </c>
      <c r="G300" s="64" t="s">
        <v>343</v>
      </c>
      <c r="H300" s="64" t="s">
        <v>339</v>
      </c>
      <c r="I300" s="64" t="s">
        <v>410</v>
      </c>
      <c r="J300" s="64">
        <v>1</v>
      </c>
      <c r="K300" s="64">
        <v>5</v>
      </c>
      <c r="L300" s="64">
        <v>1</v>
      </c>
      <c r="M300" s="73">
        <f t="shared" si="16"/>
        <v>20</v>
      </c>
      <c r="N300" s="73">
        <f t="shared" si="17"/>
        <v>20</v>
      </c>
      <c r="O300" s="73">
        <f t="shared" si="19"/>
        <v>20</v>
      </c>
      <c r="P300" s="13">
        <f t="shared" si="18"/>
        <v>60</v>
      </c>
    </row>
    <row r="301" spans="1:16" x14ac:dyDescent="0.45">
      <c r="A301" s="145">
        <v>289</v>
      </c>
      <c r="B301" s="49">
        <v>296</v>
      </c>
      <c r="C301" s="49" t="s">
        <v>1</v>
      </c>
      <c r="D301" s="49">
        <v>19</v>
      </c>
      <c r="E301" s="64" t="s">
        <v>399</v>
      </c>
      <c r="G301" s="64" t="s">
        <v>344</v>
      </c>
      <c r="H301" s="64" t="s">
        <v>258</v>
      </c>
      <c r="I301" s="64" t="s">
        <v>410</v>
      </c>
      <c r="J301" s="64">
        <v>1</v>
      </c>
      <c r="K301" s="64">
        <v>5</v>
      </c>
      <c r="L301" s="64">
        <v>1</v>
      </c>
      <c r="M301" s="73">
        <f t="shared" si="16"/>
        <v>20</v>
      </c>
      <c r="N301" s="73">
        <f t="shared" si="17"/>
        <v>20</v>
      </c>
      <c r="O301" s="73">
        <f t="shared" si="19"/>
        <v>20</v>
      </c>
      <c r="P301" s="13">
        <f t="shared" si="18"/>
        <v>60</v>
      </c>
    </row>
    <row r="302" spans="1:16" x14ac:dyDescent="0.45">
      <c r="A302" s="145">
        <v>291</v>
      </c>
      <c r="B302" s="49">
        <v>297</v>
      </c>
      <c r="C302" s="49" t="s">
        <v>3</v>
      </c>
      <c r="D302" s="49">
        <v>19</v>
      </c>
      <c r="E302" s="64" t="s">
        <v>399</v>
      </c>
      <c r="G302" s="64" t="s">
        <v>344</v>
      </c>
      <c r="H302" s="64" t="s">
        <v>259</v>
      </c>
      <c r="I302" s="64" t="s">
        <v>410</v>
      </c>
      <c r="J302" s="64">
        <v>1</v>
      </c>
      <c r="K302" s="64">
        <v>5</v>
      </c>
      <c r="L302" s="64">
        <v>1</v>
      </c>
      <c r="M302" s="73">
        <f t="shared" si="16"/>
        <v>20</v>
      </c>
      <c r="N302" s="73">
        <f t="shared" si="17"/>
        <v>20</v>
      </c>
      <c r="O302" s="73">
        <f t="shared" si="19"/>
        <v>20</v>
      </c>
      <c r="P302" s="13">
        <f t="shared" si="18"/>
        <v>60</v>
      </c>
    </row>
    <row r="303" spans="1:16" x14ac:dyDescent="0.45">
      <c r="A303" s="145">
        <v>293</v>
      </c>
      <c r="B303" s="49">
        <v>298</v>
      </c>
      <c r="C303" s="49" t="s">
        <v>5</v>
      </c>
      <c r="D303" s="49">
        <v>19</v>
      </c>
      <c r="E303" s="64" t="s">
        <v>399</v>
      </c>
      <c r="G303" s="64" t="s">
        <v>344</v>
      </c>
      <c r="H303" s="64" t="s">
        <v>260</v>
      </c>
      <c r="I303" s="64" t="s">
        <v>410</v>
      </c>
      <c r="J303" s="64">
        <v>1</v>
      </c>
      <c r="K303" s="64">
        <v>5</v>
      </c>
      <c r="L303" s="64">
        <v>1</v>
      </c>
      <c r="M303" s="73">
        <f t="shared" si="16"/>
        <v>20</v>
      </c>
      <c r="N303" s="73">
        <f t="shared" si="17"/>
        <v>20</v>
      </c>
      <c r="O303" s="73">
        <f t="shared" si="19"/>
        <v>20</v>
      </c>
      <c r="P303" s="13">
        <f t="shared" si="18"/>
        <v>60</v>
      </c>
    </row>
    <row r="304" spans="1:16" x14ac:dyDescent="0.45">
      <c r="A304" s="145">
        <v>295</v>
      </c>
      <c r="B304" s="49">
        <v>299</v>
      </c>
      <c r="C304" s="49" t="s">
        <v>7</v>
      </c>
      <c r="D304" s="49">
        <v>19</v>
      </c>
      <c r="E304" s="64" t="s">
        <v>399</v>
      </c>
      <c r="G304" s="64" t="s">
        <v>344</v>
      </c>
      <c r="H304" s="64" t="s">
        <v>261</v>
      </c>
      <c r="I304" s="64" t="s">
        <v>410</v>
      </c>
      <c r="J304" s="64">
        <v>1</v>
      </c>
      <c r="K304" s="64">
        <v>5</v>
      </c>
      <c r="L304" s="64">
        <v>1</v>
      </c>
      <c r="M304" s="73">
        <f t="shared" si="16"/>
        <v>20</v>
      </c>
      <c r="N304" s="73">
        <f t="shared" si="17"/>
        <v>20</v>
      </c>
      <c r="O304" s="73">
        <f t="shared" si="19"/>
        <v>20</v>
      </c>
      <c r="P304" s="13">
        <f t="shared" si="18"/>
        <v>60</v>
      </c>
    </row>
    <row r="305" spans="1:16" x14ac:dyDescent="0.45">
      <c r="A305" s="145">
        <v>297</v>
      </c>
      <c r="B305" s="49">
        <v>300</v>
      </c>
      <c r="C305" s="49" t="s">
        <v>393</v>
      </c>
      <c r="D305" s="49">
        <v>19</v>
      </c>
      <c r="E305" s="64" t="s">
        <v>399</v>
      </c>
      <c r="G305" s="64" t="s">
        <v>344</v>
      </c>
      <c r="H305" s="64" t="s">
        <v>336</v>
      </c>
      <c r="I305" s="64" t="s">
        <v>410</v>
      </c>
      <c r="J305" s="64">
        <v>1</v>
      </c>
      <c r="K305" s="64">
        <v>5</v>
      </c>
      <c r="L305" s="64">
        <v>1</v>
      </c>
      <c r="M305" s="73">
        <f t="shared" si="16"/>
        <v>20</v>
      </c>
      <c r="N305" s="73">
        <f t="shared" si="17"/>
        <v>20</v>
      </c>
      <c r="O305" s="73">
        <f t="shared" si="19"/>
        <v>20</v>
      </c>
      <c r="P305" s="13">
        <f t="shared" si="18"/>
        <v>60</v>
      </c>
    </row>
    <row r="306" spans="1:16" x14ac:dyDescent="0.45">
      <c r="A306" s="145">
        <v>299</v>
      </c>
      <c r="B306" s="49">
        <v>301</v>
      </c>
      <c r="C306" s="49" t="s">
        <v>124</v>
      </c>
      <c r="D306" s="49">
        <v>19</v>
      </c>
      <c r="E306" s="64" t="s">
        <v>399</v>
      </c>
      <c r="G306" s="64" t="s">
        <v>344</v>
      </c>
      <c r="H306" s="64" t="s">
        <v>337</v>
      </c>
      <c r="I306" s="64" t="s">
        <v>410</v>
      </c>
      <c r="J306" s="64">
        <v>1</v>
      </c>
      <c r="K306" s="64">
        <v>5</v>
      </c>
      <c r="L306" s="64">
        <v>1</v>
      </c>
      <c r="M306" s="73">
        <f t="shared" si="16"/>
        <v>20</v>
      </c>
      <c r="N306" s="73">
        <f t="shared" si="17"/>
        <v>20</v>
      </c>
      <c r="O306" s="73">
        <f t="shared" si="19"/>
        <v>20</v>
      </c>
      <c r="P306" s="13">
        <f t="shared" si="18"/>
        <v>60</v>
      </c>
    </row>
    <row r="307" spans="1:16" x14ac:dyDescent="0.45">
      <c r="A307" s="145">
        <v>301</v>
      </c>
      <c r="B307" s="49">
        <v>302</v>
      </c>
      <c r="C307" s="49" t="s">
        <v>396</v>
      </c>
      <c r="D307" s="49">
        <v>19</v>
      </c>
      <c r="E307" s="64" t="s">
        <v>399</v>
      </c>
      <c r="G307" s="64" t="s">
        <v>344</v>
      </c>
      <c r="H307" s="64" t="s">
        <v>338</v>
      </c>
      <c r="I307" s="64" t="s">
        <v>410</v>
      </c>
      <c r="J307" s="64">
        <v>1</v>
      </c>
      <c r="K307" s="64">
        <v>5</v>
      </c>
      <c r="L307" s="64">
        <v>1</v>
      </c>
      <c r="M307" s="73">
        <f t="shared" si="16"/>
        <v>20</v>
      </c>
      <c r="N307" s="73">
        <f t="shared" si="17"/>
        <v>20</v>
      </c>
      <c r="O307" s="73">
        <f t="shared" si="19"/>
        <v>20</v>
      </c>
      <c r="P307" s="13">
        <f t="shared" si="18"/>
        <v>60</v>
      </c>
    </row>
    <row r="308" spans="1:16" x14ac:dyDescent="0.45">
      <c r="A308" s="145">
        <v>303</v>
      </c>
      <c r="B308" s="49">
        <v>303</v>
      </c>
      <c r="C308" s="49" t="s">
        <v>398</v>
      </c>
      <c r="D308" s="49">
        <v>19</v>
      </c>
      <c r="E308" s="64" t="s">
        <v>399</v>
      </c>
      <c r="G308" s="64" t="s">
        <v>344</v>
      </c>
      <c r="H308" s="64" t="s">
        <v>339</v>
      </c>
      <c r="I308" s="64" t="s">
        <v>410</v>
      </c>
      <c r="J308" s="64">
        <v>1</v>
      </c>
      <c r="K308" s="64">
        <v>5</v>
      </c>
      <c r="L308" s="64">
        <v>1</v>
      </c>
      <c r="M308" s="73">
        <f t="shared" si="16"/>
        <v>20</v>
      </c>
      <c r="N308" s="73">
        <f t="shared" si="17"/>
        <v>20</v>
      </c>
      <c r="O308" s="73">
        <f t="shared" si="19"/>
        <v>20</v>
      </c>
      <c r="P308" s="13">
        <f t="shared" si="18"/>
        <v>60</v>
      </c>
    </row>
    <row r="309" spans="1:16" x14ac:dyDescent="0.45">
      <c r="A309" s="147">
        <v>304</v>
      </c>
      <c r="B309" s="49">
        <v>304</v>
      </c>
      <c r="C309" s="49" t="s">
        <v>0</v>
      </c>
      <c r="D309" s="49">
        <v>20</v>
      </c>
      <c r="E309" s="64" t="s">
        <v>399</v>
      </c>
      <c r="G309" s="64" t="s">
        <v>343</v>
      </c>
      <c r="H309" s="64" t="s">
        <v>258</v>
      </c>
      <c r="I309" s="64" t="s">
        <v>410</v>
      </c>
      <c r="J309" s="64">
        <v>1</v>
      </c>
      <c r="K309" s="64">
        <v>6</v>
      </c>
      <c r="L309" s="64">
        <v>1</v>
      </c>
      <c r="M309" s="73">
        <f t="shared" si="16"/>
        <v>20</v>
      </c>
      <c r="N309" s="73">
        <f t="shared" si="17"/>
        <v>20</v>
      </c>
      <c r="O309" s="73">
        <f t="shared" si="19"/>
        <v>20</v>
      </c>
      <c r="P309" s="13">
        <f t="shared" si="18"/>
        <v>60</v>
      </c>
    </row>
    <row r="310" spans="1:16" x14ac:dyDescent="0.45">
      <c r="A310" s="147">
        <v>306</v>
      </c>
      <c r="B310" s="49">
        <v>305</v>
      </c>
      <c r="C310" s="49" t="s">
        <v>2</v>
      </c>
      <c r="D310" s="49">
        <v>20</v>
      </c>
      <c r="E310" s="64" t="s">
        <v>399</v>
      </c>
      <c r="G310" s="64" t="s">
        <v>343</v>
      </c>
      <c r="H310" s="64" t="s">
        <v>259</v>
      </c>
      <c r="I310" s="64" t="s">
        <v>410</v>
      </c>
      <c r="J310" s="64">
        <v>1</v>
      </c>
      <c r="K310" s="64">
        <v>6</v>
      </c>
      <c r="L310" s="64">
        <v>1</v>
      </c>
      <c r="M310" s="73">
        <f t="shared" si="16"/>
        <v>20</v>
      </c>
      <c r="N310" s="73">
        <f t="shared" si="17"/>
        <v>20</v>
      </c>
      <c r="O310" s="73">
        <f t="shared" si="19"/>
        <v>20</v>
      </c>
      <c r="P310" s="13">
        <f t="shared" si="18"/>
        <v>60</v>
      </c>
    </row>
    <row r="311" spans="1:16" x14ac:dyDescent="0.45">
      <c r="A311" s="147">
        <v>308</v>
      </c>
      <c r="B311" s="49">
        <v>306</v>
      </c>
      <c r="C311" s="49" t="s">
        <v>4</v>
      </c>
      <c r="D311" s="49">
        <v>20</v>
      </c>
      <c r="E311" s="64" t="s">
        <v>399</v>
      </c>
      <c r="G311" s="64" t="s">
        <v>343</v>
      </c>
      <c r="H311" s="64" t="s">
        <v>260</v>
      </c>
      <c r="I311" s="64" t="s">
        <v>410</v>
      </c>
      <c r="J311" s="64">
        <v>1</v>
      </c>
      <c r="K311" s="64">
        <v>6</v>
      </c>
      <c r="L311" s="64">
        <v>1</v>
      </c>
      <c r="M311" s="73">
        <f t="shared" si="16"/>
        <v>20</v>
      </c>
      <c r="N311" s="73">
        <f t="shared" si="17"/>
        <v>20</v>
      </c>
      <c r="O311" s="73">
        <f t="shared" si="19"/>
        <v>20</v>
      </c>
      <c r="P311" s="13">
        <f t="shared" si="18"/>
        <v>60</v>
      </c>
    </row>
    <row r="312" spans="1:16" x14ac:dyDescent="0.45">
      <c r="A312" s="147">
        <v>310</v>
      </c>
      <c r="B312" s="49">
        <v>307</v>
      </c>
      <c r="C312" s="49" t="s">
        <v>6</v>
      </c>
      <c r="D312" s="49">
        <v>20</v>
      </c>
      <c r="E312" s="64" t="s">
        <v>399</v>
      </c>
      <c r="G312" s="64" t="s">
        <v>343</v>
      </c>
      <c r="H312" s="64" t="s">
        <v>261</v>
      </c>
      <c r="I312" s="64" t="s">
        <v>410</v>
      </c>
      <c r="J312" s="64">
        <v>1</v>
      </c>
      <c r="K312" s="64">
        <v>6</v>
      </c>
      <c r="L312" s="64">
        <v>1</v>
      </c>
      <c r="M312" s="73">
        <f t="shared" si="16"/>
        <v>20</v>
      </c>
      <c r="N312" s="73">
        <f t="shared" si="17"/>
        <v>20</v>
      </c>
      <c r="O312" s="73">
        <f t="shared" si="19"/>
        <v>20</v>
      </c>
      <c r="P312" s="13">
        <f t="shared" si="18"/>
        <v>60</v>
      </c>
    </row>
    <row r="313" spans="1:16" x14ac:dyDescent="0.45">
      <c r="A313" s="147">
        <v>312</v>
      </c>
      <c r="B313" s="49">
        <v>308</v>
      </c>
      <c r="C313" s="49" t="s">
        <v>391</v>
      </c>
      <c r="D313" s="49">
        <v>20</v>
      </c>
      <c r="E313" s="64" t="s">
        <v>399</v>
      </c>
      <c r="G313" s="64" t="s">
        <v>343</v>
      </c>
      <c r="H313" s="64" t="s">
        <v>336</v>
      </c>
      <c r="I313" s="64" t="s">
        <v>410</v>
      </c>
      <c r="J313" s="64">
        <v>1</v>
      </c>
      <c r="K313" s="64">
        <v>6</v>
      </c>
      <c r="L313" s="64">
        <v>1</v>
      </c>
      <c r="M313" s="73">
        <f t="shared" si="16"/>
        <v>20</v>
      </c>
      <c r="N313" s="73">
        <f t="shared" si="17"/>
        <v>20</v>
      </c>
      <c r="O313" s="73">
        <f t="shared" si="19"/>
        <v>20</v>
      </c>
      <c r="P313" s="13">
        <f t="shared" si="18"/>
        <v>60</v>
      </c>
    </row>
    <row r="314" spans="1:16" x14ac:dyDescent="0.45">
      <c r="A314" s="147">
        <v>314</v>
      </c>
      <c r="B314" s="49">
        <v>309</v>
      </c>
      <c r="C314" s="49" t="s">
        <v>394</v>
      </c>
      <c r="D314" s="49">
        <v>20</v>
      </c>
      <c r="E314" s="64" t="s">
        <v>399</v>
      </c>
      <c r="G314" s="64" t="s">
        <v>343</v>
      </c>
      <c r="H314" s="64" t="s">
        <v>337</v>
      </c>
      <c r="I314" s="64" t="s">
        <v>410</v>
      </c>
      <c r="J314" s="64">
        <v>1</v>
      </c>
      <c r="K314" s="64">
        <v>6</v>
      </c>
      <c r="L314" s="64">
        <v>1</v>
      </c>
      <c r="M314" s="73">
        <f t="shared" si="16"/>
        <v>20</v>
      </c>
      <c r="N314" s="73">
        <f t="shared" si="17"/>
        <v>20</v>
      </c>
      <c r="O314" s="73">
        <f t="shared" si="19"/>
        <v>20</v>
      </c>
      <c r="P314" s="13">
        <f t="shared" si="18"/>
        <v>60</v>
      </c>
    </row>
    <row r="315" spans="1:16" x14ac:dyDescent="0.45">
      <c r="A315" s="147">
        <v>316</v>
      </c>
      <c r="B315" s="49">
        <v>310</v>
      </c>
      <c r="C315" s="49" t="s">
        <v>395</v>
      </c>
      <c r="D315" s="49">
        <v>20</v>
      </c>
      <c r="E315" s="64" t="s">
        <v>399</v>
      </c>
      <c r="G315" s="64" t="s">
        <v>343</v>
      </c>
      <c r="H315" s="64" t="s">
        <v>338</v>
      </c>
      <c r="I315" s="64" t="s">
        <v>410</v>
      </c>
      <c r="J315" s="64">
        <v>1</v>
      </c>
      <c r="K315" s="64">
        <v>6</v>
      </c>
      <c r="L315" s="64">
        <v>1</v>
      </c>
      <c r="M315" s="73">
        <f t="shared" si="16"/>
        <v>20</v>
      </c>
      <c r="N315" s="73">
        <f t="shared" si="17"/>
        <v>20</v>
      </c>
      <c r="O315" s="73">
        <f t="shared" si="19"/>
        <v>20</v>
      </c>
      <c r="P315" s="13">
        <f t="shared" si="18"/>
        <v>60</v>
      </c>
    </row>
    <row r="316" spans="1:16" x14ac:dyDescent="0.45">
      <c r="A316" s="147">
        <v>318</v>
      </c>
      <c r="B316" s="49">
        <v>311</v>
      </c>
      <c r="C316" s="49" t="s">
        <v>397</v>
      </c>
      <c r="D316" s="49">
        <v>20</v>
      </c>
      <c r="E316" s="64" t="s">
        <v>399</v>
      </c>
      <c r="G316" s="64" t="s">
        <v>343</v>
      </c>
      <c r="H316" s="64" t="s">
        <v>339</v>
      </c>
      <c r="I316" s="64" t="s">
        <v>410</v>
      </c>
      <c r="J316" s="64">
        <v>1</v>
      </c>
      <c r="K316" s="64">
        <v>6</v>
      </c>
      <c r="L316" s="64">
        <v>1</v>
      </c>
      <c r="M316" s="73">
        <f t="shared" si="16"/>
        <v>20</v>
      </c>
      <c r="N316" s="73">
        <f t="shared" si="17"/>
        <v>20</v>
      </c>
      <c r="O316" s="73">
        <f t="shared" si="19"/>
        <v>20</v>
      </c>
      <c r="P316" s="13">
        <f t="shared" si="18"/>
        <v>60</v>
      </c>
    </row>
    <row r="317" spans="1:16" x14ac:dyDescent="0.45">
      <c r="A317" s="148">
        <v>305</v>
      </c>
      <c r="B317" s="49">
        <v>312</v>
      </c>
      <c r="C317" s="49" t="s">
        <v>1</v>
      </c>
      <c r="D317" s="49">
        <v>20</v>
      </c>
      <c r="E317" s="64" t="s">
        <v>399</v>
      </c>
      <c r="G317" s="64" t="s">
        <v>344</v>
      </c>
      <c r="H317" s="64" t="s">
        <v>258</v>
      </c>
      <c r="I317" s="64" t="s">
        <v>410</v>
      </c>
      <c r="J317" s="64">
        <v>1</v>
      </c>
      <c r="K317" s="64">
        <v>6</v>
      </c>
      <c r="L317" s="64">
        <v>1</v>
      </c>
      <c r="M317" s="73">
        <f t="shared" si="16"/>
        <v>20</v>
      </c>
      <c r="N317" s="73">
        <f t="shared" si="17"/>
        <v>20</v>
      </c>
      <c r="O317" s="73">
        <f t="shared" si="19"/>
        <v>20</v>
      </c>
      <c r="P317" s="13">
        <f t="shared" si="18"/>
        <v>60</v>
      </c>
    </row>
    <row r="318" spans="1:16" x14ac:dyDescent="0.45">
      <c r="A318" s="148">
        <v>307</v>
      </c>
      <c r="B318" s="49">
        <v>313</v>
      </c>
      <c r="C318" s="49" t="s">
        <v>3</v>
      </c>
      <c r="D318" s="49">
        <v>20</v>
      </c>
      <c r="E318" s="64" t="s">
        <v>399</v>
      </c>
      <c r="G318" s="64" t="s">
        <v>344</v>
      </c>
      <c r="H318" s="64" t="s">
        <v>259</v>
      </c>
      <c r="I318" s="64" t="s">
        <v>410</v>
      </c>
      <c r="J318" s="64">
        <v>1</v>
      </c>
      <c r="K318" s="64">
        <v>6</v>
      </c>
      <c r="L318" s="64">
        <v>1</v>
      </c>
      <c r="M318" s="73">
        <f t="shared" si="16"/>
        <v>20</v>
      </c>
      <c r="N318" s="73">
        <f t="shared" si="17"/>
        <v>20</v>
      </c>
      <c r="O318" s="73">
        <f t="shared" si="19"/>
        <v>20</v>
      </c>
      <c r="P318" s="13">
        <f t="shared" si="18"/>
        <v>60</v>
      </c>
    </row>
    <row r="319" spans="1:16" x14ac:dyDescent="0.45">
      <c r="A319" s="148">
        <v>309</v>
      </c>
      <c r="B319" s="49">
        <v>314</v>
      </c>
      <c r="C319" s="49" t="s">
        <v>5</v>
      </c>
      <c r="D319" s="49">
        <v>20</v>
      </c>
      <c r="E319" s="64" t="s">
        <v>399</v>
      </c>
      <c r="G319" s="64" t="s">
        <v>344</v>
      </c>
      <c r="H319" s="64" t="s">
        <v>260</v>
      </c>
      <c r="I319" s="64" t="s">
        <v>410</v>
      </c>
      <c r="J319" s="64">
        <v>1</v>
      </c>
      <c r="K319" s="64">
        <v>6</v>
      </c>
      <c r="L319" s="64">
        <v>1</v>
      </c>
      <c r="M319" s="73">
        <f t="shared" si="16"/>
        <v>20</v>
      </c>
      <c r="N319" s="73">
        <f t="shared" si="17"/>
        <v>20</v>
      </c>
      <c r="O319" s="73">
        <f t="shared" si="19"/>
        <v>20</v>
      </c>
      <c r="P319" s="13">
        <f t="shared" si="18"/>
        <v>60</v>
      </c>
    </row>
    <row r="320" spans="1:16" x14ac:dyDescent="0.45">
      <c r="A320" s="148">
        <v>311</v>
      </c>
      <c r="B320" s="49">
        <v>315</v>
      </c>
      <c r="C320" s="49" t="s">
        <v>7</v>
      </c>
      <c r="D320" s="49">
        <v>20</v>
      </c>
      <c r="E320" s="64" t="s">
        <v>399</v>
      </c>
      <c r="G320" s="64" t="s">
        <v>344</v>
      </c>
      <c r="H320" s="64" t="s">
        <v>261</v>
      </c>
      <c r="I320" s="64" t="s">
        <v>410</v>
      </c>
      <c r="J320" s="64">
        <v>1</v>
      </c>
      <c r="K320" s="64">
        <v>6</v>
      </c>
      <c r="L320" s="64">
        <v>1</v>
      </c>
      <c r="M320" s="73">
        <f t="shared" si="16"/>
        <v>20</v>
      </c>
      <c r="N320" s="73">
        <f t="shared" si="17"/>
        <v>20</v>
      </c>
      <c r="O320" s="73">
        <f t="shared" si="19"/>
        <v>20</v>
      </c>
      <c r="P320" s="13">
        <f t="shared" si="18"/>
        <v>60</v>
      </c>
    </row>
    <row r="321" spans="1:16" x14ac:dyDescent="0.45">
      <c r="A321" s="148">
        <v>313</v>
      </c>
      <c r="B321" s="49">
        <v>316</v>
      </c>
      <c r="C321" s="49" t="s">
        <v>393</v>
      </c>
      <c r="D321" s="49">
        <v>20</v>
      </c>
      <c r="E321" s="64" t="s">
        <v>399</v>
      </c>
      <c r="G321" s="64" t="s">
        <v>344</v>
      </c>
      <c r="H321" s="64" t="s">
        <v>336</v>
      </c>
      <c r="I321" s="64" t="s">
        <v>410</v>
      </c>
      <c r="J321" s="64">
        <v>1</v>
      </c>
      <c r="K321" s="64">
        <v>6</v>
      </c>
      <c r="L321" s="64">
        <v>1</v>
      </c>
      <c r="M321" s="73">
        <f t="shared" si="16"/>
        <v>20</v>
      </c>
      <c r="N321" s="73">
        <f t="shared" si="17"/>
        <v>20</v>
      </c>
      <c r="O321" s="73">
        <f t="shared" si="19"/>
        <v>20</v>
      </c>
      <c r="P321" s="13">
        <f t="shared" si="18"/>
        <v>60</v>
      </c>
    </row>
    <row r="322" spans="1:16" x14ac:dyDescent="0.45">
      <c r="A322" s="148">
        <v>315</v>
      </c>
      <c r="B322" s="49">
        <v>317</v>
      </c>
      <c r="C322" s="49" t="s">
        <v>124</v>
      </c>
      <c r="D322" s="49">
        <v>20</v>
      </c>
      <c r="E322" s="64" t="s">
        <v>399</v>
      </c>
      <c r="G322" s="64" t="s">
        <v>344</v>
      </c>
      <c r="H322" s="64" t="s">
        <v>337</v>
      </c>
      <c r="I322" s="64" t="s">
        <v>410</v>
      </c>
      <c r="J322" s="64">
        <v>1</v>
      </c>
      <c r="K322" s="64">
        <v>6</v>
      </c>
      <c r="L322" s="64">
        <v>1</v>
      </c>
      <c r="M322" s="73">
        <f t="shared" si="16"/>
        <v>20</v>
      </c>
      <c r="N322" s="73">
        <f t="shared" si="17"/>
        <v>20</v>
      </c>
      <c r="O322" s="73">
        <f t="shared" si="19"/>
        <v>20</v>
      </c>
      <c r="P322" s="13">
        <f t="shared" si="18"/>
        <v>60</v>
      </c>
    </row>
    <row r="323" spans="1:16" x14ac:dyDescent="0.45">
      <c r="A323" s="148">
        <v>317</v>
      </c>
      <c r="B323" s="49">
        <v>318</v>
      </c>
      <c r="C323" s="49" t="s">
        <v>396</v>
      </c>
      <c r="D323" s="49">
        <v>20</v>
      </c>
      <c r="E323" s="64" t="s">
        <v>399</v>
      </c>
      <c r="G323" s="64" t="s">
        <v>344</v>
      </c>
      <c r="H323" s="64" t="s">
        <v>338</v>
      </c>
      <c r="I323" s="64" t="s">
        <v>410</v>
      </c>
      <c r="J323" s="64">
        <v>1</v>
      </c>
      <c r="K323" s="64">
        <v>6</v>
      </c>
      <c r="L323" s="64">
        <v>1</v>
      </c>
      <c r="M323" s="73">
        <f t="shared" si="16"/>
        <v>20</v>
      </c>
      <c r="N323" s="73">
        <f t="shared" si="17"/>
        <v>20</v>
      </c>
      <c r="O323" s="73">
        <f t="shared" si="19"/>
        <v>20</v>
      </c>
      <c r="P323" s="13">
        <f t="shared" si="18"/>
        <v>60</v>
      </c>
    </row>
    <row r="324" spans="1:16" x14ac:dyDescent="0.45">
      <c r="A324" s="148">
        <v>319</v>
      </c>
      <c r="B324" s="49">
        <v>319</v>
      </c>
      <c r="C324" s="49" t="s">
        <v>398</v>
      </c>
      <c r="D324" s="49">
        <v>20</v>
      </c>
      <c r="E324" s="64" t="s">
        <v>399</v>
      </c>
      <c r="G324" s="64" t="s">
        <v>344</v>
      </c>
      <c r="H324" s="64" t="s">
        <v>339</v>
      </c>
      <c r="I324" s="64" t="s">
        <v>410</v>
      </c>
      <c r="J324" s="64">
        <v>1</v>
      </c>
      <c r="K324" s="64">
        <v>6</v>
      </c>
      <c r="L324" s="64">
        <v>1</v>
      </c>
      <c r="M324" s="73">
        <f t="shared" si="16"/>
        <v>20</v>
      </c>
      <c r="N324" s="73">
        <f t="shared" si="17"/>
        <v>20</v>
      </c>
      <c r="O324" s="73">
        <f t="shared" si="19"/>
        <v>20</v>
      </c>
      <c r="P324" s="13">
        <f t="shared" si="18"/>
        <v>60</v>
      </c>
    </row>
    <row r="325" spans="1:16" x14ac:dyDescent="0.45">
      <c r="A325" s="144">
        <v>320</v>
      </c>
      <c r="B325" s="49">
        <v>320</v>
      </c>
      <c r="C325" s="49" t="s">
        <v>0</v>
      </c>
      <c r="D325" s="49">
        <v>21</v>
      </c>
      <c r="E325" s="64" t="s">
        <v>399</v>
      </c>
      <c r="G325" s="64" t="s">
        <v>343</v>
      </c>
      <c r="H325" s="64" t="s">
        <v>258</v>
      </c>
      <c r="I325" s="64" t="s">
        <v>410</v>
      </c>
      <c r="J325" s="64">
        <v>1</v>
      </c>
      <c r="K325" s="64">
        <v>7</v>
      </c>
      <c r="L325" s="64">
        <v>1</v>
      </c>
      <c r="M325" s="73">
        <f t="shared" si="16"/>
        <v>20</v>
      </c>
      <c r="N325" s="73">
        <f t="shared" si="17"/>
        <v>20</v>
      </c>
      <c r="O325" s="73">
        <f t="shared" si="19"/>
        <v>20</v>
      </c>
      <c r="P325" s="13">
        <f t="shared" ref="P325" si="20">SUM(M325:O325)</f>
        <v>60</v>
      </c>
    </row>
    <row r="326" spans="1:16" x14ac:dyDescent="0.45">
      <c r="A326" s="146">
        <v>322</v>
      </c>
      <c r="B326" s="49">
        <v>321</v>
      </c>
      <c r="C326" s="49" t="s">
        <v>2</v>
      </c>
      <c r="D326" s="49">
        <v>21</v>
      </c>
      <c r="E326" s="64" t="s">
        <v>399</v>
      </c>
      <c r="G326" s="64" t="s">
        <v>343</v>
      </c>
      <c r="H326" s="64" t="s">
        <v>259</v>
      </c>
      <c r="I326" s="64" t="s">
        <v>410</v>
      </c>
      <c r="J326" s="64">
        <v>1</v>
      </c>
      <c r="K326" s="64">
        <v>7</v>
      </c>
      <c r="L326" s="64">
        <v>1</v>
      </c>
      <c r="M326" s="73">
        <f t="shared" ref="M326:M356" si="21">$M$2</f>
        <v>20</v>
      </c>
      <c r="N326" s="73">
        <f t="shared" ref="N326:N356" si="22">$N$2</f>
        <v>20</v>
      </c>
      <c r="O326" s="73">
        <f t="shared" si="19"/>
        <v>20</v>
      </c>
      <c r="P326" s="13">
        <f t="shared" ref="P326:P388" si="23">SUM(M326:O326)</f>
        <v>60</v>
      </c>
    </row>
    <row r="327" spans="1:16" x14ac:dyDescent="0.45">
      <c r="A327" s="146">
        <v>324</v>
      </c>
      <c r="B327" s="49">
        <v>322</v>
      </c>
      <c r="C327" s="49" t="s">
        <v>4</v>
      </c>
      <c r="D327" s="49">
        <v>21</v>
      </c>
      <c r="E327" s="64" t="s">
        <v>399</v>
      </c>
      <c r="G327" s="64" t="s">
        <v>343</v>
      </c>
      <c r="H327" s="64" t="s">
        <v>260</v>
      </c>
      <c r="I327" s="64" t="s">
        <v>410</v>
      </c>
      <c r="J327" s="64">
        <v>1</v>
      </c>
      <c r="K327" s="64">
        <v>7</v>
      </c>
      <c r="L327" s="64">
        <v>1</v>
      </c>
      <c r="M327" s="73">
        <f t="shared" si="21"/>
        <v>20</v>
      </c>
      <c r="N327" s="73">
        <f t="shared" si="22"/>
        <v>20</v>
      </c>
      <c r="O327" s="73">
        <f t="shared" si="19"/>
        <v>20</v>
      </c>
      <c r="P327" s="13">
        <f t="shared" si="23"/>
        <v>60</v>
      </c>
    </row>
    <row r="328" spans="1:16" x14ac:dyDescent="0.45">
      <c r="A328" s="146">
        <v>326</v>
      </c>
      <c r="B328" s="49">
        <v>323</v>
      </c>
      <c r="C328" s="49" t="s">
        <v>6</v>
      </c>
      <c r="D328" s="49">
        <v>21</v>
      </c>
      <c r="E328" s="64" t="s">
        <v>399</v>
      </c>
      <c r="G328" s="64" t="s">
        <v>343</v>
      </c>
      <c r="H328" s="64" t="s">
        <v>261</v>
      </c>
      <c r="I328" s="64" t="s">
        <v>410</v>
      </c>
      <c r="J328" s="64">
        <v>1</v>
      </c>
      <c r="K328" s="64">
        <v>7</v>
      </c>
      <c r="L328" s="64">
        <v>1</v>
      </c>
      <c r="M328" s="73">
        <f t="shared" si="21"/>
        <v>20</v>
      </c>
      <c r="N328" s="73">
        <f t="shared" si="22"/>
        <v>20</v>
      </c>
      <c r="O328" s="73">
        <f t="shared" si="19"/>
        <v>20</v>
      </c>
      <c r="P328" s="13">
        <f t="shared" si="23"/>
        <v>60</v>
      </c>
    </row>
    <row r="329" spans="1:16" x14ac:dyDescent="0.45">
      <c r="A329" s="146">
        <v>328</v>
      </c>
      <c r="B329" s="49">
        <v>324</v>
      </c>
      <c r="C329" s="49" t="s">
        <v>391</v>
      </c>
      <c r="D329" s="49">
        <v>21</v>
      </c>
      <c r="E329" s="64" t="s">
        <v>399</v>
      </c>
      <c r="G329" s="64" t="s">
        <v>343</v>
      </c>
      <c r="H329" s="64" t="s">
        <v>336</v>
      </c>
      <c r="I329" s="64" t="s">
        <v>410</v>
      </c>
      <c r="J329" s="64">
        <v>1</v>
      </c>
      <c r="K329" s="64">
        <v>7</v>
      </c>
      <c r="L329" s="64">
        <v>1</v>
      </c>
      <c r="M329" s="73">
        <f t="shared" si="21"/>
        <v>20</v>
      </c>
      <c r="N329" s="73">
        <f t="shared" si="22"/>
        <v>20</v>
      </c>
      <c r="O329" s="73">
        <f t="shared" si="19"/>
        <v>20</v>
      </c>
      <c r="P329" s="13">
        <f t="shared" si="23"/>
        <v>60</v>
      </c>
    </row>
    <row r="330" spans="1:16" x14ac:dyDescent="0.45">
      <c r="A330" s="146">
        <v>330</v>
      </c>
      <c r="B330" s="49">
        <v>325</v>
      </c>
      <c r="C330" s="49" t="s">
        <v>394</v>
      </c>
      <c r="D330" s="49">
        <v>21</v>
      </c>
      <c r="E330" s="64" t="s">
        <v>399</v>
      </c>
      <c r="G330" s="64" t="s">
        <v>343</v>
      </c>
      <c r="H330" s="64" t="s">
        <v>337</v>
      </c>
      <c r="I330" s="64" t="s">
        <v>410</v>
      </c>
      <c r="J330" s="64">
        <v>1</v>
      </c>
      <c r="K330" s="64">
        <v>7</v>
      </c>
      <c r="L330" s="64">
        <v>1</v>
      </c>
      <c r="M330" s="73">
        <f t="shared" si="21"/>
        <v>20</v>
      </c>
      <c r="N330" s="73">
        <f t="shared" si="22"/>
        <v>20</v>
      </c>
      <c r="O330" s="73">
        <f t="shared" si="19"/>
        <v>20</v>
      </c>
      <c r="P330" s="13">
        <f t="shared" si="23"/>
        <v>60</v>
      </c>
    </row>
    <row r="331" spans="1:16" x14ac:dyDescent="0.45">
      <c r="A331" s="146">
        <v>332</v>
      </c>
      <c r="B331" s="49">
        <v>326</v>
      </c>
      <c r="C331" s="49" t="s">
        <v>395</v>
      </c>
      <c r="D331" s="49">
        <v>21</v>
      </c>
      <c r="E331" s="64" t="s">
        <v>399</v>
      </c>
      <c r="G331" s="64" t="s">
        <v>343</v>
      </c>
      <c r="H331" s="64" t="s">
        <v>338</v>
      </c>
      <c r="I331" s="64" t="s">
        <v>410</v>
      </c>
      <c r="J331" s="64">
        <v>1</v>
      </c>
      <c r="K331" s="64">
        <v>7</v>
      </c>
      <c r="L331" s="64">
        <v>1</v>
      </c>
      <c r="M331" s="73">
        <f t="shared" si="21"/>
        <v>20</v>
      </c>
      <c r="N331" s="73">
        <f t="shared" si="22"/>
        <v>20</v>
      </c>
      <c r="O331" s="73">
        <f t="shared" si="19"/>
        <v>20</v>
      </c>
      <c r="P331" s="13">
        <f t="shared" si="23"/>
        <v>60</v>
      </c>
    </row>
    <row r="332" spans="1:16" x14ac:dyDescent="0.45">
      <c r="A332" s="146">
        <v>334</v>
      </c>
      <c r="B332" s="49">
        <v>327</v>
      </c>
      <c r="C332" s="49" t="s">
        <v>397</v>
      </c>
      <c r="D332" s="49">
        <v>21</v>
      </c>
      <c r="E332" s="64" t="s">
        <v>399</v>
      </c>
      <c r="G332" s="64" t="s">
        <v>343</v>
      </c>
      <c r="H332" s="64" t="s">
        <v>339</v>
      </c>
      <c r="I332" s="64" t="s">
        <v>410</v>
      </c>
      <c r="J332" s="64">
        <v>1</v>
      </c>
      <c r="K332" s="64">
        <v>7</v>
      </c>
      <c r="L332" s="64">
        <v>1</v>
      </c>
      <c r="M332" s="73">
        <f t="shared" si="21"/>
        <v>20</v>
      </c>
      <c r="N332" s="73">
        <f t="shared" si="22"/>
        <v>20</v>
      </c>
      <c r="O332" s="73">
        <f t="shared" si="19"/>
        <v>20</v>
      </c>
      <c r="P332" s="13">
        <f t="shared" si="23"/>
        <v>60</v>
      </c>
    </row>
    <row r="333" spans="1:16" x14ac:dyDescent="0.45">
      <c r="A333" s="145">
        <v>321</v>
      </c>
      <c r="B333" s="49">
        <v>328</v>
      </c>
      <c r="C333" s="49" t="s">
        <v>1</v>
      </c>
      <c r="D333" s="49">
        <v>21</v>
      </c>
      <c r="E333" s="64" t="s">
        <v>399</v>
      </c>
      <c r="G333" s="64" t="s">
        <v>344</v>
      </c>
      <c r="H333" s="64" t="s">
        <v>258</v>
      </c>
      <c r="I333" s="64" t="s">
        <v>410</v>
      </c>
      <c r="J333" s="64">
        <v>1</v>
      </c>
      <c r="K333" s="64">
        <v>7</v>
      </c>
      <c r="L333" s="64">
        <v>1</v>
      </c>
      <c r="M333" s="73">
        <f t="shared" si="21"/>
        <v>20</v>
      </c>
      <c r="N333" s="73">
        <f t="shared" si="22"/>
        <v>20</v>
      </c>
      <c r="O333" s="73">
        <f t="shared" si="19"/>
        <v>20</v>
      </c>
      <c r="P333" s="13">
        <f t="shared" si="23"/>
        <v>60</v>
      </c>
    </row>
    <row r="334" spans="1:16" x14ac:dyDescent="0.45">
      <c r="A334" s="145">
        <v>323</v>
      </c>
      <c r="B334" s="49">
        <v>329</v>
      </c>
      <c r="C334" s="49" t="s">
        <v>3</v>
      </c>
      <c r="D334" s="49">
        <v>21</v>
      </c>
      <c r="E334" s="64" t="s">
        <v>399</v>
      </c>
      <c r="G334" s="64" t="s">
        <v>344</v>
      </c>
      <c r="H334" s="64" t="s">
        <v>259</v>
      </c>
      <c r="I334" s="64" t="s">
        <v>410</v>
      </c>
      <c r="J334" s="64">
        <v>1</v>
      </c>
      <c r="K334" s="64">
        <v>7</v>
      </c>
      <c r="L334" s="64">
        <v>1</v>
      </c>
      <c r="M334" s="73">
        <f t="shared" si="21"/>
        <v>20</v>
      </c>
      <c r="N334" s="73">
        <f t="shared" si="22"/>
        <v>20</v>
      </c>
      <c r="O334" s="73">
        <f t="shared" si="19"/>
        <v>20</v>
      </c>
      <c r="P334" s="13">
        <f t="shared" si="23"/>
        <v>60</v>
      </c>
    </row>
    <row r="335" spans="1:16" x14ac:dyDescent="0.45">
      <c r="A335" s="145">
        <v>325</v>
      </c>
      <c r="B335" s="49">
        <v>330</v>
      </c>
      <c r="C335" s="49" t="s">
        <v>5</v>
      </c>
      <c r="D335" s="49">
        <v>21</v>
      </c>
      <c r="E335" s="64" t="s">
        <v>399</v>
      </c>
      <c r="G335" s="64" t="s">
        <v>344</v>
      </c>
      <c r="H335" s="64" t="s">
        <v>260</v>
      </c>
      <c r="I335" s="64" t="s">
        <v>410</v>
      </c>
      <c r="J335" s="64">
        <v>1</v>
      </c>
      <c r="K335" s="64">
        <v>7</v>
      </c>
      <c r="L335" s="64">
        <v>1</v>
      </c>
      <c r="M335" s="73">
        <f t="shared" si="21"/>
        <v>20</v>
      </c>
      <c r="N335" s="73">
        <f t="shared" si="22"/>
        <v>20</v>
      </c>
      <c r="O335" s="73">
        <f t="shared" si="19"/>
        <v>20</v>
      </c>
      <c r="P335" s="13">
        <f t="shared" si="23"/>
        <v>60</v>
      </c>
    </row>
    <row r="336" spans="1:16" x14ac:dyDescent="0.45">
      <c r="A336" s="145">
        <v>327</v>
      </c>
      <c r="B336" s="49">
        <v>331</v>
      </c>
      <c r="C336" s="49" t="s">
        <v>7</v>
      </c>
      <c r="D336" s="49">
        <v>21</v>
      </c>
      <c r="E336" s="64" t="s">
        <v>399</v>
      </c>
      <c r="G336" s="64" t="s">
        <v>344</v>
      </c>
      <c r="H336" s="64" t="s">
        <v>261</v>
      </c>
      <c r="I336" s="64" t="s">
        <v>410</v>
      </c>
      <c r="J336" s="64">
        <v>1</v>
      </c>
      <c r="K336" s="64">
        <v>7</v>
      </c>
      <c r="L336" s="64">
        <v>1</v>
      </c>
      <c r="M336" s="73">
        <f t="shared" si="21"/>
        <v>20</v>
      </c>
      <c r="N336" s="73">
        <f t="shared" si="22"/>
        <v>20</v>
      </c>
      <c r="O336" s="73">
        <f t="shared" si="19"/>
        <v>20</v>
      </c>
      <c r="P336" s="13">
        <f t="shared" si="23"/>
        <v>60</v>
      </c>
    </row>
    <row r="337" spans="1:16" x14ac:dyDescent="0.45">
      <c r="A337" s="145">
        <v>329</v>
      </c>
      <c r="B337" s="49">
        <v>332</v>
      </c>
      <c r="C337" s="49" t="s">
        <v>393</v>
      </c>
      <c r="D337" s="49">
        <v>21</v>
      </c>
      <c r="E337" s="64" t="s">
        <v>399</v>
      </c>
      <c r="G337" s="64" t="s">
        <v>344</v>
      </c>
      <c r="H337" s="64" t="s">
        <v>336</v>
      </c>
      <c r="I337" s="64" t="s">
        <v>410</v>
      </c>
      <c r="J337" s="64">
        <v>1</v>
      </c>
      <c r="K337" s="64">
        <v>7</v>
      </c>
      <c r="L337" s="64">
        <v>1</v>
      </c>
      <c r="M337" s="73">
        <f t="shared" si="21"/>
        <v>20</v>
      </c>
      <c r="N337" s="73">
        <f t="shared" si="22"/>
        <v>20</v>
      </c>
      <c r="O337" s="73">
        <f t="shared" si="19"/>
        <v>20</v>
      </c>
      <c r="P337" s="13">
        <f t="shared" si="23"/>
        <v>60</v>
      </c>
    </row>
    <row r="338" spans="1:16" x14ac:dyDescent="0.45">
      <c r="A338" s="145">
        <v>331</v>
      </c>
      <c r="B338" s="49">
        <v>333</v>
      </c>
      <c r="C338" s="49" t="s">
        <v>124</v>
      </c>
      <c r="D338" s="49">
        <v>21</v>
      </c>
      <c r="E338" s="64" t="s">
        <v>399</v>
      </c>
      <c r="G338" s="64" t="s">
        <v>344</v>
      </c>
      <c r="H338" s="64" t="s">
        <v>337</v>
      </c>
      <c r="I338" s="64" t="s">
        <v>410</v>
      </c>
      <c r="J338" s="64">
        <v>1</v>
      </c>
      <c r="K338" s="64">
        <v>7</v>
      </c>
      <c r="L338" s="64">
        <v>1</v>
      </c>
      <c r="M338" s="73">
        <f t="shared" si="21"/>
        <v>20</v>
      </c>
      <c r="N338" s="73">
        <f t="shared" si="22"/>
        <v>20</v>
      </c>
      <c r="O338" s="73">
        <f t="shared" si="19"/>
        <v>20</v>
      </c>
      <c r="P338" s="13">
        <f t="shared" si="23"/>
        <v>60</v>
      </c>
    </row>
    <row r="339" spans="1:16" x14ac:dyDescent="0.45">
      <c r="A339" s="145">
        <v>333</v>
      </c>
      <c r="B339" s="49">
        <v>334</v>
      </c>
      <c r="C339" s="49" t="s">
        <v>396</v>
      </c>
      <c r="D339" s="49">
        <v>21</v>
      </c>
      <c r="E339" s="64" t="s">
        <v>399</v>
      </c>
      <c r="G339" s="64" t="s">
        <v>344</v>
      </c>
      <c r="H339" s="64" t="s">
        <v>338</v>
      </c>
      <c r="I339" s="64" t="s">
        <v>410</v>
      </c>
      <c r="J339" s="64">
        <v>1</v>
      </c>
      <c r="K339" s="64">
        <v>7</v>
      </c>
      <c r="L339" s="64">
        <v>1</v>
      </c>
      <c r="M339" s="73">
        <f t="shared" si="21"/>
        <v>20</v>
      </c>
      <c r="N339" s="73">
        <f t="shared" si="22"/>
        <v>20</v>
      </c>
      <c r="O339" s="73">
        <f t="shared" si="19"/>
        <v>20</v>
      </c>
      <c r="P339" s="13">
        <f t="shared" si="23"/>
        <v>60</v>
      </c>
    </row>
    <row r="340" spans="1:16" x14ac:dyDescent="0.45">
      <c r="A340" s="145">
        <v>335</v>
      </c>
      <c r="B340" s="49">
        <v>335</v>
      </c>
      <c r="C340" s="49" t="s">
        <v>398</v>
      </c>
      <c r="D340" s="49">
        <v>21</v>
      </c>
      <c r="E340" s="64" t="s">
        <v>399</v>
      </c>
      <c r="G340" s="64" t="s">
        <v>344</v>
      </c>
      <c r="H340" s="64" t="s">
        <v>339</v>
      </c>
      <c r="I340" s="64" t="s">
        <v>410</v>
      </c>
      <c r="J340" s="64">
        <v>1</v>
      </c>
      <c r="K340" s="64">
        <v>7</v>
      </c>
      <c r="L340" s="64">
        <v>1</v>
      </c>
      <c r="M340" s="73">
        <f t="shared" si="21"/>
        <v>20</v>
      </c>
      <c r="N340" s="73">
        <f t="shared" si="22"/>
        <v>20</v>
      </c>
      <c r="O340" s="73">
        <f t="shared" si="19"/>
        <v>20</v>
      </c>
      <c r="P340" s="13">
        <f t="shared" si="23"/>
        <v>60</v>
      </c>
    </row>
    <row r="341" spans="1:16" x14ac:dyDescent="0.45">
      <c r="A341" s="147">
        <v>336</v>
      </c>
      <c r="B341" s="49">
        <v>336</v>
      </c>
      <c r="C341" s="49" t="s">
        <v>0</v>
      </c>
      <c r="D341" s="49">
        <v>22</v>
      </c>
      <c r="E341" s="64" t="s">
        <v>399</v>
      </c>
      <c r="G341" s="64" t="s">
        <v>343</v>
      </c>
      <c r="H341" s="64" t="s">
        <v>258</v>
      </c>
      <c r="I341" s="64" t="s">
        <v>410</v>
      </c>
      <c r="J341" s="64">
        <v>1</v>
      </c>
      <c r="K341" s="64">
        <v>8</v>
      </c>
      <c r="L341" s="64">
        <v>1</v>
      </c>
      <c r="M341" s="73">
        <f t="shared" si="21"/>
        <v>20</v>
      </c>
      <c r="N341" s="73">
        <f t="shared" si="22"/>
        <v>20</v>
      </c>
      <c r="O341" s="73">
        <f t="shared" si="19"/>
        <v>20</v>
      </c>
      <c r="P341" s="13">
        <f t="shared" si="23"/>
        <v>60</v>
      </c>
    </row>
    <row r="342" spans="1:16" x14ac:dyDescent="0.45">
      <c r="A342" s="147">
        <v>338</v>
      </c>
      <c r="B342" s="49">
        <v>337</v>
      </c>
      <c r="C342" s="49" t="s">
        <v>2</v>
      </c>
      <c r="D342" s="49">
        <v>22</v>
      </c>
      <c r="E342" s="64" t="s">
        <v>399</v>
      </c>
      <c r="G342" s="64" t="s">
        <v>343</v>
      </c>
      <c r="H342" s="64" t="s">
        <v>259</v>
      </c>
      <c r="I342" s="64" t="s">
        <v>410</v>
      </c>
      <c r="J342" s="64">
        <v>1</v>
      </c>
      <c r="K342" s="64">
        <v>8</v>
      </c>
      <c r="L342" s="64">
        <v>1</v>
      </c>
      <c r="M342" s="73">
        <f t="shared" si="21"/>
        <v>20</v>
      </c>
      <c r="N342" s="73">
        <f t="shared" si="22"/>
        <v>20</v>
      </c>
      <c r="O342" s="73">
        <f t="shared" si="19"/>
        <v>20</v>
      </c>
      <c r="P342" s="13">
        <f t="shared" si="23"/>
        <v>60</v>
      </c>
    </row>
    <row r="343" spans="1:16" x14ac:dyDescent="0.45">
      <c r="A343" s="147">
        <v>340</v>
      </c>
      <c r="B343" s="49">
        <v>338</v>
      </c>
      <c r="C343" s="49" t="s">
        <v>4</v>
      </c>
      <c r="D343" s="49">
        <v>22</v>
      </c>
      <c r="E343" s="64" t="s">
        <v>399</v>
      </c>
      <c r="G343" s="64" t="s">
        <v>343</v>
      </c>
      <c r="H343" s="64" t="s">
        <v>260</v>
      </c>
      <c r="I343" s="64" t="s">
        <v>410</v>
      </c>
      <c r="J343" s="64">
        <v>1</v>
      </c>
      <c r="K343" s="64">
        <v>8</v>
      </c>
      <c r="L343" s="64">
        <v>1</v>
      </c>
      <c r="M343" s="73">
        <f t="shared" si="21"/>
        <v>20</v>
      </c>
      <c r="N343" s="73">
        <f t="shared" si="22"/>
        <v>20</v>
      </c>
      <c r="O343" s="73">
        <f t="shared" si="19"/>
        <v>20</v>
      </c>
      <c r="P343" s="13">
        <f t="shared" si="23"/>
        <v>60</v>
      </c>
    </row>
    <row r="344" spans="1:16" x14ac:dyDescent="0.45">
      <c r="A344" s="147">
        <v>342</v>
      </c>
      <c r="B344" s="49">
        <v>339</v>
      </c>
      <c r="C344" s="49" t="s">
        <v>6</v>
      </c>
      <c r="D344" s="49">
        <v>22</v>
      </c>
      <c r="E344" s="64" t="s">
        <v>399</v>
      </c>
      <c r="G344" s="64" t="s">
        <v>343</v>
      </c>
      <c r="H344" s="64" t="s">
        <v>261</v>
      </c>
      <c r="I344" s="64" t="s">
        <v>410</v>
      </c>
      <c r="J344" s="64">
        <v>1</v>
      </c>
      <c r="K344" s="64">
        <v>8</v>
      </c>
      <c r="L344" s="64">
        <v>1</v>
      </c>
      <c r="M344" s="73">
        <f t="shared" si="21"/>
        <v>20</v>
      </c>
      <c r="N344" s="73">
        <f t="shared" si="22"/>
        <v>20</v>
      </c>
      <c r="O344" s="73">
        <f t="shared" si="19"/>
        <v>20</v>
      </c>
      <c r="P344" s="13">
        <f t="shared" si="23"/>
        <v>60</v>
      </c>
    </row>
    <row r="345" spans="1:16" x14ac:dyDescent="0.45">
      <c r="A345" s="147">
        <v>344</v>
      </c>
      <c r="B345" s="49">
        <v>340</v>
      </c>
      <c r="C345" s="49" t="s">
        <v>391</v>
      </c>
      <c r="D345" s="49">
        <v>22</v>
      </c>
      <c r="E345" s="64" t="s">
        <v>399</v>
      </c>
      <c r="G345" s="64" t="s">
        <v>343</v>
      </c>
      <c r="H345" s="64" t="s">
        <v>336</v>
      </c>
      <c r="I345" s="64" t="s">
        <v>410</v>
      </c>
      <c r="J345" s="64">
        <v>1</v>
      </c>
      <c r="K345" s="64">
        <v>8</v>
      </c>
      <c r="L345" s="64">
        <v>1</v>
      </c>
      <c r="M345" s="73">
        <f t="shared" si="21"/>
        <v>20</v>
      </c>
      <c r="N345" s="73">
        <f t="shared" si="22"/>
        <v>20</v>
      </c>
      <c r="O345" s="73">
        <f t="shared" si="19"/>
        <v>20</v>
      </c>
      <c r="P345" s="13">
        <f t="shared" si="23"/>
        <v>60</v>
      </c>
    </row>
    <row r="346" spans="1:16" x14ac:dyDescent="0.45">
      <c r="A346" s="147">
        <v>346</v>
      </c>
      <c r="B346" s="49">
        <v>341</v>
      </c>
      <c r="C346" s="49" t="s">
        <v>394</v>
      </c>
      <c r="D346" s="49">
        <v>22</v>
      </c>
      <c r="E346" s="64" t="s">
        <v>399</v>
      </c>
      <c r="G346" s="64" t="s">
        <v>343</v>
      </c>
      <c r="H346" s="64" t="s">
        <v>337</v>
      </c>
      <c r="I346" s="64" t="s">
        <v>410</v>
      </c>
      <c r="J346" s="64">
        <v>1</v>
      </c>
      <c r="K346" s="64">
        <v>8</v>
      </c>
      <c r="L346" s="64">
        <v>1</v>
      </c>
      <c r="M346" s="73">
        <f t="shared" si="21"/>
        <v>20</v>
      </c>
      <c r="N346" s="73">
        <f t="shared" si="22"/>
        <v>20</v>
      </c>
      <c r="O346" s="73">
        <f t="shared" si="19"/>
        <v>20</v>
      </c>
      <c r="P346" s="13">
        <f t="shared" si="23"/>
        <v>60</v>
      </c>
    </row>
    <row r="347" spans="1:16" x14ac:dyDescent="0.45">
      <c r="A347" s="147">
        <v>348</v>
      </c>
      <c r="B347" s="49">
        <v>342</v>
      </c>
      <c r="C347" s="49" t="s">
        <v>395</v>
      </c>
      <c r="D347" s="49">
        <v>22</v>
      </c>
      <c r="E347" s="64" t="s">
        <v>399</v>
      </c>
      <c r="G347" s="64" t="s">
        <v>343</v>
      </c>
      <c r="H347" s="64" t="s">
        <v>338</v>
      </c>
      <c r="I347" s="64" t="s">
        <v>410</v>
      </c>
      <c r="J347" s="64">
        <v>1</v>
      </c>
      <c r="K347" s="64">
        <v>8</v>
      </c>
      <c r="L347" s="64">
        <v>1</v>
      </c>
      <c r="M347" s="73">
        <f t="shared" si="21"/>
        <v>20</v>
      </c>
      <c r="N347" s="73">
        <f t="shared" si="22"/>
        <v>20</v>
      </c>
      <c r="O347" s="73">
        <f t="shared" si="19"/>
        <v>20</v>
      </c>
      <c r="P347" s="13">
        <f t="shared" si="23"/>
        <v>60</v>
      </c>
    </row>
    <row r="348" spans="1:16" x14ac:dyDescent="0.45">
      <c r="A348" s="147">
        <v>350</v>
      </c>
      <c r="B348" s="49">
        <v>343</v>
      </c>
      <c r="C348" s="49" t="s">
        <v>397</v>
      </c>
      <c r="D348" s="49">
        <v>22</v>
      </c>
      <c r="E348" s="64" t="s">
        <v>399</v>
      </c>
      <c r="G348" s="64" t="s">
        <v>343</v>
      </c>
      <c r="H348" s="64" t="s">
        <v>339</v>
      </c>
      <c r="I348" s="64" t="s">
        <v>410</v>
      </c>
      <c r="J348" s="64">
        <v>1</v>
      </c>
      <c r="K348" s="64">
        <v>8</v>
      </c>
      <c r="L348" s="64">
        <v>1</v>
      </c>
      <c r="M348" s="73">
        <f t="shared" si="21"/>
        <v>20</v>
      </c>
      <c r="N348" s="73">
        <f t="shared" si="22"/>
        <v>20</v>
      </c>
      <c r="O348" s="73">
        <f t="shared" si="19"/>
        <v>20</v>
      </c>
      <c r="P348" s="13">
        <f t="shared" si="23"/>
        <v>60</v>
      </c>
    </row>
    <row r="349" spans="1:16" x14ac:dyDescent="0.45">
      <c r="A349" s="148">
        <v>337</v>
      </c>
      <c r="B349" s="49">
        <v>344</v>
      </c>
      <c r="C349" s="49" t="s">
        <v>1</v>
      </c>
      <c r="D349" s="49">
        <v>22</v>
      </c>
      <c r="E349" s="64" t="s">
        <v>399</v>
      </c>
      <c r="G349" s="64" t="s">
        <v>344</v>
      </c>
      <c r="H349" s="64" t="s">
        <v>258</v>
      </c>
      <c r="I349" s="64" t="s">
        <v>410</v>
      </c>
      <c r="J349" s="64">
        <v>1</v>
      </c>
      <c r="K349" s="64">
        <v>8</v>
      </c>
      <c r="L349" s="64">
        <v>1</v>
      </c>
      <c r="M349" s="73">
        <f t="shared" si="21"/>
        <v>20</v>
      </c>
      <c r="N349" s="73">
        <f t="shared" si="22"/>
        <v>20</v>
      </c>
      <c r="O349" s="73">
        <f t="shared" si="19"/>
        <v>20</v>
      </c>
      <c r="P349" s="13">
        <f t="shared" si="23"/>
        <v>60</v>
      </c>
    </row>
    <row r="350" spans="1:16" x14ac:dyDescent="0.45">
      <c r="A350" s="148">
        <v>339</v>
      </c>
      <c r="B350" s="49">
        <v>345</v>
      </c>
      <c r="C350" s="49" t="s">
        <v>3</v>
      </c>
      <c r="D350" s="49">
        <v>22</v>
      </c>
      <c r="E350" s="64" t="s">
        <v>399</v>
      </c>
      <c r="G350" s="64" t="s">
        <v>344</v>
      </c>
      <c r="H350" s="64" t="s">
        <v>259</v>
      </c>
      <c r="I350" s="64" t="s">
        <v>410</v>
      </c>
      <c r="J350" s="64">
        <v>1</v>
      </c>
      <c r="K350" s="64">
        <v>8</v>
      </c>
      <c r="L350" s="64">
        <v>1</v>
      </c>
      <c r="M350" s="73">
        <f t="shared" si="21"/>
        <v>20</v>
      </c>
      <c r="N350" s="73">
        <f t="shared" si="22"/>
        <v>20</v>
      </c>
      <c r="O350" s="73">
        <f t="shared" si="19"/>
        <v>20</v>
      </c>
      <c r="P350" s="13">
        <f t="shared" si="23"/>
        <v>60</v>
      </c>
    </row>
    <row r="351" spans="1:16" x14ac:dyDescent="0.45">
      <c r="A351" s="148">
        <v>341</v>
      </c>
      <c r="B351" s="49">
        <v>346</v>
      </c>
      <c r="C351" s="49" t="s">
        <v>5</v>
      </c>
      <c r="D351" s="49">
        <v>22</v>
      </c>
      <c r="E351" s="64" t="s">
        <v>399</v>
      </c>
      <c r="G351" s="64" t="s">
        <v>344</v>
      </c>
      <c r="H351" s="64" t="s">
        <v>260</v>
      </c>
      <c r="I351" s="64" t="s">
        <v>410</v>
      </c>
      <c r="J351" s="64">
        <v>1</v>
      </c>
      <c r="K351" s="64">
        <v>8</v>
      </c>
      <c r="L351" s="64">
        <v>1</v>
      </c>
      <c r="M351" s="73">
        <f t="shared" si="21"/>
        <v>20</v>
      </c>
      <c r="N351" s="73">
        <f t="shared" si="22"/>
        <v>20</v>
      </c>
      <c r="O351" s="73">
        <f t="shared" si="19"/>
        <v>20</v>
      </c>
      <c r="P351" s="13">
        <f t="shared" si="23"/>
        <v>60</v>
      </c>
    </row>
    <row r="352" spans="1:16" x14ac:dyDescent="0.45">
      <c r="A352" s="148">
        <v>343</v>
      </c>
      <c r="B352" s="49">
        <v>347</v>
      </c>
      <c r="C352" s="49" t="s">
        <v>7</v>
      </c>
      <c r="D352" s="49">
        <v>22</v>
      </c>
      <c r="E352" s="64" t="s">
        <v>399</v>
      </c>
      <c r="G352" s="64" t="s">
        <v>344</v>
      </c>
      <c r="H352" s="64" t="s">
        <v>261</v>
      </c>
      <c r="I352" s="64" t="s">
        <v>410</v>
      </c>
      <c r="J352" s="64">
        <v>1</v>
      </c>
      <c r="K352" s="64">
        <v>8</v>
      </c>
      <c r="L352" s="64">
        <v>1</v>
      </c>
      <c r="M352" s="73">
        <f t="shared" si="21"/>
        <v>20</v>
      </c>
      <c r="N352" s="73">
        <f t="shared" si="22"/>
        <v>20</v>
      </c>
      <c r="O352" s="73">
        <f t="shared" si="19"/>
        <v>20</v>
      </c>
      <c r="P352" s="13">
        <f t="shared" si="23"/>
        <v>60</v>
      </c>
    </row>
    <row r="353" spans="1:16" x14ac:dyDescent="0.45">
      <c r="A353" s="148">
        <v>345</v>
      </c>
      <c r="B353" s="49">
        <v>348</v>
      </c>
      <c r="C353" s="49" t="s">
        <v>393</v>
      </c>
      <c r="D353" s="49">
        <v>22</v>
      </c>
      <c r="E353" s="64" t="s">
        <v>399</v>
      </c>
      <c r="G353" s="64" t="s">
        <v>344</v>
      </c>
      <c r="H353" s="64" t="s">
        <v>336</v>
      </c>
      <c r="I353" s="64" t="s">
        <v>410</v>
      </c>
      <c r="J353" s="64">
        <v>1</v>
      </c>
      <c r="K353" s="64">
        <v>8</v>
      </c>
      <c r="L353" s="64">
        <v>1</v>
      </c>
      <c r="M353" s="73">
        <f t="shared" si="21"/>
        <v>20</v>
      </c>
      <c r="N353" s="73">
        <f t="shared" si="22"/>
        <v>20</v>
      </c>
      <c r="O353" s="73">
        <f t="shared" si="19"/>
        <v>20</v>
      </c>
      <c r="P353" s="13">
        <f t="shared" si="23"/>
        <v>60</v>
      </c>
    </row>
    <row r="354" spans="1:16" x14ac:dyDescent="0.45">
      <c r="A354" s="148">
        <v>347</v>
      </c>
      <c r="B354" s="49">
        <v>349</v>
      </c>
      <c r="C354" s="49" t="s">
        <v>124</v>
      </c>
      <c r="D354" s="49">
        <v>22</v>
      </c>
      <c r="E354" s="64" t="s">
        <v>399</v>
      </c>
      <c r="G354" s="64" t="s">
        <v>344</v>
      </c>
      <c r="H354" s="64" t="s">
        <v>337</v>
      </c>
      <c r="I354" s="64" t="s">
        <v>410</v>
      </c>
      <c r="J354" s="64">
        <v>1</v>
      </c>
      <c r="K354" s="64">
        <v>8</v>
      </c>
      <c r="L354" s="64">
        <v>1</v>
      </c>
      <c r="M354" s="73">
        <f t="shared" si="21"/>
        <v>20</v>
      </c>
      <c r="N354" s="73">
        <f t="shared" si="22"/>
        <v>20</v>
      </c>
      <c r="O354" s="73">
        <f t="shared" si="19"/>
        <v>20</v>
      </c>
      <c r="P354" s="13">
        <f t="shared" si="23"/>
        <v>60</v>
      </c>
    </row>
    <row r="355" spans="1:16" x14ac:dyDescent="0.45">
      <c r="A355" s="148">
        <v>349</v>
      </c>
      <c r="B355" s="49">
        <v>350</v>
      </c>
      <c r="C355" s="49" t="s">
        <v>396</v>
      </c>
      <c r="D355" s="49">
        <v>22</v>
      </c>
      <c r="E355" s="64" t="s">
        <v>399</v>
      </c>
      <c r="G355" s="64" t="s">
        <v>344</v>
      </c>
      <c r="H355" s="64" t="s">
        <v>338</v>
      </c>
      <c r="I355" s="64" t="s">
        <v>410</v>
      </c>
      <c r="J355" s="64">
        <v>1</v>
      </c>
      <c r="K355" s="64">
        <v>8</v>
      </c>
      <c r="L355" s="64">
        <v>1</v>
      </c>
      <c r="M355" s="73">
        <f t="shared" si="21"/>
        <v>20</v>
      </c>
      <c r="N355" s="73">
        <f t="shared" si="22"/>
        <v>20</v>
      </c>
      <c r="O355" s="73">
        <f t="shared" si="19"/>
        <v>20</v>
      </c>
      <c r="P355" s="13">
        <f t="shared" si="23"/>
        <v>60</v>
      </c>
    </row>
    <row r="356" spans="1:16" x14ac:dyDescent="0.45">
      <c r="A356" s="148">
        <v>351</v>
      </c>
      <c r="B356" s="49">
        <v>351</v>
      </c>
      <c r="C356" s="49" t="s">
        <v>398</v>
      </c>
      <c r="D356" s="49">
        <v>22</v>
      </c>
      <c r="E356" s="64" t="s">
        <v>399</v>
      </c>
      <c r="G356" s="64" t="s">
        <v>344</v>
      </c>
      <c r="H356" s="64" t="s">
        <v>339</v>
      </c>
      <c r="I356" s="64" t="s">
        <v>410</v>
      </c>
      <c r="J356" s="64">
        <v>1</v>
      </c>
      <c r="K356" s="64">
        <v>8</v>
      </c>
      <c r="L356" s="64">
        <v>1</v>
      </c>
      <c r="M356" s="73">
        <f t="shared" si="21"/>
        <v>20</v>
      </c>
      <c r="N356" s="73">
        <f t="shared" si="22"/>
        <v>20</v>
      </c>
      <c r="O356" s="73">
        <f t="shared" si="19"/>
        <v>20</v>
      </c>
      <c r="P356" s="13">
        <f t="shared" si="23"/>
        <v>60</v>
      </c>
    </row>
    <row r="357" spans="1:16" x14ac:dyDescent="0.45">
      <c r="A357" s="144">
        <v>352</v>
      </c>
      <c r="B357" s="49">
        <v>352</v>
      </c>
      <c r="C357" s="49" t="s">
        <v>0</v>
      </c>
      <c r="D357" s="49">
        <v>23</v>
      </c>
      <c r="E357" s="49" t="s">
        <v>390</v>
      </c>
      <c r="F357" s="49">
        <v>2</v>
      </c>
      <c r="G357" s="49" t="s">
        <v>146</v>
      </c>
      <c r="I357" s="64" t="s">
        <v>344</v>
      </c>
      <c r="J357" s="64">
        <v>1</v>
      </c>
      <c r="K357" s="64">
        <v>1</v>
      </c>
      <c r="L357" s="64"/>
      <c r="M357" s="49">
        <v>40</v>
      </c>
      <c r="N357" s="49"/>
      <c r="O357" s="49">
        <v>20</v>
      </c>
      <c r="P357" s="13">
        <f t="shared" si="23"/>
        <v>60</v>
      </c>
    </row>
    <row r="358" spans="1:16" x14ac:dyDescent="0.45">
      <c r="A358" s="146">
        <v>354</v>
      </c>
      <c r="B358" s="49">
        <v>353</v>
      </c>
      <c r="C358" s="49" t="s">
        <v>2</v>
      </c>
      <c r="D358" s="49">
        <v>23</v>
      </c>
      <c r="E358" s="49" t="s">
        <v>390</v>
      </c>
      <c r="F358" s="49">
        <v>2</v>
      </c>
      <c r="G358" s="49" t="s">
        <v>146</v>
      </c>
      <c r="J358" s="64">
        <v>1</v>
      </c>
      <c r="M358" s="49">
        <v>60</v>
      </c>
      <c r="N358" s="49"/>
      <c r="O358" s="49"/>
      <c r="P358" s="13">
        <f t="shared" si="23"/>
        <v>60</v>
      </c>
    </row>
    <row r="359" spans="1:16" x14ac:dyDescent="0.45">
      <c r="A359" s="146">
        <v>356</v>
      </c>
      <c r="B359" s="49">
        <v>354</v>
      </c>
      <c r="C359" s="49" t="s">
        <v>4</v>
      </c>
      <c r="D359" s="49">
        <v>23</v>
      </c>
      <c r="E359" s="49" t="s">
        <v>390</v>
      </c>
      <c r="F359" s="49">
        <v>2</v>
      </c>
      <c r="G359" s="49" t="s">
        <v>146</v>
      </c>
      <c r="J359" s="64">
        <v>1</v>
      </c>
      <c r="M359" s="49">
        <v>60</v>
      </c>
      <c r="N359" s="49"/>
      <c r="O359" s="49"/>
      <c r="P359" s="13">
        <f t="shared" si="23"/>
        <v>60</v>
      </c>
    </row>
    <row r="360" spans="1:16" x14ac:dyDescent="0.45">
      <c r="A360" s="146">
        <v>358</v>
      </c>
      <c r="B360" s="49">
        <v>355</v>
      </c>
      <c r="C360" s="49" t="s">
        <v>6</v>
      </c>
      <c r="D360" s="49">
        <v>23</v>
      </c>
      <c r="E360" s="49" t="s">
        <v>390</v>
      </c>
      <c r="F360" s="49">
        <v>2</v>
      </c>
      <c r="G360" s="49" t="s">
        <v>146</v>
      </c>
      <c r="J360" s="64">
        <v>1</v>
      </c>
      <c r="M360" s="49">
        <v>60</v>
      </c>
      <c r="N360" s="49"/>
      <c r="O360" s="49"/>
      <c r="P360" s="13">
        <f t="shared" si="23"/>
        <v>60</v>
      </c>
    </row>
    <row r="361" spans="1:16" x14ac:dyDescent="0.45">
      <c r="A361" s="146">
        <v>360</v>
      </c>
      <c r="B361" s="49">
        <v>356</v>
      </c>
      <c r="C361" s="49" t="s">
        <v>391</v>
      </c>
      <c r="D361" s="49">
        <v>23</v>
      </c>
      <c r="E361" s="49" t="s">
        <v>392</v>
      </c>
      <c r="F361" s="49">
        <v>2</v>
      </c>
      <c r="G361" s="49" t="s">
        <v>146</v>
      </c>
      <c r="J361" s="64">
        <v>1</v>
      </c>
      <c r="M361" s="49">
        <v>60</v>
      </c>
      <c r="N361" s="49"/>
      <c r="O361" s="49"/>
      <c r="P361" s="13">
        <f t="shared" si="23"/>
        <v>60</v>
      </c>
    </row>
    <row r="362" spans="1:16" x14ac:dyDescent="0.45">
      <c r="A362" s="146">
        <v>362</v>
      </c>
      <c r="B362" s="49">
        <v>357</v>
      </c>
      <c r="C362" s="49" t="s">
        <v>394</v>
      </c>
      <c r="D362" s="49">
        <v>23</v>
      </c>
      <c r="E362" s="49" t="s">
        <v>392</v>
      </c>
      <c r="F362" s="49">
        <v>2</v>
      </c>
      <c r="G362" s="49" t="s">
        <v>146</v>
      </c>
      <c r="J362" s="64">
        <v>1</v>
      </c>
      <c r="M362" s="49">
        <v>60</v>
      </c>
      <c r="N362" s="49"/>
      <c r="O362" s="49"/>
      <c r="P362" s="13">
        <f t="shared" si="23"/>
        <v>60</v>
      </c>
    </row>
    <row r="363" spans="1:16" x14ac:dyDescent="0.45">
      <c r="A363" s="146">
        <v>364</v>
      </c>
      <c r="B363" s="49">
        <v>358</v>
      </c>
      <c r="C363" s="49" t="s">
        <v>395</v>
      </c>
      <c r="D363" s="49">
        <v>23</v>
      </c>
      <c r="E363" s="49" t="s">
        <v>392</v>
      </c>
      <c r="F363" s="49">
        <v>2</v>
      </c>
      <c r="G363" s="49" t="s">
        <v>146</v>
      </c>
      <c r="J363" s="64">
        <v>1</v>
      </c>
      <c r="M363" s="49">
        <v>60</v>
      </c>
      <c r="N363" s="49"/>
      <c r="O363" s="49"/>
      <c r="P363" s="13">
        <f t="shared" si="23"/>
        <v>60</v>
      </c>
    </row>
    <row r="364" spans="1:16" x14ac:dyDescent="0.45">
      <c r="A364" s="146">
        <v>366</v>
      </c>
      <c r="B364" s="49">
        <v>359</v>
      </c>
      <c r="C364" s="49" t="s">
        <v>397</v>
      </c>
      <c r="D364" s="49">
        <v>23</v>
      </c>
      <c r="E364" s="49" t="s">
        <v>392</v>
      </c>
      <c r="F364" s="49">
        <v>2</v>
      </c>
      <c r="G364" s="49" t="s">
        <v>146</v>
      </c>
      <c r="J364" s="64">
        <v>1</v>
      </c>
      <c r="K364" s="64"/>
      <c r="L364" s="64"/>
      <c r="M364" s="49">
        <v>60</v>
      </c>
      <c r="N364" s="49"/>
      <c r="O364" s="49"/>
      <c r="P364" s="13">
        <f t="shared" si="23"/>
        <v>60</v>
      </c>
    </row>
    <row r="365" spans="1:16" x14ac:dyDescent="0.45">
      <c r="A365" s="145">
        <v>353</v>
      </c>
      <c r="B365" s="49">
        <v>360</v>
      </c>
      <c r="C365" s="49" t="s">
        <v>1</v>
      </c>
      <c r="D365" s="49">
        <v>23</v>
      </c>
      <c r="E365" s="49" t="s">
        <v>390</v>
      </c>
      <c r="F365" s="49">
        <v>2</v>
      </c>
      <c r="G365" s="49" t="s">
        <v>146</v>
      </c>
      <c r="J365" s="64">
        <v>1</v>
      </c>
      <c r="M365" s="49">
        <v>60</v>
      </c>
      <c r="N365" s="49"/>
      <c r="O365" s="49"/>
      <c r="P365" s="13">
        <f t="shared" si="23"/>
        <v>60</v>
      </c>
    </row>
    <row r="366" spans="1:16" x14ac:dyDescent="0.45">
      <c r="A366" s="145">
        <v>355</v>
      </c>
      <c r="B366" s="49">
        <v>361</v>
      </c>
      <c r="C366" s="49" t="s">
        <v>3</v>
      </c>
      <c r="D366" s="49">
        <v>23</v>
      </c>
      <c r="E366" s="49" t="s">
        <v>390</v>
      </c>
      <c r="F366" s="49">
        <v>2</v>
      </c>
      <c r="G366" s="49" t="s">
        <v>146</v>
      </c>
      <c r="J366" s="64">
        <v>1</v>
      </c>
      <c r="M366" s="49">
        <v>60</v>
      </c>
      <c r="N366" s="49"/>
      <c r="O366" s="49"/>
      <c r="P366" s="13">
        <f t="shared" si="23"/>
        <v>60</v>
      </c>
    </row>
    <row r="367" spans="1:16" x14ac:dyDescent="0.45">
      <c r="A367" s="145">
        <v>357</v>
      </c>
      <c r="B367" s="49">
        <v>362</v>
      </c>
      <c r="C367" s="49" t="s">
        <v>5</v>
      </c>
      <c r="D367" s="49">
        <v>23</v>
      </c>
      <c r="E367" s="49" t="s">
        <v>390</v>
      </c>
      <c r="F367" s="49">
        <v>2</v>
      </c>
      <c r="G367" s="49" t="s">
        <v>146</v>
      </c>
      <c r="J367" s="64">
        <v>1</v>
      </c>
      <c r="M367" s="49">
        <v>60</v>
      </c>
      <c r="N367" s="49"/>
      <c r="O367" s="49"/>
      <c r="P367" s="13">
        <f t="shared" si="23"/>
        <v>60</v>
      </c>
    </row>
    <row r="368" spans="1:16" x14ac:dyDescent="0.45">
      <c r="A368" s="145">
        <v>359</v>
      </c>
      <c r="B368" s="49">
        <v>363</v>
      </c>
      <c r="C368" s="49" t="s">
        <v>7</v>
      </c>
      <c r="D368" s="49">
        <v>23</v>
      </c>
      <c r="E368" s="49" t="s">
        <v>390</v>
      </c>
      <c r="F368" s="49">
        <v>2</v>
      </c>
      <c r="G368" s="49" t="s">
        <v>146</v>
      </c>
      <c r="J368" s="64">
        <v>1</v>
      </c>
      <c r="M368" s="49">
        <v>60</v>
      </c>
      <c r="N368" s="49"/>
      <c r="O368" s="49"/>
      <c r="P368" s="13">
        <f t="shared" si="23"/>
        <v>60</v>
      </c>
    </row>
    <row r="369" spans="1:16" x14ac:dyDescent="0.45">
      <c r="A369" s="145">
        <v>361</v>
      </c>
      <c r="B369" s="49">
        <v>364</v>
      </c>
      <c r="C369" s="49" t="s">
        <v>393</v>
      </c>
      <c r="D369" s="49">
        <v>23</v>
      </c>
      <c r="E369" s="49" t="s">
        <v>392</v>
      </c>
      <c r="F369" s="49">
        <v>2</v>
      </c>
      <c r="G369" s="49" t="s">
        <v>146</v>
      </c>
      <c r="J369" s="64">
        <v>1</v>
      </c>
      <c r="M369" s="49">
        <v>60</v>
      </c>
      <c r="N369" s="49"/>
      <c r="O369" s="49"/>
      <c r="P369" s="13">
        <f t="shared" si="23"/>
        <v>60</v>
      </c>
    </row>
    <row r="370" spans="1:16" x14ac:dyDescent="0.45">
      <c r="A370" s="145">
        <v>363</v>
      </c>
      <c r="B370" s="49">
        <v>365</v>
      </c>
      <c r="C370" s="49" t="s">
        <v>124</v>
      </c>
      <c r="D370" s="49">
        <v>23</v>
      </c>
      <c r="E370" s="49" t="s">
        <v>392</v>
      </c>
      <c r="F370" s="49">
        <v>2</v>
      </c>
      <c r="G370" s="49" t="s">
        <v>146</v>
      </c>
      <c r="J370" s="64">
        <v>1</v>
      </c>
      <c r="M370" s="49">
        <v>60</v>
      </c>
      <c r="N370" s="49"/>
      <c r="O370" s="49"/>
      <c r="P370" s="13">
        <f t="shared" si="23"/>
        <v>60</v>
      </c>
    </row>
    <row r="371" spans="1:16" x14ac:dyDescent="0.45">
      <c r="A371" s="145">
        <v>365</v>
      </c>
      <c r="B371" s="49">
        <v>366</v>
      </c>
      <c r="C371" s="49" t="s">
        <v>396</v>
      </c>
      <c r="D371" s="49">
        <v>23</v>
      </c>
      <c r="E371" s="49" t="s">
        <v>392</v>
      </c>
      <c r="F371" s="49">
        <v>2</v>
      </c>
      <c r="G371" s="49" t="s">
        <v>146</v>
      </c>
      <c r="J371" s="64">
        <v>1</v>
      </c>
      <c r="K371" s="64"/>
      <c r="L371" s="64"/>
      <c r="M371" s="49">
        <v>60</v>
      </c>
      <c r="N371" s="49"/>
      <c r="O371" s="49"/>
      <c r="P371" s="13">
        <f t="shared" si="23"/>
        <v>60</v>
      </c>
    </row>
    <row r="372" spans="1:16" x14ac:dyDescent="0.45">
      <c r="A372" s="145">
        <v>367</v>
      </c>
      <c r="B372" s="49">
        <v>367</v>
      </c>
      <c r="C372" s="49" t="s">
        <v>398</v>
      </c>
      <c r="D372" s="49">
        <v>23</v>
      </c>
      <c r="E372" s="49" t="s">
        <v>392</v>
      </c>
      <c r="F372" s="49">
        <v>2</v>
      </c>
      <c r="G372" s="49" t="s">
        <v>146</v>
      </c>
      <c r="J372" s="64">
        <v>1</v>
      </c>
      <c r="M372" s="49">
        <v>60</v>
      </c>
      <c r="N372" s="49"/>
      <c r="O372" s="49"/>
      <c r="P372" s="13">
        <f t="shared" si="23"/>
        <v>60</v>
      </c>
    </row>
    <row r="373" spans="1:16" x14ac:dyDescent="0.45">
      <c r="A373" s="147">
        <v>368</v>
      </c>
      <c r="B373" s="49">
        <v>368</v>
      </c>
      <c r="C373" s="49" t="s">
        <v>0</v>
      </c>
      <c r="D373" s="49">
        <v>24</v>
      </c>
      <c r="E373" s="49" t="s">
        <v>390</v>
      </c>
      <c r="F373" s="49">
        <v>2</v>
      </c>
      <c r="G373" s="49" t="s">
        <v>146</v>
      </c>
      <c r="I373" s="64" t="s">
        <v>343</v>
      </c>
      <c r="J373" s="64">
        <v>1</v>
      </c>
      <c r="K373" s="64">
        <v>1</v>
      </c>
      <c r="L373" s="64"/>
      <c r="M373" s="49">
        <v>40</v>
      </c>
      <c r="N373" s="49"/>
      <c r="O373" s="49">
        <v>20</v>
      </c>
      <c r="P373" s="13">
        <f t="shared" si="23"/>
        <v>60</v>
      </c>
    </row>
    <row r="374" spans="1:16" x14ac:dyDescent="0.45">
      <c r="A374" s="147">
        <v>370</v>
      </c>
      <c r="B374" s="49">
        <v>369</v>
      </c>
      <c r="C374" s="49" t="s">
        <v>2</v>
      </c>
      <c r="D374" s="49">
        <v>24</v>
      </c>
      <c r="E374" s="49" t="s">
        <v>390</v>
      </c>
      <c r="F374" s="49">
        <v>2</v>
      </c>
      <c r="G374" s="49" t="s">
        <v>146</v>
      </c>
      <c r="J374" s="64">
        <v>1</v>
      </c>
      <c r="M374" s="49">
        <v>60</v>
      </c>
      <c r="N374" s="49"/>
      <c r="O374" s="49"/>
      <c r="P374" s="13">
        <f t="shared" si="23"/>
        <v>60</v>
      </c>
    </row>
    <row r="375" spans="1:16" x14ac:dyDescent="0.45">
      <c r="A375" s="147">
        <v>372</v>
      </c>
      <c r="B375" s="49">
        <v>370</v>
      </c>
      <c r="C375" s="49" t="s">
        <v>4</v>
      </c>
      <c r="D375" s="49">
        <v>24</v>
      </c>
      <c r="E375" s="49" t="s">
        <v>390</v>
      </c>
      <c r="F375" s="49">
        <v>2</v>
      </c>
      <c r="G375" s="49" t="s">
        <v>146</v>
      </c>
      <c r="J375" s="64">
        <v>1</v>
      </c>
      <c r="M375" s="49">
        <v>60</v>
      </c>
      <c r="N375" s="49"/>
      <c r="O375" s="49"/>
      <c r="P375" s="13">
        <f t="shared" si="23"/>
        <v>60</v>
      </c>
    </row>
    <row r="376" spans="1:16" x14ac:dyDescent="0.45">
      <c r="A376" s="147">
        <v>374</v>
      </c>
      <c r="B376" s="49">
        <v>371</v>
      </c>
      <c r="C376" s="49" t="s">
        <v>6</v>
      </c>
      <c r="D376" s="49">
        <v>24</v>
      </c>
      <c r="E376" s="49" t="s">
        <v>390</v>
      </c>
      <c r="F376" s="49">
        <v>2</v>
      </c>
      <c r="G376" s="49" t="s">
        <v>146</v>
      </c>
      <c r="J376" s="64">
        <v>1</v>
      </c>
      <c r="M376" s="49">
        <v>60</v>
      </c>
      <c r="N376" s="49"/>
      <c r="O376" s="49"/>
      <c r="P376" s="13">
        <f t="shared" si="23"/>
        <v>60</v>
      </c>
    </row>
    <row r="377" spans="1:16" x14ac:dyDescent="0.45">
      <c r="A377" s="147">
        <v>376</v>
      </c>
      <c r="B377" s="49">
        <v>372</v>
      </c>
      <c r="C377" s="49" t="s">
        <v>391</v>
      </c>
      <c r="D377" s="49">
        <v>24</v>
      </c>
      <c r="E377" s="49" t="s">
        <v>392</v>
      </c>
      <c r="F377" s="49">
        <v>2</v>
      </c>
      <c r="G377" s="49" t="s">
        <v>146</v>
      </c>
      <c r="J377" s="64">
        <v>1</v>
      </c>
      <c r="M377" s="49">
        <v>60</v>
      </c>
      <c r="N377" s="49"/>
      <c r="O377" s="49"/>
      <c r="P377" s="13">
        <f t="shared" si="23"/>
        <v>60</v>
      </c>
    </row>
    <row r="378" spans="1:16" x14ac:dyDescent="0.45">
      <c r="A378" s="147">
        <v>378</v>
      </c>
      <c r="B378" s="49">
        <v>373</v>
      </c>
      <c r="C378" s="49" t="s">
        <v>394</v>
      </c>
      <c r="D378" s="49">
        <v>24</v>
      </c>
      <c r="E378" s="49" t="s">
        <v>392</v>
      </c>
      <c r="F378" s="49">
        <v>2</v>
      </c>
      <c r="G378" s="49" t="s">
        <v>146</v>
      </c>
      <c r="J378" s="64">
        <v>1</v>
      </c>
      <c r="M378" s="49">
        <v>60</v>
      </c>
      <c r="N378" s="49"/>
      <c r="O378" s="49"/>
      <c r="P378" s="13">
        <f t="shared" si="23"/>
        <v>60</v>
      </c>
    </row>
    <row r="379" spans="1:16" x14ac:dyDescent="0.45">
      <c r="A379" s="147">
        <v>380</v>
      </c>
      <c r="B379" s="49">
        <v>374</v>
      </c>
      <c r="C379" s="49" t="s">
        <v>395</v>
      </c>
      <c r="D379" s="49">
        <v>24</v>
      </c>
      <c r="E379" s="49" t="s">
        <v>392</v>
      </c>
      <c r="F379" s="49">
        <v>2</v>
      </c>
      <c r="G379" s="49" t="s">
        <v>146</v>
      </c>
      <c r="J379" s="64">
        <v>1</v>
      </c>
      <c r="M379" s="49">
        <v>60</v>
      </c>
      <c r="N379" s="49"/>
      <c r="O379" s="49"/>
      <c r="P379" s="13">
        <f t="shared" si="23"/>
        <v>60</v>
      </c>
    </row>
    <row r="380" spans="1:16" x14ac:dyDescent="0.45">
      <c r="A380" s="147">
        <v>382</v>
      </c>
      <c r="B380" s="49">
        <v>375</v>
      </c>
      <c r="C380" s="49" t="s">
        <v>397</v>
      </c>
      <c r="D380" s="49">
        <v>24</v>
      </c>
      <c r="E380" s="49" t="s">
        <v>392</v>
      </c>
      <c r="F380" s="49">
        <v>2</v>
      </c>
      <c r="G380" s="49" t="s">
        <v>146</v>
      </c>
      <c r="J380" s="64">
        <v>1</v>
      </c>
      <c r="K380" s="64"/>
      <c r="L380" s="64"/>
      <c r="M380" s="49">
        <v>60</v>
      </c>
      <c r="N380" s="49"/>
      <c r="O380" s="49"/>
      <c r="P380" s="13">
        <f t="shared" si="23"/>
        <v>60</v>
      </c>
    </row>
    <row r="381" spans="1:16" x14ac:dyDescent="0.45">
      <c r="A381" s="148">
        <v>369</v>
      </c>
      <c r="B381" s="49">
        <v>376</v>
      </c>
      <c r="C381" s="49" t="s">
        <v>1</v>
      </c>
      <c r="D381" s="49">
        <v>24</v>
      </c>
      <c r="E381" s="49" t="s">
        <v>390</v>
      </c>
      <c r="F381" s="49">
        <v>2</v>
      </c>
      <c r="G381" s="49" t="s">
        <v>146</v>
      </c>
      <c r="J381" s="64">
        <v>1</v>
      </c>
      <c r="M381" s="49">
        <v>60</v>
      </c>
      <c r="N381" s="49"/>
      <c r="O381" s="49"/>
      <c r="P381" s="13">
        <f t="shared" si="23"/>
        <v>60</v>
      </c>
    </row>
    <row r="382" spans="1:16" x14ac:dyDescent="0.45">
      <c r="A382" s="148">
        <v>371</v>
      </c>
      <c r="B382" s="49">
        <v>377</v>
      </c>
      <c r="C382" s="49" t="s">
        <v>3</v>
      </c>
      <c r="D382" s="49">
        <v>24</v>
      </c>
      <c r="E382" s="49" t="s">
        <v>390</v>
      </c>
      <c r="F382" s="49">
        <v>2</v>
      </c>
      <c r="G382" s="49" t="s">
        <v>146</v>
      </c>
      <c r="J382" s="64">
        <v>1</v>
      </c>
      <c r="M382" s="49">
        <v>60</v>
      </c>
      <c r="N382" s="49"/>
      <c r="O382" s="49"/>
      <c r="P382" s="13">
        <f t="shared" si="23"/>
        <v>60</v>
      </c>
    </row>
    <row r="383" spans="1:16" x14ac:dyDescent="0.45">
      <c r="A383" s="148">
        <v>373</v>
      </c>
      <c r="B383" s="49">
        <v>378</v>
      </c>
      <c r="C383" s="49" t="s">
        <v>5</v>
      </c>
      <c r="D383" s="49">
        <v>24</v>
      </c>
      <c r="E383" s="49" t="s">
        <v>390</v>
      </c>
      <c r="F383" s="49">
        <v>2</v>
      </c>
      <c r="G383" s="49" t="s">
        <v>146</v>
      </c>
      <c r="J383" s="64">
        <v>1</v>
      </c>
      <c r="M383" s="49">
        <v>60</v>
      </c>
      <c r="N383" s="49"/>
      <c r="O383" s="49"/>
      <c r="P383" s="13">
        <f t="shared" si="23"/>
        <v>60</v>
      </c>
    </row>
    <row r="384" spans="1:16" x14ac:dyDescent="0.45">
      <c r="A384" s="148">
        <v>375</v>
      </c>
      <c r="B384" s="49">
        <v>379</v>
      </c>
      <c r="C384" s="49" t="s">
        <v>7</v>
      </c>
      <c r="D384" s="49">
        <v>24</v>
      </c>
      <c r="E384" s="49" t="s">
        <v>390</v>
      </c>
      <c r="F384" s="49">
        <v>2</v>
      </c>
      <c r="G384" s="49" t="s">
        <v>146</v>
      </c>
      <c r="J384" s="64">
        <v>1</v>
      </c>
      <c r="M384" s="49">
        <v>60</v>
      </c>
      <c r="N384" s="49"/>
      <c r="O384" s="49"/>
      <c r="P384" s="13">
        <f t="shared" si="23"/>
        <v>60</v>
      </c>
    </row>
    <row r="385" spans="1:16" x14ac:dyDescent="0.45">
      <c r="A385" s="148">
        <v>377</v>
      </c>
      <c r="B385" s="49">
        <v>380</v>
      </c>
      <c r="C385" s="49" t="s">
        <v>393</v>
      </c>
      <c r="D385" s="49">
        <v>24</v>
      </c>
      <c r="E385" s="49" t="s">
        <v>392</v>
      </c>
      <c r="F385" s="49">
        <v>2</v>
      </c>
      <c r="G385" s="49" t="s">
        <v>146</v>
      </c>
      <c r="J385" s="64">
        <v>1</v>
      </c>
      <c r="M385" s="49">
        <v>60</v>
      </c>
      <c r="N385" s="49"/>
      <c r="O385" s="49"/>
      <c r="P385" s="13">
        <f t="shared" si="23"/>
        <v>60</v>
      </c>
    </row>
    <row r="386" spans="1:16" x14ac:dyDescent="0.45">
      <c r="A386" s="148">
        <v>379</v>
      </c>
      <c r="B386" s="49">
        <v>381</v>
      </c>
      <c r="C386" s="49" t="s">
        <v>124</v>
      </c>
      <c r="D386" s="49">
        <v>24</v>
      </c>
      <c r="E386" s="49" t="s">
        <v>392</v>
      </c>
      <c r="F386" s="49">
        <v>2</v>
      </c>
      <c r="G386" s="49" t="s">
        <v>146</v>
      </c>
      <c r="J386" s="64">
        <v>1</v>
      </c>
      <c r="M386" s="49">
        <v>60</v>
      </c>
      <c r="N386" s="49"/>
      <c r="O386" s="49"/>
      <c r="P386" s="13">
        <f t="shared" si="23"/>
        <v>60</v>
      </c>
    </row>
    <row r="387" spans="1:16" x14ac:dyDescent="0.45">
      <c r="A387" s="148">
        <v>381</v>
      </c>
      <c r="B387" s="49">
        <v>382</v>
      </c>
      <c r="C387" s="49" t="s">
        <v>396</v>
      </c>
      <c r="D387" s="49">
        <v>24</v>
      </c>
      <c r="E387" s="49" t="s">
        <v>392</v>
      </c>
      <c r="F387" s="49">
        <v>2</v>
      </c>
      <c r="G387" s="49" t="s">
        <v>146</v>
      </c>
      <c r="J387" s="64">
        <v>1</v>
      </c>
      <c r="K387" s="64"/>
      <c r="L387" s="64"/>
      <c r="M387" s="49">
        <v>60</v>
      </c>
      <c r="N387" s="49"/>
      <c r="O387" s="49"/>
      <c r="P387" s="13">
        <f t="shared" si="23"/>
        <v>60</v>
      </c>
    </row>
    <row r="388" spans="1:16" x14ac:dyDescent="0.45">
      <c r="A388" s="148">
        <v>383</v>
      </c>
      <c r="B388" s="49">
        <v>383</v>
      </c>
      <c r="C388" s="49" t="s">
        <v>398</v>
      </c>
      <c r="D388" s="49">
        <v>24</v>
      </c>
      <c r="E388" s="49" t="s">
        <v>392</v>
      </c>
      <c r="F388" s="49">
        <v>2</v>
      </c>
      <c r="G388" s="49" t="s">
        <v>146</v>
      </c>
      <c r="J388" s="64">
        <v>1</v>
      </c>
      <c r="M388" s="49">
        <v>60</v>
      </c>
      <c r="N388" s="49"/>
      <c r="O388" s="49"/>
      <c r="P388" s="13">
        <f t="shared" si="23"/>
        <v>60</v>
      </c>
    </row>
  </sheetData>
  <autoFilter ref="A4:R388" xr:uid="{04D7C4A4-3326-4E40-B611-7426620A58CB}">
    <sortState xmlns:xlrd2="http://schemas.microsoft.com/office/spreadsheetml/2017/richdata2" ref="A5:R388">
      <sortCondition ref="B4:B388"/>
    </sortState>
  </autoFilter>
  <mergeCells count="6">
    <mergeCell ref="Q3:R3"/>
    <mergeCell ref="M1:O1"/>
    <mergeCell ref="A3:F3"/>
    <mergeCell ref="G3:I3"/>
    <mergeCell ref="J3:K3"/>
    <mergeCell ref="M3:O3"/>
  </mergeCells>
  <pageMargins left="0.7" right="0.7" top="0.75" bottom="0.75" header="0.3" footer="0.3"/>
  <pageSetup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8056-112B-4DFE-A45D-F7AD4EBD8718}">
  <sheetPr>
    <pageSetUpPr fitToPage="1"/>
  </sheetPr>
  <dimension ref="A1:N37"/>
  <sheetViews>
    <sheetView topLeftCell="A7" zoomScale="55" zoomScaleNormal="55" workbookViewId="0">
      <selection activeCell="B28" sqref="B28"/>
    </sheetView>
  </sheetViews>
  <sheetFormatPr defaultRowHeight="14.25" x14ac:dyDescent="0.45"/>
  <cols>
    <col min="1" max="1" width="4.06640625" customWidth="1"/>
    <col min="2" max="13" width="13.53125" customWidth="1"/>
    <col min="14" max="14" width="4.73046875" customWidth="1"/>
  </cols>
  <sheetData>
    <row r="1" spans="1:14" ht="25.5" x14ac:dyDescent="0.75">
      <c r="A1" s="78" t="s">
        <v>219</v>
      </c>
    </row>
    <row r="2" spans="1:14" x14ac:dyDescent="0.45">
      <c r="A2" t="s">
        <v>247</v>
      </c>
    </row>
    <row r="3" spans="1:14" x14ac:dyDescent="0.45">
      <c r="A3" s="4" t="s">
        <v>242</v>
      </c>
    </row>
    <row r="4" spans="1:14" x14ac:dyDescent="0.45">
      <c r="A4" t="s">
        <v>220</v>
      </c>
    </row>
    <row r="5" spans="1:14" x14ac:dyDescent="0.45">
      <c r="A5" t="s">
        <v>251</v>
      </c>
      <c r="C5">
        <f>SUM(C16:I22)</f>
        <v>0</v>
      </c>
    </row>
    <row r="6" spans="1:14" ht="14.65" thickBot="1" x14ac:dyDescent="0.5">
      <c r="B6" s="50" t="s">
        <v>205</v>
      </c>
      <c r="C6" s="50" t="s">
        <v>206</v>
      </c>
      <c r="D6" s="50" t="s">
        <v>207</v>
      </c>
      <c r="E6" s="50" t="s">
        <v>208</v>
      </c>
      <c r="F6" s="50" t="s">
        <v>224</v>
      </c>
      <c r="G6" s="50" t="s">
        <v>225</v>
      </c>
      <c r="H6" s="50" t="s">
        <v>226</v>
      </c>
      <c r="I6" s="50" t="s">
        <v>227</v>
      </c>
    </row>
    <row r="7" spans="1:14" ht="41.25" customHeight="1" x14ac:dyDescent="0.45">
      <c r="B7" s="133" t="s">
        <v>258</v>
      </c>
      <c r="C7" s="208" t="s">
        <v>426</v>
      </c>
      <c r="D7" s="209"/>
      <c r="E7" s="209"/>
      <c r="F7" s="209"/>
      <c r="G7" s="209"/>
      <c r="H7" s="209"/>
      <c r="I7" s="209"/>
      <c r="J7" s="134"/>
      <c r="K7" s="121"/>
      <c r="L7" s="121"/>
      <c r="M7" s="122"/>
      <c r="N7" s="214" t="s">
        <v>0</v>
      </c>
    </row>
    <row r="8" spans="1:14" ht="41.25" customHeight="1" x14ac:dyDescent="0.45">
      <c r="B8" s="123" t="s">
        <v>425</v>
      </c>
      <c r="C8" s="210"/>
      <c r="D8" s="211"/>
      <c r="E8" s="211"/>
      <c r="F8" s="211"/>
      <c r="G8" s="211"/>
      <c r="H8" s="211"/>
      <c r="I8" s="211"/>
      <c r="J8" s="127"/>
      <c r="M8" s="124"/>
      <c r="N8" s="214"/>
    </row>
    <row r="9" spans="1:14" ht="41.25" customHeight="1" x14ac:dyDescent="0.45">
      <c r="B9" s="120" t="s">
        <v>259</v>
      </c>
      <c r="C9" s="210"/>
      <c r="D9" s="211"/>
      <c r="E9" s="211"/>
      <c r="F9" s="211"/>
      <c r="G9" s="211"/>
      <c r="H9" s="211"/>
      <c r="I9" s="211"/>
      <c r="J9" s="119"/>
      <c r="M9" s="124"/>
      <c r="N9" s="214" t="s">
        <v>1</v>
      </c>
    </row>
    <row r="10" spans="1:14" ht="41.25" customHeight="1" x14ac:dyDescent="0.45">
      <c r="B10" s="123" t="s">
        <v>425</v>
      </c>
      <c r="C10" s="210"/>
      <c r="D10" s="211"/>
      <c r="E10" s="211"/>
      <c r="F10" s="211"/>
      <c r="G10" s="211"/>
      <c r="H10" s="211"/>
      <c r="I10" s="211"/>
      <c r="J10" s="127"/>
      <c r="M10" s="124"/>
      <c r="N10" s="214"/>
    </row>
    <row r="11" spans="1:14" ht="41.25" customHeight="1" x14ac:dyDescent="0.45">
      <c r="B11" s="120" t="s">
        <v>260</v>
      </c>
      <c r="C11" s="210"/>
      <c r="D11" s="211"/>
      <c r="E11" s="211"/>
      <c r="F11" s="211"/>
      <c r="G11" s="211"/>
      <c r="H11" s="211"/>
      <c r="I11" s="211"/>
      <c r="J11" s="119"/>
      <c r="M11" s="124"/>
      <c r="N11" s="214" t="s">
        <v>2</v>
      </c>
    </row>
    <row r="12" spans="1:14" ht="41.25" customHeight="1" x14ac:dyDescent="0.45">
      <c r="B12" s="123" t="s">
        <v>425</v>
      </c>
      <c r="C12" s="210"/>
      <c r="D12" s="211"/>
      <c r="E12" s="211"/>
      <c r="F12" s="211"/>
      <c r="G12" s="211"/>
      <c r="H12" s="211"/>
      <c r="I12" s="211"/>
      <c r="J12" s="127"/>
      <c r="M12" s="124"/>
      <c r="N12" s="214"/>
    </row>
    <row r="13" spans="1:14" ht="41.25" customHeight="1" x14ac:dyDescent="0.45">
      <c r="B13" s="120" t="s">
        <v>261</v>
      </c>
      <c r="C13" s="210"/>
      <c r="D13" s="211"/>
      <c r="E13" s="211"/>
      <c r="F13" s="211"/>
      <c r="G13" s="211"/>
      <c r="H13" s="211"/>
      <c r="I13" s="211"/>
      <c r="J13" s="119"/>
      <c r="M13" s="124"/>
      <c r="N13" s="214" t="s">
        <v>3</v>
      </c>
    </row>
    <row r="14" spans="1:14" ht="41.25" customHeight="1" x14ac:dyDescent="0.45">
      <c r="B14" s="123" t="s">
        <v>425</v>
      </c>
      <c r="C14" s="210"/>
      <c r="D14" s="211"/>
      <c r="E14" s="211"/>
      <c r="F14" s="211"/>
      <c r="G14" s="211"/>
      <c r="H14" s="211"/>
      <c r="I14" s="211"/>
      <c r="J14" s="127"/>
      <c r="M14" s="124"/>
      <c r="N14" s="214"/>
    </row>
    <row r="15" spans="1:14" ht="41.25" customHeight="1" x14ac:dyDescent="0.45">
      <c r="B15" s="120" t="s">
        <v>336</v>
      </c>
      <c r="C15" s="210"/>
      <c r="D15" s="211"/>
      <c r="E15" s="211"/>
      <c r="F15" s="211"/>
      <c r="G15" s="211"/>
      <c r="H15" s="211"/>
      <c r="I15" s="211"/>
      <c r="M15" s="124"/>
      <c r="N15" s="214" t="s">
        <v>4</v>
      </c>
    </row>
    <row r="16" spans="1:14" ht="41.25" customHeight="1" x14ac:dyDescent="0.45">
      <c r="B16" s="123" t="s">
        <v>425</v>
      </c>
      <c r="C16" s="210"/>
      <c r="D16" s="211"/>
      <c r="E16" s="211"/>
      <c r="F16" s="211"/>
      <c r="G16" s="211"/>
      <c r="H16" s="211"/>
      <c r="I16" s="211"/>
      <c r="M16" s="124"/>
      <c r="N16" s="214"/>
    </row>
    <row r="17" spans="1:14" ht="41.25" customHeight="1" x14ac:dyDescent="0.45">
      <c r="B17" s="120" t="s">
        <v>337</v>
      </c>
      <c r="C17" s="210"/>
      <c r="D17" s="211"/>
      <c r="E17" s="211"/>
      <c r="F17" s="211"/>
      <c r="G17" s="211"/>
      <c r="H17" s="211"/>
      <c r="I17" s="211"/>
      <c r="M17" s="124"/>
      <c r="N17" s="214" t="s">
        <v>5</v>
      </c>
    </row>
    <row r="18" spans="1:14" ht="41.25" customHeight="1" x14ac:dyDescent="0.45">
      <c r="B18" s="123" t="s">
        <v>425</v>
      </c>
      <c r="C18" s="210"/>
      <c r="D18" s="211"/>
      <c r="E18" s="211"/>
      <c r="F18" s="211"/>
      <c r="G18" s="211"/>
      <c r="H18" s="211"/>
      <c r="I18" s="211"/>
      <c r="M18" s="124"/>
      <c r="N18" s="214"/>
    </row>
    <row r="19" spans="1:14" ht="41.25" customHeight="1" x14ac:dyDescent="0.45">
      <c r="B19" s="120" t="s">
        <v>338</v>
      </c>
      <c r="C19" s="210"/>
      <c r="D19" s="211"/>
      <c r="E19" s="211"/>
      <c r="F19" s="211"/>
      <c r="G19" s="211"/>
      <c r="H19" s="211"/>
      <c r="I19" s="211"/>
      <c r="M19" s="124"/>
      <c r="N19" s="214" t="s">
        <v>6</v>
      </c>
    </row>
    <row r="20" spans="1:14" ht="41.25" customHeight="1" x14ac:dyDescent="0.45">
      <c r="B20" s="123" t="s">
        <v>425</v>
      </c>
      <c r="C20" s="210"/>
      <c r="D20" s="211"/>
      <c r="E20" s="211"/>
      <c r="F20" s="211"/>
      <c r="G20" s="211"/>
      <c r="H20" s="211"/>
      <c r="I20" s="211"/>
      <c r="M20" s="124"/>
      <c r="N20" s="214"/>
    </row>
    <row r="21" spans="1:14" ht="41.25" customHeight="1" x14ac:dyDescent="0.45">
      <c r="B21" s="120" t="s">
        <v>339</v>
      </c>
      <c r="C21" s="210"/>
      <c r="D21" s="211"/>
      <c r="E21" s="211"/>
      <c r="F21" s="211"/>
      <c r="G21" s="211"/>
      <c r="H21" s="211"/>
      <c r="I21" s="211"/>
      <c r="M21" s="124"/>
      <c r="N21" s="214" t="s">
        <v>7</v>
      </c>
    </row>
    <row r="22" spans="1:14" ht="41.25" customHeight="1" thickBot="1" x14ac:dyDescent="0.5">
      <c r="B22" s="123" t="s">
        <v>425</v>
      </c>
      <c r="C22" s="212"/>
      <c r="D22" s="213"/>
      <c r="E22" s="213"/>
      <c r="F22" s="213"/>
      <c r="G22" s="213"/>
      <c r="H22" s="213"/>
      <c r="I22" s="213"/>
      <c r="J22" s="125"/>
      <c r="K22" s="125"/>
      <c r="L22" s="125"/>
      <c r="M22" s="126"/>
      <c r="N22" s="214"/>
    </row>
    <row r="23" spans="1:14" ht="30.75" x14ac:dyDescent="0.45">
      <c r="B23" s="105">
        <v>1</v>
      </c>
      <c r="C23" s="105">
        <v>2</v>
      </c>
      <c r="D23" s="105">
        <v>3</v>
      </c>
      <c r="E23" s="105">
        <v>4</v>
      </c>
      <c r="F23" s="105">
        <v>5</v>
      </c>
      <c r="G23" s="105">
        <v>6</v>
      </c>
      <c r="H23" s="105">
        <v>7</v>
      </c>
      <c r="I23" s="105">
        <v>8</v>
      </c>
      <c r="J23" s="105">
        <v>9</v>
      </c>
      <c r="K23" s="105">
        <v>10</v>
      </c>
      <c r="L23" s="105">
        <v>11</v>
      </c>
      <c r="M23" s="105">
        <v>12</v>
      </c>
    </row>
    <row r="24" spans="1:14" x14ac:dyDescent="0.45">
      <c r="B24" s="71"/>
      <c r="C24" s="71"/>
      <c r="D24" s="71"/>
      <c r="E24" s="71"/>
    </row>
    <row r="25" spans="1:14" x14ac:dyDescent="0.45">
      <c r="A25" s="4" t="s">
        <v>243</v>
      </c>
    </row>
    <row r="26" spans="1:14" x14ac:dyDescent="0.45">
      <c r="A26" t="s">
        <v>220</v>
      </c>
    </row>
    <row r="27" spans="1:14" ht="14.65" thickBot="1" x14ac:dyDescent="0.5">
      <c r="B27" s="50"/>
      <c r="C27" s="50"/>
      <c r="D27" s="50"/>
      <c r="E27" s="50"/>
    </row>
    <row r="28" spans="1:14" ht="221.45" customHeight="1" x14ac:dyDescent="0.45">
      <c r="B28" s="128" t="s">
        <v>343</v>
      </c>
      <c r="C28" s="151"/>
      <c r="D28" s="130" t="s">
        <v>344</v>
      </c>
      <c r="E28" s="152"/>
      <c r="F28" s="155" t="s">
        <v>410</v>
      </c>
      <c r="G28" s="151"/>
      <c r="H28" s="157" t="s">
        <v>409</v>
      </c>
      <c r="I28" s="151"/>
      <c r="J28" s="151"/>
      <c r="K28" s="159" t="s">
        <v>146</v>
      </c>
      <c r="L28" s="161" t="s">
        <v>411</v>
      </c>
      <c r="M28" s="161" t="s">
        <v>411</v>
      </c>
      <c r="N28" s="215" t="s">
        <v>0</v>
      </c>
    </row>
    <row r="29" spans="1:14" ht="23.65" thickBot="1" x14ac:dyDescent="0.75">
      <c r="B29" s="129">
        <f>'12-well reservoir setup'!J13</f>
        <v>4000</v>
      </c>
      <c r="C29" s="153"/>
      <c r="D29" s="131">
        <f>'12-well reservoir setup'!J15</f>
        <v>4000</v>
      </c>
      <c r="E29" s="153"/>
      <c r="F29" s="156">
        <f>'12-well reservoir setup'!J17</f>
        <v>4000</v>
      </c>
      <c r="G29" s="154"/>
      <c r="H29" s="158">
        <f>'12-well reservoir setup'!J19</f>
        <v>4000</v>
      </c>
      <c r="I29" s="154"/>
      <c r="J29" s="154"/>
      <c r="K29" s="160">
        <f>'12-well reservoir setup'!J22</f>
        <v>8000</v>
      </c>
      <c r="L29" s="162">
        <f>'12-well reservoir setup'!J23</f>
        <v>12000</v>
      </c>
      <c r="M29" s="163">
        <f>'12-well reservoir setup'!J24</f>
        <v>12000</v>
      </c>
      <c r="N29" s="215"/>
    </row>
    <row r="30" spans="1:14" ht="23.25" x14ac:dyDescent="0.45">
      <c r="B30" s="77">
        <v>1</v>
      </c>
      <c r="C30" s="77">
        <v>2</v>
      </c>
      <c r="D30" s="77">
        <v>3</v>
      </c>
      <c r="E30" s="77">
        <v>4</v>
      </c>
      <c r="F30" s="77">
        <v>5</v>
      </c>
      <c r="G30" s="77">
        <v>6</v>
      </c>
      <c r="H30" s="77">
        <v>7</v>
      </c>
      <c r="I30" s="77">
        <v>8</v>
      </c>
      <c r="J30" s="77">
        <v>9</v>
      </c>
      <c r="K30" s="77">
        <v>10</v>
      </c>
      <c r="L30" s="77">
        <v>11</v>
      </c>
      <c r="M30" s="77">
        <v>12</v>
      </c>
    </row>
    <row r="32" spans="1:14" x14ac:dyDescent="0.45">
      <c r="B32" s="18"/>
      <c r="C32" s="3"/>
    </row>
    <row r="37" spans="2:2" x14ac:dyDescent="0.45">
      <c r="B37" t="s">
        <v>362</v>
      </c>
    </row>
  </sheetData>
  <mergeCells count="10">
    <mergeCell ref="C7:I22"/>
    <mergeCell ref="N19:N20"/>
    <mergeCell ref="N21:N22"/>
    <mergeCell ref="N28:N29"/>
    <mergeCell ref="N7:N8"/>
    <mergeCell ref="N9:N10"/>
    <mergeCell ref="N11:N12"/>
    <mergeCell ref="N13:N14"/>
    <mergeCell ref="N15:N16"/>
    <mergeCell ref="N17:N18"/>
  </mergeCells>
  <pageMargins left="0.7" right="0.7" top="0.75" bottom="0.75" header="0.3" footer="0.3"/>
  <pageSetup scale="3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8D04-FBF8-4ECE-AE0B-4A36D372297D}">
  <dimension ref="C5:D8"/>
  <sheetViews>
    <sheetView workbookViewId="0"/>
  </sheetViews>
  <sheetFormatPr defaultRowHeight="14.25" x14ac:dyDescent="0.45"/>
  <sheetData>
    <row r="5" spans="3:4" x14ac:dyDescent="0.45">
      <c r="C5">
        <v>0.4</v>
      </c>
      <c r="D5" t="s">
        <v>367</v>
      </c>
    </row>
    <row r="6" spans="3:4" x14ac:dyDescent="0.45">
      <c r="C6">
        <v>30</v>
      </c>
      <c r="D6" t="s">
        <v>368</v>
      </c>
    </row>
    <row r="7" spans="3:4" x14ac:dyDescent="0.45">
      <c r="C7">
        <f>C5*1000</f>
        <v>400</v>
      </c>
    </row>
    <row r="8" spans="3:4" x14ac:dyDescent="0.45">
      <c r="C8" s="13">
        <f>(C7/C6)*(1/0.7)</f>
        <v>19.047619047619047</v>
      </c>
      <c r="D8" t="s">
        <v>358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78FD-1566-46A7-9B23-B1800C87391D}">
  <sheetPr>
    <pageSetUpPr fitToPage="1"/>
  </sheetPr>
  <dimension ref="A1:N30"/>
  <sheetViews>
    <sheetView workbookViewId="0">
      <selection activeCell="K19" sqref="K19"/>
    </sheetView>
  </sheetViews>
  <sheetFormatPr defaultRowHeight="14.25" x14ac:dyDescent="0.45"/>
  <cols>
    <col min="3" max="3" width="23.06640625" customWidth="1"/>
    <col min="4" max="4" width="26" style="49" customWidth="1"/>
    <col min="5" max="5" width="8.86328125" style="49"/>
    <col min="6" max="6" width="9.6640625" style="49" customWidth="1"/>
    <col min="7" max="8" width="8.86328125" style="49"/>
    <col min="9" max="9" width="9.19921875" style="49"/>
    <col min="14" max="14" width="10.6640625" customWidth="1"/>
  </cols>
  <sheetData>
    <row r="1" spans="1:14" x14ac:dyDescent="0.45">
      <c r="A1" t="s">
        <v>340</v>
      </c>
    </row>
    <row r="2" spans="1:14" x14ac:dyDescent="0.45">
      <c r="A2" t="s">
        <v>347</v>
      </c>
      <c r="C2">
        <v>4000</v>
      </c>
      <c r="D2" s="3" t="s">
        <v>348</v>
      </c>
    </row>
    <row r="3" spans="1:14" x14ac:dyDescent="0.45">
      <c r="I3" s="3"/>
      <c r="M3" t="s">
        <v>369</v>
      </c>
    </row>
    <row r="4" spans="1:14" x14ac:dyDescent="0.45">
      <c r="D4" s="49" t="s">
        <v>160</v>
      </c>
      <c r="E4" s="164">
        <v>23.4</v>
      </c>
      <c r="F4" s="164">
        <v>17.600000000000001</v>
      </c>
      <c r="G4" s="164">
        <v>50</v>
      </c>
      <c r="H4" s="164">
        <v>1500</v>
      </c>
      <c r="I4" s="164">
        <v>2</v>
      </c>
      <c r="M4">
        <v>1</v>
      </c>
      <c r="N4" t="s">
        <v>421</v>
      </c>
    </row>
    <row r="5" spans="1:14" x14ac:dyDescent="0.45">
      <c r="D5" s="49" t="s">
        <v>209</v>
      </c>
      <c r="E5" s="49" t="s">
        <v>21</v>
      </c>
      <c r="F5" s="49" t="s">
        <v>21</v>
      </c>
      <c r="G5" s="49" t="s">
        <v>21</v>
      </c>
      <c r="H5" s="49" t="s">
        <v>21</v>
      </c>
      <c r="I5" s="49" t="s">
        <v>152</v>
      </c>
      <c r="M5" s="18" t="s">
        <v>370</v>
      </c>
      <c r="N5" s="18" t="s">
        <v>371</v>
      </c>
    </row>
    <row r="6" spans="1:14" ht="14.65" thickBot="1" x14ac:dyDescent="0.5">
      <c r="D6" s="49" t="s">
        <v>403</v>
      </c>
      <c r="E6" s="165">
        <f>0.45*3</f>
        <v>1.35</v>
      </c>
      <c r="F6" s="165">
        <f>0.45*3</f>
        <v>1.35</v>
      </c>
      <c r="G6" s="165">
        <v>3</v>
      </c>
      <c r="H6" s="165">
        <v>30</v>
      </c>
      <c r="I6" s="165">
        <v>0.03</v>
      </c>
      <c r="L6" s="49" t="s">
        <v>12</v>
      </c>
      <c r="M6" s="150">
        <v>0.95</v>
      </c>
      <c r="N6" s="192">
        <f>M6*(1/(M4/10))*(1/6.22)</f>
        <v>1.527331189710611</v>
      </c>
    </row>
    <row r="7" spans="1:14" ht="15" thickTop="1" thickBot="1" x14ac:dyDescent="0.5">
      <c r="D7" s="49" t="s">
        <v>363</v>
      </c>
      <c r="E7" s="166">
        <f>E6*6.22*0.1</f>
        <v>0.83970000000000011</v>
      </c>
      <c r="F7" s="166">
        <f>F6*6.22*0.1</f>
        <v>0.83970000000000011</v>
      </c>
      <c r="L7" s="49" t="s">
        <v>79</v>
      </c>
      <c r="M7" s="150">
        <v>0.73</v>
      </c>
      <c r="N7" s="192">
        <f>M7*(1/(M4/10))*(1/6.22)</f>
        <v>1.1736334405144695</v>
      </c>
    </row>
    <row r="8" spans="1:14" ht="14.65" thickTop="1" x14ac:dyDescent="0.45">
      <c r="D8" s="49" t="s">
        <v>345</v>
      </c>
      <c r="E8" s="73">
        <f>$C$2*(E6/E4)</f>
        <v>230.7692307692308</v>
      </c>
      <c r="F8" s="73">
        <f>$C$2*(F6/F4)</f>
        <v>306.81818181818181</v>
      </c>
      <c r="G8" s="73">
        <f>$C$2*(G6/G4)</f>
        <v>240</v>
      </c>
      <c r="H8" s="73">
        <f>$C$2*(H6/H4)</f>
        <v>80</v>
      </c>
      <c r="I8" s="73">
        <f>$C$2*(I6/I4)</f>
        <v>60</v>
      </c>
      <c r="L8" s="49"/>
    </row>
    <row r="9" spans="1:14" x14ac:dyDescent="0.45">
      <c r="E9" s="72"/>
      <c r="F9" s="72"/>
      <c r="G9" s="72"/>
      <c r="H9" s="72"/>
      <c r="I9" s="72"/>
      <c r="L9" s="49"/>
    </row>
    <row r="10" spans="1:14" x14ac:dyDescent="0.45">
      <c r="D10" s="49" t="s">
        <v>404</v>
      </c>
      <c r="E10" s="164">
        <f>'Parameters to test'!$B$4/'Parameters to test'!$B$3*E6</f>
        <v>0.45</v>
      </c>
      <c r="F10" s="164">
        <f>'Parameters to test'!$B$4/'Parameters to test'!$B$3*F6</f>
        <v>0.45</v>
      </c>
      <c r="G10" s="164">
        <f>'Parameters to test'!$B$4/'Parameters to test'!$B$3*G6</f>
        <v>1</v>
      </c>
      <c r="H10" s="164">
        <f>'Parameters to test'!$B$4/'Parameters to test'!$B$3*H6</f>
        <v>10</v>
      </c>
      <c r="I10" s="164">
        <f>'Parameters to test'!$B$4/'Parameters to test'!$B$3*I6</f>
        <v>9.9999999999999985E-3</v>
      </c>
      <c r="L10" s="49"/>
      <c r="M10" t="s">
        <v>406</v>
      </c>
    </row>
    <row r="11" spans="1:14" x14ac:dyDescent="0.45">
      <c r="L11" s="49"/>
      <c r="M11" t="s">
        <v>407</v>
      </c>
    </row>
    <row r="12" spans="1:14" x14ac:dyDescent="0.45">
      <c r="B12" s="50" t="s">
        <v>166</v>
      </c>
      <c r="C12" s="4" t="s">
        <v>342</v>
      </c>
      <c r="D12" s="50" t="s">
        <v>146</v>
      </c>
      <c r="E12" s="50" t="s">
        <v>12</v>
      </c>
      <c r="F12" s="50" t="s">
        <v>79</v>
      </c>
      <c r="G12" s="50" t="s">
        <v>278</v>
      </c>
      <c r="H12" s="50" t="s">
        <v>341</v>
      </c>
      <c r="I12" s="50" t="s">
        <v>150</v>
      </c>
      <c r="J12" s="50" t="s">
        <v>346</v>
      </c>
      <c r="L12" s="49" t="s">
        <v>408</v>
      </c>
      <c r="M12">
        <v>10</v>
      </c>
      <c r="N12" t="s">
        <v>25</v>
      </c>
    </row>
    <row r="13" spans="1:14" x14ac:dyDescent="0.45">
      <c r="B13" s="49">
        <v>1</v>
      </c>
      <c r="C13" t="s">
        <v>343</v>
      </c>
      <c r="D13" s="135">
        <f t="shared" ref="D13:D19" si="0">$C$2-SUM(E13:H13)</f>
        <v>3769.2307692307691</v>
      </c>
      <c r="E13" s="135">
        <f>E8</f>
        <v>230.7692307692308</v>
      </c>
      <c r="F13" s="136"/>
      <c r="G13" s="136"/>
      <c r="H13" s="136"/>
      <c r="I13" s="136"/>
      <c r="J13" s="49">
        <f t="shared" ref="J13:J19" si="1">SUM(D13:H13)</f>
        <v>4000</v>
      </c>
      <c r="L13" s="49"/>
      <c r="M13" s="18" t="s">
        <v>370</v>
      </c>
      <c r="N13" s="18" t="s">
        <v>371</v>
      </c>
    </row>
    <row r="14" spans="1:14" x14ac:dyDescent="0.45">
      <c r="B14" s="49">
        <v>2</v>
      </c>
      <c r="D14" s="135"/>
      <c r="E14" s="135"/>
      <c r="F14" s="136"/>
      <c r="G14" s="136"/>
      <c r="H14" s="135"/>
      <c r="I14" s="135"/>
      <c r="J14" s="49"/>
      <c r="L14" s="49" t="s">
        <v>12</v>
      </c>
      <c r="M14" s="150">
        <v>1.0900000000000001</v>
      </c>
      <c r="N14" s="192">
        <f>M14*M12/6.22</f>
        <v>1.752411575562701</v>
      </c>
    </row>
    <row r="15" spans="1:14" x14ac:dyDescent="0.45">
      <c r="B15" s="49">
        <v>3</v>
      </c>
      <c r="C15" t="s">
        <v>344</v>
      </c>
      <c r="D15" s="135">
        <f t="shared" si="0"/>
        <v>3693.181818181818</v>
      </c>
      <c r="E15" s="135"/>
      <c r="F15" s="135">
        <f>F8</f>
        <v>306.81818181818181</v>
      </c>
      <c r="G15" s="135"/>
      <c r="H15" s="136"/>
      <c r="I15" s="136"/>
      <c r="J15" s="49">
        <f t="shared" si="1"/>
        <v>4000</v>
      </c>
      <c r="L15" s="49" t="s">
        <v>79</v>
      </c>
      <c r="M15" s="150">
        <v>0.84</v>
      </c>
      <c r="N15" s="192">
        <f>M15*M12/6.22</f>
        <v>1.3504823151125402</v>
      </c>
    </row>
    <row r="16" spans="1:14" x14ac:dyDescent="0.45">
      <c r="B16" s="49">
        <v>4</v>
      </c>
      <c r="D16" s="135"/>
      <c r="E16" s="136"/>
      <c r="F16" s="135"/>
      <c r="G16" s="136"/>
      <c r="H16" s="136"/>
      <c r="I16" s="136"/>
      <c r="J16" s="49"/>
      <c r="L16" s="49"/>
    </row>
    <row r="17" spans="2:10" x14ac:dyDescent="0.45">
      <c r="B17" s="49">
        <v>5</v>
      </c>
      <c r="C17" t="s">
        <v>410</v>
      </c>
      <c r="D17" s="135">
        <f t="shared" si="0"/>
        <v>3760</v>
      </c>
      <c r="E17" s="136"/>
      <c r="F17" s="135"/>
      <c r="G17" s="135">
        <f>G8</f>
        <v>240</v>
      </c>
      <c r="H17" s="135"/>
      <c r="I17" s="135"/>
      <c r="J17" s="49">
        <f t="shared" si="1"/>
        <v>4000</v>
      </c>
    </row>
    <row r="18" spans="2:10" x14ac:dyDescent="0.45">
      <c r="B18" s="49">
        <v>6</v>
      </c>
      <c r="D18" s="135"/>
      <c r="E18" s="136"/>
      <c r="F18" s="135"/>
      <c r="G18" s="135"/>
      <c r="H18" s="136"/>
      <c r="I18" s="136"/>
      <c r="J18" s="49"/>
    </row>
    <row r="19" spans="2:10" x14ac:dyDescent="0.45">
      <c r="B19" s="49">
        <v>7</v>
      </c>
      <c r="C19" t="s">
        <v>409</v>
      </c>
      <c r="D19" s="135">
        <f t="shared" si="0"/>
        <v>3920</v>
      </c>
      <c r="E19" s="136"/>
      <c r="F19" s="136"/>
      <c r="G19" s="135"/>
      <c r="H19" s="135">
        <f>H8</f>
        <v>80</v>
      </c>
      <c r="I19" s="136"/>
      <c r="J19" s="49">
        <f t="shared" si="1"/>
        <v>4000</v>
      </c>
    </row>
    <row r="20" spans="2:10" x14ac:dyDescent="0.45">
      <c r="B20" s="49">
        <v>8</v>
      </c>
      <c r="D20" s="136"/>
      <c r="E20" s="136"/>
      <c r="F20" s="136"/>
      <c r="G20" s="136"/>
      <c r="H20" s="136"/>
      <c r="I20" s="136"/>
      <c r="J20" s="49"/>
    </row>
    <row r="21" spans="2:10" x14ac:dyDescent="0.45">
      <c r="B21" s="49">
        <v>9</v>
      </c>
      <c r="D21" s="136"/>
      <c r="E21" s="136"/>
      <c r="F21" s="136"/>
      <c r="G21" s="136"/>
      <c r="H21" s="136"/>
      <c r="I21" s="136"/>
      <c r="J21" s="49"/>
    </row>
    <row r="22" spans="2:10" x14ac:dyDescent="0.45">
      <c r="B22" s="49">
        <v>10</v>
      </c>
      <c r="C22" t="s">
        <v>146</v>
      </c>
      <c r="D22" s="135">
        <v>8000</v>
      </c>
      <c r="E22" s="136"/>
      <c r="F22" s="136"/>
      <c r="G22" s="136"/>
      <c r="H22" s="136"/>
      <c r="I22" s="136"/>
      <c r="J22" s="49">
        <f>SUM(D22:H22)</f>
        <v>8000</v>
      </c>
    </row>
    <row r="23" spans="2:10" x14ac:dyDescent="0.45">
      <c r="B23" s="49">
        <v>11</v>
      </c>
      <c r="C23" t="s">
        <v>411</v>
      </c>
      <c r="D23" s="135">
        <v>12000</v>
      </c>
      <c r="E23" s="136"/>
      <c r="F23" s="136"/>
      <c r="G23" s="136"/>
      <c r="H23" s="136"/>
      <c r="I23" s="135">
        <f>I8*(J23/$C$2)</f>
        <v>180</v>
      </c>
      <c r="J23" s="49">
        <f>SUM(D23:H23)</f>
        <v>12000</v>
      </c>
    </row>
    <row r="24" spans="2:10" x14ac:dyDescent="0.45">
      <c r="B24" s="49">
        <v>12</v>
      </c>
      <c r="C24" t="s">
        <v>411</v>
      </c>
      <c r="D24" s="135">
        <v>12000</v>
      </c>
      <c r="E24" s="136"/>
      <c r="F24" s="136"/>
      <c r="G24" s="136"/>
      <c r="H24" s="136"/>
      <c r="I24" s="135">
        <f>I8*(J24/$C$2)</f>
        <v>180</v>
      </c>
      <c r="J24" s="49">
        <f>SUM(D24:H24)</f>
        <v>12000</v>
      </c>
    </row>
    <row r="25" spans="2:10" x14ac:dyDescent="0.45">
      <c r="J25" s="49"/>
    </row>
    <row r="26" spans="2:10" x14ac:dyDescent="0.45">
      <c r="C26" t="s">
        <v>353</v>
      </c>
      <c r="D26" s="72">
        <f>SUM(D13:D24)</f>
        <v>47142.412587412589</v>
      </c>
      <c r="E26" s="72">
        <f t="shared" ref="E26:J26" si="2">SUM(E13:E24)</f>
        <v>230.7692307692308</v>
      </c>
      <c r="F26" s="72">
        <f t="shared" si="2"/>
        <v>306.81818181818181</v>
      </c>
      <c r="G26" s="72">
        <f t="shared" si="2"/>
        <v>240</v>
      </c>
      <c r="H26" s="72">
        <f t="shared" si="2"/>
        <v>80</v>
      </c>
      <c r="I26" s="72">
        <f t="shared" si="2"/>
        <v>360</v>
      </c>
      <c r="J26" s="72">
        <f t="shared" si="2"/>
        <v>48000</v>
      </c>
    </row>
    <row r="28" spans="2:10" x14ac:dyDescent="0.45">
      <c r="E28" s="81"/>
      <c r="F28" s="81"/>
    </row>
    <row r="29" spans="2:10" x14ac:dyDescent="0.45">
      <c r="D29" s="49" t="s">
        <v>422</v>
      </c>
      <c r="E29" s="72">
        <v>318</v>
      </c>
      <c r="F29" s="72">
        <v>318</v>
      </c>
    </row>
    <row r="30" spans="2:10" x14ac:dyDescent="0.45">
      <c r="D30" s="49" t="s">
        <v>423</v>
      </c>
      <c r="E30" s="72">
        <f>E26-E29</f>
        <v>-87.230769230769198</v>
      </c>
      <c r="F30" s="72">
        <f>F26-F29</f>
        <v>-11.181818181818187</v>
      </c>
    </row>
  </sheetData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Tris buffer calculator</vt:lpstr>
      <vt:lpstr>Parameters to test</vt:lpstr>
      <vt:lpstr>Stock solution calc</vt:lpstr>
      <vt:lpstr>Parameters to test (old)</vt:lpstr>
      <vt:lpstr>Assay plate wells</vt:lpstr>
      <vt:lpstr>Setup plate layout</vt:lpstr>
      <vt:lpstr>temp</vt:lpstr>
      <vt:lpstr>12-well reservoir setup</vt:lpstr>
      <vt:lpstr>deep_dead_vol</vt:lpstr>
      <vt:lpstr>extra</vt:lpstr>
      <vt:lpstr>'12-well reservoir setup'!Print_Area</vt:lpstr>
      <vt:lpstr>'Setup plate layout'!Print_Area</vt:lpstr>
      <vt:lpstr>'Stock solution calc'!Print_Area</vt:lpstr>
      <vt:lpstr>res_dead_vol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Olson</dc:creator>
  <cp:lastModifiedBy>Daniel G. Olson</cp:lastModifiedBy>
  <cp:lastPrinted>2023-03-13T14:03:23Z</cp:lastPrinted>
  <dcterms:created xsi:type="dcterms:W3CDTF">2019-03-01T15:31:04Z</dcterms:created>
  <dcterms:modified xsi:type="dcterms:W3CDTF">2025-03-08T19:55:25Z</dcterms:modified>
</cp:coreProperties>
</file>