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-1740" yWindow="-18000" windowWidth="28800" windowHeight="16720" tabRatio="500" activeTab="4"/>
  </bookViews>
  <sheets>
    <sheet name="FnP11 paramenters" sheetId="1" r:id="rId1"/>
    <sheet name="Garry paramenters" sheetId="2" r:id="rId2"/>
    <sheet name="CDF" sheetId="3" r:id="rId3"/>
    <sheet name="dF" sheetId="4" r:id="rId4"/>
    <sheet name="dM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4" l="1"/>
  <c r="E14" i="4"/>
  <c r="N10" i="4"/>
  <c r="K9" i="4"/>
  <c r="R9" i="5"/>
  <c r="J5" i="5"/>
  <c r="U21" i="5"/>
  <c r="S9" i="5"/>
  <c r="T9" i="5"/>
  <c r="U9" i="5"/>
  <c r="S10" i="5"/>
  <c r="T10" i="5"/>
  <c r="U10" i="5"/>
  <c r="S11" i="5"/>
  <c r="T11" i="5"/>
  <c r="U11" i="5"/>
  <c r="S12" i="5"/>
  <c r="T12" i="5"/>
  <c r="U12" i="5"/>
  <c r="S13" i="5"/>
  <c r="T13" i="5"/>
  <c r="U13" i="5"/>
  <c r="S14" i="5"/>
  <c r="T14" i="5"/>
  <c r="U14" i="5"/>
  <c r="S15" i="5"/>
  <c r="T15" i="5"/>
  <c r="U15" i="5"/>
  <c r="S16" i="5"/>
  <c r="T16" i="5"/>
  <c r="U16" i="5"/>
  <c r="S17" i="5"/>
  <c r="T17" i="5"/>
  <c r="U17" i="5"/>
  <c r="S18" i="5"/>
  <c r="T18" i="5"/>
  <c r="U18" i="5"/>
  <c r="S19" i="5"/>
  <c r="T19" i="5"/>
  <c r="U19" i="5"/>
  <c r="S20" i="5"/>
  <c r="T20" i="5"/>
  <c r="U20" i="5"/>
  <c r="S21" i="5"/>
  <c r="T21" i="5"/>
  <c r="S22" i="5"/>
  <c r="T22" i="5"/>
  <c r="U22" i="5"/>
  <c r="S23" i="5"/>
  <c r="T23" i="5"/>
  <c r="U23" i="5"/>
  <c r="S24" i="5"/>
  <c r="T24" i="5"/>
  <c r="U24" i="5"/>
  <c r="S25" i="5"/>
  <c r="T25" i="5"/>
  <c r="U25" i="5"/>
  <c r="S26" i="5"/>
  <c r="T26" i="5"/>
  <c r="U26" i="5"/>
  <c r="S27" i="5"/>
  <c r="T27" i="5"/>
  <c r="U27" i="5"/>
  <c r="S28" i="5"/>
  <c r="T28" i="5"/>
  <c r="U28" i="5"/>
  <c r="S29" i="5"/>
  <c r="T29" i="5"/>
  <c r="U2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J10" i="5"/>
  <c r="K10" i="5"/>
  <c r="L10" i="5"/>
  <c r="J11" i="5"/>
  <c r="K11" i="5"/>
  <c r="L11" i="5"/>
  <c r="J12" i="5"/>
  <c r="K12" i="5"/>
  <c r="L12" i="5"/>
  <c r="J13" i="5"/>
  <c r="K13" i="5"/>
  <c r="L13" i="5"/>
  <c r="J14" i="5"/>
  <c r="K14" i="5"/>
  <c r="L14" i="5"/>
  <c r="J15" i="5"/>
  <c r="K15" i="5"/>
  <c r="L15" i="5"/>
  <c r="J16" i="5"/>
  <c r="K16" i="5"/>
  <c r="L16" i="5"/>
  <c r="J17" i="5"/>
  <c r="K17" i="5"/>
  <c r="L17" i="5"/>
  <c r="J18" i="5"/>
  <c r="K18" i="5"/>
  <c r="L18" i="5"/>
  <c r="J19" i="5"/>
  <c r="K19" i="5"/>
  <c r="L19" i="5"/>
  <c r="J20" i="5"/>
  <c r="K20" i="5"/>
  <c r="L20" i="5"/>
  <c r="J21" i="5"/>
  <c r="K21" i="5"/>
  <c r="L21" i="5"/>
  <c r="J22" i="5"/>
  <c r="K22" i="5"/>
  <c r="L22" i="5"/>
  <c r="J23" i="5"/>
  <c r="K23" i="5"/>
  <c r="L23" i="5"/>
  <c r="J24" i="5"/>
  <c r="K24" i="5"/>
  <c r="L24" i="5"/>
  <c r="J25" i="5"/>
  <c r="K25" i="5"/>
  <c r="L25" i="5"/>
  <c r="J26" i="5"/>
  <c r="K26" i="5"/>
  <c r="L26" i="5"/>
  <c r="J27" i="5"/>
  <c r="K27" i="5"/>
  <c r="L27" i="5"/>
  <c r="J28" i="5"/>
  <c r="K28" i="5"/>
  <c r="L28" i="5"/>
  <c r="J29" i="5"/>
  <c r="K29" i="5"/>
  <c r="L29" i="5"/>
  <c r="K9" i="5"/>
  <c r="L9" i="5"/>
  <c r="J9" i="5"/>
  <c r="M9" i="5"/>
  <c r="N9" i="5"/>
  <c r="O9" i="5"/>
  <c r="P9" i="5"/>
  <c r="T6" i="5"/>
  <c r="U6" i="5"/>
  <c r="S6" i="5"/>
  <c r="K8" i="4"/>
  <c r="D9" i="5"/>
  <c r="E9" i="5"/>
  <c r="F9" i="5"/>
  <c r="G9" i="5"/>
  <c r="H9" i="5"/>
  <c r="D10" i="5"/>
  <c r="E10" i="5"/>
  <c r="F10" i="5"/>
  <c r="G10" i="5"/>
  <c r="H10" i="5"/>
  <c r="D11" i="5"/>
  <c r="E11" i="5"/>
  <c r="F11" i="5"/>
  <c r="G11" i="5"/>
  <c r="H11" i="5"/>
  <c r="D12" i="5"/>
  <c r="E12" i="5"/>
  <c r="F12" i="5"/>
  <c r="G12" i="5"/>
  <c r="H12" i="5"/>
  <c r="D13" i="5"/>
  <c r="E13" i="5"/>
  <c r="F13" i="5"/>
  <c r="G13" i="5"/>
  <c r="H13" i="5"/>
  <c r="D14" i="5"/>
  <c r="E14" i="5"/>
  <c r="F14" i="5"/>
  <c r="G14" i="5"/>
  <c r="H14" i="5"/>
  <c r="D15" i="5"/>
  <c r="E15" i="5"/>
  <c r="F15" i="5"/>
  <c r="G15" i="5"/>
  <c r="H15" i="5"/>
  <c r="D16" i="5"/>
  <c r="E16" i="5"/>
  <c r="F16" i="5"/>
  <c r="G16" i="5"/>
  <c r="H16" i="5"/>
  <c r="D17" i="5"/>
  <c r="E17" i="5"/>
  <c r="F17" i="5"/>
  <c r="G17" i="5"/>
  <c r="H17" i="5"/>
  <c r="D18" i="5"/>
  <c r="E18" i="5"/>
  <c r="F18" i="5"/>
  <c r="G18" i="5"/>
  <c r="H18" i="5"/>
  <c r="D19" i="5"/>
  <c r="E19" i="5"/>
  <c r="F19" i="5"/>
  <c r="G19" i="5"/>
  <c r="H19" i="5"/>
  <c r="D20" i="5"/>
  <c r="E20" i="5"/>
  <c r="F20" i="5"/>
  <c r="G20" i="5"/>
  <c r="H20" i="5"/>
  <c r="D21" i="5"/>
  <c r="E21" i="5"/>
  <c r="F21" i="5"/>
  <c r="G21" i="5"/>
  <c r="H21" i="5"/>
  <c r="D22" i="5"/>
  <c r="E22" i="5"/>
  <c r="F22" i="5"/>
  <c r="G22" i="5"/>
  <c r="H22" i="5"/>
  <c r="D23" i="5"/>
  <c r="E23" i="5"/>
  <c r="F23" i="5"/>
  <c r="G23" i="5"/>
  <c r="H23" i="5"/>
  <c r="D24" i="5"/>
  <c r="E24" i="5"/>
  <c r="F24" i="5"/>
  <c r="G24" i="5"/>
  <c r="H24" i="5"/>
  <c r="D25" i="5"/>
  <c r="E25" i="5"/>
  <c r="F25" i="5"/>
  <c r="G25" i="5"/>
  <c r="H25" i="5"/>
  <c r="D26" i="5"/>
  <c r="E26" i="5"/>
  <c r="F26" i="5"/>
  <c r="G26" i="5"/>
  <c r="H26" i="5"/>
  <c r="D27" i="5"/>
  <c r="E27" i="5"/>
  <c r="F27" i="5"/>
  <c r="G27" i="5"/>
  <c r="H27" i="5"/>
  <c r="D28" i="5"/>
  <c r="E28" i="5"/>
  <c r="F28" i="5"/>
  <c r="G28" i="5"/>
  <c r="H28" i="5"/>
  <c r="D29" i="5"/>
  <c r="E29" i="5"/>
  <c r="F29" i="5"/>
  <c r="G29" i="5"/>
  <c r="H29" i="5"/>
  <c r="J2" i="5"/>
  <c r="M10" i="5"/>
  <c r="N10" i="5"/>
  <c r="M11" i="5"/>
  <c r="N11" i="5"/>
  <c r="M12" i="5"/>
  <c r="N12" i="5"/>
  <c r="M13" i="5"/>
  <c r="N13" i="5"/>
  <c r="M14" i="5"/>
  <c r="N14" i="5"/>
  <c r="M15" i="5"/>
  <c r="N15" i="5"/>
  <c r="M16" i="5"/>
  <c r="N16" i="5"/>
  <c r="M17" i="5"/>
  <c r="N17" i="5"/>
  <c r="M18" i="5"/>
  <c r="N18" i="5"/>
  <c r="M19" i="5"/>
  <c r="N19" i="5"/>
  <c r="M20" i="5"/>
  <c r="N20" i="5"/>
  <c r="M21" i="5"/>
  <c r="N21" i="5"/>
  <c r="M22" i="5"/>
  <c r="N22" i="5"/>
  <c r="M23" i="5"/>
  <c r="N23" i="5"/>
  <c r="M24" i="5"/>
  <c r="N24" i="5"/>
  <c r="M25" i="5"/>
  <c r="N25" i="5"/>
  <c r="M26" i="5"/>
  <c r="N26" i="5"/>
  <c r="M27" i="5"/>
  <c r="N27" i="5"/>
  <c r="M28" i="5"/>
  <c r="N28" i="5"/>
  <c r="M29" i="5"/>
  <c r="N29" i="5"/>
  <c r="O10" i="5"/>
  <c r="P10" i="5"/>
  <c r="O11" i="5"/>
  <c r="P11" i="5"/>
  <c r="O12" i="5"/>
  <c r="P12" i="5"/>
  <c r="O13" i="5"/>
  <c r="P13" i="5"/>
  <c r="O14" i="5"/>
  <c r="P14" i="5"/>
  <c r="O15" i="5"/>
  <c r="P15" i="5"/>
  <c r="O16" i="5"/>
  <c r="P16" i="5"/>
  <c r="O17" i="5"/>
  <c r="P17" i="5"/>
  <c r="O18" i="5"/>
  <c r="P18" i="5"/>
  <c r="O19" i="5"/>
  <c r="P19" i="5"/>
  <c r="O20" i="5"/>
  <c r="P20" i="5"/>
  <c r="O21" i="5"/>
  <c r="P21" i="5"/>
  <c r="O22" i="5"/>
  <c r="P22" i="5"/>
  <c r="O23" i="5"/>
  <c r="P23" i="5"/>
  <c r="O24" i="5"/>
  <c r="P24" i="5"/>
  <c r="O25" i="5"/>
  <c r="P25" i="5"/>
  <c r="O26" i="5"/>
  <c r="P26" i="5"/>
  <c r="O27" i="5"/>
  <c r="P27" i="5"/>
  <c r="O28" i="5"/>
  <c r="P28" i="5"/>
  <c r="O29" i="5"/>
  <c r="P29" i="5"/>
  <c r="B9" i="5"/>
  <c r="K7" i="4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N7" i="4"/>
  <c r="M7" i="4"/>
  <c r="L7" i="4"/>
  <c r="L8" i="4"/>
  <c r="M8" i="4"/>
  <c r="N8" i="4"/>
  <c r="K29" i="4"/>
  <c r="K10" i="4"/>
  <c r="L10" i="4"/>
  <c r="M10" i="4"/>
  <c r="K11" i="4"/>
  <c r="L11" i="4"/>
  <c r="M11" i="4"/>
  <c r="N11" i="4"/>
  <c r="K12" i="4"/>
  <c r="L12" i="4"/>
  <c r="M12" i="4"/>
  <c r="N12" i="4"/>
  <c r="K13" i="4"/>
  <c r="L13" i="4"/>
  <c r="M13" i="4"/>
  <c r="N13" i="4"/>
  <c r="K14" i="4"/>
  <c r="L14" i="4"/>
  <c r="M14" i="4"/>
  <c r="N14" i="4"/>
  <c r="K15" i="4"/>
  <c r="L15" i="4"/>
  <c r="M15" i="4"/>
  <c r="N15" i="4"/>
  <c r="K16" i="4"/>
  <c r="L16" i="4"/>
  <c r="M16" i="4"/>
  <c r="N16" i="4"/>
  <c r="K17" i="4"/>
  <c r="L17" i="4"/>
  <c r="M17" i="4"/>
  <c r="N17" i="4"/>
  <c r="K18" i="4"/>
  <c r="L18" i="4"/>
  <c r="M18" i="4"/>
  <c r="N18" i="4"/>
  <c r="K19" i="4"/>
  <c r="L19" i="4"/>
  <c r="M19" i="4"/>
  <c r="N19" i="4"/>
  <c r="K20" i="4"/>
  <c r="L20" i="4"/>
  <c r="M20" i="4"/>
  <c r="N20" i="4"/>
  <c r="K21" i="4"/>
  <c r="L21" i="4"/>
  <c r="M21" i="4"/>
  <c r="N21" i="4"/>
  <c r="K22" i="4"/>
  <c r="L22" i="4"/>
  <c r="M22" i="4"/>
  <c r="N22" i="4"/>
  <c r="K23" i="4"/>
  <c r="L23" i="4"/>
  <c r="M23" i="4"/>
  <c r="N23" i="4"/>
  <c r="K24" i="4"/>
  <c r="L24" i="4"/>
  <c r="M24" i="4"/>
  <c r="N24" i="4"/>
  <c r="K25" i="4"/>
  <c r="L25" i="4"/>
  <c r="M25" i="4"/>
  <c r="N25" i="4"/>
  <c r="K26" i="4"/>
  <c r="L26" i="4"/>
  <c r="M26" i="4"/>
  <c r="N26" i="4"/>
  <c r="K27" i="4"/>
  <c r="L27" i="4"/>
  <c r="M27" i="4"/>
  <c r="N27" i="4"/>
  <c r="K28" i="4"/>
  <c r="L28" i="4"/>
  <c r="M28" i="4"/>
  <c r="N28" i="4"/>
  <c r="L29" i="4"/>
  <c r="M29" i="4"/>
  <c r="N29" i="4"/>
  <c r="L9" i="4"/>
  <c r="M9" i="4"/>
  <c r="N9" i="4"/>
  <c r="F7" i="4"/>
  <c r="F8" i="4"/>
  <c r="F9" i="4"/>
  <c r="H10" i="4"/>
  <c r="G10" i="4"/>
  <c r="F10" i="4"/>
  <c r="D29" i="4"/>
  <c r="E29" i="4"/>
  <c r="F29" i="4"/>
  <c r="I29" i="4"/>
  <c r="D9" i="4"/>
  <c r="E9" i="4"/>
  <c r="I9" i="4"/>
  <c r="H29" i="4"/>
  <c r="G29" i="4"/>
  <c r="D28" i="4"/>
  <c r="E28" i="4"/>
  <c r="F28" i="4"/>
  <c r="I28" i="4"/>
  <c r="H28" i="4"/>
  <c r="G28" i="4"/>
  <c r="D27" i="4"/>
  <c r="E27" i="4"/>
  <c r="F27" i="4"/>
  <c r="I27" i="4"/>
  <c r="H27" i="4"/>
  <c r="G27" i="4"/>
  <c r="D26" i="4"/>
  <c r="E26" i="4"/>
  <c r="F26" i="4"/>
  <c r="I26" i="4"/>
  <c r="H26" i="4"/>
  <c r="G26" i="4"/>
  <c r="D25" i="4"/>
  <c r="E25" i="4"/>
  <c r="F25" i="4"/>
  <c r="I25" i="4"/>
  <c r="H25" i="4"/>
  <c r="G25" i="4"/>
  <c r="D24" i="4"/>
  <c r="E24" i="4"/>
  <c r="F24" i="4"/>
  <c r="I24" i="4"/>
  <c r="H24" i="4"/>
  <c r="G24" i="4"/>
  <c r="D23" i="4"/>
  <c r="E23" i="4"/>
  <c r="F23" i="4"/>
  <c r="I23" i="4"/>
  <c r="H23" i="4"/>
  <c r="G23" i="4"/>
  <c r="D22" i="4"/>
  <c r="E22" i="4"/>
  <c r="F22" i="4"/>
  <c r="I22" i="4"/>
  <c r="H22" i="4"/>
  <c r="G22" i="4"/>
  <c r="D21" i="4"/>
  <c r="E21" i="4"/>
  <c r="F21" i="4"/>
  <c r="I21" i="4"/>
  <c r="H21" i="4"/>
  <c r="G21" i="4"/>
  <c r="D20" i="4"/>
  <c r="E20" i="4"/>
  <c r="F20" i="4"/>
  <c r="I20" i="4"/>
  <c r="H20" i="4"/>
  <c r="G20" i="4"/>
  <c r="D19" i="4"/>
  <c r="E19" i="4"/>
  <c r="F19" i="4"/>
  <c r="I19" i="4"/>
  <c r="H19" i="4"/>
  <c r="G19" i="4"/>
  <c r="D18" i="4"/>
  <c r="E18" i="4"/>
  <c r="F18" i="4"/>
  <c r="I18" i="4"/>
  <c r="H18" i="4"/>
  <c r="G18" i="4"/>
  <c r="D17" i="4"/>
  <c r="E17" i="4"/>
  <c r="F17" i="4"/>
  <c r="I17" i="4"/>
  <c r="H17" i="4"/>
  <c r="G17" i="4"/>
  <c r="D16" i="4"/>
  <c r="E16" i="4"/>
  <c r="F16" i="4"/>
  <c r="I16" i="4"/>
  <c r="H16" i="4"/>
  <c r="G16" i="4"/>
  <c r="D15" i="4"/>
  <c r="E15" i="4"/>
  <c r="F15" i="4"/>
  <c r="I15" i="4"/>
  <c r="H15" i="4"/>
  <c r="G15" i="4"/>
  <c r="D14" i="4"/>
  <c r="F14" i="4"/>
  <c r="I14" i="4"/>
  <c r="H14" i="4"/>
  <c r="G14" i="4"/>
  <c r="D13" i="4"/>
  <c r="F13" i="4"/>
  <c r="I13" i="4"/>
  <c r="H13" i="4"/>
  <c r="G13" i="4"/>
  <c r="D12" i="4"/>
  <c r="E12" i="4"/>
  <c r="F12" i="4"/>
  <c r="I12" i="4"/>
  <c r="H12" i="4"/>
  <c r="G12" i="4"/>
  <c r="D11" i="4"/>
  <c r="E11" i="4"/>
  <c r="F11" i="4"/>
  <c r="I11" i="4"/>
  <c r="H11" i="4"/>
  <c r="G11" i="4"/>
  <c r="D10" i="4"/>
  <c r="E10" i="4"/>
  <c r="I10" i="4"/>
  <c r="H9" i="4"/>
  <c r="G9" i="4"/>
  <c r="H8" i="4"/>
  <c r="G8" i="4"/>
  <c r="I6" i="3"/>
  <c r="J6" i="3"/>
  <c r="K6" i="3"/>
  <c r="L6" i="3"/>
  <c r="I7" i="3"/>
  <c r="J7" i="3"/>
  <c r="K7" i="3"/>
  <c r="L7" i="3"/>
  <c r="I8" i="3"/>
  <c r="J8" i="3"/>
  <c r="K8" i="3"/>
  <c r="L8" i="3"/>
  <c r="I9" i="3"/>
  <c r="J9" i="3"/>
  <c r="K9" i="3"/>
  <c r="L9" i="3"/>
  <c r="I10" i="3"/>
  <c r="J10" i="3"/>
  <c r="K10" i="3"/>
  <c r="L10" i="3"/>
  <c r="I11" i="3"/>
  <c r="J11" i="3"/>
  <c r="K11" i="3"/>
  <c r="L11" i="3"/>
  <c r="I12" i="3"/>
  <c r="J12" i="3"/>
  <c r="K12" i="3"/>
  <c r="L12" i="3"/>
  <c r="I13" i="3"/>
  <c r="J13" i="3"/>
  <c r="K13" i="3"/>
  <c r="L13" i="3"/>
  <c r="I14" i="3"/>
  <c r="J14" i="3"/>
  <c r="K14" i="3"/>
  <c r="L14" i="3"/>
  <c r="I15" i="3"/>
  <c r="J15" i="3"/>
  <c r="K15" i="3"/>
  <c r="L15" i="3"/>
  <c r="I16" i="3"/>
  <c r="J16" i="3"/>
  <c r="K16" i="3"/>
  <c r="L16" i="3"/>
  <c r="H7" i="3"/>
  <c r="H8" i="3"/>
  <c r="H9" i="3"/>
  <c r="H10" i="3"/>
  <c r="H11" i="3"/>
  <c r="H12" i="3"/>
  <c r="H13" i="3"/>
  <c r="H14" i="3"/>
  <c r="H15" i="3"/>
  <c r="H16" i="3"/>
  <c r="H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6" i="3"/>
  <c r="E6" i="3"/>
</calcChain>
</file>

<file path=xl/sharedStrings.xml><?xml version="1.0" encoding="utf-8"?>
<sst xmlns="http://schemas.openxmlformats.org/spreadsheetml/2006/main" count="226" uniqueCount="151">
  <si>
    <t>Forest</t>
  </si>
  <si>
    <t>F</t>
  </si>
  <si>
    <t>A</t>
  </si>
  <si>
    <t>Agricuture</t>
  </si>
  <si>
    <t>T</t>
  </si>
  <si>
    <t>total area</t>
  </si>
  <si>
    <t>T=A+F</t>
  </si>
  <si>
    <t>e</t>
  </si>
  <si>
    <t>forest rate of increase</t>
  </si>
  <si>
    <t>dF/dt</t>
  </si>
  <si>
    <t>(1-F/T)</t>
  </si>
  <si>
    <t>-</t>
  </si>
  <si>
    <t>l</t>
  </si>
  <si>
    <t>R</t>
  </si>
  <si>
    <t>number of residents</t>
  </si>
  <si>
    <t>deforestation per resident</t>
  </si>
  <si>
    <t>rate deforested ~ Forest area</t>
  </si>
  <si>
    <t>questionable assumption</t>
  </si>
  <si>
    <t>F*</t>
  </si>
  <si>
    <r>
      <t>(T/</t>
    </r>
    <r>
      <rPr>
        <sz val="12"/>
        <color theme="1"/>
        <rFont val="Symbol"/>
      </rPr>
      <t>e)*(e-Rl)</t>
    </r>
  </si>
  <si>
    <t>two equilibria</t>
  </si>
  <si>
    <t>no forest</t>
  </si>
  <si>
    <t>unstable</t>
  </si>
  <si>
    <t>stable</t>
  </si>
  <si>
    <t>T&lt;-1</t>
  </si>
  <si>
    <t>where total area is 1</t>
  </si>
  <si>
    <t>M</t>
  </si>
  <si>
    <t>migrants to city</t>
  </si>
  <si>
    <t>P</t>
  </si>
  <si>
    <t>Population</t>
  </si>
  <si>
    <t>P&lt;-1</t>
  </si>
  <si>
    <t>proportion of P</t>
  </si>
  <si>
    <t>dM/dt</t>
  </si>
  <si>
    <t>f(M/P)</t>
  </si>
  <si>
    <t>w</t>
  </si>
  <si>
    <t>probability of making decision to migrate</t>
  </si>
  <si>
    <t>proportion migrating is R/P that has threshold less than M/P</t>
  </si>
  <si>
    <t>CDF(M/P)</t>
  </si>
  <si>
    <t>{CDF(M/P)</t>
  </si>
  <si>
    <t>-M/P}</t>
  </si>
  <si>
    <t>1/</t>
  </si>
  <si>
    <t>(1 + exp(f(M/P))</t>
  </si>
  <si>
    <r>
      <t>(</t>
    </r>
    <r>
      <rPr>
        <sz val="12"/>
        <color theme="1"/>
        <rFont val="Symbol"/>
      </rPr>
      <t>m</t>
    </r>
    <r>
      <rPr>
        <sz val="12"/>
        <color theme="1"/>
        <rFont val="Calibri"/>
        <family val="2"/>
        <scheme val="minor"/>
      </rPr>
      <t>-M/P)/s</t>
    </r>
  </si>
  <si>
    <t>m</t>
  </si>
  <si>
    <t>s</t>
  </si>
  <si>
    <t>average threshold</t>
  </si>
  <si>
    <t>prop to variance of threshold</t>
  </si>
  <si>
    <t>(0 same threholds -&gt; diverse)</t>
  </si>
  <si>
    <t>average threshold relative to (M/P)</t>
  </si>
  <si>
    <t>Ah/(P-M)</t>
  </si>
  <si>
    <t>h</t>
  </si>
  <si>
    <t>g</t>
  </si>
  <si>
    <t>city utility/person</t>
  </si>
  <si>
    <t>utility per agricultural area/yr</t>
  </si>
  <si>
    <t>assume only migrate if half migrated</t>
  </si>
  <si>
    <t>if city=farm utility u=.5</t>
  </si>
  <si>
    <r>
      <t xml:space="preserve">Ah/(P-M) = </t>
    </r>
    <r>
      <rPr>
        <sz val="12"/>
        <color theme="1"/>
        <rFont val="Symbol"/>
      </rPr>
      <t>g</t>
    </r>
  </si>
  <si>
    <t>utilities equal</t>
  </si>
  <si>
    <t>use to solve for u=0.5</t>
  </si>
  <si>
    <t>variable</t>
  </si>
  <si>
    <t>name</t>
  </si>
  <si>
    <t>units</t>
  </si>
  <si>
    <t>dimensionless</t>
  </si>
  <si>
    <t>range</t>
  </si>
  <si>
    <t>0-1</t>
  </si>
  <si>
    <t>0-1 (F+A=1)</t>
  </si>
  <si>
    <t>forest growth rate of increase/year</t>
  </si>
  <si>
    <t>deforestation/year</t>
  </si>
  <si>
    <t>yr^-1</t>
  </si>
  <si>
    <t>1 all in one year</t>
  </si>
  <si>
    <t>Equilbria</t>
  </si>
  <si>
    <t>Forest variables</t>
  </si>
  <si>
    <t>Residents</t>
  </si>
  <si>
    <t>0-1 (R+M=1)</t>
  </si>
  <si>
    <t>Migrants</t>
  </si>
  <si>
    <t>(1-F)*F</t>
  </si>
  <si>
    <t>forest growth</t>
  </si>
  <si>
    <t>forest clearing</t>
  </si>
  <si>
    <t>dF/dt=0</t>
  </si>
  <si>
    <r>
      <t>-</t>
    </r>
    <r>
      <rPr>
        <sz val="12"/>
        <color theme="1"/>
        <rFont val="Symbol"/>
      </rPr>
      <t>l</t>
    </r>
    <r>
      <rPr>
        <sz val="12"/>
        <color theme="1"/>
        <rFont val="Calibri"/>
        <family val="2"/>
        <scheme val="minor"/>
      </rPr>
      <t>RF</t>
    </r>
  </si>
  <si>
    <r>
      <t>1-</t>
    </r>
    <r>
      <rPr>
        <sz val="12"/>
        <color rgb="FF000000"/>
        <rFont val="Arial"/>
        <charset val="204"/>
      </rPr>
      <t>R</t>
    </r>
    <r>
      <rPr>
        <sz val="12"/>
        <color rgb="FF000000"/>
        <rFont val="Symbol"/>
      </rPr>
      <t>l/e</t>
    </r>
  </si>
  <si>
    <t>l/e</t>
  </si>
  <si>
    <t>ratio of deforestation/growth</t>
  </si>
  <si>
    <t>let d=</t>
  </si>
  <si>
    <r>
      <t>w*</t>
    </r>
    <r>
      <rPr>
        <sz val="12"/>
        <color theme="1"/>
        <rFont val="Arial"/>
        <charset val="204"/>
      </rPr>
      <t>(CDF(M)-M)</t>
    </r>
  </si>
  <si>
    <t>average threshold relative to (M)</t>
  </si>
  <si>
    <t>CDF(M)</t>
  </si>
  <si>
    <t>1/(1 + exp(f(M))</t>
  </si>
  <si>
    <t>f(M)</t>
  </si>
  <si>
    <r>
      <t>(</t>
    </r>
    <r>
      <rPr>
        <sz val="12"/>
        <color theme="1"/>
        <rFont val="Symbol"/>
      </rPr>
      <t>m</t>
    </r>
    <r>
      <rPr>
        <sz val="12"/>
        <color theme="1"/>
        <rFont val="Calibri"/>
        <family val="2"/>
        <scheme val="minor"/>
      </rPr>
      <t>-M)/s</t>
    </r>
  </si>
  <si>
    <t>utility of agricultural area/yr</t>
  </si>
  <si>
    <t>utils</t>
  </si>
  <si>
    <t>utils/person</t>
  </si>
  <si>
    <t>assuming 1/2 equilbrium between city/ag</t>
  </si>
  <si>
    <r>
      <t>hA/2</t>
    </r>
    <r>
      <rPr>
        <sz val="12"/>
        <color theme="1"/>
        <rFont val="Symbol"/>
      </rPr>
      <t>g</t>
    </r>
    <r>
      <rPr>
        <sz val="12"/>
        <color theme="1"/>
        <rFont val="Calibri"/>
        <family val="2"/>
        <scheme val="minor"/>
      </rPr>
      <t>R</t>
    </r>
  </si>
  <si>
    <t>p</t>
  </si>
  <si>
    <t>remitance proportion of urban utility</t>
  </si>
  <si>
    <r>
      <t>z</t>
    </r>
    <r>
      <rPr>
        <sz val="10"/>
        <color theme="1"/>
        <rFont val="Symbol"/>
      </rPr>
      <t>g</t>
    </r>
  </si>
  <si>
    <t>z</t>
  </si>
  <si>
    <r>
      <t>p/</t>
    </r>
    <r>
      <rPr>
        <sz val="10"/>
        <color theme="1"/>
        <rFont val="Symbol"/>
      </rPr>
      <t>g</t>
    </r>
  </si>
  <si>
    <r>
      <t>h/</t>
    </r>
    <r>
      <rPr>
        <sz val="10"/>
        <color theme="1"/>
        <rFont val="Symbol"/>
      </rPr>
      <t>g</t>
    </r>
  </si>
  <si>
    <t>(zM+wA)/(2(1-z)(1-M))</t>
  </si>
  <si>
    <t>for remitances for utility</t>
  </si>
  <si>
    <t>e^x</t>
  </si>
  <si>
    <t>x</t>
  </si>
  <si>
    <t>cdf</t>
  </si>
  <si>
    <t>Miu=M/P</t>
  </si>
  <si>
    <t>miu=0, all migrants</t>
  </si>
  <si>
    <t>miu=1, zero migrants</t>
  </si>
  <si>
    <t>s=0,2</t>
  </si>
  <si>
    <t>s=0,05</t>
  </si>
  <si>
    <t>s=0,5</t>
  </si>
  <si>
    <t>s=1</t>
  </si>
  <si>
    <t>s=0,02</t>
  </si>
  <si>
    <t>x§</t>
  </si>
  <si>
    <t>miu-(M/P)</t>
  </si>
  <si>
    <t>lambda</t>
  </si>
  <si>
    <t>each resident's ability to deforest</t>
  </si>
  <si>
    <t>elip</t>
  </si>
  <si>
    <t>area available</t>
  </si>
  <si>
    <t>residents</t>
  </si>
  <si>
    <t>Logistic Growth</t>
  </si>
  <si>
    <t>Deforestation</t>
  </si>
  <si>
    <t>1-F/T</t>
  </si>
  <si>
    <t>elip*F*available</t>
  </si>
  <si>
    <t>Favail</t>
  </si>
  <si>
    <t>Forest regrowth</t>
  </si>
  <si>
    <t>dF</t>
  </si>
  <si>
    <t>ß</t>
  </si>
  <si>
    <t>remittance used to lear land</t>
  </si>
  <si>
    <t>Lanc clearing with remittances</t>
  </si>
  <si>
    <t>sd</t>
  </si>
  <si>
    <t>u</t>
  </si>
  <si>
    <t>mean</t>
  </si>
  <si>
    <t>b</t>
  </si>
  <si>
    <t>a</t>
  </si>
  <si>
    <t>M/P</t>
  </si>
  <si>
    <t>(u-M/P)/s</t>
  </si>
  <si>
    <t>e^()</t>
  </si>
  <si>
    <t>(a-b)</t>
  </si>
  <si>
    <t>base</t>
  </si>
  <si>
    <t>gam</t>
  </si>
  <si>
    <t>urban utility</t>
  </si>
  <si>
    <t>remittance fraction</t>
  </si>
  <si>
    <t>for u=0,5</t>
  </si>
  <si>
    <t>fixed h (z=0)</t>
  </si>
  <si>
    <t>farm utility</t>
  </si>
  <si>
    <t xml:space="preserve"> u with h + z</t>
  </si>
  <si>
    <t>P/(1+e())</t>
  </si>
  <si>
    <t xml:space="preserve"> w*(a-b)</t>
  </si>
  <si>
    <t>individual probability of deciding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</si>
</sst>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Calibri"/>
      <family val="2"/>
      <scheme val="minor"/>
    </font>
    <font>
      <sz val="12"/>
      <color theme="1"/>
      <name val="Symbo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Symbol"/>
    </font>
    <font>
      <sz val="10"/>
      <color theme="1"/>
      <name val="AdvPTimes"/>
    </font>
    <font>
      <sz val="12"/>
      <color rgb="FF000000"/>
      <name val="Arial"/>
      <charset val="204"/>
    </font>
    <font>
      <i/>
      <sz val="12"/>
      <color theme="1"/>
      <name val="Calibri"/>
      <scheme val="minor"/>
    </font>
    <font>
      <sz val="12"/>
      <color theme="1"/>
      <name val="Arial"/>
      <charset val="204"/>
    </font>
    <font>
      <sz val="10"/>
      <color theme="1"/>
      <name val="Symbol"/>
    </font>
    <font>
      <b/>
      <sz val="12"/>
      <color theme="1"/>
      <name val="Calibri"/>
      <family val="2"/>
      <scheme val="minor"/>
    </font>
    <font>
      <sz val="12"/>
      <color rgb="FFFF6600"/>
      <name val="Calibri"/>
      <scheme val="minor"/>
    </font>
    <font>
      <sz val="12"/>
      <name val="Calibri"/>
      <scheme val="minor"/>
    </font>
    <font>
      <b/>
      <sz val="12"/>
      <color rgb="FFFF6600"/>
      <name val="Calibri"/>
      <scheme val="minor"/>
    </font>
    <font>
      <sz val="12"/>
      <color rgb="FF0000FF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0" fillId="0" borderId="0" xfId="0" quotePrefix="1"/>
    <xf numFmtId="0" fontId="4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left" indent="1"/>
    </xf>
    <xf numFmtId="0" fontId="0" fillId="2" borderId="0" xfId="0" applyFill="1" applyAlignment="1">
      <alignment horizontal="right"/>
    </xf>
    <xf numFmtId="0" fontId="0" fillId="2" borderId="0" xfId="0" applyFill="1"/>
    <xf numFmtId="2" fontId="0" fillId="2" borderId="0" xfId="0" applyNumberFormat="1" applyFill="1" applyAlignment="1">
      <alignment horizontal="left" indent="1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0" borderId="0" xfId="0" applyFont="1" applyAlignment="1">
      <alignment horizontal="left"/>
    </xf>
    <xf numFmtId="0" fontId="12" fillId="0" borderId="0" xfId="0" applyFont="1"/>
    <xf numFmtId="0" fontId="12" fillId="0" borderId="0" xfId="0" applyFont="1" applyAlignment="1"/>
    <xf numFmtId="0" fontId="13" fillId="0" borderId="0" xfId="0" applyFont="1"/>
    <xf numFmtId="0" fontId="13" fillId="0" borderId="0" xfId="0" applyFont="1" applyAlignment="1"/>
    <xf numFmtId="1" fontId="13" fillId="0" borderId="0" xfId="0" applyNumberFormat="1" applyFont="1" applyAlignment="1">
      <alignment horizontal="right"/>
    </xf>
    <xf numFmtId="0" fontId="14" fillId="0" borderId="0" xfId="0" applyFont="1"/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2" fontId="12" fillId="0" borderId="0" xfId="0" applyNumberFormat="1" applyFont="1"/>
    <xf numFmtId="0" fontId="15" fillId="0" borderId="0" xfId="0" applyFont="1" applyAlignment="1">
      <alignment horizontal="right"/>
    </xf>
    <xf numFmtId="0" fontId="15" fillId="0" borderId="0" xfId="0" applyFont="1" applyAlignment="1">
      <alignment horizontal="left"/>
    </xf>
    <xf numFmtId="2" fontId="12" fillId="0" borderId="0" xfId="0" applyNumberFormat="1" applyFont="1" applyAlignment="1">
      <alignment horizontal="right"/>
    </xf>
    <xf numFmtId="0" fontId="0" fillId="0" borderId="0" xfId="0" applyAlignment="1">
      <alignment horizontal="center"/>
    </xf>
  </cellXfs>
  <cellStyles count="1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CDF!$D$5</c:f>
              <c:strCache>
                <c:ptCount val="1"/>
                <c:pt idx="0">
                  <c:v>e^x</c:v>
                </c:pt>
              </c:strCache>
            </c:strRef>
          </c:tx>
          <c:marker>
            <c:symbol val="none"/>
          </c:marker>
          <c:cat>
            <c:numRef>
              <c:f>CDF!$C$6:$C$18</c:f>
              <c:numCache>
                <c:formatCode>General</c:formatCode>
                <c:ptCount val="13"/>
                <c:pt idx="0">
                  <c:v>3.0</c:v>
                </c:pt>
                <c:pt idx="1">
                  <c:v>2.0</c:v>
                </c:pt>
                <c:pt idx="2">
                  <c:v>1.0</c:v>
                </c:pt>
                <c:pt idx="3">
                  <c:v>0.9</c:v>
                </c:pt>
                <c:pt idx="4">
                  <c:v>0.5</c:v>
                </c:pt>
                <c:pt idx="5">
                  <c:v>0.1</c:v>
                </c:pt>
                <c:pt idx="6">
                  <c:v>0.0</c:v>
                </c:pt>
                <c:pt idx="7">
                  <c:v>-0.1</c:v>
                </c:pt>
                <c:pt idx="8">
                  <c:v>-0.5</c:v>
                </c:pt>
                <c:pt idx="9">
                  <c:v>-0.9</c:v>
                </c:pt>
                <c:pt idx="10">
                  <c:v>-1.0</c:v>
                </c:pt>
                <c:pt idx="11">
                  <c:v>-2.0</c:v>
                </c:pt>
                <c:pt idx="12">
                  <c:v>-3.0</c:v>
                </c:pt>
              </c:numCache>
            </c:numRef>
          </c:cat>
          <c:val>
            <c:numRef>
              <c:f>CDF!$D$6:$D$18</c:f>
              <c:numCache>
                <c:formatCode>0.00</c:formatCode>
                <c:ptCount val="13"/>
                <c:pt idx="0">
                  <c:v>20.08553692318767</c:v>
                </c:pt>
                <c:pt idx="1">
                  <c:v>7.38905609893065</c:v>
                </c:pt>
                <c:pt idx="2">
                  <c:v>2.718281828459045</c:v>
                </c:pt>
                <c:pt idx="3">
                  <c:v>2.45960311115695</c:v>
                </c:pt>
                <c:pt idx="4">
                  <c:v>1.648721270700128</c:v>
                </c:pt>
                <c:pt idx="5">
                  <c:v>1.105170918075648</c:v>
                </c:pt>
                <c:pt idx="6">
                  <c:v>1.0</c:v>
                </c:pt>
                <c:pt idx="7">
                  <c:v>0.904837418035959</c:v>
                </c:pt>
                <c:pt idx="8">
                  <c:v>0.606530659712633</c:v>
                </c:pt>
                <c:pt idx="9">
                  <c:v>0.406569659740599</c:v>
                </c:pt>
                <c:pt idx="10">
                  <c:v>0.367879441171442</c:v>
                </c:pt>
                <c:pt idx="11">
                  <c:v>0.135335283236613</c:v>
                </c:pt>
                <c:pt idx="12">
                  <c:v>0.0497870683678639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CDF!$E$5</c:f>
              <c:strCache>
                <c:ptCount val="1"/>
                <c:pt idx="0">
                  <c:v>cdf</c:v>
                </c:pt>
              </c:strCache>
            </c:strRef>
          </c:tx>
          <c:marker>
            <c:symbol val="none"/>
          </c:marker>
          <c:cat>
            <c:numRef>
              <c:f>CDF!$C$6:$C$18</c:f>
              <c:numCache>
                <c:formatCode>General</c:formatCode>
                <c:ptCount val="13"/>
                <c:pt idx="0">
                  <c:v>3.0</c:v>
                </c:pt>
                <c:pt idx="1">
                  <c:v>2.0</c:v>
                </c:pt>
                <c:pt idx="2">
                  <c:v>1.0</c:v>
                </c:pt>
                <c:pt idx="3">
                  <c:v>0.9</c:v>
                </c:pt>
                <c:pt idx="4">
                  <c:v>0.5</c:v>
                </c:pt>
                <c:pt idx="5">
                  <c:v>0.1</c:v>
                </c:pt>
                <c:pt idx="6">
                  <c:v>0.0</c:v>
                </c:pt>
                <c:pt idx="7">
                  <c:v>-0.1</c:v>
                </c:pt>
                <c:pt idx="8">
                  <c:v>-0.5</c:v>
                </c:pt>
                <c:pt idx="9">
                  <c:v>-0.9</c:v>
                </c:pt>
                <c:pt idx="10">
                  <c:v>-1.0</c:v>
                </c:pt>
                <c:pt idx="11">
                  <c:v>-2.0</c:v>
                </c:pt>
                <c:pt idx="12">
                  <c:v>-3.0</c:v>
                </c:pt>
              </c:numCache>
            </c:numRef>
          </c:cat>
          <c:val>
            <c:numRef>
              <c:f>CDF!$E$6:$E$18</c:f>
              <c:numCache>
                <c:formatCode>General</c:formatCode>
                <c:ptCount val="13"/>
                <c:pt idx="0">
                  <c:v>0.0474258731775668</c:v>
                </c:pt>
                <c:pt idx="1">
                  <c:v>0.119202922022118</c:v>
                </c:pt>
                <c:pt idx="2">
                  <c:v>0.268941421369995</c:v>
                </c:pt>
                <c:pt idx="3">
                  <c:v>0.289050497374996</c:v>
                </c:pt>
                <c:pt idx="4">
                  <c:v>0.377540668798145</c:v>
                </c:pt>
                <c:pt idx="5">
                  <c:v>0.47502081252106</c:v>
                </c:pt>
                <c:pt idx="6">
                  <c:v>0.5</c:v>
                </c:pt>
                <c:pt idx="7">
                  <c:v>0.52497918747894</c:v>
                </c:pt>
                <c:pt idx="8">
                  <c:v>0.622459331201854</c:v>
                </c:pt>
                <c:pt idx="9">
                  <c:v>0.710949502625004</c:v>
                </c:pt>
                <c:pt idx="10">
                  <c:v>0.731058578630005</c:v>
                </c:pt>
                <c:pt idx="11">
                  <c:v>0.880797077977882</c:v>
                </c:pt>
                <c:pt idx="12">
                  <c:v>0.952574126822433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262904"/>
        <c:axId val="-2096690920"/>
      </c:lineChart>
      <c:catAx>
        <c:axId val="-2081262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6690920"/>
        <c:crosses val="autoZero"/>
        <c:auto val="1"/>
        <c:lblAlgn val="ctr"/>
        <c:lblOffset val="100"/>
        <c:noMultiLvlLbl val="0"/>
      </c:catAx>
      <c:valAx>
        <c:axId val="-20966909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081262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algn="r">
              <a:defRPr sz="1200"/>
            </a:pPr>
            <a:r>
              <a:rPr lang="en-US" sz="1200"/>
              <a:t>+ remittance induced farmland</a:t>
            </a:r>
            <a:r>
              <a:rPr lang="en-US" sz="1200" baseline="0"/>
              <a:t> utility boost:</a:t>
            </a:r>
          </a:p>
          <a:p>
            <a:pPr algn="r">
              <a:defRPr sz="1200"/>
            </a:pPr>
            <a:r>
              <a:rPr lang="en-US" sz="1200" baseline="0"/>
              <a:t>A(h+z) / 2gamR</a:t>
            </a:r>
            <a:r>
              <a:rPr lang="en-US" sz="1200"/>
              <a:t> </a:t>
            </a:r>
          </a:p>
        </c:rich>
      </c:tx>
      <c:layout>
        <c:manualLayout>
          <c:xMode val="edge"/>
          <c:yMode val="edge"/>
          <c:x val="0.273224043715847"/>
          <c:y val="0.041451665300187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0425343143582462"/>
          <c:y val="0.0510805500982318"/>
          <c:w val="0.855619164407728"/>
          <c:h val="0.7953520102718"/>
        </c:manualLayout>
      </c:layout>
      <c:lineChart>
        <c:grouping val="standard"/>
        <c:varyColors val="0"/>
        <c:ser>
          <c:idx val="7"/>
          <c:order val="0"/>
          <c:tx>
            <c:strRef>
              <c:f>dM!$P$8</c:f>
              <c:strCache>
                <c:ptCount val="1"/>
                <c:pt idx="0">
                  <c:v>dM/dt</c:v>
                </c:pt>
              </c:strCache>
            </c:strRef>
          </c:tx>
          <c:marker>
            <c:symbol val="none"/>
          </c:marker>
          <c:cat>
            <c:numRef>
              <c:f>dM!$I$9:$I$29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dM!$R$9:$R$29</c:f>
              <c:numCache>
                <c:formatCode>0.00</c:formatCode>
                <c:ptCount val="21"/>
                <c:pt idx="0">
                  <c:v>0.499954602131298</c:v>
                </c:pt>
                <c:pt idx="1">
                  <c:v>0.499898970806092</c:v>
                </c:pt>
                <c:pt idx="2">
                  <c:v>0.499775183229767</c:v>
                </c:pt>
                <c:pt idx="3">
                  <c:v>0.49949979889292</c:v>
                </c:pt>
                <c:pt idx="4">
                  <c:v>0.49888746396714</c:v>
                </c:pt>
                <c:pt idx="5">
                  <c:v>0.497527376843365</c:v>
                </c:pt>
                <c:pt idx="6">
                  <c:v>0.494513701100549</c:v>
                </c:pt>
                <c:pt idx="7">
                  <c:v>0.487871565015726</c:v>
                </c:pt>
                <c:pt idx="8">
                  <c:v>0.473403006423134</c:v>
                </c:pt>
                <c:pt idx="9">
                  <c:v>0.442675824101131</c:v>
                </c:pt>
                <c:pt idx="10">
                  <c:v>0.380797077977882</c:v>
                </c:pt>
                <c:pt idx="11">
                  <c:v>0.268524783499017</c:v>
                </c:pt>
                <c:pt idx="12">
                  <c:v>0.0986876601124521</c:v>
                </c:pt>
                <c:pt idx="13">
                  <c:v>-0.098687660112452</c:v>
                </c:pt>
                <c:pt idx="14">
                  <c:v>-0.268524783499017</c:v>
                </c:pt>
                <c:pt idx="15">
                  <c:v>-0.380797077977883</c:v>
                </c:pt>
                <c:pt idx="16">
                  <c:v>-0.442675824101131</c:v>
                </c:pt>
                <c:pt idx="17">
                  <c:v>-0.473403006423134</c:v>
                </c:pt>
                <c:pt idx="18">
                  <c:v>-0.487871565015726</c:v>
                </c:pt>
                <c:pt idx="19">
                  <c:v>-0.49451370110055</c:v>
                </c:pt>
                <c:pt idx="20">
                  <c:v>-0.497527376843365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dM!$S$6</c:f>
              <c:strCache>
                <c:ptCount val="1"/>
                <c:pt idx="0">
                  <c:v>z = 0,05</c:v>
                </c:pt>
              </c:strCache>
            </c:strRef>
          </c:tx>
          <c:marker>
            <c:symbol val="none"/>
          </c:marker>
          <c:cat>
            <c:numRef>
              <c:f>dM!$I$9:$I$29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dM!$S$9:$S$29</c:f>
              <c:numCache>
                <c:formatCode>0.00</c:formatCode>
                <c:ptCount val="21"/>
                <c:pt idx="0">
                  <c:v>0.499954602131298</c:v>
                </c:pt>
                <c:pt idx="1">
                  <c:v>0.499893791478702</c:v>
                </c:pt>
                <c:pt idx="2">
                  <c:v>0.49975154491816</c:v>
                </c:pt>
                <c:pt idx="3">
                  <c:v>0.499418896265698</c:v>
                </c:pt>
                <c:pt idx="4">
                  <c:v>0.498641480049571</c:v>
                </c:pt>
                <c:pt idx="5">
                  <c:v>0.496827317157515</c:v>
                </c:pt>
                <c:pt idx="6">
                  <c:v>0.492608458655718</c:v>
                </c:pt>
                <c:pt idx="7">
                  <c:v>0.482875966684272</c:v>
                </c:pt>
                <c:pt idx="8">
                  <c:v>0.460834277203235</c:v>
                </c:pt>
                <c:pt idx="9">
                  <c:v>0.412934227559729</c:v>
                </c:pt>
                <c:pt idx="10">
                  <c:v>0.317574476193643</c:v>
                </c:pt>
                <c:pt idx="11">
                  <c:v>0.157010462673498</c:v>
                </c:pt>
                <c:pt idx="12">
                  <c:v>-0.0498339973124779</c:v>
                </c:pt>
                <c:pt idx="13">
                  <c:v>-0.240774899182154</c:v>
                </c:pt>
                <c:pt idx="14">
                  <c:v>-0.369891525637002</c:v>
                </c:pt>
                <c:pt idx="15">
                  <c:v>-0.439913349825992</c:v>
                </c:pt>
                <c:pt idx="16">
                  <c:v>-0.473403006423134</c:v>
                </c:pt>
                <c:pt idx="17">
                  <c:v>-0.488456247516078</c:v>
                </c:pt>
                <c:pt idx="18">
                  <c:v>-0.495033198349943</c:v>
                </c:pt>
                <c:pt idx="19">
                  <c:v>-0.497871060284036</c:v>
                </c:pt>
                <c:pt idx="20">
                  <c:v>-0.499088948805599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dM!$T$6</c:f>
              <c:strCache>
                <c:ptCount val="1"/>
                <c:pt idx="0">
                  <c:v>z = 0,1</c:v>
                </c:pt>
              </c:strCache>
            </c:strRef>
          </c:tx>
          <c:marker>
            <c:symbol val="none"/>
          </c:marker>
          <c:cat>
            <c:numRef>
              <c:f>dM!$I$9:$I$29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dM!$T$9:$T$29</c:f>
              <c:numCache>
                <c:formatCode>0.00</c:formatCode>
                <c:ptCount val="21"/>
                <c:pt idx="0">
                  <c:v>0.499954602131298</c:v>
                </c:pt>
                <c:pt idx="1">
                  <c:v>0.49988834665937</c:v>
                </c:pt>
                <c:pt idx="2">
                  <c:v>0.499725421843899</c:v>
                </c:pt>
                <c:pt idx="3">
                  <c:v>0.499324917269367</c:v>
                </c:pt>
                <c:pt idx="4">
                  <c:v>0.498341198919825</c:v>
                </c:pt>
                <c:pt idx="5">
                  <c:v>0.495929862284104</c:v>
                </c:pt>
                <c:pt idx="6">
                  <c:v>0.490048198133096</c:v>
                </c:pt>
                <c:pt idx="7">
                  <c:v>0.475872978582331</c:v>
                </c:pt>
                <c:pt idx="8">
                  <c:v>0.442675824101131</c:v>
                </c:pt>
                <c:pt idx="9">
                  <c:v>0.369891525637002</c:v>
                </c:pt>
                <c:pt idx="10">
                  <c:v>0.231058578630005</c:v>
                </c:pt>
                <c:pt idx="11">
                  <c:v>0.0249791874789397</c:v>
                </c:pt>
                <c:pt idx="12">
                  <c:v>-0.189974481127613</c:v>
                </c:pt>
                <c:pt idx="13">
                  <c:v>-0.345534734916465</c:v>
                </c:pt>
                <c:pt idx="14">
                  <c:v>-0.430861579656653</c:v>
                </c:pt>
                <c:pt idx="15">
                  <c:v>-0.470687769248644</c:v>
                </c:pt>
                <c:pt idx="16">
                  <c:v>-0.487871565015726</c:v>
                </c:pt>
                <c:pt idx="17">
                  <c:v>-0.495033198349943</c:v>
                </c:pt>
                <c:pt idx="18">
                  <c:v>-0.49797467961095</c:v>
                </c:pt>
                <c:pt idx="19">
                  <c:v>-0.499175575313602</c:v>
                </c:pt>
                <c:pt idx="20">
                  <c:v>-0.499664649869533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dM!$U$6</c:f>
              <c:strCache>
                <c:ptCount val="1"/>
                <c:pt idx="0">
                  <c:v>z = 0,25</c:v>
                </c:pt>
              </c:strCache>
            </c:strRef>
          </c:tx>
          <c:marker>
            <c:symbol val="none"/>
          </c:marker>
          <c:cat>
            <c:numRef>
              <c:f>dM!$I$9:$I$29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cat>
          <c:val>
            <c:numRef>
              <c:f>dM!$U$9:$U$29</c:f>
              <c:numCache>
                <c:formatCode>0.00</c:formatCode>
                <c:ptCount val="21"/>
                <c:pt idx="0">
                  <c:v>0.499954602131298</c:v>
                </c:pt>
                <c:pt idx="1">
                  <c:v>0.499870279669502</c:v>
                </c:pt>
                <c:pt idx="2">
                  <c:v>0.499629393859373</c:v>
                </c:pt>
                <c:pt idx="3">
                  <c:v>0.498941665565534</c:v>
                </c:pt>
                <c:pt idx="4">
                  <c:v>0.496981583675292</c:v>
                </c:pt>
                <c:pt idx="5">
                  <c:v>0.491422514586288</c:v>
                </c:pt>
                <c:pt idx="6">
                  <c:v>0.475872978582331</c:v>
                </c:pt>
                <c:pt idx="7">
                  <c:v>0.434010990508781</c:v>
                </c:pt>
                <c:pt idx="8">
                  <c:v>0.332018385133924</c:v>
                </c:pt>
                <c:pt idx="9">
                  <c:v>0.134135591010801</c:v>
                </c:pt>
                <c:pt idx="10">
                  <c:v>-0.122459331201855</c:v>
                </c:pt>
                <c:pt idx="11">
                  <c:v>-0.324913731835961</c:v>
                </c:pt>
                <c:pt idx="12">
                  <c:v>-0.430861579656653</c:v>
                </c:pt>
                <c:pt idx="13">
                  <c:v>-0.474667296773128</c:v>
                </c:pt>
                <c:pt idx="14">
                  <c:v>-0.490986701347152</c:v>
                </c:pt>
                <c:pt idx="15">
                  <c:v>-0.496827317157515</c:v>
                </c:pt>
                <c:pt idx="16">
                  <c:v>-0.49888746396714</c:v>
                </c:pt>
                <c:pt idx="17">
                  <c:v>-0.499610399879161</c:v>
                </c:pt>
                <c:pt idx="18">
                  <c:v>-0.49986362967292</c:v>
                </c:pt>
                <c:pt idx="19">
                  <c:v>-0.499952274643881</c:v>
                </c:pt>
                <c:pt idx="20">
                  <c:v>-0.499983298578152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0039208"/>
        <c:axId val="-2020341848"/>
      </c:lineChart>
      <c:catAx>
        <c:axId val="-2020039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none"/>
        <c:tickLblPos val="nextTo"/>
        <c:crossAx val="-2020341848"/>
        <c:crosses val="autoZero"/>
        <c:auto val="1"/>
        <c:lblAlgn val="ctr"/>
        <c:lblOffset val="100"/>
        <c:tickLblSkip val="2"/>
        <c:noMultiLvlLbl val="0"/>
      </c:catAx>
      <c:valAx>
        <c:axId val="-2020341848"/>
        <c:scaling>
          <c:orientation val="minMax"/>
        </c:scaling>
        <c:delete val="0"/>
        <c:axPos val="r"/>
        <c:majorGridlines/>
        <c:numFmt formatCode="0.00" sourceLinked="1"/>
        <c:majorTickMark val="out"/>
        <c:minorTickMark val="none"/>
        <c:tickLblPos val="nextTo"/>
        <c:crossAx val="-2020039208"/>
        <c:crosses val="max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CDF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551649525898962"/>
          <c:y val="0.106609790203685"/>
          <c:w val="0.824126903101712"/>
          <c:h val="0.822288698976093"/>
        </c:manualLayout>
      </c:layout>
      <c:lineChart>
        <c:grouping val="standard"/>
        <c:varyColors val="0"/>
        <c:ser>
          <c:idx val="0"/>
          <c:order val="0"/>
          <c:tx>
            <c:strRef>
              <c:f>CDF!$H$5</c:f>
              <c:strCache>
                <c:ptCount val="1"/>
                <c:pt idx="0">
                  <c:v>s=1</c:v>
                </c:pt>
              </c:strCache>
            </c:strRef>
          </c:tx>
          <c:marker>
            <c:symbol val="none"/>
          </c:marker>
          <c:cat>
            <c:numRef>
              <c:f>CDF!$G$6:$G$16</c:f>
              <c:numCache>
                <c:formatCode>General</c:formatCode>
                <c:ptCount val="11"/>
                <c:pt idx="0">
                  <c:v>-1.0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0.0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1.0</c:v>
                </c:pt>
              </c:numCache>
            </c:numRef>
          </c:cat>
          <c:val>
            <c:numRef>
              <c:f>CDF!$H$6:$H$16</c:f>
              <c:numCache>
                <c:formatCode>0.00</c:formatCode>
                <c:ptCount val="11"/>
                <c:pt idx="0">
                  <c:v>0.731058578630005</c:v>
                </c:pt>
                <c:pt idx="1">
                  <c:v>0.689974481127612</c:v>
                </c:pt>
                <c:pt idx="2">
                  <c:v>0.645656306225795</c:v>
                </c:pt>
                <c:pt idx="3">
                  <c:v>0.598687660112452</c:v>
                </c:pt>
                <c:pt idx="4">
                  <c:v>0.549833997312478</c:v>
                </c:pt>
                <c:pt idx="5">
                  <c:v>0.5</c:v>
                </c:pt>
                <c:pt idx="6">
                  <c:v>0.450166002687522</c:v>
                </c:pt>
                <c:pt idx="7">
                  <c:v>0.401312339887548</c:v>
                </c:pt>
                <c:pt idx="8">
                  <c:v>0.354343693774204</c:v>
                </c:pt>
                <c:pt idx="9">
                  <c:v>0.310025518872388</c:v>
                </c:pt>
                <c:pt idx="10">
                  <c:v>0.268941421369995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CDF!$I$5</c:f>
              <c:strCache>
                <c:ptCount val="1"/>
                <c:pt idx="0">
                  <c:v>s=0,5</c:v>
                </c:pt>
              </c:strCache>
            </c:strRef>
          </c:tx>
          <c:marker>
            <c:symbol val="none"/>
          </c:marker>
          <c:cat>
            <c:numRef>
              <c:f>CDF!$G$6:$G$16</c:f>
              <c:numCache>
                <c:formatCode>General</c:formatCode>
                <c:ptCount val="11"/>
                <c:pt idx="0">
                  <c:v>-1.0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0.0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1.0</c:v>
                </c:pt>
              </c:numCache>
            </c:numRef>
          </c:cat>
          <c:val>
            <c:numRef>
              <c:f>CDF!$I$6:$I$16</c:f>
              <c:numCache>
                <c:formatCode>0.00</c:formatCode>
                <c:ptCount val="11"/>
                <c:pt idx="0">
                  <c:v>0.880797077977882</c:v>
                </c:pt>
                <c:pt idx="1">
                  <c:v>0.832018385133924</c:v>
                </c:pt>
                <c:pt idx="2">
                  <c:v>0.768524783499017</c:v>
                </c:pt>
                <c:pt idx="3">
                  <c:v>0.689974481127612</c:v>
                </c:pt>
                <c:pt idx="4">
                  <c:v>0.598687660112452</c:v>
                </c:pt>
                <c:pt idx="5">
                  <c:v>0.5</c:v>
                </c:pt>
                <c:pt idx="6">
                  <c:v>0.401312339887548</c:v>
                </c:pt>
                <c:pt idx="7">
                  <c:v>0.310025518872388</c:v>
                </c:pt>
                <c:pt idx="8">
                  <c:v>0.231475216500982</c:v>
                </c:pt>
                <c:pt idx="9">
                  <c:v>0.167981614866075</c:v>
                </c:pt>
                <c:pt idx="10">
                  <c:v>0.119202922022118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CDF!$J$5</c:f>
              <c:strCache>
                <c:ptCount val="1"/>
                <c:pt idx="0">
                  <c:v>s=0,2</c:v>
                </c:pt>
              </c:strCache>
            </c:strRef>
          </c:tx>
          <c:marker>
            <c:symbol val="none"/>
          </c:marker>
          <c:cat>
            <c:numRef>
              <c:f>CDF!$G$6:$G$16</c:f>
              <c:numCache>
                <c:formatCode>General</c:formatCode>
                <c:ptCount val="11"/>
                <c:pt idx="0">
                  <c:v>-1.0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0.0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1.0</c:v>
                </c:pt>
              </c:numCache>
            </c:numRef>
          </c:cat>
          <c:val>
            <c:numRef>
              <c:f>CDF!$J$6:$J$16</c:f>
              <c:numCache>
                <c:formatCode>0.00</c:formatCode>
                <c:ptCount val="11"/>
                <c:pt idx="0">
                  <c:v>0.993307149075715</c:v>
                </c:pt>
                <c:pt idx="1">
                  <c:v>0.982013790037908</c:v>
                </c:pt>
                <c:pt idx="2">
                  <c:v>0.952574126822433</c:v>
                </c:pt>
                <c:pt idx="3">
                  <c:v>0.880797077977882</c:v>
                </c:pt>
                <c:pt idx="4">
                  <c:v>0.731058578630005</c:v>
                </c:pt>
                <c:pt idx="5">
                  <c:v>0.5</c:v>
                </c:pt>
                <c:pt idx="6">
                  <c:v>0.268941421369995</c:v>
                </c:pt>
                <c:pt idx="7">
                  <c:v>0.119202922022118</c:v>
                </c:pt>
                <c:pt idx="8">
                  <c:v>0.0474258731775668</c:v>
                </c:pt>
                <c:pt idx="9">
                  <c:v>0.0179862099620916</c:v>
                </c:pt>
                <c:pt idx="10">
                  <c:v>0.00669285092428485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CDF!$K$5</c:f>
              <c:strCache>
                <c:ptCount val="1"/>
                <c:pt idx="0">
                  <c:v>s=0,05</c:v>
                </c:pt>
              </c:strCache>
            </c:strRef>
          </c:tx>
          <c:marker>
            <c:symbol val="none"/>
          </c:marker>
          <c:cat>
            <c:numRef>
              <c:f>CDF!$G$6:$G$16</c:f>
              <c:numCache>
                <c:formatCode>General</c:formatCode>
                <c:ptCount val="11"/>
                <c:pt idx="0">
                  <c:v>-1.0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0.0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1.0</c:v>
                </c:pt>
              </c:numCache>
            </c:numRef>
          </c:cat>
          <c:val>
            <c:numRef>
              <c:f>CDF!$K$6:$K$16</c:f>
              <c:numCache>
                <c:formatCode>0.00</c:formatCode>
                <c:ptCount val="11"/>
                <c:pt idx="0">
                  <c:v>0.999999997938846</c:v>
                </c:pt>
                <c:pt idx="1">
                  <c:v>0.999999887464838</c:v>
                </c:pt>
                <c:pt idx="2">
                  <c:v>0.999993855825398</c:v>
                </c:pt>
                <c:pt idx="3">
                  <c:v>0.999664649869534</c:v>
                </c:pt>
                <c:pt idx="4">
                  <c:v>0.982013790037908</c:v>
                </c:pt>
                <c:pt idx="5">
                  <c:v>0.5</c:v>
                </c:pt>
                <c:pt idx="6">
                  <c:v>0.0179862099620916</c:v>
                </c:pt>
                <c:pt idx="7">
                  <c:v>0.000335350130466478</c:v>
                </c:pt>
                <c:pt idx="8">
                  <c:v>6.14417460221473E-6</c:v>
                </c:pt>
                <c:pt idx="9">
                  <c:v>1.12535162055095E-7</c:v>
                </c:pt>
                <c:pt idx="10">
                  <c:v>2.0611536181902E-9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CDF!$L$5</c:f>
              <c:strCache>
                <c:ptCount val="1"/>
                <c:pt idx="0">
                  <c:v>s=0,02</c:v>
                </c:pt>
              </c:strCache>
            </c:strRef>
          </c:tx>
          <c:marker>
            <c:symbol val="none"/>
          </c:marker>
          <c:cat>
            <c:numRef>
              <c:f>CDF!$G$6:$G$16</c:f>
              <c:numCache>
                <c:formatCode>General</c:formatCode>
                <c:ptCount val="11"/>
                <c:pt idx="0">
                  <c:v>-1.0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0.0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1.0</c:v>
                </c:pt>
              </c:numCache>
            </c:numRef>
          </c:cat>
          <c:val>
            <c:numRef>
              <c:f>CDF!$L$6:$L$16</c:f>
              <c:numCache>
                <c:formatCode>0.00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0.999999999999906</c:v>
                </c:pt>
                <c:pt idx="3">
                  <c:v>0.999999997938846</c:v>
                </c:pt>
                <c:pt idx="4">
                  <c:v>0.999954602131298</c:v>
                </c:pt>
                <c:pt idx="5">
                  <c:v>0.5</c:v>
                </c:pt>
                <c:pt idx="6">
                  <c:v>4.53978687024344E-5</c:v>
                </c:pt>
                <c:pt idx="7">
                  <c:v>2.0611536181902E-9</c:v>
                </c:pt>
                <c:pt idx="8">
                  <c:v>9.3576229688393E-14</c:v>
                </c:pt>
                <c:pt idx="9">
                  <c:v>4.24835425529159E-18</c:v>
                </c:pt>
                <c:pt idx="10">
                  <c:v>1.92874984796392E-22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9815992"/>
        <c:axId val="2090756296"/>
      </c:lineChart>
      <c:catAx>
        <c:axId val="-2019815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miu/(M/P)</a:t>
                </a:r>
              </a:p>
            </c:rich>
          </c:tx>
          <c:layout>
            <c:manualLayout>
              <c:xMode val="edge"/>
              <c:yMode val="edge"/>
              <c:x val="0.439348371181409"/>
              <c:y val="0.8720682517555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90756296"/>
        <c:crosses val="autoZero"/>
        <c:auto val="1"/>
        <c:lblAlgn val="ctr"/>
        <c:lblOffset val="100"/>
        <c:noMultiLvlLbl val="0"/>
      </c:catAx>
      <c:valAx>
        <c:axId val="20907562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019815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dF!$D$8</c:f>
              <c:strCache>
                <c:ptCount val="1"/>
                <c:pt idx="0">
                  <c:v>Favail</c:v>
                </c:pt>
              </c:strCache>
            </c:strRef>
          </c:tx>
          <c:marker>
            <c:symbol val="none"/>
          </c:marker>
          <c:xVal>
            <c:numRef>
              <c:f>dF!$C$9:$C$29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dF!$D$9:$D$29</c:f>
              <c:numCache>
                <c:formatCode>General</c:formatCode>
                <c:ptCount val="21"/>
                <c:pt idx="0">
                  <c:v>1.0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0.65</c:v>
                </c:pt>
                <c:pt idx="8">
                  <c:v>0.6</c:v>
                </c:pt>
                <c:pt idx="9">
                  <c:v>0.55</c:v>
                </c:pt>
                <c:pt idx="10">
                  <c:v>0.5</c:v>
                </c:pt>
                <c:pt idx="11">
                  <c:v>0.45</c:v>
                </c:pt>
                <c:pt idx="12">
                  <c:v>0.4</c:v>
                </c:pt>
                <c:pt idx="13">
                  <c:v>0.35</c:v>
                </c:pt>
                <c:pt idx="14">
                  <c:v>0.3</c:v>
                </c:pt>
                <c:pt idx="15">
                  <c:v>0.25</c:v>
                </c:pt>
                <c:pt idx="16">
                  <c:v>0.2</c:v>
                </c:pt>
                <c:pt idx="17">
                  <c:v>0.15</c:v>
                </c:pt>
                <c:pt idx="18">
                  <c:v>0.1</c:v>
                </c:pt>
                <c:pt idx="19">
                  <c:v>0.05</c:v>
                </c:pt>
                <c:pt idx="20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757992"/>
        <c:axId val="-2107182504"/>
      </c:scatterChart>
      <c:valAx>
        <c:axId val="2090757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7182504"/>
        <c:crosses val="autoZero"/>
        <c:crossBetween val="midCat"/>
      </c:valAx>
      <c:valAx>
        <c:axId val="-2107182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757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Deforestation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dF!$E$8</c:f>
              <c:strCache>
                <c:ptCount val="1"/>
                <c:pt idx="0">
                  <c:v>Forest regrowth</c:v>
                </c:pt>
              </c:strCache>
            </c:strRef>
          </c:tx>
          <c:marker>
            <c:symbol val="none"/>
          </c:marker>
          <c:xVal>
            <c:numRef>
              <c:f>dF!$C$9:$C$29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dF!$E$9:$E$29</c:f>
              <c:numCache>
                <c:formatCode>General</c:formatCode>
                <c:ptCount val="21"/>
                <c:pt idx="0">
                  <c:v>0.0</c:v>
                </c:pt>
                <c:pt idx="1">
                  <c:v>0.002375</c:v>
                </c:pt>
                <c:pt idx="2">
                  <c:v>0.0045</c:v>
                </c:pt>
                <c:pt idx="3">
                  <c:v>0.006375</c:v>
                </c:pt>
                <c:pt idx="4">
                  <c:v>0.008</c:v>
                </c:pt>
                <c:pt idx="5">
                  <c:v>0.009375</c:v>
                </c:pt>
                <c:pt idx="6">
                  <c:v>0.0105</c:v>
                </c:pt>
                <c:pt idx="7">
                  <c:v>0.011375</c:v>
                </c:pt>
                <c:pt idx="8">
                  <c:v>0.012</c:v>
                </c:pt>
                <c:pt idx="9">
                  <c:v>0.012375</c:v>
                </c:pt>
                <c:pt idx="10">
                  <c:v>0.0125</c:v>
                </c:pt>
                <c:pt idx="11">
                  <c:v>0.012375</c:v>
                </c:pt>
                <c:pt idx="12">
                  <c:v>0.012</c:v>
                </c:pt>
                <c:pt idx="13">
                  <c:v>0.011375</c:v>
                </c:pt>
                <c:pt idx="14">
                  <c:v>0.0105</c:v>
                </c:pt>
                <c:pt idx="15">
                  <c:v>0.009375</c:v>
                </c:pt>
                <c:pt idx="16">
                  <c:v>0.008</c:v>
                </c:pt>
                <c:pt idx="17">
                  <c:v>0.006375</c:v>
                </c:pt>
                <c:pt idx="18">
                  <c:v>0.0045</c:v>
                </c:pt>
                <c:pt idx="19">
                  <c:v>0.002375</c:v>
                </c:pt>
                <c:pt idx="20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dF!$F$8</c:f>
              <c:strCache>
                <c:ptCount val="1"/>
                <c:pt idx="0">
                  <c:v>with R = (0,5)</c:v>
                </c:pt>
              </c:strCache>
            </c:strRef>
          </c:tx>
          <c:marker>
            <c:symbol val="none"/>
          </c:marker>
          <c:xVal>
            <c:numRef>
              <c:f>dF!$C$9:$C$29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dF!$F$9:$F$29</c:f>
              <c:numCache>
                <c:formatCode>General</c:formatCode>
                <c:ptCount val="21"/>
                <c:pt idx="0">
                  <c:v>0.0</c:v>
                </c:pt>
                <c:pt idx="1">
                  <c:v>0.00025</c:v>
                </c:pt>
                <c:pt idx="2">
                  <c:v>0.0005</c:v>
                </c:pt>
                <c:pt idx="3">
                  <c:v>0.00075</c:v>
                </c:pt>
                <c:pt idx="4">
                  <c:v>0.001</c:v>
                </c:pt>
                <c:pt idx="5">
                  <c:v>0.00125</c:v>
                </c:pt>
                <c:pt idx="6">
                  <c:v>0.0015</c:v>
                </c:pt>
                <c:pt idx="7">
                  <c:v>0.00175</c:v>
                </c:pt>
                <c:pt idx="8">
                  <c:v>0.002</c:v>
                </c:pt>
                <c:pt idx="9">
                  <c:v>0.00225</c:v>
                </c:pt>
                <c:pt idx="10">
                  <c:v>0.0025</c:v>
                </c:pt>
                <c:pt idx="11">
                  <c:v>0.00275</c:v>
                </c:pt>
                <c:pt idx="12">
                  <c:v>0.003</c:v>
                </c:pt>
                <c:pt idx="13">
                  <c:v>0.00325</c:v>
                </c:pt>
                <c:pt idx="14">
                  <c:v>0.0035</c:v>
                </c:pt>
                <c:pt idx="15">
                  <c:v>0.00375</c:v>
                </c:pt>
                <c:pt idx="16">
                  <c:v>0.004</c:v>
                </c:pt>
                <c:pt idx="17">
                  <c:v>0.00425</c:v>
                </c:pt>
                <c:pt idx="18">
                  <c:v>0.0045</c:v>
                </c:pt>
                <c:pt idx="19">
                  <c:v>0.00475</c:v>
                </c:pt>
                <c:pt idx="20">
                  <c:v>0.005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dF!$G$8</c:f>
              <c:strCache>
                <c:ptCount val="1"/>
                <c:pt idx="0">
                  <c:v>R(0,2)</c:v>
                </c:pt>
              </c:strCache>
            </c:strRef>
          </c:tx>
          <c:marker>
            <c:symbol val="none"/>
          </c:marker>
          <c:xVal>
            <c:numRef>
              <c:f>dF!$C$9:$C$29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dF!$G$9:$G$29</c:f>
            </c:numRef>
          </c:yVal>
          <c:smooth val="0"/>
        </c:ser>
        <c:ser>
          <c:idx val="3"/>
          <c:order val="3"/>
          <c:tx>
            <c:strRef>
              <c:f>dF!$H$8</c:f>
              <c:strCache>
                <c:ptCount val="1"/>
                <c:pt idx="0">
                  <c:v>R(0,4)</c:v>
                </c:pt>
              </c:strCache>
            </c:strRef>
          </c:tx>
          <c:marker>
            <c:symbol val="none"/>
          </c:marker>
          <c:xVal>
            <c:numRef>
              <c:f>dF!$C$9:$C$29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dF!$H$9:$H$29</c:f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576936"/>
        <c:axId val="-2079587048"/>
      </c:scatterChart>
      <c:valAx>
        <c:axId val="-2079576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79587048"/>
        <c:crosses val="autoZero"/>
        <c:crossBetween val="midCat"/>
      </c:valAx>
      <c:valAx>
        <c:axId val="-2079587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dF/dT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79576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dF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dF!$E$8</c:f>
              <c:strCache>
                <c:ptCount val="1"/>
                <c:pt idx="0">
                  <c:v>Forest regrowth</c:v>
                </c:pt>
              </c:strCache>
            </c:strRef>
          </c:tx>
          <c:marker>
            <c:symbol val="none"/>
          </c:marker>
          <c:xVal>
            <c:numRef>
              <c:f>dF!$C$9:$C$29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dF!$E$9:$E$29</c:f>
              <c:numCache>
                <c:formatCode>General</c:formatCode>
                <c:ptCount val="21"/>
                <c:pt idx="0">
                  <c:v>0.0</c:v>
                </c:pt>
                <c:pt idx="1">
                  <c:v>0.002375</c:v>
                </c:pt>
                <c:pt idx="2">
                  <c:v>0.0045</c:v>
                </c:pt>
                <c:pt idx="3">
                  <c:v>0.006375</c:v>
                </c:pt>
                <c:pt idx="4">
                  <c:v>0.008</c:v>
                </c:pt>
                <c:pt idx="5">
                  <c:v>0.009375</c:v>
                </c:pt>
                <c:pt idx="6">
                  <c:v>0.0105</c:v>
                </c:pt>
                <c:pt idx="7">
                  <c:v>0.011375</c:v>
                </c:pt>
                <c:pt idx="8">
                  <c:v>0.012</c:v>
                </c:pt>
                <c:pt idx="9">
                  <c:v>0.012375</c:v>
                </c:pt>
                <c:pt idx="10">
                  <c:v>0.0125</c:v>
                </c:pt>
                <c:pt idx="11">
                  <c:v>0.012375</c:v>
                </c:pt>
                <c:pt idx="12">
                  <c:v>0.012</c:v>
                </c:pt>
                <c:pt idx="13">
                  <c:v>0.011375</c:v>
                </c:pt>
                <c:pt idx="14">
                  <c:v>0.0105</c:v>
                </c:pt>
                <c:pt idx="15">
                  <c:v>0.009375</c:v>
                </c:pt>
                <c:pt idx="16">
                  <c:v>0.008</c:v>
                </c:pt>
                <c:pt idx="17">
                  <c:v>0.006375</c:v>
                </c:pt>
                <c:pt idx="18">
                  <c:v>0.0045</c:v>
                </c:pt>
                <c:pt idx="19">
                  <c:v>0.002375</c:v>
                </c:pt>
                <c:pt idx="20">
                  <c:v>0.0</c:v>
                </c:pt>
              </c:numCache>
            </c:numRef>
          </c:yVal>
          <c:smooth val="0"/>
        </c:ser>
        <c:ser>
          <c:idx val="5"/>
          <c:order val="1"/>
          <c:tx>
            <c:strRef>
              <c:f>dF!$I$8</c:f>
              <c:strCache>
                <c:ptCount val="1"/>
                <c:pt idx="0">
                  <c:v>dF</c:v>
                </c:pt>
              </c:strCache>
            </c:strRef>
          </c:tx>
          <c:marker>
            <c:symbol val="none"/>
          </c:marker>
          <c:xVal>
            <c:numRef>
              <c:f>dF!$C$9:$C$29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dF!$I$9:$I$29</c:f>
              <c:numCache>
                <c:formatCode>General</c:formatCode>
                <c:ptCount val="21"/>
                <c:pt idx="0">
                  <c:v>0.0</c:v>
                </c:pt>
                <c:pt idx="1">
                  <c:v>0.002125</c:v>
                </c:pt>
                <c:pt idx="2">
                  <c:v>0.004</c:v>
                </c:pt>
                <c:pt idx="3">
                  <c:v>0.005625</c:v>
                </c:pt>
                <c:pt idx="4">
                  <c:v>0.007</c:v>
                </c:pt>
                <c:pt idx="5">
                  <c:v>0.008125</c:v>
                </c:pt>
                <c:pt idx="6">
                  <c:v>0.009</c:v>
                </c:pt>
                <c:pt idx="7">
                  <c:v>0.009625</c:v>
                </c:pt>
                <c:pt idx="8">
                  <c:v>0.01</c:v>
                </c:pt>
                <c:pt idx="9">
                  <c:v>0.010125</c:v>
                </c:pt>
                <c:pt idx="10">
                  <c:v>0.01</c:v>
                </c:pt>
                <c:pt idx="11">
                  <c:v>0.009625</c:v>
                </c:pt>
                <c:pt idx="12">
                  <c:v>0.009</c:v>
                </c:pt>
                <c:pt idx="13">
                  <c:v>0.008125</c:v>
                </c:pt>
                <c:pt idx="14">
                  <c:v>0.007</c:v>
                </c:pt>
                <c:pt idx="15">
                  <c:v>0.005625</c:v>
                </c:pt>
                <c:pt idx="16">
                  <c:v>0.004</c:v>
                </c:pt>
                <c:pt idx="17">
                  <c:v>0.002125</c:v>
                </c:pt>
                <c:pt idx="18">
                  <c:v>0.0</c:v>
                </c:pt>
                <c:pt idx="19">
                  <c:v>-0.002375</c:v>
                </c:pt>
                <c:pt idx="20">
                  <c:v>-0.005</c:v>
                </c:pt>
              </c:numCache>
            </c:numRef>
          </c:yVal>
          <c:smooth val="0"/>
        </c:ser>
        <c:ser>
          <c:idx val="1"/>
          <c:order val="2"/>
          <c:tx>
            <c:v>Deforest (lamda=3)</c:v>
          </c:tx>
          <c:marker>
            <c:symbol val="none"/>
          </c:marker>
          <c:xVal>
            <c:numRef>
              <c:f>dF!$C$9:$C$29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dF!$F$9:$F$29</c:f>
              <c:numCache>
                <c:formatCode>General</c:formatCode>
                <c:ptCount val="21"/>
                <c:pt idx="0">
                  <c:v>0.0</c:v>
                </c:pt>
                <c:pt idx="1">
                  <c:v>0.00025</c:v>
                </c:pt>
                <c:pt idx="2">
                  <c:v>0.0005</c:v>
                </c:pt>
                <c:pt idx="3">
                  <c:v>0.00075</c:v>
                </c:pt>
                <c:pt idx="4">
                  <c:v>0.001</c:v>
                </c:pt>
                <c:pt idx="5">
                  <c:v>0.00125</c:v>
                </c:pt>
                <c:pt idx="6">
                  <c:v>0.0015</c:v>
                </c:pt>
                <c:pt idx="7">
                  <c:v>0.00175</c:v>
                </c:pt>
                <c:pt idx="8">
                  <c:v>0.002</c:v>
                </c:pt>
                <c:pt idx="9">
                  <c:v>0.00225</c:v>
                </c:pt>
                <c:pt idx="10">
                  <c:v>0.0025</c:v>
                </c:pt>
                <c:pt idx="11">
                  <c:v>0.00275</c:v>
                </c:pt>
                <c:pt idx="12">
                  <c:v>0.003</c:v>
                </c:pt>
                <c:pt idx="13">
                  <c:v>0.00325</c:v>
                </c:pt>
                <c:pt idx="14">
                  <c:v>0.0035</c:v>
                </c:pt>
                <c:pt idx="15">
                  <c:v>0.00375</c:v>
                </c:pt>
                <c:pt idx="16">
                  <c:v>0.004</c:v>
                </c:pt>
                <c:pt idx="17">
                  <c:v>0.00425</c:v>
                </c:pt>
                <c:pt idx="18">
                  <c:v>0.0045</c:v>
                </c:pt>
                <c:pt idx="19">
                  <c:v>0.00475</c:v>
                </c:pt>
                <c:pt idx="20">
                  <c:v>0.005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0038536"/>
        <c:axId val="-2019861112"/>
      </c:scatterChart>
      <c:valAx>
        <c:axId val="-2080038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19861112"/>
        <c:crosses val="autoZero"/>
        <c:crossBetween val="midCat"/>
      </c:valAx>
      <c:valAx>
        <c:axId val="-2019861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dF/dT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8003853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0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+ Remittance induced</a:t>
            </a:r>
            <a:r>
              <a:rPr lang="en-US" baseline="0"/>
              <a:t> land clearing: (</a:t>
            </a:r>
            <a:r>
              <a:rPr lang="el-GR" baseline="0"/>
              <a:t>λ</a:t>
            </a:r>
            <a:r>
              <a:rPr lang="sv-SE" baseline="0"/>
              <a:t>+z</a:t>
            </a:r>
            <a:r>
              <a:rPr lang="en-US" baseline="0"/>
              <a:t>)RF</a:t>
            </a:r>
            <a:endParaRPr lang="en-US"/>
          </a:p>
        </c:rich>
      </c:tx>
      <c:layout>
        <c:manualLayout>
          <c:xMode val="edge"/>
          <c:yMode val="edge"/>
          <c:x val="0.16833746819596"/>
          <c:y val="0.0775646321038771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8020140216895"/>
          <c:y val="0.0582483396105455"/>
          <c:w val="0.809386793396236"/>
          <c:h val="0.70287317364174"/>
        </c:manualLayout>
      </c:layout>
      <c:scatterChart>
        <c:scatterStyle val="lineMarker"/>
        <c:varyColors val="0"/>
        <c:ser>
          <c:idx val="0"/>
          <c:order val="0"/>
          <c:tx>
            <c:strRef>
              <c:f>dF!$E$8</c:f>
              <c:strCache>
                <c:ptCount val="1"/>
                <c:pt idx="0">
                  <c:v>Forest regrowth</c:v>
                </c:pt>
              </c:strCache>
            </c:strRef>
          </c:tx>
          <c:marker>
            <c:symbol val="none"/>
          </c:marker>
          <c:xVal>
            <c:numRef>
              <c:f>dF!$C$9:$C$29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dF!$E$9:$E$29</c:f>
              <c:numCache>
                <c:formatCode>General</c:formatCode>
                <c:ptCount val="21"/>
                <c:pt idx="0">
                  <c:v>0.0</c:v>
                </c:pt>
                <c:pt idx="1">
                  <c:v>0.002375</c:v>
                </c:pt>
                <c:pt idx="2">
                  <c:v>0.0045</c:v>
                </c:pt>
                <c:pt idx="3">
                  <c:v>0.006375</c:v>
                </c:pt>
                <c:pt idx="4">
                  <c:v>0.008</c:v>
                </c:pt>
                <c:pt idx="5">
                  <c:v>0.009375</c:v>
                </c:pt>
                <c:pt idx="6">
                  <c:v>0.0105</c:v>
                </c:pt>
                <c:pt idx="7">
                  <c:v>0.011375</c:v>
                </c:pt>
                <c:pt idx="8">
                  <c:v>0.012</c:v>
                </c:pt>
                <c:pt idx="9">
                  <c:v>0.012375</c:v>
                </c:pt>
                <c:pt idx="10">
                  <c:v>0.0125</c:v>
                </c:pt>
                <c:pt idx="11">
                  <c:v>0.012375</c:v>
                </c:pt>
                <c:pt idx="12">
                  <c:v>0.012</c:v>
                </c:pt>
                <c:pt idx="13">
                  <c:v>0.011375</c:v>
                </c:pt>
                <c:pt idx="14">
                  <c:v>0.0105</c:v>
                </c:pt>
                <c:pt idx="15">
                  <c:v>0.009375</c:v>
                </c:pt>
                <c:pt idx="16">
                  <c:v>0.008</c:v>
                </c:pt>
                <c:pt idx="17">
                  <c:v>0.006375</c:v>
                </c:pt>
                <c:pt idx="18">
                  <c:v>0.0045</c:v>
                </c:pt>
                <c:pt idx="19">
                  <c:v>0.002375</c:v>
                </c:pt>
                <c:pt idx="20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v>λRF</c:v>
          </c:tx>
          <c:marker>
            <c:symbol val="none"/>
          </c:marker>
          <c:xVal>
            <c:numRef>
              <c:f>dF!$C$9:$C$29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dF!$F$9:$F$29</c:f>
              <c:numCache>
                <c:formatCode>General</c:formatCode>
                <c:ptCount val="21"/>
                <c:pt idx="0">
                  <c:v>0.0</c:v>
                </c:pt>
                <c:pt idx="1">
                  <c:v>0.00025</c:v>
                </c:pt>
                <c:pt idx="2">
                  <c:v>0.0005</c:v>
                </c:pt>
                <c:pt idx="3">
                  <c:v>0.00075</c:v>
                </c:pt>
                <c:pt idx="4">
                  <c:v>0.001</c:v>
                </c:pt>
                <c:pt idx="5">
                  <c:v>0.00125</c:v>
                </c:pt>
                <c:pt idx="6">
                  <c:v>0.0015</c:v>
                </c:pt>
                <c:pt idx="7">
                  <c:v>0.00175</c:v>
                </c:pt>
                <c:pt idx="8">
                  <c:v>0.002</c:v>
                </c:pt>
                <c:pt idx="9">
                  <c:v>0.00225</c:v>
                </c:pt>
                <c:pt idx="10">
                  <c:v>0.0025</c:v>
                </c:pt>
                <c:pt idx="11">
                  <c:v>0.00275</c:v>
                </c:pt>
                <c:pt idx="12">
                  <c:v>0.003</c:v>
                </c:pt>
                <c:pt idx="13">
                  <c:v>0.00325</c:v>
                </c:pt>
                <c:pt idx="14">
                  <c:v>0.0035</c:v>
                </c:pt>
                <c:pt idx="15">
                  <c:v>0.00375</c:v>
                </c:pt>
                <c:pt idx="16">
                  <c:v>0.004</c:v>
                </c:pt>
                <c:pt idx="17">
                  <c:v>0.00425</c:v>
                </c:pt>
                <c:pt idx="18">
                  <c:v>0.0045</c:v>
                </c:pt>
                <c:pt idx="19">
                  <c:v>0.00475</c:v>
                </c:pt>
                <c:pt idx="20">
                  <c:v>0.005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dF!$G$8</c:f>
              <c:strCache>
                <c:ptCount val="1"/>
                <c:pt idx="0">
                  <c:v>R(0,2)</c:v>
                </c:pt>
              </c:strCache>
            </c:strRef>
          </c:tx>
          <c:marker>
            <c:symbol val="none"/>
          </c:marker>
          <c:xVal>
            <c:numRef>
              <c:f>dF!$C$9:$C$29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dF!$G$9:$G$29</c:f>
            </c:numRef>
          </c:yVal>
          <c:smooth val="0"/>
        </c:ser>
        <c:ser>
          <c:idx val="3"/>
          <c:order val="3"/>
          <c:tx>
            <c:strRef>
              <c:f>dF!$H$8</c:f>
              <c:strCache>
                <c:ptCount val="1"/>
                <c:pt idx="0">
                  <c:v>R(0,4)</c:v>
                </c:pt>
              </c:strCache>
            </c:strRef>
          </c:tx>
          <c:marker>
            <c:symbol val="none"/>
          </c:marker>
          <c:xVal>
            <c:numRef>
              <c:f>dF!$C$9:$C$29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dF!$H$9:$H$29</c:f>
            </c:numRef>
          </c:yVal>
          <c:smooth val="0"/>
        </c:ser>
        <c:ser>
          <c:idx val="5"/>
          <c:order val="4"/>
          <c:tx>
            <c:strRef>
              <c:f>dF!$L$8</c:f>
              <c:strCache>
                <c:ptCount val="1"/>
                <c:pt idx="0">
                  <c:v>z = (0,01)</c:v>
                </c:pt>
              </c:strCache>
            </c:strRef>
          </c:tx>
          <c:marker>
            <c:symbol val="none"/>
          </c:marker>
          <c:xVal>
            <c:numRef>
              <c:f>dF!$C$9:$C$29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dF!$L$9:$L$29</c:f>
              <c:numCache>
                <c:formatCode>General</c:formatCode>
                <c:ptCount val="21"/>
                <c:pt idx="0">
                  <c:v>0.0</c:v>
                </c:pt>
                <c:pt idx="1">
                  <c:v>0.0005</c:v>
                </c:pt>
                <c:pt idx="2">
                  <c:v>0.001</c:v>
                </c:pt>
                <c:pt idx="3">
                  <c:v>0.0015</c:v>
                </c:pt>
                <c:pt idx="4">
                  <c:v>0.002</c:v>
                </c:pt>
                <c:pt idx="5">
                  <c:v>0.0025</c:v>
                </c:pt>
                <c:pt idx="6">
                  <c:v>0.003</c:v>
                </c:pt>
                <c:pt idx="7">
                  <c:v>0.0035</c:v>
                </c:pt>
                <c:pt idx="8">
                  <c:v>0.004</c:v>
                </c:pt>
                <c:pt idx="9">
                  <c:v>0.0045</c:v>
                </c:pt>
                <c:pt idx="10">
                  <c:v>0.005</c:v>
                </c:pt>
                <c:pt idx="11">
                  <c:v>0.0055</c:v>
                </c:pt>
                <c:pt idx="12">
                  <c:v>0.006</c:v>
                </c:pt>
                <c:pt idx="13">
                  <c:v>0.0065</c:v>
                </c:pt>
                <c:pt idx="14">
                  <c:v>0.007</c:v>
                </c:pt>
                <c:pt idx="15">
                  <c:v>0.0075</c:v>
                </c:pt>
                <c:pt idx="16">
                  <c:v>0.008</c:v>
                </c:pt>
                <c:pt idx="17">
                  <c:v>0.0085</c:v>
                </c:pt>
                <c:pt idx="18">
                  <c:v>0.009</c:v>
                </c:pt>
                <c:pt idx="19">
                  <c:v>0.0095</c:v>
                </c:pt>
                <c:pt idx="20">
                  <c:v>0.01</c:v>
                </c:pt>
              </c:numCache>
            </c:numRef>
          </c:yVal>
          <c:smooth val="0"/>
        </c:ser>
        <c:ser>
          <c:idx val="7"/>
          <c:order val="5"/>
          <c:tx>
            <c:strRef>
              <c:f>dF!$N$8</c:f>
              <c:strCache>
                <c:ptCount val="1"/>
                <c:pt idx="0">
                  <c:v>z = (0,1)</c:v>
                </c:pt>
              </c:strCache>
            </c:strRef>
          </c:tx>
          <c:marker>
            <c:symbol val="none"/>
          </c:marker>
          <c:xVal>
            <c:numRef>
              <c:f>dF!$C$9:$C$29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dF!$N$9:$N$29</c:f>
              <c:numCache>
                <c:formatCode>General</c:formatCode>
                <c:ptCount val="21"/>
                <c:pt idx="0">
                  <c:v>0.0</c:v>
                </c:pt>
                <c:pt idx="1">
                  <c:v>0.00275</c:v>
                </c:pt>
                <c:pt idx="2">
                  <c:v>0.0055</c:v>
                </c:pt>
                <c:pt idx="3">
                  <c:v>0.00825</c:v>
                </c:pt>
                <c:pt idx="4">
                  <c:v>0.011</c:v>
                </c:pt>
                <c:pt idx="5">
                  <c:v>0.01375</c:v>
                </c:pt>
                <c:pt idx="6">
                  <c:v>0.0165</c:v>
                </c:pt>
                <c:pt idx="7">
                  <c:v>0.01925</c:v>
                </c:pt>
                <c:pt idx="8">
                  <c:v>0.022</c:v>
                </c:pt>
                <c:pt idx="9">
                  <c:v>0.02475</c:v>
                </c:pt>
                <c:pt idx="10">
                  <c:v>0.0275</c:v>
                </c:pt>
                <c:pt idx="11">
                  <c:v>0.03025</c:v>
                </c:pt>
                <c:pt idx="12">
                  <c:v>0.033</c:v>
                </c:pt>
                <c:pt idx="13">
                  <c:v>0.03575</c:v>
                </c:pt>
                <c:pt idx="14">
                  <c:v>0.0385</c:v>
                </c:pt>
                <c:pt idx="15">
                  <c:v>0.04125</c:v>
                </c:pt>
                <c:pt idx="16">
                  <c:v>0.044</c:v>
                </c:pt>
                <c:pt idx="17">
                  <c:v>0.04675</c:v>
                </c:pt>
                <c:pt idx="18">
                  <c:v>0.0495</c:v>
                </c:pt>
                <c:pt idx="19">
                  <c:v>0.05225</c:v>
                </c:pt>
                <c:pt idx="20">
                  <c:v>0.055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0021768"/>
        <c:axId val="-2020016232"/>
      </c:scatterChart>
      <c:valAx>
        <c:axId val="-2020021768"/>
        <c:scaling>
          <c:orientation val="minMax"/>
          <c:max val="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20016232"/>
        <c:crosses val="autoZero"/>
        <c:crossBetween val="midCat"/>
      </c:valAx>
      <c:valAx>
        <c:axId val="-2020016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dF/dt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2002176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dM!$E$8</c:f>
              <c:strCache>
                <c:ptCount val="1"/>
                <c:pt idx="0">
                  <c:v>(u-M/P)/s</c:v>
                </c:pt>
              </c:strCache>
            </c:strRef>
          </c:tx>
          <c:marker>
            <c:symbol val="none"/>
          </c:marker>
          <c:xVal>
            <c:numRef>
              <c:f>dM!$C$9:$C$29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dM!$E$9:$E$29</c:f>
              <c:numCache>
                <c:formatCode>0</c:formatCode>
                <c:ptCount val="21"/>
                <c:pt idx="0">
                  <c:v>10.0</c:v>
                </c:pt>
                <c:pt idx="1">
                  <c:v>9.0</c:v>
                </c:pt>
                <c:pt idx="2">
                  <c:v>8.0</c:v>
                </c:pt>
                <c:pt idx="3">
                  <c:v>7</c:v>
                </c:pt>
                <c:pt idx="4">
                  <c:v>6</c:v>
                </c:pt>
                <c:pt idx="5">
                  <c:v>5.0</c:v>
                </c:pt>
                <c:pt idx="6">
                  <c:v>4.0</c:v>
                </c:pt>
                <c:pt idx="7">
                  <c:v>3.0</c:v>
                </c:pt>
                <c:pt idx="8">
                  <c:v>2</c:v>
                </c:pt>
                <c:pt idx="9">
                  <c:v>1</c:v>
                </c:pt>
                <c:pt idx="10">
                  <c:v>0.0</c:v>
                </c:pt>
                <c:pt idx="11">
                  <c:v>-1.000000000000001</c:v>
                </c:pt>
                <c:pt idx="12">
                  <c:v>-2</c:v>
                </c:pt>
                <c:pt idx="13">
                  <c:v>-3.0</c:v>
                </c:pt>
                <c:pt idx="14">
                  <c:v>-3.999999999999999</c:v>
                </c:pt>
                <c:pt idx="15">
                  <c:v>-5.0</c:v>
                </c:pt>
                <c:pt idx="16">
                  <c:v>-6.000000000000001</c:v>
                </c:pt>
                <c:pt idx="17">
                  <c:v>-7</c:v>
                </c:pt>
                <c:pt idx="18">
                  <c:v>-8.0</c:v>
                </c:pt>
                <c:pt idx="19">
                  <c:v>-8.999999999999998</c:v>
                </c:pt>
                <c:pt idx="20">
                  <c:v>-10.0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9996760"/>
        <c:axId val="-2020126280"/>
      </c:scatterChart>
      <c:valAx>
        <c:axId val="-2019996760"/>
        <c:scaling>
          <c:orientation val="minMax"/>
          <c:max val="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20126280"/>
        <c:crosses val="autoZero"/>
        <c:crossBetween val="midCat"/>
      </c:valAx>
      <c:valAx>
        <c:axId val="-202012628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01999676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dM!$G$8</c:f>
              <c:strCache>
                <c:ptCount val="1"/>
                <c:pt idx="0">
                  <c:v>P/(1+e())</c:v>
                </c:pt>
              </c:strCache>
            </c:strRef>
          </c:tx>
          <c:marker>
            <c:symbol val="none"/>
          </c:marker>
          <c:xVal>
            <c:numRef>
              <c:f>dM!$C$9:$C$29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dM!$G$9:$G$29</c:f>
              <c:numCache>
                <c:formatCode>0.00</c:formatCode>
                <c:ptCount val="21"/>
                <c:pt idx="0">
                  <c:v>4.53978687024344E-5</c:v>
                </c:pt>
                <c:pt idx="1">
                  <c:v>0.000123394575986232</c:v>
                </c:pt>
                <c:pt idx="2">
                  <c:v>0.000335350130466478</c:v>
                </c:pt>
                <c:pt idx="3">
                  <c:v>0.000911051194400646</c:v>
                </c:pt>
                <c:pt idx="4">
                  <c:v>0.00247262315663478</c:v>
                </c:pt>
                <c:pt idx="5">
                  <c:v>0.00669285092428485</c:v>
                </c:pt>
                <c:pt idx="6">
                  <c:v>0.0179862099620916</c:v>
                </c:pt>
                <c:pt idx="7">
                  <c:v>0.0474258731775668</c:v>
                </c:pt>
                <c:pt idx="8">
                  <c:v>0.119202922022118</c:v>
                </c:pt>
                <c:pt idx="9">
                  <c:v>0.268941421369995</c:v>
                </c:pt>
                <c:pt idx="10">
                  <c:v>0.5</c:v>
                </c:pt>
                <c:pt idx="11">
                  <c:v>0.731058578630005</c:v>
                </c:pt>
                <c:pt idx="12">
                  <c:v>0.880797077977882</c:v>
                </c:pt>
                <c:pt idx="13">
                  <c:v>0.952574126822433</c:v>
                </c:pt>
                <c:pt idx="14">
                  <c:v>0.982013790037908</c:v>
                </c:pt>
                <c:pt idx="15">
                  <c:v>0.993307149075715</c:v>
                </c:pt>
                <c:pt idx="16">
                  <c:v>0.997527376843365</c:v>
                </c:pt>
                <c:pt idx="17">
                  <c:v>0.999088948805599</c:v>
                </c:pt>
                <c:pt idx="18">
                  <c:v>0.999664649869534</c:v>
                </c:pt>
                <c:pt idx="19">
                  <c:v>0.999876605424014</c:v>
                </c:pt>
                <c:pt idx="20">
                  <c:v>0.999954602131298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dM!#REF!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xVal>
            <c:numRef>
              <c:f>dM!$C$9:$C$29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dM!$H$9:$H$29</c:f>
              <c:numCache>
                <c:formatCode>0.00</c:formatCode>
                <c:ptCount val="21"/>
                <c:pt idx="0">
                  <c:v>4.53978687024344E-5</c:v>
                </c:pt>
                <c:pt idx="1">
                  <c:v>-0.0498766054240138</c:v>
                </c:pt>
                <c:pt idx="2">
                  <c:v>-0.0996646498695335</c:v>
                </c:pt>
                <c:pt idx="3">
                  <c:v>-0.149088948805599</c:v>
                </c:pt>
                <c:pt idx="4">
                  <c:v>-0.197527376843365</c:v>
                </c:pt>
                <c:pt idx="5">
                  <c:v>-0.243307149075715</c:v>
                </c:pt>
                <c:pt idx="6">
                  <c:v>-0.282013790037908</c:v>
                </c:pt>
                <c:pt idx="7">
                  <c:v>-0.302574126822433</c:v>
                </c:pt>
                <c:pt idx="8">
                  <c:v>-0.280797077977882</c:v>
                </c:pt>
                <c:pt idx="9">
                  <c:v>-0.181058578630005</c:v>
                </c:pt>
                <c:pt idx="10">
                  <c:v>0.0</c:v>
                </c:pt>
                <c:pt idx="11">
                  <c:v>0.181058578630005</c:v>
                </c:pt>
                <c:pt idx="12">
                  <c:v>0.280797077977882</c:v>
                </c:pt>
                <c:pt idx="13">
                  <c:v>0.302574126822433</c:v>
                </c:pt>
                <c:pt idx="14">
                  <c:v>0.282013790037908</c:v>
                </c:pt>
                <c:pt idx="15">
                  <c:v>0.243307149075715</c:v>
                </c:pt>
                <c:pt idx="16">
                  <c:v>0.197527376843365</c:v>
                </c:pt>
                <c:pt idx="17">
                  <c:v>0.149088948805599</c:v>
                </c:pt>
                <c:pt idx="18">
                  <c:v>0.0996646498695336</c:v>
                </c:pt>
                <c:pt idx="19">
                  <c:v>0.0498766054240137</c:v>
                </c:pt>
                <c:pt idx="20">
                  <c:v>-4.53978687023904E-5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929560"/>
        <c:axId val="2089934968"/>
      </c:scatterChart>
      <c:valAx>
        <c:axId val="2089929560"/>
        <c:scaling>
          <c:orientation val="minMax"/>
          <c:max val="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9934968"/>
        <c:crosses val="autoZero"/>
        <c:crossBetween val="midCat"/>
      </c:valAx>
      <c:valAx>
        <c:axId val="20899349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8992956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tx>
            <c:strRef>
              <c:f>dM!$H$8</c:f>
              <c:strCache>
                <c:ptCount val="1"/>
                <c:pt idx="0">
                  <c:v>dM/dt</c:v>
                </c:pt>
              </c:strCache>
            </c:strRef>
          </c:tx>
          <c:marker>
            <c:symbol val="none"/>
          </c:marker>
          <c:xVal>
            <c:numRef>
              <c:f>dM!$C$9:$C$29</c:f>
              <c:numCache>
                <c:formatCode>General</c:formatCode>
                <c:ptCount val="2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dM!$H$9:$H$29</c:f>
              <c:numCache>
                <c:formatCode>0.00</c:formatCode>
                <c:ptCount val="21"/>
                <c:pt idx="0">
                  <c:v>4.53978687024344E-5</c:v>
                </c:pt>
                <c:pt idx="1">
                  <c:v>-0.0498766054240138</c:v>
                </c:pt>
                <c:pt idx="2">
                  <c:v>-0.0996646498695335</c:v>
                </c:pt>
                <c:pt idx="3">
                  <c:v>-0.149088948805599</c:v>
                </c:pt>
                <c:pt idx="4">
                  <c:v>-0.197527376843365</c:v>
                </c:pt>
                <c:pt idx="5">
                  <c:v>-0.243307149075715</c:v>
                </c:pt>
                <c:pt idx="6">
                  <c:v>-0.282013790037908</c:v>
                </c:pt>
                <c:pt idx="7">
                  <c:v>-0.302574126822433</c:v>
                </c:pt>
                <c:pt idx="8">
                  <c:v>-0.280797077977882</c:v>
                </c:pt>
                <c:pt idx="9">
                  <c:v>-0.181058578630005</c:v>
                </c:pt>
                <c:pt idx="10">
                  <c:v>0.0</c:v>
                </c:pt>
                <c:pt idx="11">
                  <c:v>0.181058578630005</c:v>
                </c:pt>
                <c:pt idx="12">
                  <c:v>0.280797077977882</c:v>
                </c:pt>
                <c:pt idx="13">
                  <c:v>0.302574126822433</c:v>
                </c:pt>
                <c:pt idx="14">
                  <c:v>0.282013790037908</c:v>
                </c:pt>
                <c:pt idx="15">
                  <c:v>0.243307149075715</c:v>
                </c:pt>
                <c:pt idx="16">
                  <c:v>0.197527376843365</c:v>
                </c:pt>
                <c:pt idx="17">
                  <c:v>0.149088948805599</c:v>
                </c:pt>
                <c:pt idx="18">
                  <c:v>0.0996646498695336</c:v>
                </c:pt>
                <c:pt idx="19">
                  <c:v>0.0498766054240137</c:v>
                </c:pt>
                <c:pt idx="20">
                  <c:v>-4.53978687023904E-5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0055192"/>
        <c:axId val="-2079752552"/>
      </c:scatterChart>
      <c:valAx>
        <c:axId val="-2020055192"/>
        <c:scaling>
          <c:orientation val="minMax"/>
          <c:max val="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9752552"/>
        <c:crosses val="autoZero"/>
        <c:crossBetween val="midCat"/>
      </c:valAx>
      <c:valAx>
        <c:axId val="-2079752552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-202005519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139700</xdr:colOff>
      <xdr:row>19</xdr:row>
      <xdr:rowOff>0</xdr:rowOff>
    </xdr:from>
    <xdr:to>
      <xdr:col>6</xdr:col>
      <xdr:colOff>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50800</xdr:colOff>
      <xdr:row>18</xdr:row>
      <xdr:rowOff>38099</xdr:rowOff>
    </xdr:from>
    <xdr:to>
      <xdr:col>17</xdr:col>
      <xdr:colOff>592667</xdr:colOff>
      <xdr:row>50</xdr:row>
      <xdr:rowOff>33867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749300</xdr:colOff>
      <xdr:row>30</xdr:row>
      <xdr:rowOff>63500</xdr:rowOff>
    </xdr:from>
    <xdr:to>
      <xdr:col>6</xdr:col>
      <xdr:colOff>368300</xdr:colOff>
      <xdr:row>44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351367</xdr:colOff>
      <xdr:row>45</xdr:row>
      <xdr:rowOff>50800</xdr:rowOff>
    </xdr:from>
    <xdr:to>
      <xdr:col>8</xdr:col>
      <xdr:colOff>512233</xdr:colOff>
      <xdr:row>67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91722</xdr:colOff>
      <xdr:row>30</xdr:row>
      <xdr:rowOff>26812</xdr:rowOff>
    </xdr:from>
    <xdr:to>
      <xdr:col>16</xdr:col>
      <xdr:colOff>66322</xdr:colOff>
      <xdr:row>57</xdr:row>
      <xdr:rowOff>186268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705556</xdr:colOff>
      <xdr:row>2</xdr:row>
      <xdr:rowOff>42333</xdr:rowOff>
    </xdr:from>
    <xdr:to>
      <xdr:col>20</xdr:col>
      <xdr:colOff>609600</xdr:colOff>
      <xdr:row>19</xdr:row>
      <xdr:rowOff>50800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46</xdr:row>
      <xdr:rowOff>12700</xdr:rowOff>
    </xdr:from>
    <xdr:to>
      <xdr:col>4</xdr:col>
      <xdr:colOff>1079500</xdr:colOff>
      <xdr:row>60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228600</xdr:colOff>
      <xdr:row>46</xdr:row>
      <xdr:rowOff>25400</xdr:rowOff>
    </xdr:from>
    <xdr:to>
      <xdr:col>10</xdr:col>
      <xdr:colOff>228600</xdr:colOff>
      <xdr:row>60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30</xdr:row>
      <xdr:rowOff>114300</xdr:rowOff>
    </xdr:from>
    <xdr:to>
      <xdr:col>6</xdr:col>
      <xdr:colOff>711200</xdr:colOff>
      <xdr:row>45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63500</xdr:colOff>
      <xdr:row>30</xdr:row>
      <xdr:rowOff>95250</xdr:rowOff>
    </xdr:from>
    <xdr:to>
      <xdr:col>20</xdr:col>
      <xdr:colOff>584200</xdr:colOff>
      <xdr:row>47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5"/>
  <sheetViews>
    <sheetView workbookViewId="0">
      <selection activeCell="B21" sqref="B21"/>
    </sheetView>
  </sheetViews>
  <sheetFormatPr baseColWidth="10" defaultRowHeight="15" x14ac:dyDescent="0"/>
  <sheetData>
    <row r="2" spans="1:11">
      <c r="J2" t="s">
        <v>24</v>
      </c>
      <c r="K2" t="s">
        <v>25</v>
      </c>
    </row>
    <row r="3" spans="1:11" ht="16">
      <c r="A3" t="s">
        <v>1</v>
      </c>
      <c r="B3" t="s">
        <v>0</v>
      </c>
      <c r="D3" s="1" t="s">
        <v>12</v>
      </c>
      <c r="E3" t="s">
        <v>15</v>
      </c>
      <c r="J3" t="s">
        <v>13</v>
      </c>
      <c r="K3" t="s">
        <v>31</v>
      </c>
    </row>
    <row r="4" spans="1:11">
      <c r="A4" t="s">
        <v>2</v>
      </c>
      <c r="B4" t="s">
        <v>3</v>
      </c>
      <c r="D4" t="s">
        <v>13</v>
      </c>
      <c r="E4" t="s">
        <v>14</v>
      </c>
      <c r="J4" t="s">
        <v>30</v>
      </c>
    </row>
    <row r="5" spans="1:11">
      <c r="A5" t="s">
        <v>4</v>
      </c>
      <c r="B5" t="s">
        <v>5</v>
      </c>
      <c r="C5" t="s">
        <v>6</v>
      </c>
      <c r="D5" t="s">
        <v>16</v>
      </c>
      <c r="G5" t="s">
        <v>17</v>
      </c>
    </row>
    <row r="6" spans="1:11" ht="16">
      <c r="A6" s="1" t="s">
        <v>7</v>
      </c>
      <c r="B6" t="s">
        <v>8</v>
      </c>
    </row>
    <row r="7" spans="1:11" ht="16">
      <c r="A7" s="1" t="s">
        <v>43</v>
      </c>
      <c r="B7" t="s">
        <v>48</v>
      </c>
    </row>
    <row r="8" spans="1:11">
      <c r="A8" t="s">
        <v>44</v>
      </c>
      <c r="B8" t="s">
        <v>46</v>
      </c>
      <c r="D8" t="s">
        <v>47</v>
      </c>
    </row>
    <row r="9" spans="1:11" ht="16">
      <c r="A9" s="1"/>
    </row>
    <row r="11" spans="1:11" ht="16">
      <c r="A11" t="s">
        <v>9</v>
      </c>
      <c r="B11" s="1" t="s">
        <v>7</v>
      </c>
      <c r="C11" t="s">
        <v>1</v>
      </c>
      <c r="D11" t="s">
        <v>10</v>
      </c>
      <c r="E11" t="s">
        <v>11</v>
      </c>
      <c r="F11" s="1" t="s">
        <v>12</v>
      </c>
    </row>
    <row r="13" spans="1:11">
      <c r="A13" t="s">
        <v>20</v>
      </c>
      <c r="B13" t="s">
        <v>22</v>
      </c>
      <c r="C13" t="s">
        <v>23</v>
      </c>
    </row>
    <row r="14" spans="1:11" ht="16">
      <c r="A14" t="s">
        <v>18</v>
      </c>
      <c r="B14">
        <v>0</v>
      </c>
      <c r="C14" t="s">
        <v>19</v>
      </c>
      <c r="E14" t="s">
        <v>21</v>
      </c>
    </row>
    <row r="16" spans="1:11">
      <c r="A16" t="s">
        <v>26</v>
      </c>
      <c r="B16" t="s">
        <v>27</v>
      </c>
    </row>
    <row r="17" spans="1:5">
      <c r="A17" t="s">
        <v>28</v>
      </c>
      <c r="B17" t="s">
        <v>29</v>
      </c>
    </row>
    <row r="19" spans="1:5">
      <c r="A19" t="s">
        <v>32</v>
      </c>
      <c r="B19" t="s">
        <v>33</v>
      </c>
    </row>
    <row r="21" spans="1:5" ht="16">
      <c r="A21" s="1" t="s">
        <v>34</v>
      </c>
      <c r="B21" t="s">
        <v>35</v>
      </c>
    </row>
    <row r="22" spans="1:5">
      <c r="B22" t="s">
        <v>36</v>
      </c>
    </row>
    <row r="25" spans="1:5" ht="16">
      <c r="A25" t="s">
        <v>32</v>
      </c>
      <c r="B25" s="1" t="s">
        <v>34</v>
      </c>
      <c r="C25" t="s">
        <v>28</v>
      </c>
      <c r="D25" t="s">
        <v>38</v>
      </c>
      <c r="E25" s="2" t="s">
        <v>39</v>
      </c>
    </row>
    <row r="27" spans="1:5">
      <c r="A27" t="s">
        <v>37</v>
      </c>
      <c r="B27" t="s">
        <v>40</v>
      </c>
      <c r="C27" t="s">
        <v>41</v>
      </c>
    </row>
    <row r="29" spans="1:5" ht="16">
      <c r="A29" t="s">
        <v>33</v>
      </c>
      <c r="B29" t="s">
        <v>42</v>
      </c>
      <c r="E29" t="s">
        <v>54</v>
      </c>
    </row>
    <row r="30" spans="1:5" ht="16">
      <c r="A30" s="1" t="s">
        <v>43</v>
      </c>
      <c r="B30" t="s">
        <v>45</v>
      </c>
      <c r="D30" s="4" t="s">
        <v>49</v>
      </c>
      <c r="E30" t="s">
        <v>55</v>
      </c>
    </row>
    <row r="31" spans="1:5" ht="16">
      <c r="A31" s="1" t="s">
        <v>51</v>
      </c>
      <c r="B31" t="s">
        <v>52</v>
      </c>
    </row>
    <row r="32" spans="1:5">
      <c r="A32" s="4" t="s">
        <v>50</v>
      </c>
      <c r="B32" s="4" t="s">
        <v>53</v>
      </c>
    </row>
    <row r="33" spans="1:4" ht="16">
      <c r="A33" s="1"/>
      <c r="B33" s="4"/>
    </row>
    <row r="34" spans="1:4" ht="16">
      <c r="B34" t="s">
        <v>56</v>
      </c>
      <c r="D34" t="s">
        <v>57</v>
      </c>
    </row>
    <row r="35" spans="1:4" ht="16">
      <c r="A35" s="1"/>
      <c r="D35" t="s">
        <v>58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B23" sqref="B23"/>
    </sheetView>
  </sheetViews>
  <sheetFormatPr baseColWidth="10" defaultRowHeight="15" x14ac:dyDescent="0"/>
  <sheetData>
    <row r="1" spans="1:13">
      <c r="A1" t="s">
        <v>59</v>
      </c>
      <c r="B1" t="s">
        <v>60</v>
      </c>
      <c r="C1" t="s">
        <v>61</v>
      </c>
      <c r="D1" t="s">
        <v>63</v>
      </c>
      <c r="G1" t="s">
        <v>70</v>
      </c>
    </row>
    <row r="2" spans="1:13" ht="16">
      <c r="A2" s="5" t="s">
        <v>71</v>
      </c>
      <c r="G2" t="s">
        <v>9</v>
      </c>
      <c r="H2" s="1" t="s">
        <v>7</v>
      </c>
      <c r="I2" t="s">
        <v>75</v>
      </c>
      <c r="J2" t="s">
        <v>76</v>
      </c>
    </row>
    <row r="3" spans="1:13" ht="16">
      <c r="A3" t="s">
        <v>1</v>
      </c>
      <c r="B3" t="s">
        <v>0</v>
      </c>
      <c r="C3" t="s">
        <v>62</v>
      </c>
      <c r="D3" t="s">
        <v>65</v>
      </c>
      <c r="H3" s="2" t="s">
        <v>79</v>
      </c>
      <c r="J3" s="3" t="s">
        <v>77</v>
      </c>
      <c r="K3" s="3"/>
    </row>
    <row r="4" spans="1:13">
      <c r="A4" t="s">
        <v>2</v>
      </c>
      <c r="B4" t="s">
        <v>3</v>
      </c>
      <c r="C4" t="s">
        <v>62</v>
      </c>
      <c r="D4" t="s">
        <v>65</v>
      </c>
      <c r="G4" t="s">
        <v>78</v>
      </c>
      <c r="J4" s="3"/>
      <c r="K4" s="3"/>
    </row>
    <row r="5" spans="1:13" ht="16">
      <c r="A5" s="1" t="s">
        <v>7</v>
      </c>
      <c r="B5" t="s">
        <v>66</v>
      </c>
      <c r="C5" t="s">
        <v>68</v>
      </c>
      <c r="D5" t="s">
        <v>64</v>
      </c>
      <c r="E5" t="s">
        <v>69</v>
      </c>
      <c r="G5" s="3" t="s">
        <v>20</v>
      </c>
      <c r="H5" s="3" t="s">
        <v>22</v>
      </c>
      <c r="I5" s="3" t="s">
        <v>23</v>
      </c>
    </row>
    <row r="6" spans="1:13" ht="16">
      <c r="A6" s="1" t="s">
        <v>12</v>
      </c>
      <c r="B6" t="s">
        <v>67</v>
      </c>
      <c r="C6" t="s">
        <v>68</v>
      </c>
      <c r="D6" t="s">
        <v>64</v>
      </c>
      <c r="E6" t="s">
        <v>69</v>
      </c>
      <c r="G6" s="3" t="s">
        <v>18</v>
      </c>
      <c r="H6" s="3">
        <v>0</v>
      </c>
      <c r="I6" s="3" t="s">
        <v>80</v>
      </c>
    </row>
    <row r="7" spans="1:13" ht="16">
      <c r="A7" s="1"/>
      <c r="I7" s="1" t="s">
        <v>81</v>
      </c>
      <c r="J7" t="s">
        <v>82</v>
      </c>
      <c r="M7" t="s">
        <v>83</v>
      </c>
    </row>
    <row r="8" spans="1:13">
      <c r="A8" s="3" t="s">
        <v>13</v>
      </c>
      <c r="B8" s="3" t="s">
        <v>72</v>
      </c>
      <c r="C8" s="3" t="s">
        <v>62</v>
      </c>
      <c r="D8" s="3" t="s">
        <v>73</v>
      </c>
    </row>
    <row r="9" spans="1:13">
      <c r="A9" s="3" t="s">
        <v>26</v>
      </c>
      <c r="B9" s="3" t="s">
        <v>74</v>
      </c>
      <c r="C9" s="3" t="s">
        <v>62</v>
      </c>
      <c r="D9" s="3" t="s">
        <v>73</v>
      </c>
    </row>
    <row r="11" spans="1:13" ht="16">
      <c r="A11" s="1" t="s">
        <v>34</v>
      </c>
      <c r="B11" t="s">
        <v>35</v>
      </c>
      <c r="C11" t="s">
        <v>68</v>
      </c>
      <c r="D11" t="s">
        <v>64</v>
      </c>
    </row>
    <row r="12" spans="1:13" ht="16">
      <c r="A12" s="1" t="s">
        <v>43</v>
      </c>
      <c r="B12" t="s">
        <v>85</v>
      </c>
      <c r="C12" s="3" t="s">
        <v>62</v>
      </c>
      <c r="D12" t="s">
        <v>64</v>
      </c>
    </row>
    <row r="13" spans="1:13">
      <c r="A13" t="s">
        <v>44</v>
      </c>
      <c r="B13" t="s">
        <v>46</v>
      </c>
      <c r="C13" s="3" t="s">
        <v>62</v>
      </c>
      <c r="D13" t="s">
        <v>47</v>
      </c>
    </row>
    <row r="15" spans="1:13" ht="16">
      <c r="A15" t="s">
        <v>32</v>
      </c>
      <c r="B15" s="1" t="s">
        <v>84</v>
      </c>
    </row>
    <row r="16" spans="1:13">
      <c r="A16" t="s">
        <v>86</v>
      </c>
      <c r="B16" t="s">
        <v>87</v>
      </c>
    </row>
    <row r="17" spans="1:5" ht="16">
      <c r="A17" t="s">
        <v>88</v>
      </c>
      <c r="B17" t="s">
        <v>89</v>
      </c>
    </row>
    <row r="18" spans="1:5">
      <c r="E18" s="2"/>
    </row>
    <row r="19" spans="1:5" ht="16">
      <c r="A19" s="1" t="s">
        <v>51</v>
      </c>
      <c r="B19" t="s">
        <v>52</v>
      </c>
      <c r="C19" t="s">
        <v>92</v>
      </c>
    </row>
    <row r="20" spans="1:5">
      <c r="A20" s="4" t="s">
        <v>50</v>
      </c>
      <c r="B20" s="4" t="s">
        <v>90</v>
      </c>
      <c r="C20" t="s">
        <v>91</v>
      </c>
    </row>
    <row r="21" spans="1:5" ht="16">
      <c r="A21" s="1" t="s">
        <v>43</v>
      </c>
      <c r="B21" t="s">
        <v>94</v>
      </c>
      <c r="C21" t="s">
        <v>93</v>
      </c>
    </row>
    <row r="23" spans="1:5">
      <c r="A23" s="6" t="s">
        <v>95</v>
      </c>
      <c r="B23" t="s">
        <v>96</v>
      </c>
      <c r="C23" t="s">
        <v>62</v>
      </c>
      <c r="D23" t="s">
        <v>64</v>
      </c>
      <c r="E23" s="4" t="s">
        <v>97</v>
      </c>
    </row>
    <row r="24" spans="1:5">
      <c r="A24" t="s">
        <v>98</v>
      </c>
      <c r="B24" s="4" t="s">
        <v>99</v>
      </c>
    </row>
    <row r="25" spans="1:5">
      <c r="A25" t="s">
        <v>34</v>
      </c>
      <c r="B25" s="4" t="s">
        <v>100</v>
      </c>
    </row>
    <row r="26" spans="1:5" ht="16">
      <c r="A26" s="1"/>
      <c r="B26" s="4"/>
    </row>
    <row r="27" spans="1:5" ht="16">
      <c r="A27" s="1" t="s">
        <v>43</v>
      </c>
      <c r="B27" t="s">
        <v>101</v>
      </c>
      <c r="D27" t="s">
        <v>102</v>
      </c>
    </row>
    <row r="28" spans="1:5" ht="16">
      <c r="A28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U46"/>
  <sheetViews>
    <sheetView workbookViewId="0">
      <selection activeCell="C5" sqref="C5:E18"/>
    </sheetView>
  </sheetViews>
  <sheetFormatPr baseColWidth="10" defaultRowHeight="15" x14ac:dyDescent="0"/>
  <cols>
    <col min="6" max="6" width="20.83203125" style="8" customWidth="1"/>
    <col min="8" max="11" width="7.83203125" bestFit="1" customWidth="1"/>
  </cols>
  <sheetData>
    <row r="3" spans="3:12">
      <c r="H3">
        <v>1</v>
      </c>
      <c r="I3">
        <v>0.5</v>
      </c>
      <c r="J3">
        <v>0.2</v>
      </c>
      <c r="K3">
        <v>0.05</v>
      </c>
      <c r="L3">
        <v>0.02</v>
      </c>
    </row>
    <row r="4" spans="3:12">
      <c r="H4" s="30" t="s">
        <v>105</v>
      </c>
      <c r="I4" s="30"/>
      <c r="J4" s="30"/>
      <c r="K4" s="30"/>
    </row>
    <row r="5" spans="3:12">
      <c r="C5" t="s">
        <v>104</v>
      </c>
      <c r="D5" t="s">
        <v>103</v>
      </c>
      <c r="E5" t="s">
        <v>105</v>
      </c>
      <c r="G5" t="s">
        <v>115</v>
      </c>
      <c r="H5" t="s">
        <v>112</v>
      </c>
      <c r="I5" t="s">
        <v>111</v>
      </c>
      <c r="J5" t="s">
        <v>109</v>
      </c>
      <c r="K5" t="s">
        <v>110</v>
      </c>
      <c r="L5" t="s">
        <v>113</v>
      </c>
    </row>
    <row r="6" spans="3:12">
      <c r="C6">
        <v>3</v>
      </c>
      <c r="D6" s="7">
        <f>EXP(C6)</f>
        <v>20.085536923187668</v>
      </c>
      <c r="E6">
        <f>1/(1+D6)</f>
        <v>4.7425873177566781E-2</v>
      </c>
      <c r="F6" s="8" t="s">
        <v>107</v>
      </c>
      <c r="G6">
        <v>-1</v>
      </c>
      <c r="H6" s="10">
        <f>1/(1+EXP($G6/H$3))</f>
        <v>0.7310585786300049</v>
      </c>
      <c r="I6" s="10">
        <f>1/(1+EXP($G6/I$3))</f>
        <v>0.88079707797788231</v>
      </c>
      <c r="J6" s="10">
        <f>1/(1+EXP($G6/J$3))</f>
        <v>0.99330714907571527</v>
      </c>
      <c r="K6" s="10">
        <f>1/(1+EXP($G6/K$3))</f>
        <v>0.99999999793884631</v>
      </c>
      <c r="L6" s="10">
        <f>1/(1+EXP($G6/L$3))</f>
        <v>1</v>
      </c>
    </row>
    <row r="7" spans="3:12">
      <c r="C7">
        <v>2</v>
      </c>
      <c r="D7" s="7">
        <f t="shared" ref="D7:D18" si="0">EXP(C7)</f>
        <v>7.3890560989306504</v>
      </c>
      <c r="E7">
        <f t="shared" ref="E7:E18" si="1">1/(1+D7)</f>
        <v>0.11920292202211755</v>
      </c>
      <c r="G7">
        <v>-0.8</v>
      </c>
      <c r="H7" s="10">
        <f t="shared" ref="H7:L16" si="2">1/(1+EXP($G7/H$3))</f>
        <v>0.6899744811276125</v>
      </c>
      <c r="I7" s="10">
        <f t="shared" si="2"/>
        <v>0.83201838513392445</v>
      </c>
      <c r="J7" s="10">
        <f t="shared" si="2"/>
        <v>0.98201379003790845</v>
      </c>
      <c r="K7" s="10">
        <f t="shared" si="2"/>
        <v>0.99999988746483792</v>
      </c>
      <c r="L7" s="10">
        <f t="shared" si="2"/>
        <v>1</v>
      </c>
    </row>
    <row r="8" spans="3:12">
      <c r="C8">
        <v>1</v>
      </c>
      <c r="D8" s="7">
        <f t="shared" si="0"/>
        <v>2.7182818284590451</v>
      </c>
      <c r="E8">
        <f t="shared" si="1"/>
        <v>0.2689414213699951</v>
      </c>
      <c r="G8">
        <v>-0.6</v>
      </c>
      <c r="H8" s="10">
        <f t="shared" si="2"/>
        <v>0.6456563062257954</v>
      </c>
      <c r="I8" s="10">
        <f t="shared" si="2"/>
        <v>0.76852478349901754</v>
      </c>
      <c r="J8" s="10">
        <f t="shared" si="2"/>
        <v>0.95257412682243314</v>
      </c>
      <c r="K8" s="10">
        <f t="shared" si="2"/>
        <v>0.99999385582539779</v>
      </c>
      <c r="L8" s="10">
        <f t="shared" si="2"/>
        <v>0.99999999999990652</v>
      </c>
    </row>
    <row r="9" spans="3:12">
      <c r="C9">
        <v>0.9</v>
      </c>
      <c r="D9" s="7">
        <f t="shared" si="0"/>
        <v>2.4596031111569499</v>
      </c>
      <c r="E9">
        <f t="shared" si="1"/>
        <v>0.289050497374996</v>
      </c>
      <c r="G9">
        <v>-0.4</v>
      </c>
      <c r="H9" s="10">
        <f t="shared" si="2"/>
        <v>0.598687660112452</v>
      </c>
      <c r="I9" s="10">
        <f t="shared" si="2"/>
        <v>0.6899744811276125</v>
      </c>
      <c r="J9" s="10">
        <f t="shared" si="2"/>
        <v>0.88079707797788231</v>
      </c>
      <c r="K9" s="10">
        <f t="shared" si="2"/>
        <v>0.99966464986953363</v>
      </c>
      <c r="L9" s="10">
        <f t="shared" si="2"/>
        <v>0.99999999793884631</v>
      </c>
    </row>
    <row r="10" spans="3:12">
      <c r="C10">
        <v>0.5</v>
      </c>
      <c r="D10" s="7">
        <f t="shared" si="0"/>
        <v>1.6487212707001282</v>
      </c>
      <c r="E10">
        <f t="shared" si="1"/>
        <v>0.37754066879814541</v>
      </c>
      <c r="G10">
        <v>-0.2</v>
      </c>
      <c r="H10" s="10">
        <f t="shared" si="2"/>
        <v>0.54983399731247795</v>
      </c>
      <c r="I10" s="10">
        <f t="shared" si="2"/>
        <v>0.598687660112452</v>
      </c>
      <c r="J10" s="10">
        <f t="shared" si="2"/>
        <v>0.7310585786300049</v>
      </c>
      <c r="K10" s="10">
        <f t="shared" si="2"/>
        <v>0.98201379003790845</v>
      </c>
      <c r="L10" s="10">
        <f t="shared" si="2"/>
        <v>0.99995460213129761</v>
      </c>
    </row>
    <row r="11" spans="3:12">
      <c r="C11">
        <v>0.1</v>
      </c>
      <c r="D11" s="7">
        <f t="shared" si="0"/>
        <v>1.1051709180756477</v>
      </c>
      <c r="E11">
        <f t="shared" si="1"/>
        <v>0.47502081252105999</v>
      </c>
      <c r="F11" s="11" t="s">
        <v>106</v>
      </c>
      <c r="G11" s="12">
        <v>0</v>
      </c>
      <c r="H11" s="13">
        <f t="shared" si="2"/>
        <v>0.5</v>
      </c>
      <c r="I11" s="13">
        <f t="shared" si="2"/>
        <v>0.5</v>
      </c>
      <c r="J11" s="13">
        <f t="shared" si="2"/>
        <v>0.5</v>
      </c>
      <c r="K11" s="13">
        <f t="shared" si="2"/>
        <v>0.5</v>
      </c>
      <c r="L11" s="13">
        <f t="shared" si="2"/>
        <v>0.5</v>
      </c>
    </row>
    <row r="12" spans="3:12">
      <c r="C12">
        <v>0</v>
      </c>
      <c r="D12" s="7">
        <f t="shared" si="0"/>
        <v>1</v>
      </c>
      <c r="E12">
        <f t="shared" si="1"/>
        <v>0.5</v>
      </c>
      <c r="G12">
        <v>0.2</v>
      </c>
      <c r="H12" s="10">
        <f t="shared" si="2"/>
        <v>0.45016600268752216</v>
      </c>
      <c r="I12" s="10">
        <f t="shared" si="2"/>
        <v>0.401312339887548</v>
      </c>
      <c r="J12" s="10">
        <f t="shared" si="2"/>
        <v>0.2689414213699951</v>
      </c>
      <c r="K12" s="10">
        <f t="shared" si="2"/>
        <v>1.7986209962091559E-2</v>
      </c>
      <c r="L12" s="10">
        <f t="shared" si="2"/>
        <v>4.5397868702434395E-5</v>
      </c>
    </row>
    <row r="13" spans="3:12">
      <c r="C13">
        <v>-0.1</v>
      </c>
      <c r="D13" s="7">
        <f t="shared" si="0"/>
        <v>0.90483741803595952</v>
      </c>
      <c r="E13">
        <f t="shared" si="1"/>
        <v>0.52497918747894001</v>
      </c>
      <c r="G13">
        <v>0.4</v>
      </c>
      <c r="H13" s="10">
        <f t="shared" si="2"/>
        <v>0.401312339887548</v>
      </c>
      <c r="I13" s="10">
        <f t="shared" si="2"/>
        <v>0.31002551887238755</v>
      </c>
      <c r="J13" s="10">
        <f t="shared" si="2"/>
        <v>0.11920292202211755</v>
      </c>
      <c r="K13" s="10">
        <f t="shared" si="2"/>
        <v>3.3535013046647811E-4</v>
      </c>
      <c r="L13" s="10">
        <f t="shared" si="2"/>
        <v>2.0611536181902037E-9</v>
      </c>
    </row>
    <row r="14" spans="3:12">
      <c r="C14">
        <v>-0.5</v>
      </c>
      <c r="D14" s="7">
        <f t="shared" si="0"/>
        <v>0.60653065971263342</v>
      </c>
      <c r="E14">
        <f t="shared" si="1"/>
        <v>0.62245933120185459</v>
      </c>
      <c r="G14">
        <v>0.6</v>
      </c>
      <c r="H14" s="10">
        <f t="shared" si="2"/>
        <v>0.35434369377420455</v>
      </c>
      <c r="I14" s="10">
        <f t="shared" si="2"/>
        <v>0.23147521650098238</v>
      </c>
      <c r="J14" s="10">
        <f t="shared" si="2"/>
        <v>4.7425873177566802E-2</v>
      </c>
      <c r="K14" s="10">
        <f t="shared" si="2"/>
        <v>6.1441746022147292E-6</v>
      </c>
      <c r="L14" s="10">
        <f t="shared" si="2"/>
        <v>9.3576229688392989E-14</v>
      </c>
    </row>
    <row r="15" spans="3:12">
      <c r="C15">
        <v>-0.9</v>
      </c>
      <c r="D15" s="7">
        <f t="shared" si="0"/>
        <v>0.40656965974059911</v>
      </c>
      <c r="E15">
        <f t="shared" si="1"/>
        <v>0.71094950262500389</v>
      </c>
      <c r="G15">
        <v>0.8</v>
      </c>
      <c r="H15" s="10">
        <f t="shared" si="2"/>
        <v>0.31002551887238755</v>
      </c>
      <c r="I15" s="10">
        <f t="shared" si="2"/>
        <v>0.16798161486607552</v>
      </c>
      <c r="J15" s="10">
        <f t="shared" si="2"/>
        <v>1.7986209962091559E-2</v>
      </c>
      <c r="K15" s="10">
        <f t="shared" si="2"/>
        <v>1.1253516205509499E-7</v>
      </c>
      <c r="L15" s="10">
        <f t="shared" si="2"/>
        <v>4.2483542552915889E-18</v>
      </c>
    </row>
    <row r="16" spans="3:12">
      <c r="C16">
        <v>-1</v>
      </c>
      <c r="D16" s="7">
        <f t="shared" si="0"/>
        <v>0.36787944117144233</v>
      </c>
      <c r="E16">
        <f t="shared" si="1"/>
        <v>0.7310585786300049</v>
      </c>
      <c r="F16" s="8" t="s">
        <v>108</v>
      </c>
      <c r="G16">
        <v>1</v>
      </c>
      <c r="H16" s="10">
        <f t="shared" si="2"/>
        <v>0.2689414213699951</v>
      </c>
      <c r="I16" s="10">
        <f t="shared" si="2"/>
        <v>0.11920292202211755</v>
      </c>
      <c r="J16" s="10">
        <f t="shared" si="2"/>
        <v>6.6928509242848554E-3</v>
      </c>
      <c r="K16" s="10">
        <f t="shared" si="2"/>
        <v>2.0611536181902037E-9</v>
      </c>
      <c r="L16" s="10">
        <f t="shared" si="2"/>
        <v>1.9287498479639181E-22</v>
      </c>
    </row>
    <row r="17" spans="3:5">
      <c r="C17">
        <v>-2</v>
      </c>
      <c r="D17" s="7">
        <f t="shared" si="0"/>
        <v>0.1353352832366127</v>
      </c>
      <c r="E17">
        <f t="shared" si="1"/>
        <v>0.88079707797788231</v>
      </c>
    </row>
    <row r="18" spans="3:5">
      <c r="C18">
        <v>-3</v>
      </c>
      <c r="D18" s="7">
        <f t="shared" si="0"/>
        <v>4.9787068367863944E-2</v>
      </c>
      <c r="E18">
        <f t="shared" si="1"/>
        <v>0.95257412682243336</v>
      </c>
    </row>
    <row r="46" spans="21:21">
      <c r="U46" t="s">
        <v>114</v>
      </c>
    </row>
  </sheetData>
  <mergeCells count="1">
    <mergeCell ref="H4:K4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O39"/>
  <sheetViews>
    <sheetView topLeftCell="C1" workbookViewId="0">
      <selection activeCell="E13" sqref="E13"/>
    </sheetView>
  </sheetViews>
  <sheetFormatPr baseColWidth="10" defaultRowHeight="15" x14ac:dyDescent="0"/>
  <cols>
    <col min="5" max="6" width="15.1640625" customWidth="1"/>
    <col min="7" max="8" width="0" hidden="1" customWidth="1"/>
  </cols>
  <sheetData>
    <row r="1" spans="3:14">
      <c r="C1" s="8" t="s">
        <v>116</v>
      </c>
      <c r="D1" s="14">
        <v>0.01</v>
      </c>
      <c r="E1" t="s">
        <v>117</v>
      </c>
      <c r="F1" s="8" t="s">
        <v>98</v>
      </c>
      <c r="I1" s="14">
        <v>5.0000000000000001E-3</v>
      </c>
      <c r="J1" t="s">
        <v>129</v>
      </c>
    </row>
    <row r="2" spans="3:14">
      <c r="C2" s="8" t="s">
        <v>118</v>
      </c>
      <c r="D2" s="14">
        <v>0.05</v>
      </c>
      <c r="E2" t="s">
        <v>8</v>
      </c>
    </row>
    <row r="3" spans="3:14">
      <c r="C3" s="8" t="s">
        <v>4</v>
      </c>
      <c r="D3" s="14">
        <v>1</v>
      </c>
      <c r="E3" t="s">
        <v>119</v>
      </c>
    </row>
    <row r="4" spans="3:14">
      <c r="C4" s="8" t="s">
        <v>13</v>
      </c>
      <c r="D4" s="14">
        <v>0.5</v>
      </c>
      <c r="E4" t="s">
        <v>120</v>
      </c>
    </row>
    <row r="5" spans="3:14">
      <c r="C5" s="8"/>
      <c r="D5" s="14"/>
    </row>
    <row r="6" spans="3:14">
      <c r="E6" s="9" t="s">
        <v>121</v>
      </c>
      <c r="F6" s="9" t="s">
        <v>122</v>
      </c>
      <c r="K6" t="s">
        <v>130</v>
      </c>
    </row>
    <row r="7" spans="3:14">
      <c r="D7" t="s">
        <v>123</v>
      </c>
      <c r="E7" t="s">
        <v>124</v>
      </c>
      <c r="F7">
        <f>D4</f>
        <v>0.5</v>
      </c>
      <c r="G7">
        <v>0.2</v>
      </c>
      <c r="H7">
        <v>0.4</v>
      </c>
      <c r="K7">
        <f>I1</f>
        <v>5.0000000000000001E-3</v>
      </c>
      <c r="L7">
        <f>$K7*2</f>
        <v>0.01</v>
      </c>
      <c r="M7">
        <f>$K7*10</f>
        <v>0.05</v>
      </c>
      <c r="N7">
        <f>$K7*20</f>
        <v>0.1</v>
      </c>
    </row>
    <row r="8" spans="3:14">
      <c r="C8" t="s">
        <v>0</v>
      </c>
      <c r="D8" t="s">
        <v>125</v>
      </c>
      <c r="E8" t="s">
        <v>126</v>
      </c>
      <c r="F8" t="str">
        <f>CONCATENATE("with R = (",F7,")")</f>
        <v>with R = (0,5)</v>
      </c>
      <c r="G8" t="str">
        <f>CONCATENATE("R(",G7,")")</f>
        <v>R(0,2)</v>
      </c>
      <c r="H8" t="str">
        <f>CONCATENATE("R(",H7,")")</f>
        <v>R(0,4)</v>
      </c>
      <c r="I8" t="s">
        <v>127</v>
      </c>
      <c r="K8" t="str">
        <f>CONCATENATE("z = (",K7,")")</f>
        <v>z = (0,005)</v>
      </c>
      <c r="L8" t="str">
        <f t="shared" ref="L8:N8" si="0">CONCATENATE("z = (",L7,")")</f>
        <v>z = (0,01)</v>
      </c>
      <c r="M8" t="str">
        <f t="shared" si="0"/>
        <v>z = (0,05)</v>
      </c>
      <c r="N8" t="str">
        <f t="shared" si="0"/>
        <v>z = (0,1)</v>
      </c>
    </row>
    <row r="9" spans="3:14">
      <c r="C9">
        <v>0</v>
      </c>
      <c r="D9">
        <f>1-C9/$D$3</f>
        <v>1</v>
      </c>
      <c r="E9">
        <f>$D$2*C9*D9</f>
        <v>0</v>
      </c>
      <c r="F9">
        <f>$D$1*D$1*$C9</f>
        <v>0</v>
      </c>
      <c r="G9">
        <f t="shared" ref="G9:H29" si="1">$D$1*G$7*$C9</f>
        <v>0</v>
      </c>
      <c r="H9">
        <f t="shared" si="1"/>
        <v>0</v>
      </c>
      <c r="I9">
        <f t="shared" ref="I9:I29" si="2">E9-F9</f>
        <v>0</v>
      </c>
      <c r="K9">
        <f>($D$1+K$7)*$D$4*$C9</f>
        <v>0</v>
      </c>
      <c r="L9">
        <f>($D$1+L$7)*$D$4*$C9</f>
        <v>0</v>
      </c>
      <c r="M9">
        <f t="shared" ref="M9:N24" si="3">($D$1+M$7)*$D$4*$C9</f>
        <v>0</v>
      </c>
      <c r="N9">
        <f t="shared" si="3"/>
        <v>0</v>
      </c>
    </row>
    <row r="10" spans="3:14">
      <c r="C10">
        <v>0.05</v>
      </c>
      <c r="D10">
        <f>1-C10/$D$3</f>
        <v>0.95</v>
      </c>
      <c r="E10">
        <f>$D$2*C10*D10</f>
        <v>2.3750000000000004E-3</v>
      </c>
      <c r="F10">
        <f t="shared" ref="F10:F29" si="4">$D$1*F$7*$C10</f>
        <v>2.5000000000000001E-4</v>
      </c>
      <c r="G10">
        <f t="shared" si="1"/>
        <v>1E-4</v>
      </c>
      <c r="H10">
        <f t="shared" si="1"/>
        <v>2.0000000000000001E-4</v>
      </c>
      <c r="I10">
        <f t="shared" si="2"/>
        <v>2.1250000000000002E-3</v>
      </c>
      <c r="K10">
        <f t="shared" ref="K10:N29" si="5">($D$1+K$7)*$D$4*$C10</f>
        <v>3.7500000000000001E-4</v>
      </c>
      <c r="L10">
        <f t="shared" si="5"/>
        <v>5.0000000000000001E-4</v>
      </c>
      <c r="M10">
        <f t="shared" si="3"/>
        <v>1.5000000000000002E-3</v>
      </c>
      <c r="N10">
        <f t="shared" si="3"/>
        <v>2.7500000000000003E-3</v>
      </c>
    </row>
    <row r="11" spans="3:14">
      <c r="C11">
        <v>0.1</v>
      </c>
      <c r="D11">
        <f t="shared" ref="D11:D29" si="6">1-C11/$D$3</f>
        <v>0.9</v>
      </c>
      <c r="E11">
        <f t="shared" ref="E11:E29" si="7">$D$2*C11*D11</f>
        <v>4.5000000000000014E-3</v>
      </c>
      <c r="F11">
        <f t="shared" si="4"/>
        <v>5.0000000000000001E-4</v>
      </c>
      <c r="G11">
        <f t="shared" si="1"/>
        <v>2.0000000000000001E-4</v>
      </c>
      <c r="H11">
        <f t="shared" si="1"/>
        <v>4.0000000000000002E-4</v>
      </c>
      <c r="I11">
        <f t="shared" si="2"/>
        <v>4.0000000000000018E-3</v>
      </c>
      <c r="K11">
        <f t="shared" si="5"/>
        <v>7.5000000000000002E-4</v>
      </c>
      <c r="L11">
        <f t="shared" si="5"/>
        <v>1E-3</v>
      </c>
      <c r="M11">
        <f t="shared" si="3"/>
        <v>3.0000000000000005E-3</v>
      </c>
      <c r="N11">
        <f t="shared" si="3"/>
        <v>5.5000000000000005E-3</v>
      </c>
    </row>
    <row r="12" spans="3:14">
      <c r="C12">
        <v>0.15</v>
      </c>
      <c r="D12">
        <f t="shared" si="6"/>
        <v>0.85</v>
      </c>
      <c r="E12">
        <f t="shared" si="7"/>
        <v>6.3749999999999996E-3</v>
      </c>
      <c r="F12">
        <f t="shared" si="4"/>
        <v>7.5000000000000002E-4</v>
      </c>
      <c r="G12">
        <f t="shared" si="1"/>
        <v>2.9999999999999997E-4</v>
      </c>
      <c r="H12">
        <f t="shared" si="1"/>
        <v>5.9999999999999995E-4</v>
      </c>
      <c r="I12">
        <f t="shared" si="2"/>
        <v>5.6249999999999998E-3</v>
      </c>
      <c r="K12">
        <f t="shared" si="5"/>
        <v>1.1249999999999999E-3</v>
      </c>
      <c r="L12">
        <f t="shared" si="5"/>
        <v>1.5E-3</v>
      </c>
      <c r="M12">
        <f t="shared" si="3"/>
        <v>4.5000000000000005E-3</v>
      </c>
      <c r="N12">
        <f t="shared" si="3"/>
        <v>8.2500000000000004E-3</v>
      </c>
    </row>
    <row r="13" spans="3:14">
      <c r="C13">
        <v>0.2</v>
      </c>
      <c r="D13">
        <f t="shared" si="6"/>
        <v>0.8</v>
      </c>
      <c r="E13">
        <f>$D$2*C13*D13</f>
        <v>8.0000000000000019E-3</v>
      </c>
      <c r="F13">
        <f t="shared" si="4"/>
        <v>1E-3</v>
      </c>
      <c r="G13">
        <f t="shared" si="1"/>
        <v>4.0000000000000002E-4</v>
      </c>
      <c r="H13">
        <f t="shared" si="1"/>
        <v>8.0000000000000004E-4</v>
      </c>
      <c r="I13">
        <f t="shared" si="2"/>
        <v>7.0000000000000019E-3</v>
      </c>
      <c r="K13">
        <f t="shared" si="5"/>
        <v>1.5E-3</v>
      </c>
      <c r="L13">
        <f t="shared" si="5"/>
        <v>2E-3</v>
      </c>
      <c r="M13">
        <f t="shared" si="3"/>
        <v>6.000000000000001E-3</v>
      </c>
      <c r="N13">
        <f t="shared" si="3"/>
        <v>1.1000000000000001E-2</v>
      </c>
    </row>
    <row r="14" spans="3:14">
      <c r="C14">
        <v>0.25</v>
      </c>
      <c r="D14">
        <f t="shared" si="6"/>
        <v>0.75</v>
      </c>
      <c r="E14">
        <f t="shared" si="7"/>
        <v>9.3750000000000014E-3</v>
      </c>
      <c r="F14">
        <f t="shared" si="4"/>
        <v>1.25E-3</v>
      </c>
      <c r="G14">
        <f t="shared" si="1"/>
        <v>5.0000000000000001E-4</v>
      </c>
      <c r="H14">
        <f t="shared" si="1"/>
        <v>1E-3</v>
      </c>
      <c r="I14">
        <f t="shared" si="2"/>
        <v>8.125000000000002E-3</v>
      </c>
      <c r="K14">
        <f t="shared" si="5"/>
        <v>1.8749999999999999E-3</v>
      </c>
      <c r="L14">
        <f t="shared" si="5"/>
        <v>2.5000000000000001E-3</v>
      </c>
      <c r="M14">
        <f t="shared" si="3"/>
        <v>7.5000000000000006E-3</v>
      </c>
      <c r="N14">
        <f t="shared" si="3"/>
        <v>1.375E-2</v>
      </c>
    </row>
    <row r="15" spans="3:14">
      <c r="C15">
        <v>0.3</v>
      </c>
      <c r="D15">
        <f t="shared" si="6"/>
        <v>0.7</v>
      </c>
      <c r="E15">
        <f t="shared" si="7"/>
        <v>1.0499999999999999E-2</v>
      </c>
      <c r="F15">
        <f t="shared" si="4"/>
        <v>1.5E-3</v>
      </c>
      <c r="G15">
        <f t="shared" si="1"/>
        <v>5.9999999999999995E-4</v>
      </c>
      <c r="H15">
        <f t="shared" si="1"/>
        <v>1.1999999999999999E-3</v>
      </c>
      <c r="I15">
        <f t="shared" si="2"/>
        <v>8.9999999999999993E-3</v>
      </c>
      <c r="K15">
        <f t="shared" si="5"/>
        <v>2.2499999999999998E-3</v>
      </c>
      <c r="L15">
        <f t="shared" si="5"/>
        <v>3.0000000000000001E-3</v>
      </c>
      <c r="M15">
        <f t="shared" si="3"/>
        <v>9.0000000000000011E-3</v>
      </c>
      <c r="N15">
        <f t="shared" si="3"/>
        <v>1.6500000000000001E-2</v>
      </c>
    </row>
    <row r="16" spans="3:14">
      <c r="C16">
        <v>0.35</v>
      </c>
      <c r="D16">
        <f t="shared" si="6"/>
        <v>0.65</v>
      </c>
      <c r="E16">
        <f t="shared" si="7"/>
        <v>1.1375E-2</v>
      </c>
      <c r="F16">
        <f t="shared" si="4"/>
        <v>1.7499999999999998E-3</v>
      </c>
      <c r="G16">
        <f t="shared" si="1"/>
        <v>6.9999999999999999E-4</v>
      </c>
      <c r="H16">
        <f t="shared" si="1"/>
        <v>1.4E-3</v>
      </c>
      <c r="I16">
        <f t="shared" si="2"/>
        <v>9.6249999999999999E-3</v>
      </c>
      <c r="K16">
        <f t="shared" si="5"/>
        <v>2.6249999999999997E-3</v>
      </c>
      <c r="L16">
        <f t="shared" si="5"/>
        <v>3.4999999999999996E-3</v>
      </c>
      <c r="M16">
        <f t="shared" si="3"/>
        <v>1.0500000000000001E-2</v>
      </c>
      <c r="N16">
        <f t="shared" si="3"/>
        <v>1.925E-2</v>
      </c>
    </row>
    <row r="17" spans="3:14">
      <c r="C17">
        <v>0.4</v>
      </c>
      <c r="D17">
        <f t="shared" si="6"/>
        <v>0.6</v>
      </c>
      <c r="E17">
        <f t="shared" si="7"/>
        <v>1.2000000000000002E-2</v>
      </c>
      <c r="F17">
        <f t="shared" si="4"/>
        <v>2E-3</v>
      </c>
      <c r="G17">
        <f t="shared" si="1"/>
        <v>8.0000000000000004E-4</v>
      </c>
      <c r="H17">
        <f t="shared" si="1"/>
        <v>1.6000000000000001E-3</v>
      </c>
      <c r="I17">
        <f t="shared" si="2"/>
        <v>1.0000000000000002E-2</v>
      </c>
      <c r="K17">
        <f t="shared" si="5"/>
        <v>3.0000000000000001E-3</v>
      </c>
      <c r="L17">
        <f t="shared" si="5"/>
        <v>4.0000000000000001E-3</v>
      </c>
      <c r="M17">
        <f t="shared" si="3"/>
        <v>1.2000000000000002E-2</v>
      </c>
      <c r="N17">
        <f t="shared" si="3"/>
        <v>2.2000000000000002E-2</v>
      </c>
    </row>
    <row r="18" spans="3:14">
      <c r="C18">
        <v>0.45</v>
      </c>
      <c r="D18">
        <f t="shared" si="6"/>
        <v>0.55000000000000004</v>
      </c>
      <c r="E18">
        <f t="shared" si="7"/>
        <v>1.2375000000000002E-2</v>
      </c>
      <c r="F18">
        <f t="shared" si="4"/>
        <v>2.2500000000000003E-3</v>
      </c>
      <c r="G18">
        <f t="shared" si="1"/>
        <v>9.0000000000000008E-4</v>
      </c>
      <c r="H18">
        <f t="shared" si="1"/>
        <v>1.8000000000000002E-3</v>
      </c>
      <c r="I18">
        <f t="shared" si="2"/>
        <v>1.0125000000000002E-2</v>
      </c>
      <c r="K18">
        <f t="shared" si="5"/>
        <v>3.375E-3</v>
      </c>
      <c r="L18">
        <f t="shared" si="5"/>
        <v>4.5000000000000005E-3</v>
      </c>
      <c r="M18">
        <f t="shared" si="3"/>
        <v>1.3500000000000002E-2</v>
      </c>
      <c r="N18">
        <f t="shared" si="3"/>
        <v>2.4750000000000001E-2</v>
      </c>
    </row>
    <row r="19" spans="3:14">
      <c r="C19">
        <v>0.5</v>
      </c>
      <c r="D19">
        <f t="shared" si="6"/>
        <v>0.5</v>
      </c>
      <c r="E19">
        <f t="shared" si="7"/>
        <v>1.2500000000000001E-2</v>
      </c>
      <c r="F19">
        <f t="shared" si="4"/>
        <v>2.5000000000000001E-3</v>
      </c>
      <c r="G19">
        <f t="shared" si="1"/>
        <v>1E-3</v>
      </c>
      <c r="H19">
        <f t="shared" si="1"/>
        <v>2E-3</v>
      </c>
      <c r="I19">
        <f t="shared" si="2"/>
        <v>0.01</v>
      </c>
      <c r="K19">
        <f t="shared" si="5"/>
        <v>3.7499999999999999E-3</v>
      </c>
      <c r="L19">
        <f t="shared" si="5"/>
        <v>5.0000000000000001E-3</v>
      </c>
      <c r="M19">
        <f t="shared" si="3"/>
        <v>1.5000000000000001E-2</v>
      </c>
      <c r="N19">
        <f t="shared" si="3"/>
        <v>2.75E-2</v>
      </c>
    </row>
    <row r="20" spans="3:14">
      <c r="C20">
        <v>0.55000000000000004</v>
      </c>
      <c r="D20">
        <f t="shared" si="6"/>
        <v>0.44999999999999996</v>
      </c>
      <c r="E20">
        <f t="shared" si="7"/>
        <v>1.2375000000000001E-2</v>
      </c>
      <c r="F20">
        <f t="shared" si="4"/>
        <v>2.7500000000000003E-3</v>
      </c>
      <c r="G20">
        <f t="shared" si="1"/>
        <v>1.1000000000000001E-3</v>
      </c>
      <c r="H20">
        <f t="shared" si="1"/>
        <v>2.2000000000000001E-3</v>
      </c>
      <c r="I20">
        <f t="shared" si="2"/>
        <v>9.6249999999999999E-3</v>
      </c>
      <c r="K20">
        <f t="shared" si="5"/>
        <v>4.1250000000000002E-3</v>
      </c>
      <c r="L20">
        <f t="shared" si="5"/>
        <v>5.5000000000000005E-3</v>
      </c>
      <c r="M20">
        <f t="shared" si="3"/>
        <v>1.6500000000000004E-2</v>
      </c>
      <c r="N20">
        <f t="shared" si="3"/>
        <v>3.0250000000000003E-2</v>
      </c>
    </row>
    <row r="21" spans="3:14">
      <c r="C21">
        <v>0.6</v>
      </c>
      <c r="D21">
        <f t="shared" si="6"/>
        <v>0.4</v>
      </c>
      <c r="E21">
        <f t="shared" si="7"/>
        <v>1.2E-2</v>
      </c>
      <c r="F21">
        <f t="shared" si="4"/>
        <v>3.0000000000000001E-3</v>
      </c>
      <c r="G21">
        <f t="shared" si="1"/>
        <v>1.1999999999999999E-3</v>
      </c>
      <c r="H21">
        <f t="shared" si="1"/>
        <v>2.3999999999999998E-3</v>
      </c>
      <c r="I21">
        <f t="shared" si="2"/>
        <v>9.0000000000000011E-3</v>
      </c>
      <c r="K21">
        <f t="shared" si="5"/>
        <v>4.4999999999999997E-3</v>
      </c>
      <c r="L21">
        <f t="shared" si="5"/>
        <v>6.0000000000000001E-3</v>
      </c>
      <c r="M21">
        <f t="shared" si="3"/>
        <v>1.8000000000000002E-2</v>
      </c>
      <c r="N21">
        <f t="shared" si="3"/>
        <v>3.3000000000000002E-2</v>
      </c>
    </row>
    <row r="22" spans="3:14">
      <c r="C22">
        <v>0.65</v>
      </c>
      <c r="D22">
        <f t="shared" si="6"/>
        <v>0.35</v>
      </c>
      <c r="E22">
        <f t="shared" si="7"/>
        <v>1.1375E-2</v>
      </c>
      <c r="F22">
        <f t="shared" si="4"/>
        <v>3.2500000000000003E-3</v>
      </c>
      <c r="G22">
        <f t="shared" si="1"/>
        <v>1.3000000000000002E-3</v>
      </c>
      <c r="H22">
        <f t="shared" si="1"/>
        <v>2.6000000000000003E-3</v>
      </c>
      <c r="I22">
        <f t="shared" si="2"/>
        <v>8.1250000000000003E-3</v>
      </c>
      <c r="K22">
        <f t="shared" si="5"/>
        <v>4.875E-3</v>
      </c>
      <c r="L22">
        <f t="shared" si="5"/>
        <v>6.5000000000000006E-3</v>
      </c>
      <c r="M22">
        <f t="shared" si="3"/>
        <v>1.9500000000000003E-2</v>
      </c>
      <c r="N22">
        <f t="shared" si="3"/>
        <v>3.5750000000000004E-2</v>
      </c>
    </row>
    <row r="23" spans="3:14">
      <c r="C23">
        <v>0.7</v>
      </c>
      <c r="D23">
        <f t="shared" si="6"/>
        <v>0.30000000000000004</v>
      </c>
      <c r="E23">
        <f t="shared" si="7"/>
        <v>1.0500000000000001E-2</v>
      </c>
      <c r="F23">
        <f t="shared" si="4"/>
        <v>3.4999999999999996E-3</v>
      </c>
      <c r="G23">
        <f t="shared" si="1"/>
        <v>1.4E-3</v>
      </c>
      <c r="H23">
        <f t="shared" si="1"/>
        <v>2.8E-3</v>
      </c>
      <c r="I23">
        <f t="shared" si="2"/>
        <v>7.000000000000001E-3</v>
      </c>
      <c r="K23">
        <f t="shared" si="5"/>
        <v>5.2499999999999995E-3</v>
      </c>
      <c r="L23">
        <f t="shared" si="5"/>
        <v>6.9999999999999993E-3</v>
      </c>
      <c r="M23">
        <f t="shared" si="3"/>
        <v>2.1000000000000001E-2</v>
      </c>
      <c r="N23">
        <f t="shared" si="3"/>
        <v>3.85E-2</v>
      </c>
    </row>
    <row r="24" spans="3:14">
      <c r="C24">
        <v>0.75</v>
      </c>
      <c r="D24">
        <f t="shared" si="6"/>
        <v>0.25</v>
      </c>
      <c r="E24">
        <f t="shared" si="7"/>
        <v>9.3750000000000014E-3</v>
      </c>
      <c r="F24">
        <f t="shared" si="4"/>
        <v>3.7499999999999999E-3</v>
      </c>
      <c r="G24">
        <f t="shared" si="1"/>
        <v>1.5E-3</v>
      </c>
      <c r="H24">
        <f t="shared" si="1"/>
        <v>3.0000000000000001E-3</v>
      </c>
      <c r="I24">
        <f t="shared" si="2"/>
        <v>5.6250000000000015E-3</v>
      </c>
      <c r="K24">
        <f t="shared" si="5"/>
        <v>5.6249999999999998E-3</v>
      </c>
      <c r="L24">
        <f t="shared" si="5"/>
        <v>7.4999999999999997E-3</v>
      </c>
      <c r="M24">
        <f t="shared" si="3"/>
        <v>2.2500000000000003E-2</v>
      </c>
      <c r="N24">
        <f t="shared" si="3"/>
        <v>4.1250000000000002E-2</v>
      </c>
    </row>
    <row r="25" spans="3:14">
      <c r="C25">
        <v>0.8</v>
      </c>
      <c r="D25">
        <f t="shared" si="6"/>
        <v>0.19999999999999996</v>
      </c>
      <c r="E25">
        <f t="shared" si="7"/>
        <v>8.0000000000000002E-3</v>
      </c>
      <c r="F25">
        <f t="shared" si="4"/>
        <v>4.0000000000000001E-3</v>
      </c>
      <c r="G25">
        <f t="shared" si="1"/>
        <v>1.6000000000000001E-3</v>
      </c>
      <c r="H25">
        <f t="shared" si="1"/>
        <v>3.2000000000000002E-3</v>
      </c>
      <c r="I25">
        <f t="shared" si="2"/>
        <v>4.0000000000000001E-3</v>
      </c>
      <c r="K25">
        <f t="shared" si="5"/>
        <v>6.0000000000000001E-3</v>
      </c>
      <c r="L25">
        <f t="shared" si="5"/>
        <v>8.0000000000000002E-3</v>
      </c>
      <c r="M25">
        <f t="shared" si="5"/>
        <v>2.4000000000000004E-2</v>
      </c>
      <c r="N25">
        <f t="shared" si="5"/>
        <v>4.4000000000000004E-2</v>
      </c>
    </row>
    <row r="26" spans="3:14">
      <c r="C26">
        <v>0.85</v>
      </c>
      <c r="D26">
        <f t="shared" si="6"/>
        <v>0.15000000000000002</v>
      </c>
      <c r="E26">
        <f t="shared" si="7"/>
        <v>6.3750000000000013E-3</v>
      </c>
      <c r="F26">
        <f t="shared" si="4"/>
        <v>4.2500000000000003E-3</v>
      </c>
      <c r="G26">
        <f t="shared" si="1"/>
        <v>1.6999999999999999E-3</v>
      </c>
      <c r="H26">
        <f t="shared" si="1"/>
        <v>3.3999999999999998E-3</v>
      </c>
      <c r="I26">
        <f t="shared" si="2"/>
        <v>2.125000000000001E-3</v>
      </c>
      <c r="K26">
        <f t="shared" si="5"/>
        <v>6.3749999999999996E-3</v>
      </c>
      <c r="L26">
        <f t="shared" si="5"/>
        <v>8.5000000000000006E-3</v>
      </c>
      <c r="M26">
        <f t="shared" si="5"/>
        <v>2.5500000000000002E-2</v>
      </c>
      <c r="N26">
        <f t="shared" si="5"/>
        <v>4.675E-2</v>
      </c>
    </row>
    <row r="27" spans="3:14">
      <c r="C27">
        <v>0.9</v>
      </c>
      <c r="D27">
        <f t="shared" si="6"/>
        <v>9.9999999999999978E-2</v>
      </c>
      <c r="E27">
        <f t="shared" si="7"/>
        <v>4.4999999999999997E-3</v>
      </c>
      <c r="F27">
        <f t="shared" si="4"/>
        <v>4.5000000000000005E-3</v>
      </c>
      <c r="G27">
        <f t="shared" si="1"/>
        <v>1.8000000000000002E-3</v>
      </c>
      <c r="H27">
        <f t="shared" si="1"/>
        <v>3.6000000000000003E-3</v>
      </c>
      <c r="I27">
        <f t="shared" si="2"/>
        <v>0</v>
      </c>
      <c r="K27">
        <f t="shared" si="5"/>
        <v>6.7499999999999999E-3</v>
      </c>
      <c r="L27">
        <f t="shared" si="5"/>
        <v>9.0000000000000011E-3</v>
      </c>
      <c r="M27">
        <f t="shared" si="5"/>
        <v>2.7000000000000003E-2</v>
      </c>
      <c r="N27">
        <f t="shared" si="5"/>
        <v>4.9500000000000002E-2</v>
      </c>
    </row>
    <row r="28" spans="3:14">
      <c r="C28">
        <v>0.95</v>
      </c>
      <c r="D28">
        <f t="shared" si="6"/>
        <v>5.0000000000000044E-2</v>
      </c>
      <c r="E28">
        <f t="shared" si="7"/>
        <v>2.3750000000000021E-3</v>
      </c>
      <c r="F28">
        <f t="shared" si="4"/>
        <v>4.7499999999999999E-3</v>
      </c>
      <c r="G28">
        <f t="shared" si="1"/>
        <v>1.9E-3</v>
      </c>
      <c r="H28">
        <f t="shared" si="1"/>
        <v>3.8E-3</v>
      </c>
      <c r="I28">
        <f t="shared" si="2"/>
        <v>-2.3749999999999978E-3</v>
      </c>
      <c r="K28">
        <f t="shared" si="5"/>
        <v>7.1249999999999994E-3</v>
      </c>
      <c r="L28">
        <f t="shared" si="5"/>
        <v>9.4999999999999998E-3</v>
      </c>
      <c r="M28">
        <f t="shared" si="5"/>
        <v>2.8500000000000001E-2</v>
      </c>
      <c r="N28">
        <f t="shared" si="5"/>
        <v>5.2249999999999998E-2</v>
      </c>
    </row>
    <row r="29" spans="3:14">
      <c r="C29">
        <v>1</v>
      </c>
      <c r="D29">
        <f t="shared" si="6"/>
        <v>0</v>
      </c>
      <c r="E29">
        <f t="shared" si="7"/>
        <v>0</v>
      </c>
      <c r="F29">
        <f t="shared" si="4"/>
        <v>5.0000000000000001E-3</v>
      </c>
      <c r="G29">
        <f t="shared" si="1"/>
        <v>2E-3</v>
      </c>
      <c r="H29">
        <f t="shared" si="1"/>
        <v>4.0000000000000001E-3</v>
      </c>
      <c r="I29">
        <f t="shared" si="2"/>
        <v>-5.0000000000000001E-3</v>
      </c>
      <c r="K29">
        <f>($D$1+K$7)*$D$4*$C29</f>
        <v>7.4999999999999997E-3</v>
      </c>
      <c r="L29">
        <f t="shared" si="5"/>
        <v>0.01</v>
      </c>
      <c r="M29">
        <f t="shared" si="5"/>
        <v>3.0000000000000002E-2</v>
      </c>
      <c r="N29">
        <f t="shared" si="5"/>
        <v>5.5E-2</v>
      </c>
    </row>
    <row r="32" spans="3:14">
      <c r="J32" s="15"/>
    </row>
    <row r="39" spans="15:15">
      <c r="O39" t="s">
        <v>128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9"/>
  <sheetViews>
    <sheetView tabSelected="1" topLeftCell="A7" workbookViewId="0">
      <selection activeCell="W36" sqref="W36"/>
    </sheetView>
  </sheetViews>
  <sheetFormatPr baseColWidth="10" defaultRowHeight="15" x14ac:dyDescent="0"/>
  <cols>
    <col min="5" max="5" width="9.1640625" bestFit="1" customWidth="1"/>
    <col min="11" max="11" width="13.83203125" customWidth="1"/>
    <col min="12" max="12" width="12.83203125" hidden="1" customWidth="1"/>
    <col min="13" max="15" width="10.83203125" hidden="1" customWidth="1"/>
  </cols>
  <sheetData>
    <row r="1" spans="2:21">
      <c r="B1" s="8" t="s">
        <v>28</v>
      </c>
      <c r="C1" s="14">
        <v>1</v>
      </c>
      <c r="I1" s="27" t="s">
        <v>98</v>
      </c>
      <c r="J1" s="28">
        <v>0</v>
      </c>
      <c r="K1" s="28" t="s">
        <v>143</v>
      </c>
    </row>
    <row r="2" spans="2:21">
      <c r="B2" s="8" t="s">
        <v>44</v>
      </c>
      <c r="C2" s="14">
        <v>0.05</v>
      </c>
      <c r="D2" t="s">
        <v>131</v>
      </c>
      <c r="I2" s="16" t="s">
        <v>50</v>
      </c>
      <c r="J2" s="17">
        <f>J3*0.8</f>
        <v>0.8</v>
      </c>
      <c r="K2" s="17" t="s">
        <v>146</v>
      </c>
    </row>
    <row r="3" spans="2:21">
      <c r="B3" s="8" t="s">
        <v>132</v>
      </c>
      <c r="C3" s="14">
        <v>0.5</v>
      </c>
      <c r="D3" t="s">
        <v>133</v>
      </c>
      <c r="I3" s="16" t="s">
        <v>141</v>
      </c>
      <c r="J3" s="17">
        <v>1</v>
      </c>
      <c r="K3" s="18" t="s">
        <v>142</v>
      </c>
    </row>
    <row r="4" spans="2:21">
      <c r="B4" s="8" t="s">
        <v>34</v>
      </c>
      <c r="C4" s="14">
        <v>1</v>
      </c>
      <c r="D4" t="s">
        <v>150</v>
      </c>
      <c r="I4" s="16" t="s">
        <v>13</v>
      </c>
      <c r="J4" s="17">
        <v>0.5</v>
      </c>
      <c r="K4" s="18"/>
    </row>
    <row r="5" spans="2:21">
      <c r="I5" s="16" t="s">
        <v>26</v>
      </c>
      <c r="J5" s="17">
        <f>1-J4</f>
        <v>0.5</v>
      </c>
    </row>
    <row r="6" spans="2:21">
      <c r="E6" s="16"/>
      <c r="J6" s="17"/>
      <c r="R6" t="s">
        <v>140</v>
      </c>
      <c r="S6" t="str">
        <f>CONCATENATE("z = ",S7,"")</f>
        <v>z = 0,05</v>
      </c>
      <c r="T6" t="str">
        <f t="shared" ref="T6:U6" si="0">CONCATENATE("z = ",T7,"")</f>
        <v>z = 0,1</v>
      </c>
      <c r="U6" t="str">
        <f t="shared" si="0"/>
        <v>z = 0,25</v>
      </c>
    </row>
    <row r="7" spans="2:21">
      <c r="C7" s="9"/>
      <c r="D7" t="s">
        <v>134</v>
      </c>
      <c r="E7" s="20" t="s">
        <v>144</v>
      </c>
      <c r="G7" t="s">
        <v>135</v>
      </c>
      <c r="H7" t="s">
        <v>149</v>
      </c>
      <c r="I7" s="23"/>
      <c r="J7" s="18" t="s">
        <v>145</v>
      </c>
      <c r="L7" s="18"/>
      <c r="M7" s="18"/>
      <c r="N7" s="18" t="s">
        <v>135</v>
      </c>
      <c r="O7" s="18"/>
      <c r="P7" s="18" t="s">
        <v>149</v>
      </c>
      <c r="Q7" s="18"/>
      <c r="R7">
        <v>0</v>
      </c>
      <c r="S7" s="18">
        <v>0.05</v>
      </c>
      <c r="T7" s="18">
        <v>0.1</v>
      </c>
      <c r="U7" s="18">
        <v>0.25</v>
      </c>
    </row>
    <row r="8" spans="2:21">
      <c r="B8" t="s">
        <v>13</v>
      </c>
      <c r="C8" s="24" t="s">
        <v>26</v>
      </c>
      <c r="D8" t="s">
        <v>136</v>
      </c>
      <c r="E8" s="21" t="s">
        <v>137</v>
      </c>
      <c r="F8" t="s">
        <v>138</v>
      </c>
      <c r="G8" t="s">
        <v>148</v>
      </c>
      <c r="H8" t="s">
        <v>32</v>
      </c>
      <c r="I8" s="25" t="s">
        <v>2</v>
      </c>
      <c r="J8" s="19" t="s">
        <v>132</v>
      </c>
      <c r="K8" s="18" t="s">
        <v>147</v>
      </c>
      <c r="L8" s="19" t="s">
        <v>137</v>
      </c>
      <c r="M8" s="18" t="s">
        <v>138</v>
      </c>
      <c r="N8" s="18" t="s">
        <v>148</v>
      </c>
      <c r="O8" s="18" t="s">
        <v>139</v>
      </c>
      <c r="P8" s="18" t="s">
        <v>32</v>
      </c>
      <c r="Q8" s="18"/>
    </row>
    <row r="9" spans="2:21">
      <c r="B9">
        <f>$C$1-C9</f>
        <v>1</v>
      </c>
      <c r="C9" s="24">
        <v>0</v>
      </c>
      <c r="D9">
        <f>C9/$C$1</f>
        <v>0</v>
      </c>
      <c r="E9" s="22">
        <f t="shared" ref="E9:E29" si="1">($C$3-D9)/$C$2</f>
        <v>10</v>
      </c>
      <c r="F9" s="7">
        <f t="shared" ref="F9:F29" si="2">EXP(E9)</f>
        <v>22026.465794806718</v>
      </c>
      <c r="G9" s="7">
        <f>$C$1/(1+F9)</f>
        <v>4.5397868702434395E-5</v>
      </c>
      <c r="H9" s="7">
        <f>$C$4*(G9-D9)</f>
        <v>4.5397868702434395E-5</v>
      </c>
      <c r="I9" s="25">
        <v>0</v>
      </c>
      <c r="J9" s="18">
        <f>(I9*($J$2))/(2*$J$3*$J$4)</f>
        <v>0</v>
      </c>
      <c r="K9" s="26">
        <f>(I9*($J$2+J$1))/(2*$J$3*$J$4)</f>
        <v>0</v>
      </c>
      <c r="L9" s="29">
        <f>(K9-($J$5/$C$1))/$C$2</f>
        <v>-10</v>
      </c>
      <c r="M9" s="26">
        <f t="shared" ref="M9:M29" si="3">EXP(L9)</f>
        <v>4.5399929762484854E-5</v>
      </c>
      <c r="N9" s="26">
        <f>$C$1/(1+M9)</f>
        <v>0.99995460213129761</v>
      </c>
      <c r="O9" s="26">
        <f>N9-($J$5/$C$1)</f>
        <v>0.49995460213129761</v>
      </c>
      <c r="P9" s="26">
        <f>$C$4*O9</f>
        <v>0.49995460213129761</v>
      </c>
      <c r="Q9" s="26"/>
      <c r="R9" s="7">
        <f>$C$4*( ($C$1/(1+EXP(((($I9*($J$2+R$7))/(2*$J$3*$J$4)) -($J$5/$C$1))/$C$2))) - ($J$5/$C$1))</f>
        <v>0.49995460213129761</v>
      </c>
      <c r="S9" s="7">
        <f t="shared" ref="S9:U9" si="4">$C$4*( ($C$1/(1+EXP(((($I9*($J$2+S$7))/(2*$J$3*$J$4)) -($J$5/$C$1))/$C$2))) - ($J$5/$C$1))</f>
        <v>0.49995460213129761</v>
      </c>
      <c r="T9" s="7">
        <f t="shared" si="4"/>
        <v>0.49995460213129761</v>
      </c>
      <c r="U9" s="7">
        <f t="shared" si="4"/>
        <v>0.49995460213129761</v>
      </c>
    </row>
    <row r="10" spans="2:21">
      <c r="B10">
        <f t="shared" ref="B10:B29" si="5">$C$1-C10</f>
        <v>0.95</v>
      </c>
      <c r="C10" s="24">
        <v>0.05</v>
      </c>
      <c r="D10">
        <f t="shared" ref="D10:D29" si="6">C10/$C$1</f>
        <v>0.05</v>
      </c>
      <c r="E10" s="22">
        <f t="shared" si="1"/>
        <v>9</v>
      </c>
      <c r="F10" s="7">
        <f t="shared" si="2"/>
        <v>8103.0839275753842</v>
      </c>
      <c r="G10" s="7">
        <f t="shared" ref="G10:G29" si="7">$C$1/(1+F10)</f>
        <v>1.2339457598623172E-4</v>
      </c>
      <c r="H10" s="7">
        <f t="shared" ref="H10:H29" si="8">$C$4*(G10-D10)</f>
        <v>-4.9876605424013773E-2</v>
      </c>
      <c r="I10" s="25">
        <v>0.05</v>
      </c>
      <c r="J10" s="18">
        <f t="shared" ref="J10:J29" si="9">(I10*($J$2))/(2*$J$3*$J$4)</f>
        <v>4.0000000000000008E-2</v>
      </c>
      <c r="K10" s="26">
        <f t="shared" ref="K10:K29" si="10">(I10*($J$2+J$1))/(2*$J$3*$J$4)</f>
        <v>4.0000000000000008E-2</v>
      </c>
      <c r="L10" s="29">
        <f t="shared" ref="L10:L29" si="11">(K10-($J$5/$C$1))/$C$2</f>
        <v>-9.1999999999999993</v>
      </c>
      <c r="M10" s="26">
        <f t="shared" si="3"/>
        <v>1.0103940183709342E-4</v>
      </c>
      <c r="N10" s="26">
        <f t="shared" ref="N10:N29" si="12">$C$1/(1+M10)</f>
        <v>0.99989897080609225</v>
      </c>
      <c r="O10" s="26">
        <f t="shared" ref="O10:O29" si="13">N10-($J$5/$C$1)</f>
        <v>0.49989897080609225</v>
      </c>
      <c r="P10" s="26">
        <f t="shared" ref="P10:P29" si="14">$C$4*O10</f>
        <v>0.49989897080609225</v>
      </c>
      <c r="Q10" s="26"/>
      <c r="R10" s="7">
        <f t="shared" ref="R10:U29" si="15">$C$4*( ($C$1/(1+EXP(((($I10*($J$2+R$7))/(2*$J$3*$J$4)) -($J$5/$C$1))/$C$2))) - ($J$5/$C$1))</f>
        <v>0.49989897080609225</v>
      </c>
      <c r="S10" s="7">
        <f t="shared" si="15"/>
        <v>0.49989379147870183</v>
      </c>
      <c r="T10" s="7">
        <f t="shared" si="15"/>
        <v>0.49988834665937043</v>
      </c>
      <c r="U10" s="7">
        <f t="shared" si="15"/>
        <v>0.49987027966950159</v>
      </c>
    </row>
    <row r="11" spans="2:21">
      <c r="B11">
        <f t="shared" si="5"/>
        <v>0.9</v>
      </c>
      <c r="C11" s="24">
        <v>0.1</v>
      </c>
      <c r="D11">
        <f t="shared" si="6"/>
        <v>0.1</v>
      </c>
      <c r="E11" s="22">
        <f t="shared" si="1"/>
        <v>8</v>
      </c>
      <c r="F11" s="7">
        <f t="shared" si="2"/>
        <v>2980.9579870417283</v>
      </c>
      <c r="G11" s="7">
        <f t="shared" si="7"/>
        <v>3.3535013046647811E-4</v>
      </c>
      <c r="H11" s="7">
        <f t="shared" si="8"/>
        <v>-9.9664649869533523E-2</v>
      </c>
      <c r="I11" s="25">
        <v>0.1</v>
      </c>
      <c r="J11" s="18">
        <f t="shared" si="9"/>
        <v>8.0000000000000016E-2</v>
      </c>
      <c r="K11" s="26">
        <f t="shared" si="10"/>
        <v>8.0000000000000016E-2</v>
      </c>
      <c r="L11" s="29">
        <f t="shared" si="11"/>
        <v>-8.3999999999999986</v>
      </c>
      <c r="M11" s="26">
        <f t="shared" si="3"/>
        <v>2.248673241788486E-4</v>
      </c>
      <c r="N11" s="26">
        <f t="shared" si="12"/>
        <v>0.99977518322976666</v>
      </c>
      <c r="O11" s="26">
        <f t="shared" si="13"/>
        <v>0.49977518322976666</v>
      </c>
      <c r="P11" s="26">
        <f t="shared" si="14"/>
        <v>0.49977518322976666</v>
      </c>
      <c r="Q11" s="26"/>
      <c r="R11" s="7">
        <f t="shared" si="15"/>
        <v>0.49977518322976666</v>
      </c>
      <c r="S11" s="7">
        <f t="shared" si="15"/>
        <v>0.49975154491816054</v>
      </c>
      <c r="T11" s="7">
        <f t="shared" si="15"/>
        <v>0.49972542184389857</v>
      </c>
      <c r="U11" s="7">
        <f t="shared" si="15"/>
        <v>0.49962939385937355</v>
      </c>
    </row>
    <row r="12" spans="2:21">
      <c r="B12">
        <f t="shared" si="5"/>
        <v>0.85</v>
      </c>
      <c r="C12" s="24">
        <v>0.15</v>
      </c>
      <c r="D12">
        <f t="shared" si="6"/>
        <v>0.15</v>
      </c>
      <c r="E12" s="22">
        <f t="shared" si="1"/>
        <v>6.9999999999999991</v>
      </c>
      <c r="F12" s="7">
        <f t="shared" si="2"/>
        <v>1096.6331584284576</v>
      </c>
      <c r="G12" s="7">
        <f t="shared" si="7"/>
        <v>9.1105119440064615E-4</v>
      </c>
      <c r="H12" s="7">
        <f t="shared" si="8"/>
        <v>-0.14908894880559934</v>
      </c>
      <c r="I12" s="25">
        <v>0.15</v>
      </c>
      <c r="J12" s="18">
        <f t="shared" si="9"/>
        <v>0.12</v>
      </c>
      <c r="K12" s="26">
        <f t="shared" si="10"/>
        <v>0.12</v>
      </c>
      <c r="L12" s="29">
        <f t="shared" si="11"/>
        <v>-7.6</v>
      </c>
      <c r="M12" s="26">
        <f t="shared" si="3"/>
        <v>5.0045143344061083E-4</v>
      </c>
      <c r="N12" s="26">
        <f t="shared" si="12"/>
        <v>0.99949979889292051</v>
      </c>
      <c r="O12" s="26">
        <f t="shared" si="13"/>
        <v>0.49949979889292051</v>
      </c>
      <c r="P12" s="26">
        <f t="shared" si="14"/>
        <v>0.49949979889292051</v>
      </c>
      <c r="Q12" s="26"/>
      <c r="R12" s="7">
        <f t="shared" si="15"/>
        <v>0.49949979889292051</v>
      </c>
      <c r="S12" s="7">
        <f t="shared" si="15"/>
        <v>0.49941889626569824</v>
      </c>
      <c r="T12" s="7">
        <f t="shared" si="15"/>
        <v>0.49932491726936723</v>
      </c>
      <c r="U12" s="7">
        <f t="shared" si="15"/>
        <v>0.4989416655655341</v>
      </c>
    </row>
    <row r="13" spans="2:21">
      <c r="B13">
        <f t="shared" si="5"/>
        <v>0.8</v>
      </c>
      <c r="C13" s="24">
        <v>0.2</v>
      </c>
      <c r="D13">
        <f t="shared" si="6"/>
        <v>0.2</v>
      </c>
      <c r="E13" s="22">
        <f t="shared" si="1"/>
        <v>5.9999999999999991</v>
      </c>
      <c r="F13" s="7">
        <f t="shared" si="2"/>
        <v>403.42879349273477</v>
      </c>
      <c r="G13" s="7">
        <f t="shared" si="7"/>
        <v>2.4726231566347765E-3</v>
      </c>
      <c r="H13" s="7">
        <f t="shared" si="8"/>
        <v>-0.19752737684336524</v>
      </c>
      <c r="I13" s="25">
        <v>0.2</v>
      </c>
      <c r="J13" s="18">
        <f t="shared" si="9"/>
        <v>0.16000000000000003</v>
      </c>
      <c r="K13" s="26">
        <f t="shared" si="10"/>
        <v>0.16000000000000003</v>
      </c>
      <c r="L13" s="29">
        <f t="shared" si="11"/>
        <v>-6.7999999999999989</v>
      </c>
      <c r="M13" s="26">
        <f t="shared" si="3"/>
        <v>1.1137751478448043E-3</v>
      </c>
      <c r="N13" s="26">
        <f t="shared" si="12"/>
        <v>0.99888746396713979</v>
      </c>
      <c r="O13" s="26">
        <f t="shared" si="13"/>
        <v>0.49888746396713979</v>
      </c>
      <c r="P13" s="26">
        <f t="shared" si="14"/>
        <v>0.49888746396713979</v>
      </c>
      <c r="Q13" s="26"/>
      <c r="R13" s="7">
        <f t="shared" si="15"/>
        <v>0.49888746396713979</v>
      </c>
      <c r="S13" s="7">
        <f t="shared" si="15"/>
        <v>0.4986414800495711</v>
      </c>
      <c r="T13" s="7">
        <f t="shared" si="15"/>
        <v>0.49834119891982553</v>
      </c>
      <c r="U13" s="7">
        <f t="shared" si="15"/>
        <v>0.49698158367529166</v>
      </c>
    </row>
    <row r="14" spans="2:21">
      <c r="B14">
        <f t="shared" si="5"/>
        <v>0.75</v>
      </c>
      <c r="C14" s="24">
        <v>0.25</v>
      </c>
      <c r="D14">
        <f t="shared" si="6"/>
        <v>0.25</v>
      </c>
      <c r="E14" s="22">
        <f t="shared" si="1"/>
        <v>5</v>
      </c>
      <c r="F14" s="7">
        <f t="shared" si="2"/>
        <v>148.4131591025766</v>
      </c>
      <c r="G14" s="7">
        <f t="shared" si="7"/>
        <v>6.6928509242848554E-3</v>
      </c>
      <c r="H14" s="7">
        <f t="shared" si="8"/>
        <v>-0.24330714907571516</v>
      </c>
      <c r="I14" s="25">
        <v>0.25</v>
      </c>
      <c r="J14" s="18">
        <f t="shared" si="9"/>
        <v>0.2</v>
      </c>
      <c r="K14" s="26">
        <f t="shared" si="10"/>
        <v>0.2</v>
      </c>
      <c r="L14" s="29">
        <f t="shared" si="11"/>
        <v>-5.9999999999999991</v>
      </c>
      <c r="M14" s="26">
        <f t="shared" si="3"/>
        <v>2.4787521766663607E-3</v>
      </c>
      <c r="N14" s="26">
        <f t="shared" si="12"/>
        <v>0.99752737684336534</v>
      </c>
      <c r="O14" s="26">
        <f t="shared" si="13"/>
        <v>0.49752737684336534</v>
      </c>
      <c r="P14" s="26">
        <f t="shared" si="14"/>
        <v>0.49752737684336534</v>
      </c>
      <c r="Q14" s="26"/>
      <c r="R14" s="7">
        <f t="shared" si="15"/>
        <v>0.49752737684336534</v>
      </c>
      <c r="S14" s="7">
        <f t="shared" si="15"/>
        <v>0.49682731715751483</v>
      </c>
      <c r="T14" s="7">
        <f t="shared" si="15"/>
        <v>0.49592986228410396</v>
      </c>
      <c r="U14" s="7">
        <f t="shared" si="15"/>
        <v>0.49142251458628805</v>
      </c>
    </row>
    <row r="15" spans="2:21">
      <c r="B15">
        <f t="shared" si="5"/>
        <v>0.7</v>
      </c>
      <c r="C15" s="24">
        <v>0.3</v>
      </c>
      <c r="D15">
        <f t="shared" si="6"/>
        <v>0.3</v>
      </c>
      <c r="E15" s="22">
        <f t="shared" si="1"/>
        <v>4</v>
      </c>
      <c r="F15" s="7">
        <f t="shared" si="2"/>
        <v>54.598150033144236</v>
      </c>
      <c r="G15" s="7">
        <f t="shared" si="7"/>
        <v>1.7986209962091559E-2</v>
      </c>
      <c r="H15" s="7">
        <f t="shared" si="8"/>
        <v>-0.28201379003790844</v>
      </c>
      <c r="I15" s="25">
        <v>0.3</v>
      </c>
      <c r="J15" s="18">
        <f t="shared" si="9"/>
        <v>0.24</v>
      </c>
      <c r="K15" s="26">
        <f t="shared" si="10"/>
        <v>0.24</v>
      </c>
      <c r="L15" s="29">
        <f t="shared" si="11"/>
        <v>-5.2</v>
      </c>
      <c r="M15" s="26">
        <f t="shared" si="3"/>
        <v>5.5165644207607716E-3</v>
      </c>
      <c r="N15" s="26">
        <f t="shared" si="12"/>
        <v>0.99451370110054949</v>
      </c>
      <c r="O15" s="26">
        <f t="shared" si="13"/>
        <v>0.49451370110054949</v>
      </c>
      <c r="P15" s="26">
        <f t="shared" si="14"/>
        <v>0.49451370110054949</v>
      </c>
      <c r="Q15" s="26"/>
      <c r="R15" s="7">
        <f t="shared" si="15"/>
        <v>0.49451370110054949</v>
      </c>
      <c r="S15" s="7">
        <f t="shared" si="15"/>
        <v>0.49260845865571812</v>
      </c>
      <c r="T15" s="7">
        <f t="shared" si="15"/>
        <v>0.49004819813309575</v>
      </c>
      <c r="U15" s="7">
        <f t="shared" si="15"/>
        <v>0.4758729785823308</v>
      </c>
    </row>
    <row r="16" spans="2:21">
      <c r="B16">
        <f t="shared" si="5"/>
        <v>0.65</v>
      </c>
      <c r="C16" s="24">
        <v>0.35</v>
      </c>
      <c r="D16">
        <f t="shared" si="6"/>
        <v>0.35</v>
      </c>
      <c r="E16" s="22">
        <f t="shared" si="1"/>
        <v>3.0000000000000004</v>
      </c>
      <c r="F16" s="7">
        <f t="shared" si="2"/>
        <v>20.085536923187675</v>
      </c>
      <c r="G16" s="7">
        <f t="shared" si="7"/>
        <v>4.7425873177566767E-2</v>
      </c>
      <c r="H16" s="7">
        <f t="shared" si="8"/>
        <v>-0.30257412682243323</v>
      </c>
      <c r="I16" s="25">
        <v>0.35</v>
      </c>
      <c r="J16" s="18">
        <f t="shared" si="9"/>
        <v>0.27999999999999997</v>
      </c>
      <c r="K16" s="26">
        <f t="shared" si="10"/>
        <v>0.27999999999999997</v>
      </c>
      <c r="L16" s="29">
        <f t="shared" si="11"/>
        <v>-4.4000000000000004</v>
      </c>
      <c r="M16" s="26">
        <f t="shared" si="3"/>
        <v>1.2277339903068436E-2</v>
      </c>
      <c r="N16" s="26">
        <f t="shared" si="12"/>
        <v>0.98787156501572571</v>
      </c>
      <c r="O16" s="26">
        <f t="shared" si="13"/>
        <v>0.48787156501572571</v>
      </c>
      <c r="P16" s="26">
        <f t="shared" si="14"/>
        <v>0.48787156501572571</v>
      </c>
      <c r="Q16" s="26"/>
      <c r="R16" s="7">
        <f t="shared" si="15"/>
        <v>0.48787156501572571</v>
      </c>
      <c r="S16" s="7">
        <f t="shared" si="15"/>
        <v>0.48287596668427235</v>
      </c>
      <c r="T16" s="7">
        <f t="shared" si="15"/>
        <v>0.4758729785823308</v>
      </c>
      <c r="U16" s="7">
        <f t="shared" si="15"/>
        <v>0.43401099050878122</v>
      </c>
    </row>
    <row r="17" spans="2:21">
      <c r="B17">
        <f t="shared" si="5"/>
        <v>0.6</v>
      </c>
      <c r="C17" s="24">
        <v>0.4</v>
      </c>
      <c r="D17">
        <f t="shared" si="6"/>
        <v>0.4</v>
      </c>
      <c r="E17" s="22">
        <f t="shared" si="1"/>
        <v>1.9999999999999996</v>
      </c>
      <c r="F17" s="7">
        <f t="shared" si="2"/>
        <v>7.3890560989306469</v>
      </c>
      <c r="G17" s="7">
        <f t="shared" si="7"/>
        <v>0.1192029220221176</v>
      </c>
      <c r="H17" s="7">
        <f t="shared" si="8"/>
        <v>-0.28079707797788245</v>
      </c>
      <c r="I17" s="25">
        <v>0.4</v>
      </c>
      <c r="J17" s="18">
        <f t="shared" si="9"/>
        <v>0.32000000000000006</v>
      </c>
      <c r="K17" s="26">
        <f t="shared" si="10"/>
        <v>0.32000000000000006</v>
      </c>
      <c r="L17" s="29">
        <f t="shared" si="11"/>
        <v>-3.5999999999999988</v>
      </c>
      <c r="M17" s="26">
        <f t="shared" si="3"/>
        <v>2.7323722447292594E-2</v>
      </c>
      <c r="N17" s="26">
        <f t="shared" si="12"/>
        <v>0.97340300642313404</v>
      </c>
      <c r="O17" s="26">
        <f t="shared" si="13"/>
        <v>0.47340300642313404</v>
      </c>
      <c r="P17" s="26">
        <f t="shared" si="14"/>
        <v>0.47340300642313404</v>
      </c>
      <c r="Q17" s="26"/>
      <c r="R17" s="7">
        <f t="shared" si="15"/>
        <v>0.47340300642313404</v>
      </c>
      <c r="S17" s="7">
        <f t="shared" si="15"/>
        <v>0.46083427720323544</v>
      </c>
      <c r="T17" s="7">
        <f t="shared" si="15"/>
        <v>0.44267582410113127</v>
      </c>
      <c r="U17" s="7">
        <f t="shared" si="15"/>
        <v>0.33201838513392434</v>
      </c>
    </row>
    <row r="18" spans="2:21">
      <c r="B18">
        <f t="shared" si="5"/>
        <v>0.55000000000000004</v>
      </c>
      <c r="C18" s="24">
        <v>0.45</v>
      </c>
      <c r="D18">
        <f t="shared" si="6"/>
        <v>0.45</v>
      </c>
      <c r="E18" s="22">
        <f t="shared" si="1"/>
        <v>0.99999999999999978</v>
      </c>
      <c r="F18" s="7">
        <f t="shared" si="2"/>
        <v>2.7182818284590446</v>
      </c>
      <c r="G18" s="7">
        <f t="shared" si="7"/>
        <v>0.26894142136999516</v>
      </c>
      <c r="H18" s="7">
        <f t="shared" si="8"/>
        <v>-0.18105857863000485</v>
      </c>
      <c r="I18" s="25">
        <v>0.45</v>
      </c>
      <c r="J18" s="18">
        <f t="shared" si="9"/>
        <v>0.36000000000000004</v>
      </c>
      <c r="K18" s="26">
        <f t="shared" si="10"/>
        <v>0.36000000000000004</v>
      </c>
      <c r="L18" s="29">
        <f t="shared" si="11"/>
        <v>-2.7999999999999989</v>
      </c>
      <c r="M18" s="26">
        <f t="shared" si="3"/>
        <v>6.0810062625218028E-2</v>
      </c>
      <c r="N18" s="26">
        <f t="shared" si="12"/>
        <v>0.94267582410113127</v>
      </c>
      <c r="O18" s="26">
        <f t="shared" si="13"/>
        <v>0.44267582410113127</v>
      </c>
      <c r="P18" s="26">
        <f t="shared" si="14"/>
        <v>0.44267582410113127</v>
      </c>
      <c r="Q18" s="26"/>
      <c r="R18" s="7">
        <f t="shared" si="15"/>
        <v>0.44267582410113127</v>
      </c>
      <c r="S18" s="7">
        <f t="shared" si="15"/>
        <v>0.41293422755972864</v>
      </c>
      <c r="T18" s="7">
        <f t="shared" si="15"/>
        <v>0.36989152563700212</v>
      </c>
      <c r="U18" s="7">
        <f t="shared" si="15"/>
        <v>0.13413559101080053</v>
      </c>
    </row>
    <row r="19" spans="2:21">
      <c r="B19">
        <f t="shared" si="5"/>
        <v>0.5</v>
      </c>
      <c r="C19" s="24">
        <v>0.5</v>
      </c>
      <c r="D19">
        <f t="shared" si="6"/>
        <v>0.5</v>
      </c>
      <c r="E19" s="22">
        <f t="shared" si="1"/>
        <v>0</v>
      </c>
      <c r="F19" s="7">
        <f t="shared" si="2"/>
        <v>1</v>
      </c>
      <c r="G19" s="7">
        <f t="shared" si="7"/>
        <v>0.5</v>
      </c>
      <c r="H19" s="7">
        <f t="shared" si="8"/>
        <v>0</v>
      </c>
      <c r="I19" s="25">
        <v>0.5</v>
      </c>
      <c r="J19" s="18">
        <f t="shared" si="9"/>
        <v>0.4</v>
      </c>
      <c r="K19" s="26">
        <f t="shared" si="10"/>
        <v>0.4</v>
      </c>
      <c r="L19" s="29">
        <f t="shared" si="11"/>
        <v>-1.9999999999999996</v>
      </c>
      <c r="M19" s="26">
        <f t="shared" si="3"/>
        <v>0.13533528323661276</v>
      </c>
      <c r="N19" s="26">
        <f t="shared" si="12"/>
        <v>0.88079707797788231</v>
      </c>
      <c r="O19" s="26">
        <f t="shared" si="13"/>
        <v>0.38079707797788231</v>
      </c>
      <c r="P19" s="26">
        <f t="shared" si="14"/>
        <v>0.38079707797788231</v>
      </c>
      <c r="Q19" s="26"/>
      <c r="R19" s="7">
        <f t="shared" si="15"/>
        <v>0.38079707797788231</v>
      </c>
      <c r="S19" s="7">
        <f t="shared" si="15"/>
        <v>0.31757447619364343</v>
      </c>
      <c r="T19" s="7">
        <f t="shared" si="15"/>
        <v>0.2310585786300049</v>
      </c>
      <c r="U19" s="7">
        <f t="shared" si="15"/>
        <v>-0.1224593312018547</v>
      </c>
    </row>
    <row r="20" spans="2:21">
      <c r="B20">
        <f t="shared" si="5"/>
        <v>0.44999999999999996</v>
      </c>
      <c r="C20" s="24">
        <v>0.55000000000000004</v>
      </c>
      <c r="D20">
        <f t="shared" si="6"/>
        <v>0.55000000000000004</v>
      </c>
      <c r="E20" s="22">
        <f t="shared" si="1"/>
        <v>-1.0000000000000009</v>
      </c>
      <c r="F20" s="7">
        <f t="shared" si="2"/>
        <v>0.367879441171442</v>
      </c>
      <c r="G20" s="7">
        <f t="shared" si="7"/>
        <v>0.73105857863000512</v>
      </c>
      <c r="H20" s="7">
        <f t="shared" si="8"/>
        <v>0.18105857863000507</v>
      </c>
      <c r="I20" s="25">
        <v>0.55000000000000004</v>
      </c>
      <c r="J20" s="18">
        <f t="shared" si="9"/>
        <v>0.44000000000000006</v>
      </c>
      <c r="K20" s="26">
        <f t="shared" si="10"/>
        <v>0.44000000000000006</v>
      </c>
      <c r="L20" s="29">
        <f t="shared" si="11"/>
        <v>-1.1999999999999988</v>
      </c>
      <c r="M20" s="26">
        <f t="shared" si="3"/>
        <v>0.30119421191220247</v>
      </c>
      <c r="N20" s="26">
        <f t="shared" si="12"/>
        <v>0.76852478349901743</v>
      </c>
      <c r="O20" s="26">
        <f t="shared" si="13"/>
        <v>0.26852478349901743</v>
      </c>
      <c r="P20" s="26">
        <f t="shared" si="14"/>
        <v>0.26852478349901743</v>
      </c>
      <c r="Q20" s="26"/>
      <c r="R20" s="7">
        <f t="shared" si="15"/>
        <v>0.26852478349901743</v>
      </c>
      <c r="S20" s="7">
        <f t="shared" si="15"/>
        <v>0.15701046267349839</v>
      </c>
      <c r="T20" s="7">
        <f t="shared" si="15"/>
        <v>2.497918747893968E-2</v>
      </c>
      <c r="U20" s="7">
        <f t="shared" si="15"/>
        <v>-0.32491373183596056</v>
      </c>
    </row>
    <row r="21" spans="2:21">
      <c r="B21">
        <f t="shared" si="5"/>
        <v>0.4</v>
      </c>
      <c r="C21" s="24">
        <v>0.6</v>
      </c>
      <c r="D21">
        <f t="shared" si="6"/>
        <v>0.6</v>
      </c>
      <c r="E21" s="22">
        <f t="shared" si="1"/>
        <v>-1.9999999999999996</v>
      </c>
      <c r="F21" s="7">
        <f t="shared" si="2"/>
        <v>0.13533528323661276</v>
      </c>
      <c r="G21" s="7">
        <f t="shared" si="7"/>
        <v>0.88079707797788231</v>
      </c>
      <c r="H21" s="7">
        <f t="shared" si="8"/>
        <v>0.28079707797788234</v>
      </c>
      <c r="I21" s="25">
        <v>0.6</v>
      </c>
      <c r="J21" s="18">
        <f t="shared" si="9"/>
        <v>0.48</v>
      </c>
      <c r="K21" s="26">
        <f t="shared" si="10"/>
        <v>0.48</v>
      </c>
      <c r="L21" s="29">
        <f t="shared" si="11"/>
        <v>-0.40000000000000036</v>
      </c>
      <c r="M21" s="26">
        <f t="shared" si="3"/>
        <v>0.67032004603563911</v>
      </c>
      <c r="N21" s="26">
        <f t="shared" si="12"/>
        <v>0.59868766011245211</v>
      </c>
      <c r="O21" s="26">
        <f t="shared" si="13"/>
        <v>9.8687660112452114E-2</v>
      </c>
      <c r="P21" s="26">
        <f t="shared" si="14"/>
        <v>9.8687660112452114E-2</v>
      </c>
      <c r="Q21" s="26"/>
      <c r="R21" s="7">
        <f t="shared" si="15"/>
        <v>9.8687660112452114E-2</v>
      </c>
      <c r="S21" s="7">
        <f t="shared" si="15"/>
        <v>-4.9833997312477951E-2</v>
      </c>
      <c r="T21" s="7">
        <f t="shared" si="15"/>
        <v>-0.18997448112761262</v>
      </c>
      <c r="U21" s="7">
        <f>$C$4*( ($C$1/(1+EXP(((($I21*($J$2+U$7))/(2*$J$3*$J$4)) -($J$5/$C$1))/$C$2))) - ($J$5/$C$1))</f>
        <v>-0.43086157965665317</v>
      </c>
    </row>
    <row r="22" spans="2:21">
      <c r="B22">
        <f t="shared" si="5"/>
        <v>0.35</v>
      </c>
      <c r="C22" s="24">
        <v>0.65</v>
      </c>
      <c r="D22">
        <f t="shared" si="6"/>
        <v>0.65</v>
      </c>
      <c r="E22" s="22">
        <f t="shared" si="1"/>
        <v>-3.0000000000000004</v>
      </c>
      <c r="F22" s="7">
        <f t="shared" si="2"/>
        <v>4.9787068367863924E-2</v>
      </c>
      <c r="G22" s="7">
        <f t="shared" si="7"/>
        <v>0.95257412682243336</v>
      </c>
      <c r="H22" s="7">
        <f t="shared" si="8"/>
        <v>0.30257412682243334</v>
      </c>
      <c r="I22" s="25">
        <v>0.65</v>
      </c>
      <c r="J22" s="18">
        <f t="shared" si="9"/>
        <v>0.52</v>
      </c>
      <c r="K22" s="26">
        <f t="shared" si="10"/>
        <v>0.52</v>
      </c>
      <c r="L22" s="29">
        <f t="shared" si="11"/>
        <v>0.40000000000000036</v>
      </c>
      <c r="M22" s="26">
        <f t="shared" si="3"/>
        <v>1.4918246976412708</v>
      </c>
      <c r="N22" s="26">
        <f t="shared" si="12"/>
        <v>0.40131233988754794</v>
      </c>
      <c r="O22" s="26">
        <f t="shared" si="13"/>
        <v>-9.8687660112452058E-2</v>
      </c>
      <c r="P22" s="26">
        <f t="shared" si="14"/>
        <v>-9.8687660112452058E-2</v>
      </c>
      <c r="Q22" s="26"/>
      <c r="R22" s="7">
        <f t="shared" si="15"/>
        <v>-9.8687660112452058E-2</v>
      </c>
      <c r="S22" s="7">
        <f t="shared" si="15"/>
        <v>-0.24077489918215439</v>
      </c>
      <c r="T22" s="7">
        <f t="shared" si="15"/>
        <v>-0.34553473491646547</v>
      </c>
      <c r="U22" s="7">
        <f t="shared" si="15"/>
        <v>-0.4746672967731283</v>
      </c>
    </row>
    <row r="23" spans="2:21">
      <c r="B23">
        <f t="shared" si="5"/>
        <v>0.30000000000000004</v>
      </c>
      <c r="C23" s="24">
        <v>0.7</v>
      </c>
      <c r="D23">
        <f t="shared" si="6"/>
        <v>0.7</v>
      </c>
      <c r="E23" s="22">
        <f t="shared" si="1"/>
        <v>-3.9999999999999991</v>
      </c>
      <c r="F23" s="7">
        <f t="shared" si="2"/>
        <v>1.8315638888734196E-2</v>
      </c>
      <c r="G23" s="7">
        <f t="shared" si="7"/>
        <v>0.98201379003790845</v>
      </c>
      <c r="H23" s="7">
        <f t="shared" si="8"/>
        <v>0.2820137900379085</v>
      </c>
      <c r="I23" s="25">
        <v>0.7</v>
      </c>
      <c r="J23" s="18">
        <f t="shared" si="9"/>
        <v>0.55999999999999994</v>
      </c>
      <c r="K23" s="26">
        <f t="shared" si="10"/>
        <v>0.55999999999999994</v>
      </c>
      <c r="L23" s="29">
        <f t="shared" si="11"/>
        <v>1.1999999999999988</v>
      </c>
      <c r="M23" s="26">
        <f t="shared" si="3"/>
        <v>3.3201169227365437</v>
      </c>
      <c r="N23" s="26">
        <f t="shared" si="12"/>
        <v>0.23147521650098257</v>
      </c>
      <c r="O23" s="26">
        <f t="shared" si="13"/>
        <v>-0.26852478349901743</v>
      </c>
      <c r="P23" s="26">
        <f t="shared" si="14"/>
        <v>-0.26852478349901743</v>
      </c>
      <c r="Q23" s="26"/>
      <c r="R23" s="7">
        <f t="shared" si="15"/>
        <v>-0.26852478349901743</v>
      </c>
      <c r="S23" s="7">
        <f t="shared" si="15"/>
        <v>-0.36989152563700212</v>
      </c>
      <c r="T23" s="7">
        <f t="shared" si="15"/>
        <v>-0.43086157965665317</v>
      </c>
      <c r="U23" s="7">
        <f t="shared" si="15"/>
        <v>-0.49098670134715217</v>
      </c>
    </row>
    <row r="24" spans="2:21">
      <c r="B24">
        <f t="shared" si="5"/>
        <v>0.25</v>
      </c>
      <c r="C24" s="24">
        <v>0.75</v>
      </c>
      <c r="D24">
        <f t="shared" si="6"/>
        <v>0.75</v>
      </c>
      <c r="E24" s="22">
        <f t="shared" si="1"/>
        <v>-5</v>
      </c>
      <c r="F24" s="7">
        <f t="shared" si="2"/>
        <v>6.737946999085467E-3</v>
      </c>
      <c r="G24" s="7">
        <f t="shared" si="7"/>
        <v>0.99330714907571527</v>
      </c>
      <c r="H24" s="7">
        <f t="shared" si="8"/>
        <v>0.24330714907571527</v>
      </c>
      <c r="I24" s="25">
        <v>0.75</v>
      </c>
      <c r="J24" s="18">
        <f t="shared" si="9"/>
        <v>0.60000000000000009</v>
      </c>
      <c r="K24" s="26">
        <f t="shared" si="10"/>
        <v>0.60000000000000009</v>
      </c>
      <c r="L24" s="29">
        <f t="shared" si="11"/>
        <v>2.0000000000000018</v>
      </c>
      <c r="M24" s="26">
        <f t="shared" si="3"/>
        <v>7.3890560989306637</v>
      </c>
      <c r="N24" s="26">
        <f t="shared" si="12"/>
        <v>0.11920292202211738</v>
      </c>
      <c r="O24" s="26">
        <f t="shared" si="13"/>
        <v>-0.38079707797788265</v>
      </c>
      <c r="P24" s="26">
        <f t="shared" si="14"/>
        <v>-0.38079707797788265</v>
      </c>
      <c r="Q24" s="26"/>
      <c r="R24" s="7">
        <f t="shared" si="15"/>
        <v>-0.38079707797788265</v>
      </c>
      <c r="S24" s="7">
        <f t="shared" si="15"/>
        <v>-0.43991334982599245</v>
      </c>
      <c r="T24" s="7">
        <f t="shared" si="15"/>
        <v>-0.47068776924864369</v>
      </c>
      <c r="U24" s="7">
        <f t="shared" si="15"/>
        <v>-0.49682731715751483</v>
      </c>
    </row>
    <row r="25" spans="2:21">
      <c r="B25">
        <f t="shared" si="5"/>
        <v>0.19999999999999996</v>
      </c>
      <c r="C25" s="24">
        <v>0.8</v>
      </c>
      <c r="D25">
        <f t="shared" si="6"/>
        <v>0.8</v>
      </c>
      <c r="E25" s="22">
        <f t="shared" si="1"/>
        <v>-6.0000000000000009</v>
      </c>
      <c r="F25" s="7">
        <f t="shared" si="2"/>
        <v>2.4787521766663563E-3</v>
      </c>
      <c r="G25" s="7">
        <f t="shared" si="7"/>
        <v>0.99752737684336534</v>
      </c>
      <c r="H25" s="7">
        <f t="shared" si="8"/>
        <v>0.1975273768433653</v>
      </c>
      <c r="I25" s="25">
        <v>0.8</v>
      </c>
      <c r="J25" s="18">
        <f t="shared" si="9"/>
        <v>0.64000000000000012</v>
      </c>
      <c r="K25" s="26">
        <f t="shared" si="10"/>
        <v>0.64000000000000012</v>
      </c>
      <c r="L25" s="29">
        <f t="shared" si="11"/>
        <v>2.8000000000000025</v>
      </c>
      <c r="M25" s="26">
        <f t="shared" si="3"/>
        <v>16.444646771097091</v>
      </c>
      <c r="N25" s="26">
        <f t="shared" si="12"/>
        <v>5.732417589886861E-2</v>
      </c>
      <c r="O25" s="26">
        <f t="shared" si="13"/>
        <v>-0.44267582410113138</v>
      </c>
      <c r="P25" s="26">
        <f t="shared" si="14"/>
        <v>-0.44267582410113138</v>
      </c>
      <c r="Q25" s="26"/>
      <c r="R25" s="7">
        <f t="shared" si="15"/>
        <v>-0.44267582410113138</v>
      </c>
      <c r="S25" s="7">
        <f t="shared" si="15"/>
        <v>-0.47340300642313421</v>
      </c>
      <c r="T25" s="7">
        <f t="shared" si="15"/>
        <v>-0.48787156501572576</v>
      </c>
      <c r="U25" s="7">
        <f t="shared" si="15"/>
        <v>-0.49888746396713968</v>
      </c>
    </row>
    <row r="26" spans="2:21">
      <c r="B26">
        <f t="shared" si="5"/>
        <v>0.15000000000000002</v>
      </c>
      <c r="C26" s="24">
        <v>0.85</v>
      </c>
      <c r="D26">
        <f t="shared" si="6"/>
        <v>0.85</v>
      </c>
      <c r="E26" s="22">
        <f t="shared" si="1"/>
        <v>-6.9999999999999991</v>
      </c>
      <c r="F26" s="7">
        <f t="shared" si="2"/>
        <v>9.11881965554517E-4</v>
      </c>
      <c r="G26" s="7">
        <f t="shared" si="7"/>
        <v>0.9990889488055994</v>
      </c>
      <c r="H26" s="7">
        <f t="shared" si="8"/>
        <v>0.14908894880559942</v>
      </c>
      <c r="I26" s="25">
        <v>0.85</v>
      </c>
      <c r="J26" s="18">
        <f t="shared" si="9"/>
        <v>0.68</v>
      </c>
      <c r="K26" s="26">
        <f t="shared" si="10"/>
        <v>0.68</v>
      </c>
      <c r="L26" s="29">
        <f t="shared" si="11"/>
        <v>3.600000000000001</v>
      </c>
      <c r="M26" s="26">
        <f t="shared" si="3"/>
        <v>36.598234443678024</v>
      </c>
      <c r="N26" s="26">
        <f t="shared" si="12"/>
        <v>2.6596993576865829E-2</v>
      </c>
      <c r="O26" s="26">
        <f t="shared" si="13"/>
        <v>-0.47340300642313415</v>
      </c>
      <c r="P26" s="26">
        <f t="shared" si="14"/>
        <v>-0.47340300642313415</v>
      </c>
      <c r="Q26" s="26"/>
      <c r="R26" s="7">
        <f t="shared" si="15"/>
        <v>-0.47340300642313415</v>
      </c>
      <c r="S26" s="7">
        <f t="shared" si="15"/>
        <v>-0.48845624751607769</v>
      </c>
      <c r="T26" s="7">
        <f t="shared" si="15"/>
        <v>-0.49503319834994303</v>
      </c>
      <c r="U26" s="7">
        <f t="shared" si="15"/>
        <v>-0.49961039987916117</v>
      </c>
    </row>
    <row r="27" spans="2:21">
      <c r="B27">
        <f t="shared" si="5"/>
        <v>9.9999999999999978E-2</v>
      </c>
      <c r="C27" s="24">
        <v>0.9</v>
      </c>
      <c r="D27">
        <f t="shared" si="6"/>
        <v>0.9</v>
      </c>
      <c r="E27" s="22">
        <f t="shared" si="1"/>
        <v>-8</v>
      </c>
      <c r="F27" s="7">
        <f t="shared" si="2"/>
        <v>3.3546262790251185E-4</v>
      </c>
      <c r="G27" s="7">
        <f t="shared" si="7"/>
        <v>0.99966464986953363</v>
      </c>
      <c r="H27" s="7">
        <f t="shared" si="8"/>
        <v>9.9664649869533606E-2</v>
      </c>
      <c r="I27" s="25">
        <v>0.9</v>
      </c>
      <c r="J27" s="18">
        <f t="shared" si="9"/>
        <v>0.72000000000000008</v>
      </c>
      <c r="K27" s="26">
        <f t="shared" si="10"/>
        <v>0.72000000000000008</v>
      </c>
      <c r="L27" s="29">
        <f t="shared" si="11"/>
        <v>4.4000000000000012</v>
      </c>
      <c r="M27" s="26">
        <f t="shared" si="3"/>
        <v>81.450868664968212</v>
      </c>
      <c r="N27" s="26">
        <f t="shared" si="12"/>
        <v>1.2128434984274225E-2</v>
      </c>
      <c r="O27" s="26">
        <f t="shared" si="13"/>
        <v>-0.48787156501572576</v>
      </c>
      <c r="P27" s="26">
        <f t="shared" si="14"/>
        <v>-0.48787156501572576</v>
      </c>
      <c r="Q27" s="26"/>
      <c r="R27" s="7">
        <f t="shared" si="15"/>
        <v>-0.48787156501572576</v>
      </c>
      <c r="S27" s="7">
        <f t="shared" si="15"/>
        <v>-0.49503319834994303</v>
      </c>
      <c r="T27" s="7">
        <f t="shared" si="15"/>
        <v>-0.4979746796109501</v>
      </c>
      <c r="U27" s="7">
        <f t="shared" si="15"/>
        <v>-0.49986362967292053</v>
      </c>
    </row>
    <row r="28" spans="2:21">
      <c r="B28">
        <f t="shared" si="5"/>
        <v>5.0000000000000044E-2</v>
      </c>
      <c r="C28" s="24">
        <v>0.95</v>
      </c>
      <c r="D28">
        <f t="shared" si="6"/>
        <v>0.95</v>
      </c>
      <c r="E28" s="22">
        <f t="shared" si="1"/>
        <v>-8.9999999999999982</v>
      </c>
      <c r="F28" s="7">
        <f t="shared" si="2"/>
        <v>1.2340980408667978E-4</v>
      </c>
      <c r="G28" s="7">
        <f t="shared" si="7"/>
        <v>0.99987660542401369</v>
      </c>
      <c r="H28" s="7">
        <f t="shared" si="8"/>
        <v>4.9876605424013731E-2</v>
      </c>
      <c r="I28" s="25">
        <v>0.95</v>
      </c>
      <c r="J28" s="18">
        <f t="shared" si="9"/>
        <v>0.76</v>
      </c>
      <c r="K28" s="26">
        <f t="shared" si="10"/>
        <v>0.76</v>
      </c>
      <c r="L28" s="29">
        <f t="shared" si="11"/>
        <v>5.2</v>
      </c>
      <c r="M28" s="26">
        <f t="shared" si="3"/>
        <v>181.27224187515122</v>
      </c>
      <c r="N28" s="26">
        <f t="shared" si="12"/>
        <v>5.4862988994504036E-3</v>
      </c>
      <c r="O28" s="26">
        <f t="shared" si="13"/>
        <v>-0.4945137011005496</v>
      </c>
      <c r="P28" s="26">
        <f t="shared" si="14"/>
        <v>-0.4945137011005496</v>
      </c>
      <c r="Q28" s="26"/>
      <c r="R28" s="7">
        <f t="shared" si="15"/>
        <v>-0.4945137011005496</v>
      </c>
      <c r="S28" s="7">
        <f t="shared" si="15"/>
        <v>-0.49787106028403583</v>
      </c>
      <c r="T28" s="7">
        <f t="shared" si="15"/>
        <v>-0.49917557531360168</v>
      </c>
      <c r="U28" s="7">
        <f t="shared" si="15"/>
        <v>-0.49995227464388153</v>
      </c>
    </row>
    <row r="29" spans="2:21">
      <c r="B29">
        <f t="shared" si="5"/>
        <v>0</v>
      </c>
      <c r="C29" s="24">
        <v>1</v>
      </c>
      <c r="D29">
        <f t="shared" si="6"/>
        <v>1</v>
      </c>
      <c r="E29" s="22">
        <f t="shared" si="1"/>
        <v>-10</v>
      </c>
      <c r="F29" s="7">
        <f t="shared" si="2"/>
        <v>4.5399929762484854E-5</v>
      </c>
      <c r="G29" s="7">
        <f t="shared" si="7"/>
        <v>0.99995460213129761</v>
      </c>
      <c r="H29" s="7">
        <f t="shared" si="8"/>
        <v>-4.5397868702390376E-5</v>
      </c>
      <c r="I29" s="25">
        <v>1</v>
      </c>
      <c r="J29" s="18">
        <f t="shared" si="9"/>
        <v>0.8</v>
      </c>
      <c r="K29" s="26">
        <f t="shared" si="10"/>
        <v>0.8</v>
      </c>
      <c r="L29" s="29">
        <f t="shared" si="11"/>
        <v>6.0000000000000009</v>
      </c>
      <c r="M29" s="26">
        <f t="shared" si="3"/>
        <v>403.42879349273551</v>
      </c>
      <c r="N29" s="26">
        <f t="shared" si="12"/>
        <v>2.4726231566347722E-3</v>
      </c>
      <c r="O29" s="26">
        <f t="shared" si="13"/>
        <v>-0.49752737684336523</v>
      </c>
      <c r="P29" s="26">
        <f t="shared" si="14"/>
        <v>-0.49752737684336523</v>
      </c>
      <c r="Q29" s="26"/>
      <c r="R29" s="7">
        <f t="shared" si="15"/>
        <v>-0.49752737684336523</v>
      </c>
      <c r="S29" s="7">
        <f t="shared" si="15"/>
        <v>-0.49908894880559934</v>
      </c>
      <c r="T29" s="7">
        <f t="shared" si="15"/>
        <v>-0.49966464986953352</v>
      </c>
      <c r="U29" s="7">
        <f t="shared" si="15"/>
        <v>-0.49998329857815188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FnP11 paramenters</vt:lpstr>
      <vt:lpstr>Garry paramenters</vt:lpstr>
      <vt:lpstr>CDF</vt:lpstr>
      <vt:lpstr>dF</vt:lpstr>
      <vt:lpstr>dM</vt:lpstr>
    </vt:vector>
  </TitlesOfParts>
  <Company>/srcSU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Garry Peterson</dc:creator>
  <cp:lastModifiedBy>Daniel Ospina-Medina</cp:lastModifiedBy>
  <dcterms:created xsi:type="dcterms:W3CDTF">2017-03-08T19:38:20Z</dcterms:created>
  <dcterms:modified xsi:type="dcterms:W3CDTF">2017-03-14T19:01:18Z</dcterms:modified>
</cp:coreProperties>
</file>