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rios" sheetId="1" r:id="rId1"/>
  </sheets>
  <calcPr calcId="145621"/>
</workbook>
</file>

<file path=xl/calcChain.xml><?xml version="1.0" encoding="utf-8"?>
<calcChain xmlns="http://schemas.openxmlformats.org/spreadsheetml/2006/main">
  <c r="V76" i="1" l="1"/>
  <c r="U76" i="1"/>
  <c r="R76" i="1"/>
  <c r="I76" i="1"/>
  <c r="G76" i="1"/>
  <c r="U75" i="1"/>
  <c r="R75" i="1"/>
  <c r="O75" i="1"/>
  <c r="G75" i="1"/>
  <c r="U74" i="1"/>
  <c r="R74" i="1"/>
  <c r="Q74" i="1"/>
  <c r="I74" i="1"/>
  <c r="G74" i="1"/>
  <c r="U73" i="1"/>
  <c r="R73" i="1"/>
  <c r="Q73" i="1"/>
  <c r="I73" i="1"/>
  <c r="G73" i="1"/>
  <c r="U72" i="1"/>
  <c r="R72" i="1"/>
  <c r="Q72" i="1"/>
  <c r="G72" i="1"/>
  <c r="U71" i="1"/>
  <c r="R71" i="1"/>
  <c r="Q71" i="1"/>
  <c r="G71" i="1"/>
  <c r="U70" i="1"/>
  <c r="R70" i="1"/>
  <c r="Q70" i="1"/>
  <c r="G70" i="1"/>
  <c r="U69" i="1"/>
  <c r="R69" i="1"/>
  <c r="Q69" i="1"/>
  <c r="G69" i="1"/>
  <c r="U68" i="1"/>
  <c r="R68" i="1"/>
  <c r="G68" i="1"/>
  <c r="V67" i="1"/>
  <c r="U67" i="1"/>
  <c r="R67" i="1"/>
  <c r="G67" i="1"/>
  <c r="U66" i="1"/>
  <c r="G66" i="1"/>
  <c r="W65" i="1"/>
  <c r="U65" i="1"/>
  <c r="R65" i="1"/>
  <c r="O65" i="1"/>
  <c r="G65" i="1"/>
  <c r="AW64" i="1"/>
  <c r="AV64" i="1"/>
  <c r="AU64" i="1"/>
  <c r="U64" i="1"/>
  <c r="R64" i="1"/>
  <c r="G64" i="1"/>
  <c r="G63" i="1"/>
  <c r="V62" i="1"/>
  <c r="U62" i="1"/>
  <c r="G62" i="1"/>
  <c r="V61" i="1"/>
  <c r="U61" i="1"/>
  <c r="G61" i="1"/>
  <c r="G60" i="1"/>
  <c r="V59" i="1"/>
  <c r="U59" i="1"/>
  <c r="O59" i="1"/>
  <c r="G59" i="1"/>
  <c r="X58" i="1"/>
  <c r="V58" i="1"/>
  <c r="U58" i="1"/>
  <c r="G58" i="1"/>
  <c r="X57" i="1"/>
  <c r="W57" i="1"/>
  <c r="U57" i="1"/>
  <c r="G57" i="1"/>
  <c r="U56" i="1"/>
  <c r="G56" i="1"/>
  <c r="X55" i="1"/>
  <c r="U55" i="1"/>
  <c r="R55" i="1"/>
  <c r="G55" i="1"/>
  <c r="X54" i="1"/>
  <c r="U54" i="1"/>
  <c r="R54" i="1"/>
  <c r="G54" i="1"/>
  <c r="X53" i="1"/>
  <c r="U53" i="1"/>
  <c r="R53" i="1"/>
  <c r="G53" i="1"/>
  <c r="AB52" i="1"/>
  <c r="X52" i="1"/>
  <c r="W52" i="1"/>
  <c r="U52" i="1"/>
  <c r="R52" i="1"/>
  <c r="G52" i="1"/>
  <c r="X51" i="1"/>
  <c r="U51" i="1"/>
  <c r="R51" i="1"/>
  <c r="G51" i="1"/>
  <c r="W50" i="1"/>
  <c r="U50" i="1"/>
  <c r="R50" i="1"/>
  <c r="O50" i="1"/>
  <c r="N50" i="1"/>
  <c r="G50" i="1"/>
  <c r="AM49" i="1"/>
  <c r="X49" i="1"/>
  <c r="U49" i="1"/>
  <c r="G49" i="1"/>
  <c r="U47" i="1"/>
  <c r="O47" i="1"/>
  <c r="G47" i="1"/>
  <c r="U46" i="1"/>
  <c r="R46" i="1"/>
  <c r="Q46" i="1"/>
  <c r="G46" i="1"/>
  <c r="U45" i="1"/>
  <c r="G45" i="1"/>
  <c r="W44" i="1"/>
  <c r="R44" i="1"/>
  <c r="G44" i="1"/>
  <c r="R43" i="1"/>
  <c r="G43" i="1"/>
  <c r="R42" i="1"/>
  <c r="G42" i="1"/>
  <c r="U41" i="1"/>
  <c r="G41" i="1"/>
  <c r="V40" i="1"/>
  <c r="G40" i="1"/>
  <c r="G39" i="1"/>
  <c r="X38" i="1"/>
  <c r="U38" i="1"/>
  <c r="R38" i="1"/>
  <c r="G38" i="1"/>
  <c r="V37" i="1"/>
  <c r="U37" i="1"/>
  <c r="G37" i="1"/>
  <c r="X36" i="1"/>
  <c r="U36" i="1"/>
  <c r="G36" i="1"/>
  <c r="U35" i="1"/>
  <c r="R35" i="1"/>
  <c r="G35" i="1"/>
  <c r="Z34" i="1"/>
  <c r="X34" i="1"/>
  <c r="W34" i="1"/>
  <c r="U34" i="1"/>
  <c r="G34" i="1"/>
  <c r="X33" i="1"/>
  <c r="R33" i="1"/>
  <c r="G33" i="1"/>
  <c r="X32" i="1"/>
  <c r="W32" i="1"/>
  <c r="U32" i="1"/>
  <c r="R32" i="1"/>
  <c r="O32" i="1"/>
  <c r="G32" i="1"/>
  <c r="X31" i="1"/>
  <c r="G31" i="1"/>
  <c r="AD30" i="1"/>
  <c r="AB30" i="1"/>
  <c r="Y30" i="1"/>
  <c r="X30" i="1"/>
  <c r="U30" i="1"/>
  <c r="G30" i="1"/>
  <c r="X29" i="1"/>
  <c r="U29" i="1"/>
  <c r="R29" i="1"/>
  <c r="G29" i="1"/>
  <c r="U28" i="1"/>
  <c r="R28" i="1"/>
  <c r="O28" i="1"/>
  <c r="G28" i="1"/>
  <c r="Y27" i="1"/>
  <c r="X27" i="1"/>
  <c r="U27" i="1"/>
  <c r="R27" i="1"/>
  <c r="G27" i="1"/>
  <c r="X26" i="1"/>
  <c r="U26" i="1"/>
  <c r="G26" i="1"/>
  <c r="U24" i="1"/>
  <c r="R24" i="1"/>
  <c r="U23" i="1"/>
  <c r="R23" i="1"/>
  <c r="G23" i="1"/>
  <c r="U21" i="1"/>
  <c r="R21" i="1"/>
  <c r="G21" i="1"/>
  <c r="G20" i="1"/>
  <c r="W19" i="1"/>
  <c r="V19" i="1"/>
  <c r="G19" i="1"/>
  <c r="W18" i="1"/>
  <c r="V18" i="1"/>
  <c r="U18" i="1"/>
  <c r="R18" i="1"/>
  <c r="G18" i="1"/>
  <c r="W17" i="1"/>
  <c r="U17" i="1"/>
  <c r="G17" i="1"/>
  <c r="W16" i="1"/>
  <c r="V16" i="1"/>
  <c r="U16" i="1"/>
  <c r="G16" i="1"/>
  <c r="X15" i="1"/>
  <c r="U15" i="1"/>
  <c r="G15" i="1"/>
  <c r="Z14" i="1"/>
  <c r="X14" i="1"/>
  <c r="U14" i="1"/>
  <c r="G14" i="1"/>
  <c r="Z13" i="1"/>
  <c r="X13" i="1"/>
  <c r="U13" i="1"/>
  <c r="G13" i="1"/>
  <c r="X12" i="1"/>
  <c r="U12" i="1"/>
  <c r="R12" i="1"/>
  <c r="O12" i="1"/>
  <c r="G12" i="1"/>
  <c r="X11" i="1"/>
  <c r="U11" i="1"/>
  <c r="G11" i="1"/>
  <c r="X10" i="1"/>
  <c r="W10" i="1"/>
  <c r="U10" i="1"/>
  <c r="R10" i="1"/>
  <c r="G10" i="1"/>
  <c r="X9" i="1"/>
  <c r="W9" i="1"/>
  <c r="U9" i="1"/>
  <c r="R9" i="1"/>
  <c r="O9" i="1"/>
  <c r="G9" i="1"/>
  <c r="X8" i="1"/>
  <c r="G8" i="1"/>
  <c r="AD7" i="1"/>
  <c r="AB7" i="1"/>
  <c r="X7" i="1"/>
  <c r="G7" i="1"/>
  <c r="U6" i="1"/>
  <c r="R6" i="1"/>
  <c r="G6" i="1"/>
  <c r="X5" i="1"/>
  <c r="U5" i="1"/>
  <c r="R5" i="1"/>
  <c r="G5" i="1"/>
  <c r="Z4" i="1"/>
  <c r="X4" i="1"/>
  <c r="U4" i="1"/>
  <c r="R4" i="1"/>
  <c r="G4" i="1"/>
  <c r="X3" i="1"/>
  <c r="U3" i="1"/>
  <c r="G3" i="1"/>
</calcChain>
</file>

<file path=xl/sharedStrings.xml><?xml version="1.0" encoding="utf-8"?>
<sst xmlns="http://schemas.openxmlformats.org/spreadsheetml/2006/main" count="281" uniqueCount="143">
  <si>
    <t>pH</t>
  </si>
  <si>
    <t>σ</t>
  </si>
  <si>
    <t>Q</t>
  </si>
  <si>
    <t>T</t>
  </si>
  <si>
    <t>Li</t>
  </si>
  <si>
    <t>Na</t>
  </si>
  <si>
    <r>
      <t>NH</t>
    </r>
    <r>
      <rPr>
        <b/>
        <vertAlign val="subscript"/>
        <sz val="12"/>
        <rFont val="Calibri"/>
        <family val="2"/>
      </rPr>
      <t>4</t>
    </r>
  </si>
  <si>
    <t>K</t>
  </si>
  <si>
    <t>Mg</t>
  </si>
  <si>
    <t>Ca</t>
  </si>
  <si>
    <t>F</t>
  </si>
  <si>
    <r>
      <t>CH</t>
    </r>
    <r>
      <rPr>
        <b/>
        <vertAlign val="subscript"/>
        <sz val="12"/>
        <color theme="1"/>
        <rFont val="Calibri"/>
        <family val="2"/>
      </rPr>
      <t>3</t>
    </r>
    <r>
      <rPr>
        <b/>
        <sz val="12"/>
        <color theme="1"/>
        <rFont val="Calibri"/>
        <family val="2"/>
      </rPr>
      <t>COO</t>
    </r>
  </si>
  <si>
    <t>CHOO</t>
  </si>
  <si>
    <t>Cl</t>
  </si>
  <si>
    <r>
      <t>NO</t>
    </r>
    <r>
      <rPr>
        <b/>
        <vertAlign val="subscript"/>
        <sz val="12"/>
        <color theme="1"/>
        <rFont val="Calibri"/>
        <family val="2"/>
      </rPr>
      <t>2</t>
    </r>
  </si>
  <si>
    <t>Br</t>
  </si>
  <si>
    <r>
      <t>NO</t>
    </r>
    <r>
      <rPr>
        <b/>
        <vertAlign val="subscript"/>
        <sz val="12"/>
        <color theme="1"/>
        <rFont val="Calibri"/>
        <family val="2"/>
      </rPr>
      <t>3</t>
    </r>
  </si>
  <si>
    <r>
      <t>SO</t>
    </r>
    <r>
      <rPr>
        <b/>
        <vertAlign val="subscript"/>
        <sz val="12"/>
        <color theme="1"/>
        <rFont val="Calibri"/>
        <family val="2"/>
      </rPr>
      <t>4</t>
    </r>
  </si>
  <si>
    <r>
      <t>CH</t>
    </r>
    <r>
      <rPr>
        <b/>
        <vertAlign val="sub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(COO)</t>
    </r>
    <r>
      <rPr>
        <b/>
        <vertAlign val="subscript"/>
        <sz val="12"/>
        <color theme="1"/>
        <rFont val="Calibri"/>
        <family val="2"/>
      </rPr>
      <t>2</t>
    </r>
  </si>
  <si>
    <r>
      <t>C</t>
    </r>
    <r>
      <rPr>
        <b/>
        <vertAlign val="sub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O</t>
    </r>
    <r>
      <rPr>
        <b/>
        <vertAlign val="subscript"/>
        <sz val="12"/>
        <color theme="1"/>
        <rFont val="Calibri"/>
        <family val="2"/>
      </rPr>
      <t>4</t>
    </r>
    <r>
      <rPr>
        <b/>
        <sz val="12"/>
        <color theme="1"/>
        <rFont val="Calibri"/>
        <family val="2"/>
      </rPr>
      <t xml:space="preserve"> </t>
    </r>
  </si>
  <si>
    <r>
      <t>PO</t>
    </r>
    <r>
      <rPr>
        <b/>
        <vertAlign val="subscript"/>
        <sz val="12"/>
        <color theme="1"/>
        <rFont val="Calibri"/>
        <family val="2"/>
      </rPr>
      <t>4</t>
    </r>
  </si>
  <si>
    <r>
      <t>NO</t>
    </r>
    <r>
      <rPr>
        <b/>
        <vertAlign val="subscript"/>
        <sz val="12"/>
        <rFont val="Calibri"/>
        <family val="2"/>
      </rPr>
      <t>2</t>
    </r>
  </si>
  <si>
    <r>
      <t>NO</t>
    </r>
    <r>
      <rPr>
        <b/>
        <vertAlign val="subscript"/>
        <sz val="12"/>
        <rFont val="Calibri"/>
        <family val="2"/>
      </rPr>
      <t>3</t>
    </r>
  </si>
  <si>
    <t>NID</t>
  </si>
  <si>
    <t>NOD</t>
  </si>
  <si>
    <t>NTD</t>
  </si>
  <si>
    <t>NP</t>
  </si>
  <si>
    <t>NT</t>
  </si>
  <si>
    <r>
      <t>PO</t>
    </r>
    <r>
      <rPr>
        <b/>
        <vertAlign val="subscript"/>
        <sz val="12"/>
        <rFont val="Calibri"/>
        <family val="2"/>
      </rPr>
      <t>4</t>
    </r>
  </si>
  <si>
    <t>POD</t>
  </si>
  <si>
    <t>PTD</t>
  </si>
  <si>
    <t>PP</t>
  </si>
  <si>
    <t>PT</t>
  </si>
  <si>
    <t>COD</t>
  </si>
  <si>
    <t>CID</t>
  </si>
  <si>
    <t>CD</t>
  </si>
  <si>
    <r>
      <t>HCO</t>
    </r>
    <r>
      <rPr>
        <b/>
        <vertAlign val="subscript"/>
        <sz val="12"/>
        <rFont val="Calibri"/>
        <family val="2"/>
      </rPr>
      <t>3</t>
    </r>
  </si>
  <si>
    <t>Si</t>
  </si>
  <si>
    <t>Fe</t>
  </si>
  <si>
    <t>Al</t>
  </si>
  <si>
    <t>Mn</t>
  </si>
  <si>
    <t>Ba</t>
  </si>
  <si>
    <t>Cu</t>
  </si>
  <si>
    <t>Ga</t>
  </si>
  <si>
    <t>Mo</t>
  </si>
  <si>
    <t>Ni</t>
  </si>
  <si>
    <t>Rb</t>
  </si>
  <si>
    <t>Sr</t>
  </si>
  <si>
    <t>V</t>
  </si>
  <si>
    <t>Zn</t>
  </si>
  <si>
    <t>La</t>
  </si>
  <si>
    <t>Ce</t>
  </si>
  <si>
    <t>Pr</t>
  </si>
  <si>
    <t>Sm</t>
  </si>
  <si>
    <t>Eu</t>
  </si>
  <si>
    <t>Gd</t>
  </si>
  <si>
    <t>Nd</t>
  </si>
  <si>
    <t>Pb</t>
  </si>
  <si>
    <r>
      <t>uS cm</t>
    </r>
    <r>
      <rPr>
        <b/>
        <vertAlign val="superscript"/>
        <sz val="10"/>
        <color theme="1"/>
        <rFont val="Calibri"/>
        <family val="2"/>
      </rPr>
      <t>-1</t>
    </r>
  </si>
  <si>
    <r>
      <t>m</t>
    </r>
    <r>
      <rPr>
        <b/>
        <vertAlign val="superscript"/>
        <sz val="10"/>
        <color theme="1"/>
        <rFont val="Calibri"/>
        <family val="2"/>
      </rPr>
      <t>3</t>
    </r>
    <r>
      <rPr>
        <b/>
        <sz val="10"/>
        <color theme="1"/>
        <rFont val="Calibri"/>
        <family val="2"/>
      </rPr>
      <t xml:space="preserve"> s</t>
    </r>
    <r>
      <rPr>
        <b/>
        <vertAlign val="superscript"/>
        <sz val="10"/>
        <color theme="1"/>
        <rFont val="Calibri"/>
        <family val="2"/>
      </rPr>
      <t>-1</t>
    </r>
  </si>
  <si>
    <r>
      <t xml:space="preserve">  </t>
    </r>
    <r>
      <rPr>
        <b/>
        <sz val="10"/>
        <color theme="1"/>
        <rFont val="Calibri"/>
        <family val="2"/>
      </rPr>
      <t>̊</t>
    </r>
    <r>
      <rPr>
        <b/>
        <sz val="10"/>
        <color theme="1"/>
        <rFont val="Calibri"/>
        <family val="2"/>
      </rPr>
      <t xml:space="preserve">C        </t>
    </r>
  </si>
  <si>
    <t>µM</t>
  </si>
  <si>
    <t>ppb</t>
  </si>
  <si>
    <t>Amostras</t>
  </si>
  <si>
    <t>BM180505</t>
  </si>
  <si>
    <t>BM180526</t>
  </si>
  <si>
    <t>BM180629</t>
  </si>
  <si>
    <t xml:space="preserve">BM180731 </t>
  </si>
  <si>
    <t>BM180831</t>
  </si>
  <si>
    <t>BM180929</t>
  </si>
  <si>
    <t xml:space="preserve">BM181103 </t>
  </si>
  <si>
    <t xml:space="preserve">BM181204 </t>
  </si>
  <si>
    <t>BM190106</t>
  </si>
  <si>
    <t xml:space="preserve">BM190206 </t>
  </si>
  <si>
    <t>BM190313</t>
  </si>
  <si>
    <t>BM190413</t>
  </si>
  <si>
    <t>BM190518</t>
  </si>
  <si>
    <t>BM190616</t>
  </si>
  <si>
    <t>BM190707</t>
  </si>
  <si>
    <t>BM190817</t>
  </si>
  <si>
    <t>BM190908</t>
  </si>
  <si>
    <t>BM191005</t>
  </si>
  <si>
    <t xml:space="preserve">BM191109 </t>
  </si>
  <si>
    <t>BM191109  RÉGUA</t>
  </si>
  <si>
    <t>BM191215</t>
  </si>
  <si>
    <t>BM200127</t>
  </si>
  <si>
    <t>BM200219</t>
  </si>
  <si>
    <t>SB180506</t>
  </si>
  <si>
    <t>SB180527</t>
  </si>
  <si>
    <t xml:space="preserve">SB180630 </t>
  </si>
  <si>
    <t xml:space="preserve">SB180801 </t>
  </si>
  <si>
    <t>SB180901</t>
  </si>
  <si>
    <t>SB180930</t>
  </si>
  <si>
    <t xml:space="preserve">SB181102 </t>
  </si>
  <si>
    <t>SB181203</t>
  </si>
  <si>
    <t xml:space="preserve">SB190107 </t>
  </si>
  <si>
    <t xml:space="preserve">SB190207 </t>
  </si>
  <si>
    <t>SB190312</t>
  </si>
  <si>
    <t>SB190414</t>
  </si>
  <si>
    <t>SB190519</t>
  </si>
  <si>
    <t>SB190615</t>
  </si>
  <si>
    <t>SB190704</t>
  </si>
  <si>
    <t>SB190818</t>
  </si>
  <si>
    <t>SB190907</t>
  </si>
  <si>
    <t>SB191006</t>
  </si>
  <si>
    <t xml:space="preserve">SB191110 </t>
  </si>
  <si>
    <t>SB191216</t>
  </si>
  <si>
    <t>CS191207</t>
  </si>
  <si>
    <t>SB200128</t>
  </si>
  <si>
    <t>SB200218</t>
  </si>
  <si>
    <t>SM180503</t>
  </si>
  <si>
    <t xml:space="preserve">SM180702 </t>
  </si>
  <si>
    <t>SM180803</t>
  </si>
  <si>
    <t xml:space="preserve">SM180831 </t>
  </si>
  <si>
    <t>SM181001</t>
  </si>
  <si>
    <t>SM181101</t>
  </si>
  <si>
    <t>SM181203</t>
  </si>
  <si>
    <t xml:space="preserve">SM190108 </t>
  </si>
  <si>
    <t>SM190211</t>
  </si>
  <si>
    <t>SM190311</t>
  </si>
  <si>
    <t>SM190409</t>
  </si>
  <si>
    <t>SM190514</t>
  </si>
  <si>
    <t>SM190617</t>
  </si>
  <si>
    <t>SM190709</t>
  </si>
  <si>
    <t>SM190808</t>
  </si>
  <si>
    <t>SM190906</t>
  </si>
  <si>
    <t>SM191008</t>
  </si>
  <si>
    <t>SM191112</t>
  </si>
  <si>
    <t>SM191214</t>
  </si>
  <si>
    <t xml:space="preserve">SM200121 </t>
  </si>
  <si>
    <t>SM200121 (PONTE)</t>
  </si>
  <si>
    <t>SM200122 (18:00)</t>
  </si>
  <si>
    <t>SM200122 (20:00)</t>
  </si>
  <si>
    <t>SM200122 (22:00)</t>
  </si>
  <si>
    <t>SM200123 (5:30)</t>
  </si>
  <si>
    <t>SM200124 (15:30)</t>
  </si>
  <si>
    <t>SM200124 (9:30)</t>
  </si>
  <si>
    <t>SM200125 (16:30)</t>
  </si>
  <si>
    <t>SM200218</t>
  </si>
  <si>
    <t>Ponto</t>
  </si>
  <si>
    <t>Bonfim</t>
  </si>
  <si>
    <t>Soberbo</t>
  </si>
  <si>
    <t>Santa Marta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</si>
</sst>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.00000"/>
    <numFmt numFmtId="168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bscript"/>
      <sz val="12"/>
      <name val="Calibri"/>
      <family val="2"/>
    </font>
    <font>
      <b/>
      <vertAlign val="subscript"/>
      <sz val="12"/>
      <color theme="1"/>
      <name val="Calibri"/>
      <family val="2"/>
    </font>
    <font>
      <b/>
      <sz val="10"/>
      <color theme="1"/>
      <name val="Calibri"/>
      <family val="2"/>
    </font>
    <font>
      <b/>
      <vertAlign val="superscript"/>
      <sz val="10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theme="1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CCC0D9"/>
        <bgColor rgb="FFCCC0D9"/>
      </patternFill>
    </fill>
    <fill>
      <patternFill patternType="solid">
        <fgColor rgb="FFB2A1C7"/>
        <bgColor rgb="FFB2A1C7"/>
      </patternFill>
    </fill>
    <fill>
      <patternFill patternType="solid">
        <fgColor rgb="FFE5B8B7"/>
        <bgColor rgb="FFE5B8B7"/>
      </patternFill>
    </fill>
    <fill>
      <patternFill patternType="solid">
        <fgColor theme="5" tint="0.39997558519241921"/>
        <bgColor rgb="FFE5B8B7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0" fillId="0" borderId="0" xfId="0" applyFont="1" applyAlignment="1"/>
    <xf numFmtId="2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164" fontId="8" fillId="0" borderId="2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8" fillId="0" borderId="0" xfId="0" applyNumberFormat="1" applyFont="1"/>
    <xf numFmtId="164" fontId="8" fillId="0" borderId="2" xfId="0" applyNumberFormat="1" applyFont="1" applyBorder="1"/>
    <xf numFmtId="0" fontId="8" fillId="10" borderId="0" xfId="0" applyFont="1" applyFill="1" applyAlignment="1">
      <alignment horizontal="center"/>
    </xf>
    <xf numFmtId="164" fontId="8" fillId="0" borderId="0" xfId="0" applyNumberFormat="1" applyFont="1" applyBorder="1" applyAlignment="1">
      <alignment horizontal="center" vertical="center"/>
    </xf>
    <xf numFmtId="0" fontId="9" fillId="10" borderId="0" xfId="0" applyFont="1" applyFill="1" applyAlignment="1">
      <alignment horizontal="center"/>
    </xf>
    <xf numFmtId="2" fontId="1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" fontId="12" fillId="0" borderId="0" xfId="0" applyNumberFormat="1" applyFont="1" applyAlignment="1">
      <alignment horizontal="center"/>
    </xf>
    <xf numFmtId="1" fontId="7" fillId="0" borderId="0" xfId="0" applyNumberFormat="1" applyFont="1"/>
    <xf numFmtId="2" fontId="7" fillId="0" borderId="0" xfId="0" applyNumberFormat="1" applyFont="1"/>
    <xf numFmtId="168" fontId="13" fillId="0" borderId="0" xfId="1" applyNumberFormat="1" applyFont="1" applyBorder="1" applyAlignment="1">
      <alignment horizontal="center"/>
    </xf>
    <xf numFmtId="168" fontId="14" fillId="0" borderId="0" xfId="0" applyNumberFormat="1" applyFont="1" applyBorder="1" applyAlignment="1">
      <alignment horizontal="center"/>
    </xf>
    <xf numFmtId="168" fontId="13" fillId="0" borderId="3" xfId="1" applyNumberFormat="1" applyFont="1" applyBorder="1" applyAlignment="1">
      <alignment horizontal="center"/>
    </xf>
    <xf numFmtId="168" fontId="13" fillId="0" borderId="0" xfId="1" applyNumberFormat="1" applyFont="1" applyAlignment="1">
      <alignment horizontal="center"/>
    </xf>
    <xf numFmtId="164" fontId="1" fillId="0" borderId="0" xfId="1" applyNumberFormat="1" applyFill="1" applyBorder="1" applyAlignment="1">
      <alignment horizontal="center"/>
    </xf>
    <xf numFmtId="168" fontId="12" fillId="0" borderId="0" xfId="1" applyNumberFormat="1" applyFont="1" applyFill="1" applyBorder="1" applyAlignment="1">
      <alignment horizontal="center"/>
    </xf>
    <xf numFmtId="168" fontId="15" fillId="0" borderId="3" xfId="1" applyNumberFormat="1" applyFont="1" applyFill="1" applyBorder="1" applyAlignment="1">
      <alignment horizontal="center"/>
    </xf>
    <xf numFmtId="168" fontId="8" fillId="0" borderId="0" xfId="0" applyNumberFormat="1" applyFont="1" applyFill="1" applyBorder="1" applyAlignment="1">
      <alignment horizontal="center"/>
    </xf>
    <xf numFmtId="168" fontId="16" fillId="0" borderId="0" xfId="0" applyNumberFormat="1" applyFont="1" applyFill="1" applyBorder="1" applyAlignment="1">
      <alignment horizontal="center"/>
    </xf>
    <xf numFmtId="168" fontId="8" fillId="0" borderId="3" xfId="0" applyNumberFormat="1" applyFont="1" applyFill="1" applyBorder="1" applyAlignment="1">
      <alignment horizontal="center"/>
    </xf>
    <xf numFmtId="164" fontId="7" fillId="0" borderId="0" xfId="0" applyNumberFormat="1" applyFont="1"/>
    <xf numFmtId="0" fontId="5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8" fillId="0" borderId="0" xfId="0" applyNumberFormat="1" applyFont="1"/>
    <xf numFmtId="2" fontId="8" fillId="0" borderId="0" xfId="0" applyNumberFormat="1" applyFont="1" applyAlignment="1">
      <alignment horizontal="left"/>
    </xf>
    <xf numFmtId="0" fontId="0" fillId="0" borderId="5" xfId="0" applyFont="1" applyBorder="1" applyAlignment="1"/>
    <xf numFmtId="2" fontId="2" fillId="0" borderId="6" xfId="0" applyNumberFormat="1" applyFont="1" applyBorder="1"/>
    <xf numFmtId="2" fontId="2" fillId="0" borderId="6" xfId="0" applyNumberFormat="1" applyFont="1" applyBorder="1" applyAlignment="1">
      <alignment horizontal="left"/>
    </xf>
  </cellXfs>
  <cellStyles count="2">
    <cellStyle name="Normal" xfId="0" builtinId="0"/>
    <cellStyle name="Normal 3" xfId="1"/>
  </cellStyles>
  <dxfs count="9">
    <dxf>
      <fill>
        <patternFill patternType="solid">
          <fgColor rgb="FFD6E3BC"/>
          <bgColor rgb="FFD6E3BC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800100</xdr:colOff>
      <xdr:row>2</xdr:row>
      <xdr:rowOff>0</xdr:rowOff>
    </xdr:from>
    <xdr:ext cx="552450" cy="266700"/>
    <xdr:sp macro="" textlink="">
      <xdr:nvSpPr>
        <xdr:cNvPr id="2" name="Shape 3"/>
        <xdr:cNvSpPr txBox="1"/>
      </xdr:nvSpPr>
      <xdr:spPr>
        <a:xfrm>
          <a:off x="7477125" y="428625"/>
          <a:ext cx="552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0</xdr:colOff>
      <xdr:row>2</xdr:row>
      <xdr:rowOff>0</xdr:rowOff>
    </xdr:from>
    <xdr:ext cx="76200" cy="266700"/>
    <xdr:sp macro="" textlink="">
      <xdr:nvSpPr>
        <xdr:cNvPr id="3" name="Shape 4"/>
        <xdr:cNvSpPr txBox="1"/>
      </xdr:nvSpPr>
      <xdr:spPr>
        <a:xfrm>
          <a:off x="3990975" y="42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0</xdr:colOff>
      <xdr:row>2</xdr:row>
      <xdr:rowOff>0</xdr:rowOff>
    </xdr:from>
    <xdr:ext cx="285750" cy="266700"/>
    <xdr:sp macro="" textlink="">
      <xdr:nvSpPr>
        <xdr:cNvPr id="4" name="Shape 5"/>
        <xdr:cNvSpPr txBox="1"/>
      </xdr:nvSpPr>
      <xdr:spPr>
        <a:xfrm>
          <a:off x="3990975" y="4286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0</xdr:colOff>
      <xdr:row>2</xdr:row>
      <xdr:rowOff>0</xdr:rowOff>
    </xdr:from>
    <xdr:ext cx="76200" cy="266700"/>
    <xdr:sp macro="" textlink="">
      <xdr:nvSpPr>
        <xdr:cNvPr id="5" name="Shape 4"/>
        <xdr:cNvSpPr txBox="1"/>
      </xdr:nvSpPr>
      <xdr:spPr>
        <a:xfrm>
          <a:off x="3990975" y="42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0</xdr:colOff>
      <xdr:row>2</xdr:row>
      <xdr:rowOff>0</xdr:rowOff>
    </xdr:from>
    <xdr:ext cx="285750" cy="266700"/>
    <xdr:sp macro="" textlink="">
      <xdr:nvSpPr>
        <xdr:cNvPr id="6" name="Shape 5"/>
        <xdr:cNvSpPr txBox="1"/>
      </xdr:nvSpPr>
      <xdr:spPr>
        <a:xfrm>
          <a:off x="3990975" y="428625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800100</xdr:colOff>
      <xdr:row>2</xdr:row>
      <xdr:rowOff>0</xdr:rowOff>
    </xdr:from>
    <xdr:ext cx="552450" cy="266700"/>
    <xdr:sp macro="" textlink="">
      <xdr:nvSpPr>
        <xdr:cNvPr id="7" name="Shape 3"/>
        <xdr:cNvSpPr txBox="1"/>
      </xdr:nvSpPr>
      <xdr:spPr>
        <a:xfrm>
          <a:off x="7477125" y="428625"/>
          <a:ext cx="552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0</xdr:colOff>
      <xdr:row>2</xdr:row>
      <xdr:rowOff>0</xdr:rowOff>
    </xdr:from>
    <xdr:ext cx="76200" cy="266700"/>
    <xdr:sp macro="" textlink="">
      <xdr:nvSpPr>
        <xdr:cNvPr id="8" name="Shape 4"/>
        <xdr:cNvSpPr txBox="1"/>
      </xdr:nvSpPr>
      <xdr:spPr>
        <a:xfrm>
          <a:off x="3990975" y="428625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0</xdr:colOff>
      <xdr:row>53</xdr:row>
      <xdr:rowOff>0</xdr:rowOff>
    </xdr:from>
    <xdr:ext cx="76200" cy="266700"/>
    <xdr:sp macro="" textlink="">
      <xdr:nvSpPr>
        <xdr:cNvPr id="9" name="Shape 4"/>
        <xdr:cNvSpPr txBox="1"/>
      </xdr:nvSpPr>
      <xdr:spPr>
        <a:xfrm>
          <a:off x="3990975" y="12172950"/>
          <a:ext cx="76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0</xdr:colOff>
      <xdr:row>53</xdr:row>
      <xdr:rowOff>0</xdr:rowOff>
    </xdr:from>
    <xdr:ext cx="285750" cy="266700"/>
    <xdr:sp macro="" textlink="">
      <xdr:nvSpPr>
        <xdr:cNvPr id="10" name="Shape 5"/>
        <xdr:cNvSpPr txBox="1"/>
      </xdr:nvSpPr>
      <xdr:spPr>
        <a:xfrm>
          <a:off x="3990975" y="12172950"/>
          <a:ext cx="285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800100</xdr:colOff>
      <xdr:row>59</xdr:row>
      <xdr:rowOff>0</xdr:rowOff>
    </xdr:from>
    <xdr:ext cx="552450" cy="266700"/>
    <xdr:sp macro="" textlink="">
      <xdr:nvSpPr>
        <xdr:cNvPr id="11" name="Shape 3"/>
        <xdr:cNvSpPr txBox="1"/>
      </xdr:nvSpPr>
      <xdr:spPr>
        <a:xfrm>
          <a:off x="7477125" y="13373100"/>
          <a:ext cx="5524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92"/>
  <sheetViews>
    <sheetView tabSelected="1" workbookViewId="0">
      <selection activeCell="F22" sqref="F22"/>
    </sheetView>
  </sheetViews>
  <sheetFormatPr defaultColWidth="14.42578125" defaultRowHeight="15" x14ac:dyDescent="0.25"/>
  <cols>
    <col min="1" max="2" width="23.28515625" style="1" customWidth="1"/>
    <col min="3" max="6" width="9.140625" style="1" customWidth="1"/>
    <col min="7" max="20" width="8.7109375" style="1" customWidth="1"/>
    <col min="21" max="21" width="11" style="1" customWidth="1"/>
    <col min="22" max="39" width="8.7109375" style="1" customWidth="1"/>
    <col min="40" max="40" width="9.5703125" style="1" customWidth="1"/>
    <col min="41" max="41" width="8.7109375" style="1" customWidth="1"/>
    <col min="42" max="45" width="9.5703125" style="1" customWidth="1"/>
    <col min="46" max="61" width="9.28515625" style="1" customWidth="1"/>
    <col min="62" max="65" width="9.7109375" style="1" customWidth="1"/>
    <col min="66" max="66" width="9.28515625" style="1" customWidth="1"/>
    <col min="67" max="67" width="10.7109375" style="1" customWidth="1"/>
    <col min="68" max="16384" width="14.42578125" style="1"/>
  </cols>
  <sheetData>
    <row r="1" spans="1:67" ht="18.75" x14ac:dyDescent="0.35">
      <c r="A1" s="47" t="s">
        <v>63</v>
      </c>
      <c r="B1" s="47" t="s">
        <v>139</v>
      </c>
      <c r="C1" s="46" t="s">
        <v>0</v>
      </c>
      <c r="D1" s="46" t="s">
        <v>1</v>
      </c>
      <c r="E1" s="46" t="s">
        <v>2</v>
      </c>
      <c r="F1" s="46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3" t="s">
        <v>20</v>
      </c>
      <c r="X1" s="4" t="s">
        <v>6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5" t="s">
        <v>33</v>
      </c>
      <c r="AL1" s="5" t="s">
        <v>34</v>
      </c>
      <c r="AM1" s="5" t="s">
        <v>35</v>
      </c>
      <c r="AN1" s="6" t="s">
        <v>36</v>
      </c>
      <c r="AO1" s="7" t="s">
        <v>36</v>
      </c>
      <c r="AP1" s="8" t="s">
        <v>37</v>
      </c>
      <c r="AQ1" s="8" t="s">
        <v>5</v>
      </c>
      <c r="AR1" s="8" t="s">
        <v>9</v>
      </c>
      <c r="AS1" s="8" t="s">
        <v>8</v>
      </c>
      <c r="AT1" s="8" t="s">
        <v>7</v>
      </c>
      <c r="AU1" s="8" t="s">
        <v>38</v>
      </c>
      <c r="AV1" s="8" t="s">
        <v>39</v>
      </c>
      <c r="AW1" s="9" t="s">
        <v>40</v>
      </c>
      <c r="AX1" s="9" t="s">
        <v>41</v>
      </c>
      <c r="AY1" s="9" t="s">
        <v>42</v>
      </c>
      <c r="AZ1" s="9" t="s">
        <v>43</v>
      </c>
      <c r="BA1" s="9" t="s">
        <v>4</v>
      </c>
      <c r="BB1" s="9" t="s">
        <v>44</v>
      </c>
      <c r="BC1" s="9" t="s">
        <v>45</v>
      </c>
      <c r="BD1" s="9" t="s">
        <v>46</v>
      </c>
      <c r="BE1" s="9" t="s">
        <v>47</v>
      </c>
      <c r="BF1" s="9" t="s">
        <v>48</v>
      </c>
      <c r="BG1" s="9" t="s">
        <v>49</v>
      </c>
      <c r="BH1" s="9" t="s">
        <v>50</v>
      </c>
      <c r="BI1" s="9" t="s">
        <v>51</v>
      </c>
      <c r="BJ1" s="9" t="s">
        <v>52</v>
      </c>
      <c r="BK1" s="9" t="s">
        <v>53</v>
      </c>
      <c r="BL1" s="9" t="s">
        <v>54</v>
      </c>
      <c r="BM1" s="9" t="s">
        <v>55</v>
      </c>
      <c r="BN1" s="9" t="s">
        <v>56</v>
      </c>
      <c r="BO1" s="9" t="s">
        <v>57</v>
      </c>
    </row>
    <row r="2" spans="1:67" ht="15.75" x14ac:dyDescent="0.25">
      <c r="A2" s="50"/>
      <c r="D2" s="10" t="s">
        <v>58</v>
      </c>
      <c r="E2" s="10" t="s">
        <v>59</v>
      </c>
      <c r="F2" s="45" t="s">
        <v>60</v>
      </c>
      <c r="G2" s="10" t="s">
        <v>61</v>
      </c>
      <c r="H2" s="10" t="s">
        <v>61</v>
      </c>
      <c r="I2" s="10" t="s">
        <v>61</v>
      </c>
      <c r="J2" s="10" t="s">
        <v>61</v>
      </c>
      <c r="K2" s="10" t="s">
        <v>61</v>
      </c>
      <c r="L2" s="10" t="s">
        <v>61</v>
      </c>
      <c r="M2" s="10" t="s">
        <v>61</v>
      </c>
      <c r="N2" s="10" t="s">
        <v>61</v>
      </c>
      <c r="O2" s="10" t="s">
        <v>61</v>
      </c>
      <c r="P2" s="10" t="s">
        <v>61</v>
      </c>
      <c r="Q2" s="10" t="s">
        <v>61</v>
      </c>
      <c r="R2" s="10" t="s">
        <v>61</v>
      </c>
      <c r="S2" s="10" t="s">
        <v>61</v>
      </c>
      <c r="T2" s="10" t="s">
        <v>61</v>
      </c>
      <c r="U2" s="10" t="s">
        <v>61</v>
      </c>
      <c r="V2" s="10" t="s">
        <v>61</v>
      </c>
      <c r="W2" s="10" t="s">
        <v>61</v>
      </c>
      <c r="X2" s="10" t="s">
        <v>61</v>
      </c>
      <c r="Y2" s="10" t="s">
        <v>61</v>
      </c>
      <c r="Z2" s="10" t="s">
        <v>61</v>
      </c>
      <c r="AA2" s="10" t="s">
        <v>61</v>
      </c>
      <c r="AB2" s="10" t="s">
        <v>61</v>
      </c>
      <c r="AC2" s="10" t="s">
        <v>61</v>
      </c>
      <c r="AD2" s="10" t="s">
        <v>61</v>
      </c>
      <c r="AE2" s="10" t="s">
        <v>61</v>
      </c>
      <c r="AF2" s="10" t="s">
        <v>61</v>
      </c>
      <c r="AG2" s="10" t="s">
        <v>61</v>
      </c>
      <c r="AH2" s="10" t="s">
        <v>61</v>
      </c>
      <c r="AI2" s="10" t="s">
        <v>61</v>
      </c>
      <c r="AJ2" s="10" t="s">
        <v>61</v>
      </c>
      <c r="AK2" s="10" t="s">
        <v>61</v>
      </c>
      <c r="AL2" s="10" t="s">
        <v>61</v>
      </c>
      <c r="AM2" s="10" t="s">
        <v>61</v>
      </c>
      <c r="AN2" s="10" t="s">
        <v>61</v>
      </c>
      <c r="AO2" s="10" t="s">
        <v>61</v>
      </c>
      <c r="AP2" s="10" t="s">
        <v>61</v>
      </c>
      <c r="AQ2" s="10" t="s">
        <v>61</v>
      </c>
      <c r="AR2" s="10" t="s">
        <v>61</v>
      </c>
      <c r="AS2" s="10" t="s">
        <v>61</v>
      </c>
      <c r="AT2" s="10" t="s">
        <v>61</v>
      </c>
      <c r="AU2" s="10" t="s">
        <v>61</v>
      </c>
      <c r="AV2" s="10" t="s">
        <v>61</v>
      </c>
      <c r="AW2" s="10" t="s">
        <v>61</v>
      </c>
      <c r="AX2" s="10" t="s">
        <v>61</v>
      </c>
      <c r="AY2" s="10" t="s">
        <v>61</v>
      </c>
      <c r="AZ2" s="10" t="s">
        <v>61</v>
      </c>
      <c r="BA2" s="10" t="s">
        <v>61</v>
      </c>
      <c r="BB2" s="10" t="s">
        <v>61</v>
      </c>
      <c r="BC2" s="10" t="s">
        <v>61</v>
      </c>
      <c r="BD2" s="10" t="s">
        <v>61</v>
      </c>
      <c r="BE2" s="10" t="s">
        <v>61</v>
      </c>
      <c r="BF2" s="10" t="s">
        <v>61</v>
      </c>
      <c r="BG2" s="10" t="s">
        <v>61</v>
      </c>
      <c r="BH2" s="10" t="s">
        <v>61</v>
      </c>
      <c r="BI2" s="10" t="s">
        <v>61</v>
      </c>
      <c r="BJ2" s="10" t="s">
        <v>61</v>
      </c>
      <c r="BK2" s="10" t="s">
        <v>61</v>
      </c>
      <c r="BL2" s="10" t="s">
        <v>61</v>
      </c>
      <c r="BM2" s="10" t="s">
        <v>61</v>
      </c>
      <c r="BN2" s="10" t="s">
        <v>62</v>
      </c>
      <c r="BO2" s="10" t="s">
        <v>62</v>
      </c>
    </row>
    <row r="3" spans="1:67" ht="15.75" x14ac:dyDescent="0.25">
      <c r="A3" s="51" t="s">
        <v>64</v>
      </c>
      <c r="B3" s="48" t="s">
        <v>140</v>
      </c>
      <c r="C3" s="11">
        <v>5.5819999999999999</v>
      </c>
      <c r="D3" s="12">
        <v>6.9</v>
      </c>
      <c r="E3" s="12">
        <v>0.18</v>
      </c>
      <c r="F3" s="19">
        <v>14.9</v>
      </c>
      <c r="G3" s="13">
        <f t="shared" ref="G3:G23" si="0">50%*0.158263121503148</f>
        <v>7.9131560751574001E-2</v>
      </c>
      <c r="H3" s="13">
        <v>46.05</v>
      </c>
      <c r="I3" s="13">
        <v>0.9</v>
      </c>
      <c r="J3" s="13">
        <v>6.87</v>
      </c>
      <c r="K3" s="13">
        <v>2</v>
      </c>
      <c r="L3" s="13">
        <v>4.29</v>
      </c>
      <c r="M3" s="13">
        <v>1.7011251869109978</v>
      </c>
      <c r="N3" s="13">
        <v>3.6572604239830722</v>
      </c>
      <c r="O3" s="13">
        <v>1.9359702329274953</v>
      </c>
      <c r="P3" s="13">
        <v>9.66</v>
      </c>
      <c r="Q3" s="13">
        <v>0.19</v>
      </c>
      <c r="R3" s="13">
        <v>0.12479935261282561</v>
      </c>
      <c r="S3" s="13">
        <v>2</v>
      </c>
      <c r="T3" s="13">
        <v>2.0299999999999998</v>
      </c>
      <c r="U3" s="13">
        <f t="shared" ref="U3:U6" si="1">50%*0.0207067861234345</f>
        <v>1.035339306171725E-2</v>
      </c>
      <c r="V3" s="13">
        <v>0.29823287829696199</v>
      </c>
      <c r="W3" s="13">
        <v>0.14263608625461605</v>
      </c>
      <c r="X3" s="14">
        <f t="shared" ref="X3:X5" si="2">50%*0.05</f>
        <v>2.5000000000000001E-2</v>
      </c>
      <c r="Y3" s="14">
        <v>4.5521292217327446E-2</v>
      </c>
      <c r="Z3" s="14">
        <v>2.7200835837228925E-2</v>
      </c>
      <c r="AA3" s="14">
        <v>7.272212805455637E-2</v>
      </c>
      <c r="AB3" s="14"/>
      <c r="AC3" s="14"/>
      <c r="AD3" s="14"/>
      <c r="AE3" s="14"/>
      <c r="AF3" s="14">
        <v>0.54017094017094025</v>
      </c>
      <c r="AG3" s="14">
        <v>2.7014159271341214</v>
      </c>
      <c r="AH3" s="14">
        <v>3.2415868673050618</v>
      </c>
      <c r="AI3" s="14"/>
      <c r="AJ3" s="14"/>
      <c r="AK3" s="14">
        <v>122.91666666666667</v>
      </c>
      <c r="AL3" s="14">
        <v>13.875</v>
      </c>
      <c r="AM3" s="14">
        <v>136.75</v>
      </c>
      <c r="AN3" s="15">
        <v>132.4</v>
      </c>
      <c r="AO3" s="15">
        <v>48</v>
      </c>
      <c r="AP3" s="13">
        <v>114.29385269979171</v>
      </c>
      <c r="AQ3" s="13">
        <v>47.412394617797162</v>
      </c>
      <c r="AR3" s="13">
        <v>7.2608413593492687</v>
      </c>
      <c r="AS3" s="13">
        <v>3.2915038058012756</v>
      </c>
      <c r="AT3" s="13">
        <v>6.0576103999406623</v>
      </c>
      <c r="AU3" s="13">
        <v>0.38587192013609095</v>
      </c>
      <c r="AV3" s="13">
        <v>1.3713079895109022</v>
      </c>
      <c r="AW3" s="16">
        <v>5.4241101121110169E-3</v>
      </c>
      <c r="AX3" s="13">
        <v>2.887786087222469E-2</v>
      </c>
      <c r="AY3" s="17">
        <v>3.5193403203978221E-3</v>
      </c>
      <c r="AZ3" s="17">
        <v>2.278731551998623E-3</v>
      </c>
      <c r="BA3" s="13">
        <v>3.6830427892234549E-2</v>
      </c>
      <c r="BB3" s="17">
        <v>9.6216779572694104E-4</v>
      </c>
      <c r="BC3" s="17">
        <v>1.6263286354459188E-4</v>
      </c>
      <c r="BD3" s="16">
        <v>1.3192570769342372E-2</v>
      </c>
      <c r="BE3" s="16">
        <v>4.4067336224606256E-2</v>
      </c>
      <c r="BF3" s="16">
        <v>2.4204234268720005E-3</v>
      </c>
      <c r="BG3" s="16">
        <v>2.1498663058445219E-3</v>
      </c>
      <c r="BH3" s="16">
        <v>1.573732121564399E-3</v>
      </c>
      <c r="BI3" s="16">
        <v>2.6956949955750944E-3</v>
      </c>
      <c r="BJ3" s="18">
        <v>3.3454535647993563E-4</v>
      </c>
      <c r="BK3" s="18">
        <v>1.1718542165469538E-4</v>
      </c>
      <c r="BL3" s="18">
        <v>2.4611092100760705E-5</v>
      </c>
      <c r="BM3" s="18">
        <v>1.1809220985691573E-4</v>
      </c>
      <c r="BN3" s="13">
        <v>0.24932000000000001</v>
      </c>
      <c r="BO3" s="13">
        <v>4.4249999999999998E-2</v>
      </c>
    </row>
    <row r="4" spans="1:67" ht="15.75" x14ac:dyDescent="0.25">
      <c r="A4" s="51" t="s">
        <v>65</v>
      </c>
      <c r="B4" s="48" t="s">
        <v>140</v>
      </c>
      <c r="C4" s="11">
        <v>5.96</v>
      </c>
      <c r="D4" s="12">
        <v>6.6</v>
      </c>
      <c r="E4" s="12">
        <v>0.14000000000000001</v>
      </c>
      <c r="F4" s="19">
        <v>13.1</v>
      </c>
      <c r="G4" s="13">
        <f t="shared" si="0"/>
        <v>7.9131560751574001E-2</v>
      </c>
      <c r="H4" s="13">
        <v>47.63</v>
      </c>
      <c r="I4" s="13">
        <v>0.1</v>
      </c>
      <c r="J4" s="13">
        <v>6.8</v>
      </c>
      <c r="K4" s="13">
        <v>1.9</v>
      </c>
      <c r="L4" s="13">
        <v>4.2300000000000004</v>
      </c>
      <c r="M4" s="13">
        <v>1.6005583352454935</v>
      </c>
      <c r="N4" s="13">
        <v>1.8487064843127632</v>
      </c>
      <c r="O4" s="13">
        <v>1.3619076035702535</v>
      </c>
      <c r="P4" s="13">
        <v>8.89</v>
      </c>
      <c r="Q4" s="13">
        <v>0.15</v>
      </c>
      <c r="R4" s="13">
        <f t="shared" ref="R4:R6" si="3">50%*0.0611790421615135</f>
        <v>3.058952108075675E-2</v>
      </c>
      <c r="S4" s="13">
        <v>3.12</v>
      </c>
      <c r="T4" s="13">
        <v>7.25</v>
      </c>
      <c r="U4" s="13">
        <f t="shared" si="1"/>
        <v>1.035339306171725E-2</v>
      </c>
      <c r="V4" s="13">
        <v>0.1680706633817711</v>
      </c>
      <c r="W4" s="13">
        <v>0.12251365210913495</v>
      </c>
      <c r="X4" s="14">
        <f t="shared" si="2"/>
        <v>2.5000000000000001E-2</v>
      </c>
      <c r="Y4" s="14">
        <v>3.6044733320588745E-2</v>
      </c>
      <c r="Z4" s="14">
        <f>50%*0.02</f>
        <v>0.01</v>
      </c>
      <c r="AA4" s="14">
        <v>3.6044733320588745E-2</v>
      </c>
      <c r="AB4" s="14"/>
      <c r="AC4" s="14"/>
      <c r="AD4" s="14"/>
      <c r="AE4" s="14"/>
      <c r="AF4" s="14">
        <v>0.26476267638917039</v>
      </c>
      <c r="AG4" s="14">
        <v>2.7761595245144628</v>
      </c>
      <c r="AH4" s="14">
        <v>3.0409222009036334</v>
      </c>
      <c r="AI4" s="14"/>
      <c r="AJ4" s="14"/>
      <c r="AK4" s="14">
        <v>102</v>
      </c>
      <c r="AL4" s="14">
        <v>49.602777777777781</v>
      </c>
      <c r="AM4" s="14">
        <v>151.58333333333331</v>
      </c>
      <c r="AN4" s="15">
        <v>18.618749999999999</v>
      </c>
      <c r="AO4" s="15"/>
      <c r="AP4" s="13">
        <v>117.13525406348471</v>
      </c>
      <c r="AQ4" s="13">
        <v>44.975742296497202</v>
      </c>
      <c r="AR4" s="13">
        <v>8.5268189106242822</v>
      </c>
      <c r="AS4" s="13">
        <v>3.6990234984571075</v>
      </c>
      <c r="AT4" s="13">
        <v>6.2585752168252835</v>
      </c>
      <c r="AU4" s="13">
        <v>0.39265275405139222</v>
      </c>
      <c r="AV4" s="13">
        <v>1.5851271927075767</v>
      </c>
      <c r="AW4" s="16">
        <v>4.7569949887549699E-3</v>
      </c>
      <c r="AX4" s="13">
        <v>2.8026389566509137E-2</v>
      </c>
      <c r="AY4" s="17">
        <v>1.4211752116576968E-3</v>
      </c>
      <c r="AZ4" s="17">
        <v>1.9138591282647046E-3</v>
      </c>
      <c r="BA4" s="13">
        <v>3.7794265955914133E-2</v>
      </c>
      <c r="BB4" s="17">
        <v>8.9431995831162057E-4</v>
      </c>
      <c r="BC4" s="17">
        <v>4.186160624533594E-4</v>
      </c>
      <c r="BD4" s="16">
        <v>1.346097594649681E-2</v>
      </c>
      <c r="BE4" s="16">
        <v>4.5702693448984255E-2</v>
      </c>
      <c r="BF4" s="16">
        <v>2.7517839089936497E-3</v>
      </c>
      <c r="BG4" s="16">
        <v>4.3208337881105334E-2</v>
      </c>
      <c r="BH4" s="16">
        <v>1.9724925159534754E-3</v>
      </c>
      <c r="BI4" s="16">
        <v>2.9579776756401836E-3</v>
      </c>
      <c r="BJ4" s="18">
        <v>4.1701071588377212E-4</v>
      </c>
      <c r="BK4" s="18">
        <v>2.0750199521149239E-4</v>
      </c>
      <c r="BL4" s="18">
        <v>2.6782659050827826E-5</v>
      </c>
      <c r="BM4" s="18">
        <v>2.1437201907790142E-4</v>
      </c>
      <c r="BN4" s="13">
        <v>0.20307</v>
      </c>
      <c r="BO4" s="13">
        <v>5.4649999999999997E-2</v>
      </c>
    </row>
    <row r="5" spans="1:67" ht="15.75" x14ac:dyDescent="0.25">
      <c r="A5" s="52" t="s">
        <v>66</v>
      </c>
      <c r="B5" s="48" t="s">
        <v>140</v>
      </c>
      <c r="C5" s="11">
        <v>6.7249999999999996</v>
      </c>
      <c r="D5" s="12">
        <v>7.2</v>
      </c>
      <c r="E5" s="12">
        <v>0.09</v>
      </c>
      <c r="F5" s="19">
        <v>12.5</v>
      </c>
      <c r="G5" s="13">
        <f t="shared" si="0"/>
        <v>7.9131560751574001E-2</v>
      </c>
      <c r="H5" s="13">
        <v>59.3</v>
      </c>
      <c r="I5" s="13">
        <v>0.1</v>
      </c>
      <c r="J5" s="13">
        <v>8.84</v>
      </c>
      <c r="K5" s="13">
        <v>2.7</v>
      </c>
      <c r="L5" s="13">
        <v>5.78</v>
      </c>
      <c r="M5" s="13">
        <v>1.7469629587556854</v>
      </c>
      <c r="N5" s="13">
        <v>1.8655381954042933</v>
      </c>
      <c r="O5" s="13">
        <v>0.86080418739685405</v>
      </c>
      <c r="P5" s="13">
        <v>9.3800000000000008</v>
      </c>
      <c r="Q5" s="13">
        <v>0.08</v>
      </c>
      <c r="R5" s="13">
        <f t="shared" si="3"/>
        <v>3.058952108075675E-2</v>
      </c>
      <c r="S5" s="13">
        <v>3.34</v>
      </c>
      <c r="T5" s="13">
        <v>9.33</v>
      </c>
      <c r="U5" s="13">
        <f t="shared" si="1"/>
        <v>1.035339306171725E-2</v>
      </c>
      <c r="V5" s="13">
        <v>0.36791706822816761</v>
      </c>
      <c r="W5" s="13">
        <v>0.2102847657925033</v>
      </c>
      <c r="X5" s="14">
        <f t="shared" si="2"/>
        <v>2.5000000000000001E-2</v>
      </c>
      <c r="Y5" s="14">
        <v>3.2246861658064056E-2</v>
      </c>
      <c r="Z5" s="14">
        <v>1.2361984388835834</v>
      </c>
      <c r="AA5" s="14">
        <v>1.2684453005416474</v>
      </c>
      <c r="AB5" s="14"/>
      <c r="AC5" s="14"/>
      <c r="AD5" s="14"/>
      <c r="AE5" s="14"/>
      <c r="AF5" s="14">
        <v>0.43451263700402859</v>
      </c>
      <c r="AG5" s="14">
        <v>3.7772069479024104</v>
      </c>
      <c r="AH5" s="14">
        <v>4.2117195849064393</v>
      </c>
      <c r="AI5" s="14"/>
      <c r="AJ5" s="14"/>
      <c r="AK5" s="14">
        <v>97.833333333333329</v>
      </c>
      <c r="AL5" s="14">
        <v>11.791666666666666</v>
      </c>
      <c r="AM5" s="14">
        <v>109.58333333333333</v>
      </c>
      <c r="AN5" s="15">
        <v>280.4190625</v>
      </c>
      <c r="AO5" s="15">
        <v>47.852310192346749</v>
      </c>
      <c r="AP5" s="13">
        <v>135.44355628349149</v>
      </c>
      <c r="AQ5" s="13">
        <v>49.848260763298669</v>
      </c>
      <c r="AR5" s="13">
        <v>9.1571435700384249</v>
      </c>
      <c r="AS5" s="13">
        <v>3.7934581361859703</v>
      </c>
      <c r="AT5" s="13">
        <v>6.9824007693429122</v>
      </c>
      <c r="AU5" s="13">
        <v>0.27576327334586803</v>
      </c>
      <c r="AV5" s="13">
        <v>0.85243469618245271</v>
      </c>
      <c r="AW5" s="16">
        <v>6.1887896846127251E-3</v>
      </c>
      <c r="AX5" s="13">
        <v>3.0001383558950535E-2</v>
      </c>
      <c r="AY5" s="17">
        <v>7.8683158656721124E-4</v>
      </c>
      <c r="AZ5" s="17">
        <v>1.8214936247723133E-3</v>
      </c>
      <c r="BA5" s="13">
        <v>3.7458579455409882E-2</v>
      </c>
      <c r="BB5" s="17">
        <v>3.1266284523189159E-4</v>
      </c>
      <c r="BC5" s="17">
        <v>3.4075381559085013E-4</v>
      </c>
      <c r="BD5" s="16">
        <v>1.5327409854939522E-2</v>
      </c>
      <c r="BE5" s="16">
        <v>5.3412462908011861E-2</v>
      </c>
      <c r="BF5" s="16">
        <v>1.7667324283737228E-3</v>
      </c>
      <c r="BG5" s="16">
        <v>3.9354542673600501E-2</v>
      </c>
      <c r="BH5" s="16">
        <v>1.648603183157582E-3</v>
      </c>
      <c r="BI5" s="16">
        <v>2.540751948385623E-3</v>
      </c>
      <c r="BJ5" s="18">
        <v>3.3355179793290147E-4</v>
      </c>
      <c r="BK5" s="18">
        <v>2.2612396914072891E-4</v>
      </c>
      <c r="BL5" s="18">
        <v>2.6322023637177227E-5</v>
      </c>
      <c r="BM5" s="18">
        <v>1.4626391096979333E-4</v>
      </c>
      <c r="BN5" s="13">
        <v>0.18</v>
      </c>
      <c r="BO5" s="13">
        <v>6.4477726320024548E-3</v>
      </c>
    </row>
    <row r="6" spans="1:67" ht="15.75" x14ac:dyDescent="0.25">
      <c r="A6" s="52" t="s">
        <v>67</v>
      </c>
      <c r="B6" s="48" t="s">
        <v>140</v>
      </c>
      <c r="C6" s="11">
        <v>6.5154999999999994</v>
      </c>
      <c r="D6" s="12">
        <v>7.8</v>
      </c>
      <c r="E6" s="12">
        <v>0.06</v>
      </c>
      <c r="F6" s="19">
        <v>13.6</v>
      </c>
      <c r="G6" s="14">
        <f t="shared" si="0"/>
        <v>7.9131560751574001E-2</v>
      </c>
      <c r="H6" s="14">
        <v>60.36</v>
      </c>
      <c r="I6" s="14">
        <v>0.1</v>
      </c>
      <c r="J6" s="14">
        <v>8.35</v>
      </c>
      <c r="K6" s="14">
        <v>2.6</v>
      </c>
      <c r="L6" s="14">
        <v>5.39</v>
      </c>
      <c r="M6" s="14">
        <v>1.838745633688498</v>
      </c>
      <c r="N6" s="14">
        <v>3.8369921734658563</v>
      </c>
      <c r="O6" s="14">
        <v>1.0637295845667376</v>
      </c>
      <c r="P6" s="14">
        <v>8.94</v>
      </c>
      <c r="Q6" s="14">
        <v>0.25</v>
      </c>
      <c r="R6" s="14">
        <f t="shared" si="3"/>
        <v>3.058952108075675E-2</v>
      </c>
      <c r="S6" s="14">
        <v>3.13</v>
      </c>
      <c r="T6" s="14">
        <v>9.69</v>
      </c>
      <c r="U6" s="14">
        <f t="shared" si="1"/>
        <v>1.035339306171725E-2</v>
      </c>
      <c r="V6" s="14">
        <v>0.30390583631452767</v>
      </c>
      <c r="W6" s="14">
        <v>0.20185406369828304</v>
      </c>
      <c r="X6" s="14">
        <v>1.0088194105360875</v>
      </c>
      <c r="Y6" s="14">
        <v>4.7438348308162848E-2</v>
      </c>
      <c r="Z6" s="14">
        <v>1.4954352213288826</v>
      </c>
      <c r="AA6" s="14">
        <v>2.551692980173133</v>
      </c>
      <c r="AB6" s="14"/>
      <c r="AC6" s="14"/>
      <c r="AD6" s="14"/>
      <c r="AE6" s="14"/>
      <c r="AF6" s="14">
        <v>0.55576260887178441</v>
      </c>
      <c r="AG6" s="14">
        <v>1.3609426520462189</v>
      </c>
      <c r="AH6" s="14">
        <v>1.9167052609180033</v>
      </c>
      <c r="AI6" s="14"/>
      <c r="AJ6" s="14"/>
      <c r="AK6" s="14">
        <v>118.58333333333333</v>
      </c>
      <c r="AL6" s="14">
        <v>3.5316666666666667</v>
      </c>
      <c r="AM6" s="14">
        <v>122.08333333333333</v>
      </c>
      <c r="AN6" s="15">
        <v>25.245833333333344</v>
      </c>
      <c r="AO6" s="15"/>
      <c r="AP6" s="13">
        <v>111.13127553363836</v>
      </c>
      <c r="AQ6" s="13">
        <v>41.960003473719112</v>
      </c>
      <c r="AR6" s="13">
        <v>8.4207393532611405</v>
      </c>
      <c r="AS6" s="13">
        <v>3.7489281814441475</v>
      </c>
      <c r="AT6" s="13">
        <v>5.9990390707524366</v>
      </c>
      <c r="AU6" s="13">
        <v>0.31341181824693348</v>
      </c>
      <c r="AV6" s="13">
        <v>0.65079684668839677</v>
      </c>
      <c r="AW6" s="16">
        <v>6.0213283166761448E-3</v>
      </c>
      <c r="AX6" s="13">
        <v>2.970552040021263E-2</v>
      </c>
      <c r="AY6" s="17">
        <v>1.091020677934095E-3</v>
      </c>
      <c r="AZ6" s="17">
        <v>2.113506303515339E-3</v>
      </c>
      <c r="BA6" s="13">
        <v>3.1923353983575854E-2</v>
      </c>
      <c r="BB6" s="17">
        <v>4.4460656591974981E-4</v>
      </c>
      <c r="BC6" s="17">
        <v>1.6263286354459188E-4</v>
      </c>
      <c r="BD6" s="16">
        <v>1.2724441251559068E-2</v>
      </c>
      <c r="BE6" s="16">
        <v>4.8334855055923304E-2</v>
      </c>
      <c r="BF6" s="16">
        <v>1.6314792458015568E-3</v>
      </c>
      <c r="BG6" s="16">
        <v>2.1498663058445219E-3</v>
      </c>
      <c r="BH6" s="16">
        <v>1.2124072579719142E-3</v>
      </c>
      <c r="BI6" s="16">
        <v>1.7543321248108708E-3</v>
      </c>
      <c r="BJ6" s="18">
        <v>2.7968673099012012E-4</v>
      </c>
      <c r="BK6" s="18">
        <v>8.5528065974993343E-5</v>
      </c>
      <c r="BL6" s="18">
        <v>1.7833171014187573E-5</v>
      </c>
      <c r="BM6" s="18">
        <v>1.207631160572337E-4</v>
      </c>
      <c r="BN6" s="13">
        <v>0.13042999999999999</v>
      </c>
      <c r="BO6" s="13">
        <v>6.4477726320024548E-3</v>
      </c>
    </row>
    <row r="7" spans="1:67" ht="15.75" x14ac:dyDescent="0.25">
      <c r="A7" s="51" t="s">
        <v>68</v>
      </c>
      <c r="B7" s="48" t="s">
        <v>140</v>
      </c>
      <c r="C7" s="11">
        <v>6.8159999999999998</v>
      </c>
      <c r="D7" s="12">
        <v>7.9</v>
      </c>
      <c r="E7" s="12">
        <v>0.05</v>
      </c>
      <c r="F7" s="19">
        <v>14.3</v>
      </c>
      <c r="G7" s="13">
        <f t="shared" si="0"/>
        <v>7.9131560751574001E-2</v>
      </c>
      <c r="H7" s="13">
        <v>61.78</v>
      </c>
      <c r="I7" s="13">
        <v>0.5</v>
      </c>
      <c r="J7" s="13">
        <v>10.050000000000001</v>
      </c>
      <c r="K7" s="13">
        <v>2.5</v>
      </c>
      <c r="L7" s="13">
        <v>6.18</v>
      </c>
      <c r="M7" s="13">
        <v>1.530576818365029</v>
      </c>
      <c r="N7" s="13">
        <v>3.3681613558415489</v>
      </c>
      <c r="O7" s="13">
        <v>1.7477682474112344</v>
      </c>
      <c r="P7" s="13">
        <v>15.88</v>
      </c>
      <c r="Q7" s="13">
        <v>0.16</v>
      </c>
      <c r="R7" s="13">
        <v>7.8297377431854401E-2</v>
      </c>
      <c r="S7" s="13">
        <v>5.74</v>
      </c>
      <c r="T7" s="13">
        <v>12.01</v>
      </c>
      <c r="U7" s="13">
        <v>0.13371066985128818</v>
      </c>
      <c r="V7" s="13">
        <v>0.77207673729204529</v>
      </c>
      <c r="W7" s="13">
        <v>0.17768952438804483</v>
      </c>
      <c r="X7" s="14">
        <f t="shared" ref="X7:X15" si="4">50%*0.05</f>
        <v>2.5000000000000001E-2</v>
      </c>
      <c r="Y7" s="14">
        <v>6.2620997766195022E-2</v>
      </c>
      <c r="Z7" s="14">
        <v>1.3038343988809515</v>
      </c>
      <c r="AA7" s="14">
        <v>1.36645539664715</v>
      </c>
      <c r="AB7" s="14">
        <f>AC7-SUM(I7,Q7,S7)</f>
        <v>-7.7092511013220566E-2</v>
      </c>
      <c r="AC7" s="20">
        <v>6.3229074889867798</v>
      </c>
      <c r="AD7" s="14">
        <f t="shared" ref="AD7:AD30" si="5">AE7-AC7</f>
        <v>0.61718784999627108</v>
      </c>
      <c r="AE7" s="14">
        <v>6.9400953389830509</v>
      </c>
      <c r="AF7" s="14">
        <v>0.49607293127629737</v>
      </c>
      <c r="AG7" s="14">
        <v>1.97270953483378</v>
      </c>
      <c r="AH7" s="14">
        <v>2.4687824661100772</v>
      </c>
      <c r="AI7" s="14"/>
      <c r="AJ7" s="14"/>
      <c r="AK7" s="14">
        <v>230.58333333333334</v>
      </c>
      <c r="AL7" s="14">
        <v>29.244444444444444</v>
      </c>
      <c r="AM7" s="14">
        <v>259.86111111111114</v>
      </c>
      <c r="AN7" s="15">
        <v>94.366666666666674</v>
      </c>
      <c r="AO7" s="15"/>
      <c r="AP7" s="13">
        <v>75.839846183973933</v>
      </c>
      <c r="AQ7" s="13">
        <v>249.64687326784363</v>
      </c>
      <c r="AR7" s="13">
        <v>49.526091845900496</v>
      </c>
      <c r="AS7" s="13">
        <v>22.728681518206134</v>
      </c>
      <c r="AT7" s="13">
        <v>24.423263085607303</v>
      </c>
      <c r="AU7" s="13">
        <v>1.3612088810099383</v>
      </c>
      <c r="AV7" s="13">
        <v>3.702533524125514</v>
      </c>
      <c r="AW7" s="16">
        <v>9.8292542049731521E-3</v>
      </c>
      <c r="AX7" s="13">
        <v>2.3520502159080151E-2</v>
      </c>
      <c r="AY7" s="17">
        <v>1.4162968558209801E-3</v>
      </c>
      <c r="AZ7" s="17">
        <v>2.0079457280954638E-3</v>
      </c>
      <c r="BA7" s="13">
        <v>3.1695721077654518E-2</v>
      </c>
      <c r="BB7" s="17">
        <v>3.1266284523189159E-4</v>
      </c>
      <c r="BC7" s="17">
        <v>1.1926383545679754E-3</v>
      </c>
      <c r="BD7" s="16">
        <v>2.2581603832086471E-2</v>
      </c>
      <c r="BE7" s="16">
        <v>5.6151563569961191E-2</v>
      </c>
      <c r="BF7" s="16">
        <v>5.889108094579076E-4</v>
      </c>
      <c r="BG7" s="16">
        <v>2.1498663058445219E-3</v>
      </c>
      <c r="BH7" s="16">
        <v>1.871776539829569E-3</v>
      </c>
      <c r="BI7" s="16">
        <v>2.5692997230865851E-3</v>
      </c>
      <c r="BJ7" s="18">
        <v>3.5484233822649094E-4</v>
      </c>
      <c r="BK7" s="18">
        <v>1.9952114924181962E-4</v>
      </c>
      <c r="BL7" s="18">
        <v>6.5805059092943068E-6</v>
      </c>
      <c r="BM7" s="18">
        <v>1.2718600953895071E-4</v>
      </c>
      <c r="BN7" s="13">
        <v>0.24</v>
      </c>
      <c r="BO7" s="13">
        <v>6.4477726320024548E-3</v>
      </c>
    </row>
    <row r="8" spans="1:67" ht="15.75" x14ac:dyDescent="0.25">
      <c r="A8" s="51" t="s">
        <v>69</v>
      </c>
      <c r="B8" s="48" t="s">
        <v>140</v>
      </c>
      <c r="C8" s="11">
        <v>6.0969999999999995</v>
      </c>
      <c r="D8" s="12">
        <v>9.3000000000000007</v>
      </c>
      <c r="E8" s="12">
        <v>7.0000000000000007E-2</v>
      </c>
      <c r="F8" s="19">
        <v>17.600000000000001</v>
      </c>
      <c r="G8" s="13">
        <f t="shared" si="0"/>
        <v>7.9131560751574001E-2</v>
      </c>
      <c r="H8" s="13">
        <v>52.05</v>
      </c>
      <c r="I8" s="13">
        <v>0.4</v>
      </c>
      <c r="J8" s="13">
        <v>12.63</v>
      </c>
      <c r="K8" s="13">
        <v>3.5</v>
      </c>
      <c r="L8" s="13">
        <v>8.2899999999999991</v>
      </c>
      <c r="M8" s="13">
        <v>1.7307061742782603</v>
      </c>
      <c r="N8" s="13">
        <v>2.8671113421799079</v>
      </c>
      <c r="O8" s="13">
        <v>1.1073678769697826</v>
      </c>
      <c r="P8" s="13">
        <v>16.62</v>
      </c>
      <c r="Q8" s="13">
        <v>0.16</v>
      </c>
      <c r="R8" s="13">
        <v>7.6502923602116815E-2</v>
      </c>
      <c r="S8" s="13">
        <v>5.19</v>
      </c>
      <c r="T8" s="13">
        <v>9.26</v>
      </c>
      <c r="U8" s="13">
        <v>0.22174731718823809</v>
      </c>
      <c r="V8" s="13">
        <v>0.4135022803846945</v>
      </c>
      <c r="W8" s="13">
        <v>0.12123589562259969</v>
      </c>
      <c r="X8" s="14">
        <f t="shared" si="4"/>
        <v>2.5000000000000001E-2</v>
      </c>
      <c r="Y8" s="14">
        <v>4.0431868950111589E-2</v>
      </c>
      <c r="Z8" s="14">
        <v>0.02</v>
      </c>
      <c r="AA8" s="14">
        <v>4.0431868950111589E-2</v>
      </c>
      <c r="AB8" s="14"/>
      <c r="AC8" s="14"/>
      <c r="AD8" s="14"/>
      <c r="AE8" s="14"/>
      <c r="AF8" s="14">
        <v>0.48988831480611666</v>
      </c>
      <c r="AG8" s="14">
        <v>1.9850283424727611</v>
      </c>
      <c r="AH8" s="14">
        <v>2.4749166572788783</v>
      </c>
      <c r="AI8" s="14"/>
      <c r="AJ8" s="14"/>
      <c r="AK8" s="14">
        <v>224.83333333333334</v>
      </c>
      <c r="AL8" s="14">
        <v>24.216666666666669</v>
      </c>
      <c r="AM8" s="14">
        <v>249.08333333333331</v>
      </c>
      <c r="AN8" s="15">
        <v>81.394444444444446</v>
      </c>
      <c r="AO8" s="15">
        <v>56.666666666666664</v>
      </c>
      <c r="AP8" s="13">
        <v>124.19351382385929</v>
      </c>
      <c r="AQ8" s="13">
        <v>56.745437633583876</v>
      </c>
      <c r="AR8" s="13">
        <v>12.508678311043463</v>
      </c>
      <c r="AS8" s="13">
        <v>5.6586059000205715</v>
      </c>
      <c r="AT8" s="13">
        <v>0</v>
      </c>
      <c r="AU8" s="13">
        <v>0.6170113484644999</v>
      </c>
      <c r="AV8" s="13">
        <v>2.2749975275687571</v>
      </c>
      <c r="AW8" s="16">
        <v>1.0921393561081278E-2</v>
      </c>
      <c r="AX8" s="13">
        <v>2.9127556853350032E-2</v>
      </c>
      <c r="AY8" s="17">
        <v>1.5736631731344225E-3</v>
      </c>
      <c r="AZ8" s="17">
        <v>2.8684938972792337E-3</v>
      </c>
      <c r="BA8" s="13">
        <v>2.8814291888776836E-2</v>
      </c>
      <c r="BB8" s="17">
        <v>2.0844189682126107E-4</v>
      </c>
      <c r="BC8" s="17">
        <v>1.0222614467725502E-3</v>
      </c>
      <c r="BD8" s="16">
        <v>2.45706570193687E-2</v>
      </c>
      <c r="BE8" s="16">
        <v>5.7064597123944301E-2</v>
      </c>
      <c r="BF8" s="16">
        <v>7.852144126105435E-4</v>
      </c>
      <c r="BG8" s="16">
        <v>2.1498663058445219E-3</v>
      </c>
      <c r="BH8" s="16">
        <v>2.8796562151224138E-3</v>
      </c>
      <c r="BI8" s="16">
        <v>4.2821662051443082E-3</v>
      </c>
      <c r="BJ8" s="18">
        <v>5.6774774116238544E-4</v>
      </c>
      <c r="BK8" s="18">
        <v>2.660281989890928E-4</v>
      </c>
      <c r="BL8" s="18">
        <v>6.5805059092943068E-6</v>
      </c>
      <c r="BM8" s="18">
        <v>2.5437201907790142E-4</v>
      </c>
      <c r="BN8" s="13">
        <v>0.3</v>
      </c>
      <c r="BO8" s="13">
        <v>0.03</v>
      </c>
    </row>
    <row r="9" spans="1:67" ht="15.75" x14ac:dyDescent="0.25">
      <c r="A9" s="52" t="s">
        <v>70</v>
      </c>
      <c r="B9" s="48" t="s">
        <v>140</v>
      </c>
      <c r="C9" s="11">
        <v>6.7220000000000004</v>
      </c>
      <c r="D9" s="12">
        <v>7.5</v>
      </c>
      <c r="E9" s="12">
        <v>0.08</v>
      </c>
      <c r="F9" s="19">
        <v>17.5</v>
      </c>
      <c r="G9" s="14">
        <f t="shared" si="0"/>
        <v>7.9131560751574001E-2</v>
      </c>
      <c r="H9" s="14">
        <v>53.18</v>
      </c>
      <c r="I9" s="14">
        <v>0.1</v>
      </c>
      <c r="J9" s="14">
        <v>8.7200000000000006</v>
      </c>
      <c r="K9" s="14">
        <v>3</v>
      </c>
      <c r="L9" s="14">
        <v>7.03</v>
      </c>
      <c r="M9" s="14">
        <v>1.8372852390677665</v>
      </c>
      <c r="N9" s="14">
        <v>2.0435189512713898</v>
      </c>
      <c r="O9" s="14">
        <f>50%*0.262269788953794</f>
        <v>0.131134894476897</v>
      </c>
      <c r="P9" s="14">
        <v>10.27</v>
      </c>
      <c r="Q9" s="14">
        <v>0.08</v>
      </c>
      <c r="R9" s="14">
        <f t="shared" ref="R9:R10" si="6">50%*0.0611790421615135</f>
        <v>3.058952108075675E-2</v>
      </c>
      <c r="S9" s="14">
        <v>3.31</v>
      </c>
      <c r="T9" s="14">
        <v>7.58</v>
      </c>
      <c r="U9" s="14">
        <f t="shared" ref="U9:U18" si="7">50%*0.0207067861234345</f>
        <v>1.035339306171725E-2</v>
      </c>
      <c r="V9" s="14">
        <v>0.59276319903922225</v>
      </c>
      <c r="W9" s="14">
        <f t="shared" ref="W9:W10" si="8">50%*0.0536505254545221</f>
        <v>2.6825262727261049E-2</v>
      </c>
      <c r="X9" s="14">
        <f t="shared" si="4"/>
        <v>2.5000000000000001E-2</v>
      </c>
      <c r="Y9" s="14">
        <v>5.7073715562174145E-2</v>
      </c>
      <c r="Z9" s="14">
        <v>0.30967870080888005</v>
      </c>
      <c r="AA9" s="14">
        <v>0.36675241637105421</v>
      </c>
      <c r="AB9" s="14"/>
      <c r="AC9" s="14"/>
      <c r="AD9" s="14"/>
      <c r="AE9" s="14"/>
      <c r="AF9" s="14">
        <v>0.52485807787350569</v>
      </c>
      <c r="AG9" s="14">
        <v>1.5162534369319876</v>
      </c>
      <c r="AH9" s="14">
        <v>2.0411115148054932</v>
      </c>
      <c r="AI9" s="14"/>
      <c r="AJ9" s="14"/>
      <c r="AK9" s="14">
        <v>244</v>
      </c>
      <c r="AL9" s="14">
        <v>6.2391666666666667</v>
      </c>
      <c r="AM9" s="14">
        <v>250.25000000000003</v>
      </c>
      <c r="AN9" s="15">
        <v>88.454166666666666</v>
      </c>
      <c r="AO9" s="15">
        <v>47.5</v>
      </c>
      <c r="AP9" s="13">
        <v>116.27419230563815</v>
      </c>
      <c r="AQ9" s="13">
        <v>41.148080178622067</v>
      </c>
      <c r="AR9" s="13">
        <v>7.5773897400069856</v>
      </c>
      <c r="AS9" s="13">
        <v>4.4705323719399299</v>
      </c>
      <c r="AT9" s="13">
        <v>7.2057141001015381</v>
      </c>
      <c r="AU9" s="13">
        <v>0.49578483033396009</v>
      </c>
      <c r="AV9" s="13">
        <v>2.2247311359815312</v>
      </c>
      <c r="AW9" s="16">
        <v>1.1831509691171386E-2</v>
      </c>
      <c r="AX9" s="21">
        <v>2.3957415511880398E-2</v>
      </c>
      <c r="AY9" s="17">
        <v>1.2589305385075379E-3</v>
      </c>
      <c r="AZ9" s="17">
        <v>1.8645210332315018E-3</v>
      </c>
      <c r="BA9" s="13">
        <v>3.889929404984873E-2</v>
      </c>
      <c r="BB9" s="17">
        <v>4.1688379364252214E-4</v>
      </c>
      <c r="BC9" s="17">
        <v>8.5188453897712532E-4</v>
      </c>
      <c r="BD9" s="16">
        <v>2.3283622604068435E-2</v>
      </c>
      <c r="BE9" s="16">
        <v>5.0787491440310431E-2</v>
      </c>
      <c r="BF9" s="16">
        <v>1.1778216189158152E-3</v>
      </c>
      <c r="BG9" s="16">
        <v>2.1498663058445219E-3</v>
      </c>
      <c r="BH9" s="16">
        <v>2.8796562151224138E-3</v>
      </c>
      <c r="BI9" s="16">
        <v>4.3535356418967133E-3</v>
      </c>
      <c r="BJ9" s="18">
        <v>6.387162088076836E-4</v>
      </c>
      <c r="BK9" s="18">
        <v>2.660281989890928E-4</v>
      </c>
      <c r="BL9" s="18">
        <v>6.5805059092943068E-6</v>
      </c>
      <c r="BM9" s="18">
        <v>3.1796502384737679E-4</v>
      </c>
      <c r="BN9" s="13">
        <v>0.37</v>
      </c>
      <c r="BO9" s="13">
        <v>6.4477726320024548E-3</v>
      </c>
    </row>
    <row r="10" spans="1:67" ht="15.75" x14ac:dyDescent="0.25">
      <c r="A10" s="52" t="s">
        <v>71</v>
      </c>
      <c r="B10" s="48" t="s">
        <v>140</v>
      </c>
      <c r="C10" s="11">
        <v>6.4950000000000001</v>
      </c>
      <c r="D10" s="12">
        <v>6.2</v>
      </c>
      <c r="E10" s="12">
        <v>0.26</v>
      </c>
      <c r="F10" s="19">
        <v>15.8</v>
      </c>
      <c r="G10" s="14">
        <f t="shared" si="0"/>
        <v>7.9131560751574001E-2</v>
      </c>
      <c r="H10" s="14">
        <v>39.81</v>
      </c>
      <c r="I10" s="14">
        <v>0.1</v>
      </c>
      <c r="J10" s="14">
        <v>5.3</v>
      </c>
      <c r="K10" s="14">
        <v>1.7</v>
      </c>
      <c r="L10" s="14">
        <v>4.42</v>
      </c>
      <c r="M10" s="14">
        <v>1.434023942845202</v>
      </c>
      <c r="N10" s="14">
        <v>1.6434091937717292</v>
      </c>
      <c r="O10" s="14">
        <v>0.98859275426294302</v>
      </c>
      <c r="P10" s="14">
        <v>7.91</v>
      </c>
      <c r="Q10" s="14">
        <v>0.08</v>
      </c>
      <c r="R10" s="14">
        <f t="shared" si="6"/>
        <v>3.058952108075675E-2</v>
      </c>
      <c r="S10" s="14">
        <v>1.87</v>
      </c>
      <c r="T10" s="14">
        <v>7.98</v>
      </c>
      <c r="U10" s="14">
        <f t="shared" si="7"/>
        <v>1.035339306171725E-2</v>
      </c>
      <c r="V10" s="14">
        <v>0.77083633157837506</v>
      </c>
      <c r="W10" s="14">
        <f t="shared" si="8"/>
        <v>2.6825262727261049E-2</v>
      </c>
      <c r="X10" s="14">
        <f t="shared" si="4"/>
        <v>2.5000000000000001E-2</v>
      </c>
      <c r="Y10" s="14">
        <v>6.2620997766195022E-2</v>
      </c>
      <c r="Z10" s="14">
        <v>0.42174353393145847</v>
      </c>
      <c r="AA10" s="14">
        <v>0.48436453169765348</v>
      </c>
      <c r="AB10" s="14"/>
      <c r="AC10" s="14"/>
      <c r="AD10" s="14"/>
      <c r="AE10" s="14"/>
      <c r="AF10" s="14">
        <v>0.49607293127629737</v>
      </c>
      <c r="AG10" s="14">
        <v>3.0044409139991823</v>
      </c>
      <c r="AH10" s="14">
        <v>3.5005138452754796</v>
      </c>
      <c r="AI10" s="14"/>
      <c r="AJ10" s="14"/>
      <c r="AK10" s="14">
        <v>325.30555555555554</v>
      </c>
      <c r="AL10" s="14">
        <v>5.8341666666666674</v>
      </c>
      <c r="AM10" s="14">
        <v>331.13888888888886</v>
      </c>
      <c r="AN10" s="15">
        <v>60.63055555555556</v>
      </c>
      <c r="AO10" s="15">
        <v>22</v>
      </c>
      <c r="AP10" s="13">
        <v>95.618462124583857</v>
      </c>
      <c r="AQ10" s="13">
        <v>40.347520960301949</v>
      </c>
      <c r="AR10" s="13">
        <v>7.5959058510903734</v>
      </c>
      <c r="AS10" s="13">
        <v>3.5254482197078789</v>
      </c>
      <c r="AT10" s="13">
        <v>4.8137474314740016</v>
      </c>
      <c r="AU10" s="13">
        <v>0.46233006303160534</v>
      </c>
      <c r="AV10" s="13">
        <v>3.0563561059285758</v>
      </c>
      <c r="AW10" s="16">
        <v>7.6449754927568952E-3</v>
      </c>
      <c r="AX10" s="21">
        <v>2.0534927581611798E-2</v>
      </c>
      <c r="AY10" s="17">
        <v>1.2589305385075379E-3</v>
      </c>
      <c r="AZ10" s="17">
        <v>1.72109633836754E-3</v>
      </c>
      <c r="BA10" s="13">
        <v>3.7458579455409882E-2</v>
      </c>
      <c r="BB10" s="17">
        <v>8.7876838981421253E-5</v>
      </c>
      <c r="BC10" s="17">
        <v>1.3630152623634005E-3</v>
      </c>
      <c r="BD10" s="16">
        <v>1.5912425498257825E-2</v>
      </c>
      <c r="BE10" s="16">
        <v>3.9716959598265232E-2</v>
      </c>
      <c r="BF10" s="16">
        <v>7.852144126105435E-4</v>
      </c>
      <c r="BG10" s="16">
        <v>2.1498663058445219E-3</v>
      </c>
      <c r="BH10" s="16">
        <v>3.0236390258785344E-3</v>
      </c>
      <c r="BI10" s="16">
        <v>4.7103828256587392E-3</v>
      </c>
      <c r="BJ10" s="18">
        <v>7.0968467645298188E-4</v>
      </c>
      <c r="BK10" s="18">
        <v>4.6554934823091247E-4</v>
      </c>
      <c r="BL10" s="18">
        <v>6.5805059092943061E-5</v>
      </c>
      <c r="BM10" s="18">
        <v>2.5437201907790142E-4</v>
      </c>
      <c r="BN10" s="13">
        <v>0.37</v>
      </c>
      <c r="BO10" s="13">
        <v>6.4477726320024548E-3</v>
      </c>
    </row>
    <row r="11" spans="1:67" ht="15.75" x14ac:dyDescent="0.25">
      <c r="A11" s="51" t="s">
        <v>72</v>
      </c>
      <c r="B11" s="48" t="s">
        <v>140</v>
      </c>
      <c r="C11" s="11">
        <v>5.8689999999999998</v>
      </c>
      <c r="D11" s="12">
        <v>5.3</v>
      </c>
      <c r="E11" s="12">
        <v>1.02</v>
      </c>
      <c r="F11" s="19">
        <v>17.899999999999999</v>
      </c>
      <c r="G11" s="13">
        <f t="shared" si="0"/>
        <v>7.9131560751574001E-2</v>
      </c>
      <c r="H11" s="13">
        <v>35.159999999999997</v>
      </c>
      <c r="I11" s="13">
        <v>0.1</v>
      </c>
      <c r="J11" s="13">
        <v>5.36</v>
      </c>
      <c r="K11" s="13">
        <v>1.8</v>
      </c>
      <c r="L11" s="13">
        <v>4.2300000000000004</v>
      </c>
      <c r="M11" s="13">
        <v>1.4601738930800316</v>
      </c>
      <c r="N11" s="13">
        <v>1.9754076021454618</v>
      </c>
      <c r="O11" s="13">
        <v>0.83060923957172006</v>
      </c>
      <c r="P11" s="13">
        <v>8.1199999999999992</v>
      </c>
      <c r="Q11" s="13">
        <v>0.08</v>
      </c>
      <c r="R11" s="13">
        <v>4.0415184508820631E-2</v>
      </c>
      <c r="S11" s="13">
        <v>1.8</v>
      </c>
      <c r="T11" s="13">
        <v>8.08</v>
      </c>
      <c r="U11" s="13">
        <f t="shared" si="7"/>
        <v>1.035339306171725E-2</v>
      </c>
      <c r="V11" s="13">
        <v>0.72743177300048201</v>
      </c>
      <c r="W11" s="13">
        <v>0.22252291299048541</v>
      </c>
      <c r="X11" s="14">
        <f t="shared" si="4"/>
        <v>2.5000000000000001E-2</v>
      </c>
      <c r="Y11" s="14">
        <v>3.6714265714685675E-2</v>
      </c>
      <c r="Z11" s="14">
        <v>0.64367045819396618</v>
      </c>
      <c r="AA11" s="14">
        <v>0.68038472390865179</v>
      </c>
      <c r="AB11" s="14"/>
      <c r="AC11" s="14"/>
      <c r="AD11" s="14"/>
      <c r="AE11" s="14"/>
      <c r="AF11" s="14">
        <v>0.36477616351772268</v>
      </c>
      <c r="AG11" s="14">
        <v>2.8114260527644261</v>
      </c>
      <c r="AH11" s="14">
        <v>3.176202216282149</v>
      </c>
      <c r="AI11" s="14"/>
      <c r="AJ11" s="14"/>
      <c r="AK11" s="14">
        <v>258.08333333333331</v>
      </c>
      <c r="AL11" s="14">
        <v>36.158333333333331</v>
      </c>
      <c r="AM11" s="14">
        <v>294.25</v>
      </c>
      <c r="AN11" s="15">
        <v>39.866666666666667</v>
      </c>
      <c r="AO11" s="15">
        <v>29</v>
      </c>
      <c r="AP11" s="13">
        <v>77.477702017055066</v>
      </c>
      <c r="AQ11" s="13">
        <v>31.753255111001771</v>
      </c>
      <c r="AR11" s="13">
        <v>5.8635660462098906</v>
      </c>
      <c r="AS11" s="13">
        <v>2.8082136069395878</v>
      </c>
      <c r="AT11" s="13">
        <v>4.3626440092450736</v>
      </c>
      <c r="AU11" s="13">
        <v>0.36211795045811324</v>
      </c>
      <c r="AV11" s="13">
        <v>3.8178947514199737</v>
      </c>
      <c r="AW11" s="16">
        <v>1.3469718725333578E-2</v>
      </c>
      <c r="AX11" s="13">
        <v>1.8204723033343771E-2</v>
      </c>
      <c r="AY11" s="17">
        <v>1.5736631731344225E-3</v>
      </c>
      <c r="AZ11" s="17">
        <v>1.72109633836754E-3</v>
      </c>
      <c r="BA11" s="13">
        <v>3.7458579455409882E-2</v>
      </c>
      <c r="BB11" s="17">
        <v>2.0844189682126107E-4</v>
      </c>
      <c r="BC11" s="17">
        <v>3.4075381559085013E-3</v>
      </c>
      <c r="BD11" s="16">
        <v>1.5210406726275862E-2</v>
      </c>
      <c r="BE11" s="16">
        <v>3.2184432777904587E-2</v>
      </c>
      <c r="BF11" s="16">
        <v>7.852144126105435E-4</v>
      </c>
      <c r="BG11" s="16">
        <v>2.1498663058445219E-3</v>
      </c>
      <c r="BH11" s="16">
        <v>3.5995702689030169E-3</v>
      </c>
      <c r="BI11" s="16">
        <v>5.7809243769448172E-3</v>
      </c>
      <c r="BJ11" s="18">
        <v>7.8065314409828004E-4</v>
      </c>
      <c r="BK11" s="18">
        <v>4.8550146315509435E-4</v>
      </c>
      <c r="BL11" s="18">
        <v>6.5805059092943068E-6</v>
      </c>
      <c r="BM11" s="18">
        <v>3.8155802861685216E-4</v>
      </c>
      <c r="BN11" s="13">
        <v>0.42</v>
      </c>
      <c r="BO11" s="13">
        <v>1.7000000000000001E-2</v>
      </c>
    </row>
    <row r="12" spans="1:67" ht="15.75" x14ac:dyDescent="0.25">
      <c r="A12" s="52" t="s">
        <v>73</v>
      </c>
      <c r="B12" s="48" t="s">
        <v>140</v>
      </c>
      <c r="C12" s="11">
        <v>6.125</v>
      </c>
      <c r="D12" s="12">
        <v>7.1</v>
      </c>
      <c r="E12" s="12">
        <v>0.24</v>
      </c>
      <c r="F12" s="19">
        <v>17.2</v>
      </c>
      <c r="G12" s="13">
        <f t="shared" si="0"/>
        <v>7.9131560751574001E-2</v>
      </c>
      <c r="H12" s="13">
        <v>46.43</v>
      </c>
      <c r="I12" s="13">
        <v>0.1</v>
      </c>
      <c r="J12" s="13">
        <v>9.11</v>
      </c>
      <c r="K12" s="13">
        <v>2.7</v>
      </c>
      <c r="L12" s="13">
        <v>5.1100000000000003</v>
      </c>
      <c r="M12" s="13">
        <v>1.6845827234555872</v>
      </c>
      <c r="N12" s="13">
        <v>1.6383393263699488</v>
      </c>
      <c r="O12" s="13">
        <f>50%*0.262269788953794</f>
        <v>0.131134894476897</v>
      </c>
      <c r="P12" s="13">
        <v>13.58</v>
      </c>
      <c r="Q12" s="13">
        <v>0.08</v>
      </c>
      <c r="R12" s="13">
        <f>50%*0.0611790421615135</f>
        <v>3.058952108075675E-2</v>
      </c>
      <c r="S12" s="13">
        <v>2.62</v>
      </c>
      <c r="T12" s="13">
        <v>8.9</v>
      </c>
      <c r="U12" s="13">
        <f t="shared" si="7"/>
        <v>1.035339306171725E-2</v>
      </c>
      <c r="V12" s="13">
        <v>0.73805465080087862</v>
      </c>
      <c r="W12" s="13">
        <v>0.22403180971835945</v>
      </c>
      <c r="X12" s="14">
        <f t="shared" si="4"/>
        <v>2.5000000000000001E-2</v>
      </c>
      <c r="Y12" s="14">
        <v>4.0886182276354439E-2</v>
      </c>
      <c r="Z12" s="14">
        <v>0.38467229175799939</v>
      </c>
      <c r="AA12" s="14">
        <v>0.42555847403435382</v>
      </c>
      <c r="AB12" s="14"/>
      <c r="AC12" s="14"/>
      <c r="AD12" s="14"/>
      <c r="AE12" s="14"/>
      <c r="AF12" s="14">
        <v>0.3378282518245686</v>
      </c>
      <c r="AG12" s="14"/>
      <c r="AH12" s="14"/>
      <c r="AI12" s="14"/>
      <c r="AJ12" s="14"/>
      <c r="AK12" s="14">
        <v>170.08333333333334</v>
      </c>
      <c r="AL12" s="14">
        <v>7.0841666666666665</v>
      </c>
      <c r="AM12" s="14">
        <v>177.16666666666666</v>
      </c>
      <c r="AN12" s="15">
        <v>71.012500000000003</v>
      </c>
      <c r="AO12" s="15">
        <v>35.5</v>
      </c>
      <c r="AP12" s="13">
        <v>99.362225881682704</v>
      </c>
      <c r="AQ12" s="13">
        <v>42.45325391916726</v>
      </c>
      <c r="AR12" s="13">
        <v>9.4748007460452097</v>
      </c>
      <c r="AS12" s="13">
        <v>4.4628379880682987</v>
      </c>
      <c r="AT12" s="13">
        <v>7.3787605573643864</v>
      </c>
      <c r="AU12" s="13">
        <v>0.357915988181574</v>
      </c>
      <c r="AV12" s="13">
        <v>2.3609356397350054</v>
      </c>
      <c r="AW12" s="16">
        <v>8.7371148488650241E-3</v>
      </c>
      <c r="AX12" s="21">
        <v>2.4321509972547301E-2</v>
      </c>
      <c r="AY12" s="17">
        <v>9.441979038806534E-4</v>
      </c>
      <c r="AZ12" s="17">
        <v>2.294795117823387E-3</v>
      </c>
      <c r="BA12" s="13">
        <v>4.1780723238726405E-2</v>
      </c>
      <c r="BB12" s="17">
        <v>3.1266284523189159E-4</v>
      </c>
      <c r="BC12" s="17">
        <v>1.0222614467725502E-3</v>
      </c>
      <c r="BD12" s="16">
        <v>2.2113591317431829E-2</v>
      </c>
      <c r="BE12" s="16">
        <v>4.9532070303583656E-2</v>
      </c>
      <c r="BF12" s="16">
        <v>9.8151801576317941E-4</v>
      </c>
      <c r="BG12" s="16">
        <v>2.1498663058445219E-3</v>
      </c>
      <c r="BH12" s="16">
        <v>2.8796562151224138E-3</v>
      </c>
      <c r="BI12" s="16">
        <v>4.8531216991635501E-3</v>
      </c>
      <c r="BJ12" s="18">
        <v>6.387162088076836E-4</v>
      </c>
      <c r="BK12" s="18">
        <v>3.3253524873636604E-4</v>
      </c>
      <c r="BL12" s="18">
        <v>6.5805059092943068E-6</v>
      </c>
      <c r="BM12" s="18">
        <v>3.1796502384737679E-4</v>
      </c>
      <c r="BN12" s="13">
        <v>0.37</v>
      </c>
      <c r="BO12" s="13">
        <v>0.02</v>
      </c>
    </row>
    <row r="13" spans="1:67" ht="15.75" customHeight="1" x14ac:dyDescent="0.25">
      <c r="A13" s="52" t="s">
        <v>74</v>
      </c>
      <c r="B13" s="48" t="s">
        <v>140</v>
      </c>
      <c r="C13" s="11">
        <v>6.2439999999999998</v>
      </c>
      <c r="D13" s="12">
        <v>7.1</v>
      </c>
      <c r="E13" s="12">
        <v>0.21</v>
      </c>
      <c r="F13" s="19">
        <v>19</v>
      </c>
      <c r="G13" s="14">
        <f t="shared" si="0"/>
        <v>7.9131560751574001E-2</v>
      </c>
      <c r="H13" s="14">
        <v>52.48</v>
      </c>
      <c r="I13" s="14">
        <v>0.1</v>
      </c>
      <c r="J13" s="14">
        <v>9.36</v>
      </c>
      <c r="K13" s="14">
        <v>1.9</v>
      </c>
      <c r="L13" s="14">
        <v>4.49</v>
      </c>
      <c r="M13" s="14">
        <v>1.3702760805575418</v>
      </c>
      <c r="N13" s="14">
        <v>1.1042203535071344</v>
      </c>
      <c r="O13" s="14">
        <v>2.0104881973035438</v>
      </c>
      <c r="P13" s="14">
        <v>12.35</v>
      </c>
      <c r="Q13" s="14">
        <v>0.15</v>
      </c>
      <c r="R13" s="14">
        <v>0.10337500493882817</v>
      </c>
      <c r="S13" s="14">
        <v>3.99</v>
      </c>
      <c r="T13" s="14">
        <v>11.95</v>
      </c>
      <c r="U13" s="14">
        <f t="shared" si="7"/>
        <v>1.035339306171725E-2</v>
      </c>
      <c r="V13" s="14">
        <v>0.1885666004194563</v>
      </c>
      <c r="W13" s="14">
        <v>0.12540197410962681</v>
      </c>
      <c r="X13" s="14">
        <f t="shared" si="4"/>
        <v>2.5000000000000001E-2</v>
      </c>
      <c r="Y13" s="14">
        <v>5.3401931961360762E-2</v>
      </c>
      <c r="Z13" s="14">
        <f t="shared" ref="Z13:Z14" si="9">50%*0.02</f>
        <v>0.01</v>
      </c>
      <c r="AA13" s="14">
        <v>5.3401931961360762E-2</v>
      </c>
      <c r="AB13" s="14"/>
      <c r="AC13" s="14"/>
      <c r="AD13" s="14"/>
      <c r="AE13" s="14"/>
      <c r="AF13" s="14">
        <v>0.41132255644226173</v>
      </c>
      <c r="AG13" s="14"/>
      <c r="AH13" s="14"/>
      <c r="AI13" s="14"/>
      <c r="AJ13" s="14"/>
      <c r="AK13" s="14">
        <v>185.5</v>
      </c>
      <c r="AL13" s="14">
        <v>22.694166666666668</v>
      </c>
      <c r="AM13" s="14">
        <v>208.19444444444443</v>
      </c>
      <c r="AN13" s="15">
        <v>79.750833333333333</v>
      </c>
      <c r="AO13" s="15">
        <v>46</v>
      </c>
      <c r="AP13" s="13">
        <v>125.23226109558311</v>
      </c>
      <c r="AQ13" s="13">
        <v>47.879163857627276</v>
      </c>
      <c r="AR13" s="13">
        <v>7.6027066345626029</v>
      </c>
      <c r="AS13" s="13">
        <v>3.4014442575601724</v>
      </c>
      <c r="AT13" s="13">
        <v>5.5105862838026196</v>
      </c>
      <c r="AU13" s="13">
        <v>0.40231531417315791</v>
      </c>
      <c r="AV13" s="13">
        <v>1.57349162514414</v>
      </c>
      <c r="AW13" s="16">
        <v>4.3565984880854518E-4</v>
      </c>
      <c r="AX13" s="21">
        <v>2.1657308019212101E-2</v>
      </c>
      <c r="AY13" s="17">
        <v>2.241706412290388E-3</v>
      </c>
      <c r="AZ13" s="17">
        <v>1.7066900324602928E-3</v>
      </c>
      <c r="BA13" s="13">
        <v>3.6278743270343465E-2</v>
      </c>
      <c r="BB13" s="17">
        <v>2.1492907256383739E-4</v>
      </c>
      <c r="BC13" s="17">
        <v>1.6263286354459188E-4</v>
      </c>
      <c r="BD13" s="16">
        <v>1.1660462822518411E-2</v>
      </c>
      <c r="BE13" s="16">
        <v>3.8557461640128278E-2</v>
      </c>
      <c r="BF13" s="16">
        <v>1.1630531683693159E-3</v>
      </c>
      <c r="BG13" s="16">
        <v>2.1498663058445219E-3</v>
      </c>
      <c r="BH13" s="16">
        <v>1.7394148118124433E-3</v>
      </c>
      <c r="BI13" s="16">
        <v>2.9386346816687096E-3</v>
      </c>
      <c r="BJ13" s="18">
        <v>3.7693116609127609E-4</v>
      </c>
      <c r="BK13" s="18">
        <v>2.3532855854670323E-4</v>
      </c>
      <c r="BL13" s="18">
        <v>1.1512755936804573E-5</v>
      </c>
      <c r="BM13" s="18">
        <v>2.1043808204431984E-4</v>
      </c>
      <c r="BN13" s="13">
        <v>0.21143879704436899</v>
      </c>
      <c r="BO13" s="13">
        <v>6.4477726320024548E-3</v>
      </c>
    </row>
    <row r="14" spans="1:67" ht="15.75" customHeight="1" x14ac:dyDescent="0.25">
      <c r="A14" s="52" t="s">
        <v>75</v>
      </c>
      <c r="B14" s="48" t="s">
        <v>140</v>
      </c>
      <c r="C14" s="11">
        <v>6.0265000000000004</v>
      </c>
      <c r="D14" s="12">
        <v>6.1</v>
      </c>
      <c r="E14" s="12">
        <v>0.34155170193184298</v>
      </c>
      <c r="F14" s="19">
        <v>16.600000000000001</v>
      </c>
      <c r="G14" s="14">
        <f t="shared" si="0"/>
        <v>7.9131560751574001E-2</v>
      </c>
      <c r="H14" s="14">
        <v>44.16</v>
      </c>
      <c r="I14" s="14">
        <v>0.1</v>
      </c>
      <c r="J14" s="14">
        <v>6.04</v>
      </c>
      <c r="K14" s="14">
        <v>2.1</v>
      </c>
      <c r="L14" s="14">
        <v>4.84</v>
      </c>
      <c r="M14" s="14">
        <v>1.8106158190783277</v>
      </c>
      <c r="N14" s="14">
        <v>3.5645893970769134</v>
      </c>
      <c r="O14" s="14">
        <v>2.881334089086069</v>
      </c>
      <c r="P14" s="14">
        <v>9.81</v>
      </c>
      <c r="Q14" s="14">
        <v>0.12</v>
      </c>
      <c r="R14" s="14">
        <v>0.11272503093356331</v>
      </c>
      <c r="S14" s="14">
        <v>4.71</v>
      </c>
      <c r="T14" s="14">
        <v>7.15</v>
      </c>
      <c r="U14" s="14">
        <f t="shared" si="7"/>
        <v>1.035339306171725E-2</v>
      </c>
      <c r="V14" s="14">
        <v>3.0368030170016707</v>
      </c>
      <c r="W14" s="14">
        <v>0.23781107396556292</v>
      </c>
      <c r="X14" s="14">
        <f t="shared" si="4"/>
        <v>2.5000000000000001E-2</v>
      </c>
      <c r="Y14" s="14">
        <v>6.5917681646367035E-2</v>
      </c>
      <c r="Z14" s="14">
        <f t="shared" si="9"/>
        <v>0.01</v>
      </c>
      <c r="AA14" s="14">
        <v>6.5917681646367035E-2</v>
      </c>
      <c r="AB14" s="14"/>
      <c r="AC14" s="14"/>
      <c r="AD14" s="14"/>
      <c r="AE14" s="14"/>
      <c r="AF14" s="14">
        <v>0.57545100290520701</v>
      </c>
      <c r="AG14" s="14"/>
      <c r="AH14" s="14"/>
      <c r="AI14" s="14"/>
      <c r="AJ14" s="14"/>
      <c r="AK14" s="14">
        <v>82.859450323461573</v>
      </c>
      <c r="AL14" s="14">
        <v>19.357739349080404</v>
      </c>
      <c r="AM14" s="14">
        <v>102.24216740073435</v>
      </c>
      <c r="AN14" s="15">
        <v>59.052500000000009</v>
      </c>
      <c r="AO14" s="15">
        <v>22.5</v>
      </c>
      <c r="AP14" s="13">
        <v>107.88485161382208</v>
      </c>
      <c r="AQ14" s="13">
        <v>42.062188619642072</v>
      </c>
      <c r="AR14" s="13">
        <v>6.5622037027795797</v>
      </c>
      <c r="AS14" s="13">
        <v>2.9799340927106903</v>
      </c>
      <c r="AT14" s="13">
        <v>5.8527275209749101</v>
      </c>
      <c r="AU14" s="13">
        <v>0.36200616026501931</v>
      </c>
      <c r="AV14" s="13">
        <v>2.1949788826599796</v>
      </c>
      <c r="AW14" s="16">
        <v>1.382977925510207E-4</v>
      </c>
      <c r="AX14" s="13">
        <v>1.992389440563264E-2</v>
      </c>
      <c r="AY14" s="17">
        <v>3.7528479959892422E-4</v>
      </c>
      <c r="AZ14" s="17">
        <v>1.6062964723827337E-3</v>
      </c>
      <c r="BA14" s="13">
        <v>3.3629239666057631E-2</v>
      </c>
      <c r="BB14" s="17">
        <v>8.7876838981421253E-5</v>
      </c>
      <c r="BC14" s="17">
        <v>1.6263286354459188E-4</v>
      </c>
      <c r="BD14" s="16">
        <v>9.1947600849155986E-3</v>
      </c>
      <c r="BE14" s="16">
        <v>3.0360889341022289E-2</v>
      </c>
      <c r="BF14" s="16">
        <v>7.507452264831902E-4</v>
      </c>
      <c r="BG14" s="16">
        <v>2.1498663058445219E-3</v>
      </c>
      <c r="BH14" s="16">
        <v>1.8462053074467767E-3</v>
      </c>
      <c r="BI14" s="16">
        <v>2.9972262594819524E-3</v>
      </c>
      <c r="BJ14" s="18">
        <v>4.1715355436339099E-4</v>
      </c>
      <c r="BK14" s="18">
        <v>2.7174744789942818E-4</v>
      </c>
      <c r="BL14" s="18">
        <v>2.6824236446446148E-5</v>
      </c>
      <c r="BM14" s="18">
        <v>1.9911671736822658E-4</v>
      </c>
      <c r="BN14" s="13">
        <v>0.22236646305140537</v>
      </c>
      <c r="BO14" s="13">
        <v>6.4477726320024548E-3</v>
      </c>
    </row>
    <row r="15" spans="1:67" ht="15.75" customHeight="1" x14ac:dyDescent="0.25">
      <c r="A15" s="51" t="s">
        <v>76</v>
      </c>
      <c r="B15" s="48" t="s">
        <v>140</v>
      </c>
      <c r="C15" s="11">
        <v>5.5819999999999999</v>
      </c>
      <c r="D15" s="12">
        <v>4.7</v>
      </c>
      <c r="E15" s="12">
        <v>0.57999999999999996</v>
      </c>
      <c r="F15" s="19">
        <v>14.9</v>
      </c>
      <c r="G15" s="14">
        <f t="shared" si="0"/>
        <v>7.9131560751574001E-2</v>
      </c>
      <c r="H15" s="14">
        <v>41.32</v>
      </c>
      <c r="I15" s="14">
        <v>0.1</v>
      </c>
      <c r="J15" s="14">
        <v>6.97</v>
      </c>
      <c r="K15" s="14">
        <v>2.1</v>
      </c>
      <c r="L15" s="14">
        <v>6.9</v>
      </c>
      <c r="M15" s="14">
        <v>4.9259681515464671</v>
      </c>
      <c r="N15" s="14">
        <v>1.1820988002056283</v>
      </c>
      <c r="O15" s="14">
        <v>1.6382784473422705</v>
      </c>
      <c r="P15" s="14">
        <v>11.77</v>
      </c>
      <c r="Q15" s="14">
        <v>0.13</v>
      </c>
      <c r="R15" s="14">
        <v>0.18173259053769525</v>
      </c>
      <c r="S15" s="14">
        <v>4.53</v>
      </c>
      <c r="T15" s="14">
        <v>2.19</v>
      </c>
      <c r="U15" s="14">
        <f t="shared" si="7"/>
        <v>1.035339306171725E-2</v>
      </c>
      <c r="V15" s="14">
        <v>0.285066799409392</v>
      </c>
      <c r="W15" s="14">
        <v>0.10885734259571724</v>
      </c>
      <c r="X15" s="14">
        <f t="shared" si="4"/>
        <v>2.5000000000000001E-2</v>
      </c>
      <c r="Y15" s="14">
        <v>0.10346493070138595</v>
      </c>
      <c r="Z15" s="14"/>
      <c r="AA15" s="14"/>
      <c r="AB15" s="14"/>
      <c r="AC15" s="14"/>
      <c r="AD15" s="14"/>
      <c r="AE15" s="14"/>
      <c r="AF15" s="14">
        <v>0.44072027828933907</v>
      </c>
      <c r="AG15" s="14"/>
      <c r="AH15" s="14"/>
      <c r="AI15" s="14"/>
      <c r="AJ15" s="14"/>
      <c r="AK15" s="14">
        <v>188.16555238245897</v>
      </c>
      <c r="AL15" s="14">
        <v>15.552798754443954</v>
      </c>
      <c r="AM15" s="14">
        <v>203.73500295569787</v>
      </c>
      <c r="AN15" s="15">
        <v>52.342500000000001</v>
      </c>
      <c r="AO15" s="15"/>
      <c r="AP15" s="13">
        <v>75.845120898684371</v>
      </c>
      <c r="AQ15" s="13">
        <v>31.219782086544672</v>
      </c>
      <c r="AR15" s="13">
        <v>7.231975575128498</v>
      </c>
      <c r="AS15" s="13">
        <v>3.3631190104916682</v>
      </c>
      <c r="AT15" s="13">
        <v>4.3938945631907265</v>
      </c>
      <c r="AU15" s="13">
        <v>0.58170302497985482</v>
      </c>
      <c r="AV15" s="13">
        <v>4.6345886793188482</v>
      </c>
      <c r="AW15" s="16">
        <v>3.3134896047177622E-3</v>
      </c>
      <c r="AX15" s="13">
        <v>2.5359531434754053E-2</v>
      </c>
      <c r="AY15" s="17">
        <v>3.7528479959892422E-4</v>
      </c>
      <c r="AZ15" s="17">
        <v>2.0651779852439512E-3</v>
      </c>
      <c r="BA15" s="13">
        <v>3.8971959907806657E-2</v>
      </c>
      <c r="BB15" s="17">
        <v>8.7876838981421253E-5</v>
      </c>
      <c r="BC15" s="17">
        <v>1.6263286354459188E-4</v>
      </c>
      <c r="BD15" s="16">
        <v>9.0634030041172112E-3</v>
      </c>
      <c r="BE15" s="16">
        <v>3.5113191150667196E-2</v>
      </c>
      <c r="BF15" s="16">
        <v>7.0941369575295004E-4</v>
      </c>
      <c r="BG15" s="16">
        <v>2.1498663058445219E-3</v>
      </c>
      <c r="BH15" s="16">
        <v>3.4543740263058755E-3</v>
      </c>
      <c r="BI15" s="16">
        <v>5.6440579061883362E-3</v>
      </c>
      <c r="BJ15" s="18">
        <v>7.7597043092994609E-4</v>
      </c>
      <c r="BK15" s="18">
        <v>4.775779920347931E-4</v>
      </c>
      <c r="BL15" s="18">
        <v>3.8110729227236578E-5</v>
      </c>
      <c r="BM15" s="18">
        <v>4.069187454419994E-4</v>
      </c>
      <c r="BN15" s="13">
        <v>0.44691050101791702</v>
      </c>
      <c r="BO15" s="13">
        <v>9.1977948689962702E-2</v>
      </c>
    </row>
    <row r="16" spans="1:67" ht="15.75" customHeight="1" x14ac:dyDescent="0.25">
      <c r="A16" s="52" t="s">
        <v>77</v>
      </c>
      <c r="B16" s="48" t="s">
        <v>140</v>
      </c>
      <c r="C16" s="11">
        <v>5.96</v>
      </c>
      <c r="D16" s="12">
        <v>6.4</v>
      </c>
      <c r="E16" s="12">
        <v>0.16261086648601286</v>
      </c>
      <c r="F16" s="19">
        <v>13.1</v>
      </c>
      <c r="G16" s="13">
        <f t="shared" si="0"/>
        <v>7.9131560751574001E-2</v>
      </c>
      <c r="H16" s="13">
        <v>54.13</v>
      </c>
      <c r="I16" s="13">
        <v>0.1</v>
      </c>
      <c r="J16" s="13">
        <v>7.44</v>
      </c>
      <c r="K16" s="13">
        <v>1.8</v>
      </c>
      <c r="L16" s="13">
        <v>3.41</v>
      </c>
      <c r="M16" s="13">
        <v>1.7386862973671651</v>
      </c>
      <c r="N16" s="13">
        <v>2.630472078212148</v>
      </c>
      <c r="O16" s="13">
        <v>4.3472803514555913</v>
      </c>
      <c r="P16" s="13">
        <v>9.1</v>
      </c>
      <c r="Q16" s="13">
        <v>0.15</v>
      </c>
      <c r="R16" s="13">
        <v>0.29456930437624029</v>
      </c>
      <c r="S16" s="13">
        <v>6.04</v>
      </c>
      <c r="T16" s="13">
        <v>2.11</v>
      </c>
      <c r="U16" s="13">
        <f t="shared" si="7"/>
        <v>1.035339306171725E-2</v>
      </c>
      <c r="V16" s="13">
        <f>50%*0.0697428567090431</f>
        <v>3.4871428354521547E-2</v>
      </c>
      <c r="W16" s="13">
        <f t="shared" ref="W16:W19" si="10">50%*0.0536505254545221</f>
        <v>2.6825262727261049E-2</v>
      </c>
      <c r="X16" s="14"/>
      <c r="Y16" s="14">
        <v>6.0249402118209748E-2</v>
      </c>
      <c r="Z16" s="14"/>
      <c r="AA16" s="14"/>
      <c r="AB16" s="14"/>
      <c r="AC16" s="14"/>
      <c r="AD16" s="14"/>
      <c r="AE16" s="14"/>
      <c r="AF16" s="14">
        <v>0.66249999999999976</v>
      </c>
      <c r="AG16" s="14"/>
      <c r="AH16" s="14"/>
      <c r="AI16" s="14"/>
      <c r="AJ16" s="14"/>
      <c r="AK16" s="14">
        <v>62.677445944033238</v>
      </c>
      <c r="AL16" s="14">
        <v>10.998526314036651</v>
      </c>
      <c r="AM16" s="14">
        <v>73.675972258069891</v>
      </c>
      <c r="AN16" s="15">
        <v>86.301666666666662</v>
      </c>
      <c r="AO16" s="15">
        <v>65</v>
      </c>
      <c r="AP16" s="13">
        <v>133.25285994552348</v>
      </c>
      <c r="AQ16" s="13">
        <v>50.531148268605918</v>
      </c>
      <c r="AR16" s="13">
        <v>8.2969738834273166</v>
      </c>
      <c r="AS16" s="13">
        <v>3.7870909302612632</v>
      </c>
      <c r="AT16" s="13">
        <v>6.2217527923208928</v>
      </c>
      <c r="AU16" s="13">
        <v>0.35614086596830508</v>
      </c>
      <c r="AV16" s="13">
        <v>1.3186934577749623</v>
      </c>
      <c r="AW16" s="16">
        <v>1.382977925510207E-4</v>
      </c>
      <c r="AX16" s="13">
        <v>2.3678013285219072E-2</v>
      </c>
      <c r="AY16" s="17">
        <v>3.7528479959892422E-4</v>
      </c>
      <c r="AZ16" s="17">
        <v>1.8176823338036231E-3</v>
      </c>
      <c r="BA16" s="13">
        <v>3.1892969037138022E-2</v>
      </c>
      <c r="BB16" s="17">
        <v>8.7876838981421253E-5</v>
      </c>
      <c r="BC16" s="17">
        <v>1.6263286354459188E-4</v>
      </c>
      <c r="BD16" s="16">
        <v>1.1663077322345856E-2</v>
      </c>
      <c r="BE16" s="16">
        <v>3.916418703250947E-2</v>
      </c>
      <c r="BF16" s="16">
        <v>9.6744485891511842E-4</v>
      </c>
      <c r="BG16" s="16">
        <v>2.1498663058445219E-3</v>
      </c>
      <c r="BH16" s="16">
        <v>1.3731578273736952E-3</v>
      </c>
      <c r="BI16" s="16">
        <v>2.0577987529936548E-3</v>
      </c>
      <c r="BJ16" s="18">
        <v>2.6197281464243502E-4</v>
      </c>
      <c r="BK16" s="18">
        <v>1.6643372645253724E-4</v>
      </c>
      <c r="BL16" s="18">
        <v>1.7019494909289434E-5</v>
      </c>
      <c r="BM16" s="18">
        <v>1.0716518407269252E-4</v>
      </c>
      <c r="BN16" s="13">
        <v>0.16372204501482501</v>
      </c>
      <c r="BO16" s="21">
        <v>6.44777263200246E-3</v>
      </c>
    </row>
    <row r="17" spans="1:67" ht="15.75" customHeight="1" x14ac:dyDescent="0.25">
      <c r="A17" s="51" t="s">
        <v>78</v>
      </c>
      <c r="B17" s="48" t="s">
        <v>140</v>
      </c>
      <c r="C17" s="11">
        <v>6.3</v>
      </c>
      <c r="D17" s="12">
        <v>6.6</v>
      </c>
      <c r="E17" s="12">
        <v>0.14000000000000001</v>
      </c>
      <c r="F17" s="19">
        <v>10</v>
      </c>
      <c r="G17" s="14">
        <f t="shared" si="0"/>
        <v>7.9131560751574001E-2</v>
      </c>
      <c r="H17" s="14">
        <v>54.43</v>
      </c>
      <c r="I17" s="14">
        <v>0.1</v>
      </c>
      <c r="J17" s="14">
        <v>11.48</v>
      </c>
      <c r="K17" s="14">
        <v>2.9</v>
      </c>
      <c r="L17" s="14">
        <v>6.23</v>
      </c>
      <c r="M17" s="14">
        <v>1.5600176419196303</v>
      </c>
      <c r="N17" s="14">
        <v>2.8610041682933427</v>
      </c>
      <c r="O17" s="14">
        <v>11.851598956961181</v>
      </c>
      <c r="P17" s="14">
        <v>19.02</v>
      </c>
      <c r="Q17" s="14">
        <v>0.23</v>
      </c>
      <c r="R17" s="14">
        <v>0.15571452774050362</v>
      </c>
      <c r="S17" s="14">
        <v>4.79</v>
      </c>
      <c r="T17" s="14">
        <v>12.25</v>
      </c>
      <c r="U17" s="14">
        <f t="shared" si="7"/>
        <v>1.035339306171725E-2</v>
      </c>
      <c r="V17" s="14">
        <v>0.48252643326770162</v>
      </c>
      <c r="W17" s="14">
        <f t="shared" si="10"/>
        <v>2.6825262727261049E-2</v>
      </c>
      <c r="X17" s="14"/>
      <c r="Y17" s="14">
        <v>5.0706069923698936E-2</v>
      </c>
      <c r="Z17" s="14"/>
      <c r="AA17" s="14"/>
      <c r="AB17" s="14"/>
      <c r="AC17" s="14"/>
      <c r="AD17" s="14"/>
      <c r="AE17" s="14"/>
      <c r="AF17" s="14">
        <v>0.72499999999999976</v>
      </c>
      <c r="AG17" s="14"/>
      <c r="AH17" s="14"/>
      <c r="AI17" s="14"/>
      <c r="AJ17" s="14"/>
      <c r="AK17" s="14">
        <v>111.48392683190819</v>
      </c>
      <c r="AL17" s="14">
        <v>14.739634936625954</v>
      </c>
      <c r="AM17" s="14">
        <v>126.22078646540169</v>
      </c>
      <c r="AN17" s="15"/>
      <c r="AO17" s="15">
        <v>36.82891787030907</v>
      </c>
      <c r="AP17" s="13">
        <v>126.11679526208661</v>
      </c>
      <c r="AQ17" s="13">
        <v>53.701142567664192</v>
      </c>
      <c r="AR17" s="13">
        <v>11.052942132009248</v>
      </c>
      <c r="AS17" s="13">
        <v>5.1371950888020299</v>
      </c>
      <c r="AT17" s="13">
        <v>8.2647881058767254</v>
      </c>
      <c r="AU17" s="13">
        <v>0.45303966335392609</v>
      </c>
      <c r="AV17" s="13">
        <v>1.8049378132211065</v>
      </c>
      <c r="AW17" s="16">
        <v>1.382977925510207E-4</v>
      </c>
      <c r="AX17" s="13">
        <v>3.0563745933497834E-2</v>
      </c>
      <c r="AY17" s="17">
        <v>3.7528479959892422E-4</v>
      </c>
      <c r="AZ17" s="17">
        <v>2.42083115397394E-3</v>
      </c>
      <c r="BA17" s="13">
        <v>3.254359690239865E-2</v>
      </c>
      <c r="BB17" s="17">
        <v>2.9534235092017229E-4</v>
      </c>
      <c r="BC17" s="17">
        <v>1.6263286354459188E-4</v>
      </c>
      <c r="BD17" s="16">
        <v>1.4690713817818444E-2</v>
      </c>
      <c r="BE17" s="16">
        <v>5.0346103324832109E-2</v>
      </c>
      <c r="BF17" s="16">
        <v>7.5891572707001442E-4</v>
      </c>
      <c r="BG17" s="16">
        <v>2.1498663058445219E-3</v>
      </c>
      <c r="BH17" s="16">
        <v>2.0873470799241981E-3</v>
      </c>
      <c r="BI17" s="16">
        <v>3.3785924249492513E-3</v>
      </c>
      <c r="BJ17" s="18">
        <v>4.5423286686260188E-4</v>
      </c>
      <c r="BK17" s="18">
        <v>3.2088623813496584E-4</v>
      </c>
      <c r="BL17" s="18">
        <v>3.1819369622215479E-5</v>
      </c>
      <c r="BM17" s="18">
        <v>2.2372928668999259E-4</v>
      </c>
      <c r="BN17" s="13">
        <v>0.24058156974240899</v>
      </c>
      <c r="BO17" s="13">
        <v>6.4477726320024548E-3</v>
      </c>
    </row>
    <row r="18" spans="1:67" ht="15.75" customHeight="1" x14ac:dyDescent="0.25">
      <c r="A18" s="52" t="s">
        <v>79</v>
      </c>
      <c r="B18" s="48" t="s">
        <v>140</v>
      </c>
      <c r="C18" s="11">
        <v>6.21</v>
      </c>
      <c r="D18" s="12">
        <v>7.3</v>
      </c>
      <c r="E18" s="12">
        <v>8.7185720021646873E-2</v>
      </c>
      <c r="F18" s="19">
        <v>10.5</v>
      </c>
      <c r="G18" s="13">
        <f t="shared" si="0"/>
        <v>7.9131560751574001E-2</v>
      </c>
      <c r="H18" s="13">
        <v>56.59</v>
      </c>
      <c r="I18" s="13">
        <v>0.1</v>
      </c>
      <c r="J18" s="13">
        <v>11.21</v>
      </c>
      <c r="K18" s="13">
        <v>3.5</v>
      </c>
      <c r="L18" s="13">
        <v>7.21</v>
      </c>
      <c r="M18" s="13">
        <v>1.4857050886408334</v>
      </c>
      <c r="N18" s="13">
        <v>2.7461884058735717</v>
      </c>
      <c r="O18" s="13">
        <v>1.0691958769214116</v>
      </c>
      <c r="P18" s="13">
        <v>20.07</v>
      </c>
      <c r="Q18" s="13">
        <v>0.18</v>
      </c>
      <c r="R18" s="13">
        <f>50%*0.0611790421615135</f>
        <v>3.058952108075675E-2</v>
      </c>
      <c r="S18" s="13">
        <v>5.1100000000000003</v>
      </c>
      <c r="T18" s="13">
        <v>12.37</v>
      </c>
      <c r="U18" s="13">
        <f t="shared" si="7"/>
        <v>1.035339306171725E-2</v>
      </c>
      <c r="V18" s="13">
        <f t="shared" ref="V18:V19" si="11">50%*0.0697428567090431</f>
        <v>3.4871428354521547E-2</v>
      </c>
      <c r="W18" s="13">
        <f t="shared" si="10"/>
        <v>2.6825262727261049E-2</v>
      </c>
      <c r="X18" s="14"/>
      <c r="Y18" s="14">
        <v>7.4564400409976125E-2</v>
      </c>
      <c r="Z18" s="14"/>
      <c r="AA18" s="14"/>
      <c r="AB18" s="14"/>
      <c r="AC18" s="14"/>
      <c r="AD18" s="14"/>
      <c r="AE18" s="14"/>
      <c r="AF18" s="14">
        <v>0.56874999999999976</v>
      </c>
      <c r="AG18" s="14"/>
      <c r="AH18" s="14"/>
      <c r="AI18" s="14"/>
      <c r="AJ18" s="14"/>
      <c r="AK18" s="14">
        <v>66.815422914567833</v>
      </c>
      <c r="AL18" s="14">
        <v>30.114814290590893</v>
      </c>
      <c r="AM18" s="14">
        <v>96.91358538636382</v>
      </c>
      <c r="AN18" s="15">
        <v>121.93343137254901</v>
      </c>
      <c r="AO18" s="15">
        <v>66.5</v>
      </c>
      <c r="AP18" s="13">
        <v>128.95771960620249</v>
      </c>
      <c r="AQ18" s="13">
        <v>56.249133908218042</v>
      </c>
      <c r="AR18" s="13">
        <v>11.702184013673335</v>
      </c>
      <c r="AS18" s="13">
        <v>5.4551624727422352</v>
      </c>
      <c r="AT18" s="13">
        <v>9.3236561180409367</v>
      </c>
      <c r="AU18" s="13">
        <v>0.37725670910556003</v>
      </c>
      <c r="AV18" s="13">
        <v>1.1656239353136972</v>
      </c>
      <c r="AW18" s="16">
        <v>2.3390317820914776E-3</v>
      </c>
      <c r="AX18" s="13">
        <v>3.2018368873420959E-2</v>
      </c>
      <c r="AY18" s="17">
        <v>3.7528479959892422E-4</v>
      </c>
      <c r="AZ18" s="17">
        <v>2.3457618205851155E-3</v>
      </c>
      <c r="BA18" s="13">
        <v>3.1174579413927244E-2</v>
      </c>
      <c r="BB18" s="17">
        <v>8.7876838981421253E-5</v>
      </c>
      <c r="BC18" s="17">
        <v>1.6263286354459188E-4</v>
      </c>
      <c r="BD18" s="16">
        <v>1.4873411237224779E-2</v>
      </c>
      <c r="BE18" s="16">
        <v>5.615890088211082E-2</v>
      </c>
      <c r="BF18" s="16">
        <v>7.9007745831771931E-4</v>
      </c>
      <c r="BG18" s="16">
        <v>2.1498663058445219E-3</v>
      </c>
      <c r="BH18" s="16">
        <v>3.2581480459082709E-3</v>
      </c>
      <c r="BI18" s="16">
        <v>5.5675119766255875E-3</v>
      </c>
      <c r="BJ18" s="18">
        <v>6.3326892288968273E-4</v>
      </c>
      <c r="BK18" s="18">
        <v>3.1516259978369782E-4</v>
      </c>
      <c r="BL18" s="18">
        <v>3.7646243287311072E-5</v>
      </c>
      <c r="BM18" s="18">
        <v>2.9740057581169798E-4</v>
      </c>
      <c r="BN18" s="13">
        <v>0.317174854667025</v>
      </c>
      <c r="BO18" s="21">
        <v>6.44777263200246E-3</v>
      </c>
    </row>
    <row r="19" spans="1:67" ht="15.75" customHeight="1" x14ac:dyDescent="0.25">
      <c r="A19" s="51" t="s">
        <v>80</v>
      </c>
      <c r="B19" s="48" t="s">
        <v>140</v>
      </c>
      <c r="C19" s="11">
        <v>6.2919999999999998</v>
      </c>
      <c r="D19" s="12">
        <v>7.8</v>
      </c>
      <c r="E19" s="12">
        <v>6.5249215203564609E-2</v>
      </c>
      <c r="F19" s="19">
        <v>14.6</v>
      </c>
      <c r="G19" s="14">
        <f t="shared" si="0"/>
        <v>7.9131560751574001E-2</v>
      </c>
      <c r="H19" s="14">
        <v>67.62</v>
      </c>
      <c r="I19" s="14">
        <v>0.1</v>
      </c>
      <c r="J19" s="14">
        <v>15.39</v>
      </c>
      <c r="K19" s="14">
        <v>2.8</v>
      </c>
      <c r="L19" s="14">
        <v>6.65</v>
      </c>
      <c r="M19" s="14">
        <v>1.9779277523217031</v>
      </c>
      <c r="N19" s="14">
        <v>1.1478689735812198</v>
      </c>
      <c r="O19" s="14">
        <v>7.5545451128717032</v>
      </c>
      <c r="P19" s="14">
        <v>16.399999999999999</v>
      </c>
      <c r="Q19" s="14">
        <v>0.15</v>
      </c>
      <c r="R19" s="14">
        <v>0.12914040002043969</v>
      </c>
      <c r="S19" s="14">
        <v>2.75</v>
      </c>
      <c r="T19" s="14">
        <v>2.81</v>
      </c>
      <c r="U19" s="14">
        <v>0.40859926345534997</v>
      </c>
      <c r="V19" s="14">
        <f t="shared" si="11"/>
        <v>3.4871428354521547E-2</v>
      </c>
      <c r="W19" s="14">
        <f t="shared" si="10"/>
        <v>2.6825262727261049E-2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>
        <v>84.841016760055609</v>
      </c>
      <c r="AL19" s="14">
        <v>11.006852223434105</v>
      </c>
      <c r="AM19" s="14">
        <v>95.914476258669353</v>
      </c>
      <c r="AN19" s="22">
        <v>122.93916666666665</v>
      </c>
      <c r="AO19" s="15">
        <v>92</v>
      </c>
      <c r="AP19" s="13"/>
      <c r="AQ19" s="13"/>
      <c r="AR19" s="13"/>
      <c r="AS19" s="13"/>
      <c r="AT19" s="13"/>
      <c r="AU19" s="13"/>
      <c r="AV19" s="13"/>
      <c r="AW19" s="16">
        <v>5.8611478777802865E-3</v>
      </c>
      <c r="AX19" s="13">
        <v>2.446714775681403E-2</v>
      </c>
      <c r="AY19" s="17">
        <v>3.7528479959892422E-4</v>
      </c>
      <c r="AZ19" s="17">
        <v>2.237425239877802E-3</v>
      </c>
      <c r="BA19" s="13">
        <v>3.3424578590981129E-2</v>
      </c>
      <c r="BB19" s="17">
        <v>2.5013027618551331E-4</v>
      </c>
      <c r="BC19" s="17">
        <v>1.6263286354459188E-4</v>
      </c>
      <c r="BD19" s="16">
        <v>1.4473287015694801E-2</v>
      </c>
      <c r="BE19" s="16">
        <v>4.4453321159552611E-2</v>
      </c>
      <c r="BF19" s="16">
        <v>1.1974519792310788E-3</v>
      </c>
      <c r="BG19" s="16">
        <v>2.1498663058445219E-3</v>
      </c>
      <c r="BH19" s="16">
        <v>1.5478152156282972E-3</v>
      </c>
      <c r="BI19" s="16">
        <v>2.2053155956493187E-3</v>
      </c>
      <c r="BJ19" s="18">
        <v>2.9806756411025233E-4</v>
      </c>
      <c r="BK19" s="18">
        <v>1.8036095173737669E-3</v>
      </c>
      <c r="BL19" s="18">
        <v>3.290252954647153E-5</v>
      </c>
      <c r="BM19" s="18">
        <v>1.0810810810810812E-4</v>
      </c>
      <c r="BN19" s="13">
        <v>4.2839543523032712E-3</v>
      </c>
      <c r="BO19" s="21">
        <v>6.44777263200246E-3</v>
      </c>
    </row>
    <row r="20" spans="1:67" ht="15.75" customHeight="1" x14ac:dyDescent="0.25">
      <c r="A20" s="52" t="s">
        <v>81</v>
      </c>
      <c r="B20" s="48" t="s">
        <v>140</v>
      </c>
      <c r="C20" s="11">
        <v>6.1139999999999999</v>
      </c>
      <c r="D20" s="12">
        <v>17.3</v>
      </c>
      <c r="E20" s="12">
        <v>2.3504375795987312E-2</v>
      </c>
      <c r="F20" s="19">
        <v>15.4</v>
      </c>
      <c r="G20" s="14">
        <f t="shared" si="0"/>
        <v>7.9131560751574001E-2</v>
      </c>
      <c r="H20" s="14">
        <v>58.81</v>
      </c>
      <c r="I20" s="14">
        <v>0.1</v>
      </c>
      <c r="J20" s="14">
        <v>15.51</v>
      </c>
      <c r="K20" s="14">
        <v>3.1</v>
      </c>
      <c r="L20" s="14">
        <v>6.61</v>
      </c>
      <c r="M20" s="14">
        <v>2.291320577861228</v>
      </c>
      <c r="N20" s="14">
        <v>1.8189843643936983</v>
      </c>
      <c r="O20" s="14">
        <v>3.0914498440891629</v>
      </c>
      <c r="P20" s="14">
        <v>21.78</v>
      </c>
      <c r="Q20" s="14">
        <v>0.16</v>
      </c>
      <c r="R20" s="14">
        <v>1.0191451981453505</v>
      </c>
      <c r="S20" s="14">
        <v>6.47</v>
      </c>
      <c r="T20" s="14">
        <v>11.98</v>
      </c>
      <c r="U20" s="14">
        <v>1.0664629750258334</v>
      </c>
      <c r="V20" s="14">
        <v>0.23274207261477509</v>
      </c>
      <c r="W20" s="14">
        <v>0.41595932755306575</v>
      </c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>
        <v>139.38127391964386</v>
      </c>
      <c r="AL20" s="14">
        <v>13.890392178085648</v>
      </c>
      <c r="AM20" s="14">
        <v>153.27999200712696</v>
      </c>
      <c r="AN20" s="22">
        <v>120.65950000000001</v>
      </c>
      <c r="AO20" s="15"/>
      <c r="AP20" s="13"/>
      <c r="AQ20" s="13"/>
      <c r="AR20" s="13"/>
      <c r="AS20" s="13"/>
      <c r="AT20" s="13"/>
      <c r="AU20" s="13"/>
      <c r="AV20" s="13"/>
      <c r="AW20" s="16">
        <v>7.7420545466331736E-3</v>
      </c>
      <c r="AX20" s="13">
        <v>2.2753476495275267E-2</v>
      </c>
      <c r="AY20" s="17">
        <v>1.7467661221792089E-3</v>
      </c>
      <c r="AZ20" s="17">
        <v>2.0748772523653128E-3</v>
      </c>
      <c r="BA20" s="13">
        <v>3.2896316573020216E-2</v>
      </c>
      <c r="BB20" s="17">
        <v>8.7876838981421253E-5</v>
      </c>
      <c r="BC20" s="17">
        <v>1.6263286354459188E-4</v>
      </c>
      <c r="BD20" s="16">
        <v>1.5889024872525092E-2</v>
      </c>
      <c r="BE20" s="16">
        <v>4.2090846838621319E-2</v>
      </c>
      <c r="BF20" s="16">
        <v>1.1712781654773941E-3</v>
      </c>
      <c r="BG20" s="16">
        <v>2.1498663058445219E-3</v>
      </c>
      <c r="BH20" s="16">
        <v>1.4614255291746248E-3</v>
      </c>
      <c r="BI20" s="16">
        <v>2.2076945768743994E-3</v>
      </c>
      <c r="BJ20" s="18">
        <v>2.9806756411025238E-4</v>
      </c>
      <c r="BK20" s="18">
        <v>1.8036095173737669E-3</v>
      </c>
      <c r="BL20" s="18">
        <v>1.9741517727882924E-5</v>
      </c>
      <c r="BM20" s="18">
        <v>1.483836777954425E-4</v>
      </c>
      <c r="BN20" s="13">
        <v>4.2839543523032712E-3</v>
      </c>
      <c r="BO20" s="13">
        <v>6.4477726320024548E-3</v>
      </c>
    </row>
    <row r="21" spans="1:67" ht="15.75" customHeight="1" x14ac:dyDescent="0.25">
      <c r="A21" s="51" t="s">
        <v>82</v>
      </c>
      <c r="B21" s="48" t="s">
        <v>140</v>
      </c>
      <c r="C21" s="11">
        <v>6.6769999999999996</v>
      </c>
      <c r="D21" s="12">
        <v>19.600000000000001</v>
      </c>
      <c r="E21" s="12">
        <v>1.9E-2</v>
      </c>
      <c r="F21" s="19">
        <v>18.8</v>
      </c>
      <c r="G21" s="14">
        <f t="shared" si="0"/>
        <v>7.9131560751574001E-2</v>
      </c>
      <c r="H21" s="13">
        <v>70.569999999999993</v>
      </c>
      <c r="I21" s="14">
        <v>0.1</v>
      </c>
      <c r="J21" s="13">
        <v>10.55</v>
      </c>
      <c r="K21" s="13">
        <v>3.6</v>
      </c>
      <c r="L21" s="13">
        <v>6.63</v>
      </c>
      <c r="M21" s="13">
        <v>2.0662127641350918</v>
      </c>
      <c r="N21" s="13">
        <v>2.4839966084184981</v>
      </c>
      <c r="O21" s="13">
        <v>1.0355173240655871</v>
      </c>
      <c r="P21" s="13">
        <v>9.7899999999999991</v>
      </c>
      <c r="Q21" s="13">
        <v>0.18</v>
      </c>
      <c r="R21" s="13">
        <f t="shared" ref="R21:R24" si="12">50%*0.0611790421615135</f>
        <v>3.058952108075675E-2</v>
      </c>
      <c r="S21" s="13">
        <v>4.26</v>
      </c>
      <c r="T21" s="13">
        <v>9.7200000000000006</v>
      </c>
      <c r="U21" s="13">
        <f t="shared" ref="U21:U24" si="13">50%*0.0207067861234345</f>
        <v>1.035339306171725E-2</v>
      </c>
      <c r="V21" s="13">
        <v>0.40102295757346373</v>
      </c>
      <c r="W21" s="13">
        <v>0.21679123699960237</v>
      </c>
      <c r="AB21" s="14"/>
      <c r="AD21" s="14"/>
      <c r="AK21" s="14">
        <v>93.166926157509565</v>
      </c>
      <c r="AL21" s="14">
        <v>13.89594278435062</v>
      </c>
      <c r="AM21" s="14">
        <v>107.07119485125763</v>
      </c>
      <c r="AN21" s="22">
        <v>127.24261904761903</v>
      </c>
      <c r="AO21" s="15">
        <v>76.333333333333329</v>
      </c>
    </row>
    <row r="22" spans="1:67" ht="15.75" customHeight="1" x14ac:dyDescent="0.25">
      <c r="A22" s="52" t="s">
        <v>83</v>
      </c>
      <c r="B22" s="48" t="s">
        <v>140</v>
      </c>
      <c r="C22" s="23"/>
      <c r="D22" s="23"/>
      <c r="E22" s="23"/>
      <c r="F22" s="24"/>
      <c r="G22" s="13">
        <v>7.9131560751574001E-2</v>
      </c>
      <c r="H22" s="13">
        <v>89.698470602773895</v>
      </c>
      <c r="I22" s="13">
        <v>0.13661106244735949</v>
      </c>
      <c r="J22" s="13">
        <v>20.89053652181715</v>
      </c>
      <c r="K22" s="13">
        <v>5.5975480456099449</v>
      </c>
      <c r="L22" s="13">
        <v>25.688451482190171</v>
      </c>
      <c r="M22" s="13">
        <v>2.1191381823435256</v>
      </c>
      <c r="N22" s="13">
        <v>1.8859081337116763</v>
      </c>
      <c r="O22" s="13">
        <v>0.83599034710736631</v>
      </c>
      <c r="P22" s="13">
        <v>40.920255576509653</v>
      </c>
      <c r="Q22" s="13">
        <v>0.70459936983515503</v>
      </c>
      <c r="R22" s="13">
        <v>3.058952108075675E-2</v>
      </c>
      <c r="S22" s="13">
        <v>40.384815777215898</v>
      </c>
      <c r="T22" s="13">
        <v>4.3058118344401963</v>
      </c>
      <c r="U22" s="13">
        <v>1.035339306171725E-2</v>
      </c>
      <c r="V22" s="13">
        <v>0.44312745273589499</v>
      </c>
      <c r="W22" s="13">
        <v>2.6825262727261049E-2</v>
      </c>
      <c r="AB22" s="14"/>
      <c r="AD22" s="14"/>
      <c r="AK22" s="14"/>
      <c r="AL22" s="14"/>
      <c r="AM22" s="14"/>
    </row>
    <row r="23" spans="1:67" ht="15.75" customHeight="1" x14ac:dyDescent="0.25">
      <c r="A23" s="52" t="s">
        <v>84</v>
      </c>
      <c r="B23" s="48" t="s">
        <v>140</v>
      </c>
      <c r="C23" s="11">
        <v>6.1029999999999998</v>
      </c>
      <c r="D23" s="12">
        <v>6.7</v>
      </c>
      <c r="E23" s="12">
        <v>0.28100000000000003</v>
      </c>
      <c r="F23" s="19">
        <v>17.899999999999999</v>
      </c>
      <c r="G23" s="13">
        <f t="shared" si="0"/>
        <v>7.9131560751574001E-2</v>
      </c>
      <c r="H23" s="13">
        <v>4</v>
      </c>
      <c r="I23" s="13">
        <v>1.9</v>
      </c>
      <c r="J23" s="13">
        <v>6.31</v>
      </c>
      <c r="K23" s="13">
        <v>2.6</v>
      </c>
      <c r="L23" s="13">
        <v>5.69</v>
      </c>
      <c r="M23" s="13">
        <v>1.5855204463021926</v>
      </c>
      <c r="N23" s="13">
        <v>3.3495869983963082</v>
      </c>
      <c r="O23" s="13">
        <v>1.0319878389421602</v>
      </c>
      <c r="P23" s="13">
        <v>8.73</v>
      </c>
      <c r="Q23" s="13">
        <v>0.15</v>
      </c>
      <c r="R23" s="13">
        <f t="shared" si="12"/>
        <v>3.058952108075675E-2</v>
      </c>
      <c r="S23" s="13">
        <v>4.38</v>
      </c>
      <c r="T23" s="13">
        <v>1.93</v>
      </c>
      <c r="U23" s="13">
        <f t="shared" si="13"/>
        <v>1.035339306171725E-2</v>
      </c>
      <c r="V23" s="13">
        <v>2.0299938613785526</v>
      </c>
      <c r="W23" s="13">
        <v>0.19940130113679788</v>
      </c>
      <c r="AB23" s="14"/>
      <c r="AD23" s="14"/>
      <c r="AK23" s="14">
        <v>302.73006569142512</v>
      </c>
      <c r="AL23" s="14">
        <v>12.888507747258695</v>
      </c>
      <c r="AM23" s="14">
        <v>315.63522525747874</v>
      </c>
    </row>
    <row r="24" spans="1:67" ht="15.75" customHeight="1" x14ac:dyDescent="0.25">
      <c r="A24" s="51" t="s">
        <v>85</v>
      </c>
      <c r="B24" s="48" t="s">
        <v>140</v>
      </c>
      <c r="C24" s="11">
        <v>6.3879999999999999</v>
      </c>
      <c r="D24" s="12">
        <v>7.4</v>
      </c>
      <c r="E24" s="12">
        <v>0.16900000000000001</v>
      </c>
      <c r="F24" s="19">
        <v>17.5</v>
      </c>
      <c r="G24" s="13">
        <v>0.13070481208914753</v>
      </c>
      <c r="H24" s="13">
        <v>43.94</v>
      </c>
      <c r="I24" s="13">
        <v>0.3</v>
      </c>
      <c r="J24" s="13">
        <v>6.71</v>
      </c>
      <c r="K24" s="13">
        <v>1.8</v>
      </c>
      <c r="L24" s="13">
        <v>5.1100000000000003</v>
      </c>
      <c r="M24" s="13">
        <v>1.6555698346241465</v>
      </c>
      <c r="N24" s="13">
        <v>3.2752600915391623</v>
      </c>
      <c r="O24" s="13">
        <v>1.187862229701973</v>
      </c>
      <c r="P24" s="13">
        <v>8.7799999999999994</v>
      </c>
      <c r="Q24" s="13">
        <v>0.18</v>
      </c>
      <c r="R24" s="13">
        <f t="shared" si="12"/>
        <v>3.058952108075675E-2</v>
      </c>
      <c r="S24" s="13">
        <v>2.08</v>
      </c>
      <c r="T24" s="13">
        <v>6.7</v>
      </c>
      <c r="U24" s="13">
        <f t="shared" si="13"/>
        <v>1.035339306171725E-2</v>
      </c>
      <c r="V24" s="13">
        <v>0.29314545399092085</v>
      </c>
      <c r="W24" s="13">
        <v>0.11765191617372867</v>
      </c>
      <c r="AB24" s="14"/>
      <c r="AD24" s="14"/>
      <c r="AK24" s="14"/>
      <c r="AL24" s="14"/>
      <c r="AM24" s="14"/>
      <c r="AN24" s="25">
        <v>47</v>
      </c>
    </row>
    <row r="25" spans="1:67" ht="15.75" customHeight="1" x14ac:dyDescent="0.25">
      <c r="A25" s="51" t="s">
        <v>86</v>
      </c>
      <c r="B25" s="48" t="s">
        <v>140</v>
      </c>
      <c r="C25" s="11">
        <v>6.3109999999999999</v>
      </c>
      <c r="D25" s="12">
        <v>5.4</v>
      </c>
      <c r="E25" s="26">
        <v>0.52439863935667919</v>
      </c>
      <c r="F25" s="19">
        <v>18.100000000000001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AB25" s="14"/>
      <c r="AD25" s="14"/>
      <c r="AK25" s="14"/>
      <c r="AL25" s="14"/>
      <c r="AM25" s="14"/>
      <c r="AN25" s="27">
        <v>38.9</v>
      </c>
    </row>
    <row r="26" spans="1:67" ht="15.75" customHeight="1" x14ac:dyDescent="0.25">
      <c r="A26" s="51" t="s">
        <v>87</v>
      </c>
      <c r="B26" s="48" t="s">
        <v>141</v>
      </c>
      <c r="C26" s="12">
        <v>6.2984999999999998</v>
      </c>
      <c r="D26" s="12">
        <v>13.6</v>
      </c>
      <c r="E26" s="12">
        <v>0.21</v>
      </c>
      <c r="F26" s="19">
        <v>17</v>
      </c>
      <c r="G26" s="14">
        <f t="shared" ref="G26:G47" si="14">50%*0.158263121503148</f>
        <v>7.9131560751574001E-2</v>
      </c>
      <c r="H26" s="14">
        <v>62.174152337067902</v>
      </c>
      <c r="I26" s="14">
        <v>0.13661106244735949</v>
      </c>
      <c r="J26" s="14">
        <v>8.225375527836249</v>
      </c>
      <c r="K26" s="14">
        <v>8.0585759678490039</v>
      </c>
      <c r="L26" s="14">
        <v>9.1150656220370276</v>
      </c>
      <c r="M26" s="14">
        <v>2.5835595668994564</v>
      </c>
      <c r="N26" s="14">
        <v>3.1696608846256882</v>
      </c>
      <c r="O26" s="14">
        <v>1.1017454973186926</v>
      </c>
      <c r="P26" s="14">
        <v>17.97172594702846</v>
      </c>
      <c r="Q26" s="14">
        <v>0.19308118682751874</v>
      </c>
      <c r="R26" s="14">
        <v>0.11203709655916916</v>
      </c>
      <c r="S26" s="14">
        <v>18.473736753063065</v>
      </c>
      <c r="T26" s="14">
        <v>17.607434593846399</v>
      </c>
      <c r="U26" s="14">
        <f t="shared" ref="U26:U30" si="15">50%*0.0207067861234345</f>
        <v>1.035339306171725E-2</v>
      </c>
      <c r="V26" s="14">
        <v>1.1810914970794948</v>
      </c>
      <c r="W26" s="14">
        <v>0.13586719198859573</v>
      </c>
      <c r="X26" s="13">
        <f t="shared" ref="X26:X27" si="16">50%*0.05</f>
        <v>2.5000000000000001E-2</v>
      </c>
      <c r="Y26" s="13">
        <v>4.5521292217327446E-2</v>
      </c>
      <c r="Z26" s="13">
        <v>11.494382080180644</v>
      </c>
      <c r="AA26" s="13">
        <v>11.539903372397971</v>
      </c>
      <c r="AB26" s="14"/>
      <c r="AC26" s="13"/>
      <c r="AD26" s="14"/>
      <c r="AE26" s="13"/>
      <c r="AF26" s="13">
        <v>0.84786324786324785</v>
      </c>
      <c r="AG26" s="13">
        <v>2.5953652063091193</v>
      </c>
      <c r="AH26" s="13">
        <v>3.4432284541723672</v>
      </c>
      <c r="AI26" s="13"/>
      <c r="AJ26" s="13">
        <v>2.864870259481036</v>
      </c>
      <c r="AK26" s="14">
        <v>109.16666666666667</v>
      </c>
      <c r="AL26" s="14">
        <v>24.391666666666669</v>
      </c>
      <c r="AM26" s="14">
        <v>133.58333333333334</v>
      </c>
      <c r="AN26" s="15">
        <v>171.70625000000004</v>
      </c>
      <c r="AO26" s="15">
        <v>61.400000000000006</v>
      </c>
      <c r="AP26" s="13">
        <v>127.66189061971481</v>
      </c>
      <c r="AQ26" s="13">
        <v>60.461677540126658</v>
      </c>
      <c r="AR26" s="13">
        <v>25.767038400119766</v>
      </c>
      <c r="AS26" s="13">
        <v>8.8521629746965651</v>
      </c>
      <c r="AT26" s="13">
        <v>7.5906204592015509</v>
      </c>
      <c r="AU26" s="13">
        <v>0.10715840494225087</v>
      </c>
      <c r="AV26" s="13">
        <v>0.77997107577888725</v>
      </c>
      <c r="AW26" s="16">
        <v>5.7573946389500143E-4</v>
      </c>
      <c r="AX26" s="13">
        <v>5.8983302628033814E-2</v>
      </c>
      <c r="AY26" s="17">
        <v>4.0754728857835265E-3</v>
      </c>
      <c r="AZ26" s="17">
        <v>4.1063924386500871E-3</v>
      </c>
      <c r="BA26" s="13">
        <v>1.7301541564616052E-2</v>
      </c>
      <c r="BB26" s="17">
        <v>8.6951537258989054E-4</v>
      </c>
      <c r="BC26" s="17">
        <v>1.1730450101715014E-3</v>
      </c>
      <c r="BD26" s="16">
        <v>1.0439019139371787E-2</v>
      </c>
      <c r="BE26" s="16">
        <v>0.16370486190367495</v>
      </c>
      <c r="BF26" s="16">
        <v>4.2120864128461083E-3</v>
      </c>
      <c r="BG26" s="16">
        <v>6.0836647292750083E-3</v>
      </c>
      <c r="BH26" s="16">
        <v>1.7996411516407525E-3</v>
      </c>
      <c r="BI26" s="16">
        <v>1.0539124725227667E-3</v>
      </c>
      <c r="BJ26" s="18">
        <v>3.1836454585680763E-4</v>
      </c>
      <c r="BK26" s="18">
        <v>2.0251396648044692E-4</v>
      </c>
      <c r="BL26" s="18">
        <v>4.8300913374220212E-5</v>
      </c>
      <c r="BM26" s="18">
        <v>1.0874403815580286E-4</v>
      </c>
      <c r="BN26" s="13">
        <v>0.20935999999999999</v>
      </c>
      <c r="BO26" s="13">
        <v>6.4477726320024548E-3</v>
      </c>
    </row>
    <row r="27" spans="1:67" ht="15.75" customHeight="1" x14ac:dyDescent="0.25">
      <c r="A27" s="51" t="s">
        <v>88</v>
      </c>
      <c r="B27" s="48" t="s">
        <v>141</v>
      </c>
      <c r="C27" s="12">
        <v>6.44</v>
      </c>
      <c r="D27" s="12">
        <v>12.9</v>
      </c>
      <c r="E27" s="12">
        <v>0.33</v>
      </c>
      <c r="F27" s="19">
        <v>17.2</v>
      </c>
      <c r="G27" s="13">
        <f t="shared" si="14"/>
        <v>7.9131560751574001E-2</v>
      </c>
      <c r="H27" s="13">
        <v>67.546655209976194</v>
      </c>
      <c r="I27" s="13">
        <v>0.13661106244735949</v>
      </c>
      <c r="J27" s="13">
        <v>8.6947706166252754</v>
      </c>
      <c r="K27" s="13">
        <v>8.4895692793759441</v>
      </c>
      <c r="L27" s="13">
        <v>12.606844153899893</v>
      </c>
      <c r="M27" s="13">
        <v>2.85147791147324</v>
      </c>
      <c r="N27" s="13">
        <v>2.2990151071766345</v>
      </c>
      <c r="O27" s="13">
        <v>0.96833890279066992</v>
      </c>
      <c r="P27" s="13">
        <v>19.386164781541758</v>
      </c>
      <c r="Q27" s="13">
        <v>0.31499076187370934</v>
      </c>
      <c r="R27" s="13">
        <f t="shared" ref="R27:R29" si="17">50%*0.0611790421615135</f>
        <v>3.058952108075675E-2</v>
      </c>
      <c r="S27" s="13">
        <v>17.2913027841348</v>
      </c>
      <c r="T27" s="13">
        <v>9.4532907381795077</v>
      </c>
      <c r="U27" s="13">
        <f t="shared" si="15"/>
        <v>1.035339306171725E-2</v>
      </c>
      <c r="V27" s="13">
        <v>0.59930776628375315</v>
      </c>
      <c r="W27" s="13">
        <v>0.27923814889343224</v>
      </c>
      <c r="X27" s="13">
        <f t="shared" si="16"/>
        <v>2.5000000000000001E-2</v>
      </c>
      <c r="Y27" s="13">
        <f>50%*0.02</f>
        <v>0.01</v>
      </c>
      <c r="Z27" s="13">
        <v>10.677414526669578</v>
      </c>
      <c r="AA27" s="13">
        <v>10.677414526669578</v>
      </c>
      <c r="AB27" s="14"/>
      <c r="AC27" s="13"/>
      <c r="AD27" s="14"/>
      <c r="AE27" s="13"/>
      <c r="AF27" s="13">
        <v>0.70379503505384211</v>
      </c>
      <c r="AG27" s="13">
        <v>3.0711503962349709</v>
      </c>
      <c r="AH27" s="13">
        <v>3.7749454312888133</v>
      </c>
      <c r="AI27" s="13"/>
      <c r="AJ27" s="13"/>
      <c r="AK27" s="14">
        <v>111.25</v>
      </c>
      <c r="AL27" s="14">
        <v>43.80833333333333</v>
      </c>
      <c r="AM27" s="14">
        <v>155</v>
      </c>
      <c r="AN27" s="15">
        <v>105.02749999999997</v>
      </c>
      <c r="AO27" s="15">
        <v>62.814</v>
      </c>
      <c r="AP27" s="13">
        <v>120.34679816987413</v>
      </c>
      <c r="AQ27" s="13">
        <v>54.372012176372891</v>
      </c>
      <c r="AR27" s="13">
        <v>26.947452467688006</v>
      </c>
      <c r="AS27" s="13">
        <v>8.8459164780909276</v>
      </c>
      <c r="AT27" s="13">
        <v>7.3916257228575155</v>
      </c>
      <c r="AU27" s="13">
        <v>7.162682424568001E-2</v>
      </c>
      <c r="AV27" s="13">
        <v>1.4083703676057915</v>
      </c>
      <c r="AW27" s="16">
        <v>7.2809290407208527E-4</v>
      </c>
      <c r="AX27" s="13">
        <v>6.4080625077370085E-2</v>
      </c>
      <c r="AY27" s="17">
        <v>3.147326346268845E-3</v>
      </c>
      <c r="AZ27" s="17">
        <v>4.589590235646774E-3</v>
      </c>
      <c r="BA27" s="13">
        <v>2.0170004322143786E-2</v>
      </c>
      <c r="BB27" s="17">
        <v>2.0844189682126107E-4</v>
      </c>
      <c r="BC27" s="17">
        <v>1.3630152623634005E-3</v>
      </c>
      <c r="BD27" s="16">
        <v>1.1700312866366048E-2</v>
      </c>
      <c r="BE27" s="16">
        <v>0.18374800273910066</v>
      </c>
      <c r="BF27" s="16">
        <v>4.5149828725106252E-3</v>
      </c>
      <c r="BG27" s="16">
        <v>3.059039461609055E-2</v>
      </c>
      <c r="BH27" s="16">
        <v>2.9516476205004739E-3</v>
      </c>
      <c r="BI27" s="16">
        <v>1.5701276085529131E-3</v>
      </c>
      <c r="BJ27" s="18">
        <v>5.4645720086879596E-4</v>
      </c>
      <c r="BK27" s="18">
        <v>2.8598031391327474E-4</v>
      </c>
      <c r="BL27" s="18">
        <v>3.290252954647153E-5</v>
      </c>
      <c r="BM27" s="18">
        <v>1.2718600953895071E-4</v>
      </c>
      <c r="BN27" s="13">
        <v>0.28999999999999998</v>
      </c>
      <c r="BO27" s="13">
        <v>7.0000000000000007E-2</v>
      </c>
    </row>
    <row r="28" spans="1:67" ht="15.75" customHeight="1" x14ac:dyDescent="0.25">
      <c r="A28" s="52" t="s">
        <v>89</v>
      </c>
      <c r="B28" s="48" t="s">
        <v>141</v>
      </c>
      <c r="C28" s="12">
        <v>6.44</v>
      </c>
      <c r="D28" s="12">
        <v>15</v>
      </c>
      <c r="E28" s="12">
        <v>0.16</v>
      </c>
      <c r="F28" s="19">
        <v>16.5</v>
      </c>
      <c r="G28" s="13">
        <f t="shared" si="14"/>
        <v>7.9131560751574001E-2</v>
      </c>
      <c r="H28" s="13">
        <v>80.357488585466001</v>
      </c>
      <c r="I28" s="13">
        <v>0.13661106244735949</v>
      </c>
      <c r="J28" s="13">
        <v>10.280720645143139</v>
      </c>
      <c r="K28" s="13">
        <v>9.5328407430373403</v>
      </c>
      <c r="L28" s="13">
        <v>15.474157892110384</v>
      </c>
      <c r="M28" s="13">
        <v>2.5872163309922205</v>
      </c>
      <c r="N28" s="13">
        <v>0.59871052129213909</v>
      </c>
      <c r="O28" s="13">
        <f>50%*0.262269788953794</f>
        <v>0.131134894476897</v>
      </c>
      <c r="P28" s="13">
        <v>22.412168222717401</v>
      </c>
      <c r="Q28" s="13">
        <v>7.475074511364628E-2</v>
      </c>
      <c r="R28" s="13">
        <f t="shared" si="17"/>
        <v>3.058952108075675E-2</v>
      </c>
      <c r="S28" s="13">
        <v>16.826350820660949</v>
      </c>
      <c r="T28" s="13">
        <v>11.466539828353771</v>
      </c>
      <c r="U28" s="13">
        <f t="shared" si="15"/>
        <v>1.035339306171725E-2</v>
      </c>
      <c r="V28" s="13">
        <v>1.8270697243021297</v>
      </c>
      <c r="W28" s="13">
        <v>0.4504399551254018</v>
      </c>
      <c r="X28" s="13">
        <v>1.4939692323903415</v>
      </c>
      <c r="Y28" s="13">
        <v>4.7438348308162813E-2</v>
      </c>
      <c r="Z28" s="13">
        <v>14.726798195571282</v>
      </c>
      <c r="AA28" s="13">
        <v>16.268205776269788</v>
      </c>
      <c r="AB28" s="14"/>
      <c r="AC28" s="13"/>
      <c r="AD28" s="14"/>
      <c r="AE28" s="13"/>
      <c r="AF28" s="13">
        <v>1.0941124839646208</v>
      </c>
      <c r="AG28" s="13">
        <v>4.258072946498956</v>
      </c>
      <c r="AH28" s="13">
        <v>5.3521854304635772</v>
      </c>
      <c r="AI28" s="13"/>
      <c r="AJ28" s="13"/>
      <c r="AK28" s="14">
        <v>70.599999999999994</v>
      </c>
      <c r="AL28" s="14">
        <v>48.766666666666673</v>
      </c>
      <c r="AM28" s="14">
        <v>119.33333333333333</v>
      </c>
      <c r="AN28" s="15">
        <v>322.72499999999991</v>
      </c>
      <c r="AO28" s="15">
        <v>87</v>
      </c>
      <c r="AP28" s="13">
        <v>151.67969236794787</v>
      </c>
      <c r="AQ28" s="13">
        <v>65.681390709058448</v>
      </c>
      <c r="AR28" s="13">
        <v>30.485278432057484</v>
      </c>
      <c r="AS28" s="13">
        <v>9.9443876609751083</v>
      </c>
      <c r="AT28" s="13">
        <v>8.2235879513943058</v>
      </c>
      <c r="AU28" s="13">
        <v>1.9103385016892321E-2</v>
      </c>
      <c r="AV28" s="13">
        <v>0.60666628393584221</v>
      </c>
      <c r="AW28" s="16">
        <v>1.382977925510207E-4</v>
      </c>
      <c r="AX28" s="13">
        <v>7.2090703212041335E-2</v>
      </c>
      <c r="AY28" s="17">
        <v>2.1382935196550532E-3</v>
      </c>
      <c r="AZ28" s="17">
        <v>4.8136196090242814E-3</v>
      </c>
      <c r="BA28" s="13">
        <v>1.7615617346203719E-2</v>
      </c>
      <c r="BB28" s="17">
        <v>4.1698801459093271E-4</v>
      </c>
      <c r="BC28" s="17">
        <v>8.5001039299137555E-4</v>
      </c>
      <c r="BD28" s="16">
        <v>1.3049241936729388E-2</v>
      </c>
      <c r="BE28" s="16">
        <v>0.21144099520657383</v>
      </c>
      <c r="BF28" s="16">
        <v>4.967266374174298E-3</v>
      </c>
      <c r="BG28" s="16">
        <v>8.0341082899969413E-3</v>
      </c>
      <c r="BH28" s="16">
        <v>1.9051085605196107E-3</v>
      </c>
      <c r="BI28" s="16">
        <v>6.2905021553569891E-4</v>
      </c>
      <c r="BJ28" s="18">
        <v>3.1332578465399151E-4</v>
      </c>
      <c r="BK28" s="18">
        <v>1.6260973663208297E-4</v>
      </c>
      <c r="BL28" s="18">
        <v>2.0728593614277066E-5</v>
      </c>
      <c r="BM28" s="18">
        <v>5.7996820349761522E-5</v>
      </c>
      <c r="BN28" s="13">
        <v>0.16389000000000001</v>
      </c>
      <c r="BO28" s="13">
        <v>6.4477726320024548E-3</v>
      </c>
    </row>
    <row r="29" spans="1:67" ht="15.75" customHeight="1" x14ac:dyDescent="0.25">
      <c r="A29" s="52" t="s">
        <v>90</v>
      </c>
      <c r="B29" s="48" t="s">
        <v>141</v>
      </c>
      <c r="C29" s="12">
        <v>6.2675000000000001</v>
      </c>
      <c r="D29" s="12">
        <v>18.899999999999999</v>
      </c>
      <c r="E29" s="12">
        <v>0.14500000000000002</v>
      </c>
      <c r="F29" s="19">
        <v>16.7</v>
      </c>
      <c r="G29" s="14">
        <f t="shared" si="14"/>
        <v>7.9131560751574001E-2</v>
      </c>
      <c r="H29" s="14">
        <v>90.050226254991955</v>
      </c>
      <c r="I29" s="14">
        <v>0.13661106244735949</v>
      </c>
      <c r="J29" s="14">
        <v>11.828926065839179</v>
      </c>
      <c r="K29" s="14">
        <v>7.0392356243546006</v>
      </c>
      <c r="L29" s="14">
        <v>20.339131194171365</v>
      </c>
      <c r="M29" s="14">
        <v>2.749526977408399</v>
      </c>
      <c r="N29" s="14">
        <v>3.0509679029701502</v>
      </c>
      <c r="O29" s="14">
        <v>0.83506238861752824</v>
      </c>
      <c r="P29" s="14">
        <v>28.52802019575212</v>
      </c>
      <c r="Q29" s="14">
        <v>7.475074511364628E-2</v>
      </c>
      <c r="R29" s="14">
        <f t="shared" si="17"/>
        <v>3.058952108075675E-2</v>
      </c>
      <c r="S29" s="14">
        <v>21.23887628235833</v>
      </c>
      <c r="T29" s="14">
        <v>13.801900048863146</v>
      </c>
      <c r="U29" s="14">
        <f t="shared" si="15"/>
        <v>1.035339306171725E-2</v>
      </c>
      <c r="V29" s="14">
        <v>2.4481875856188764</v>
      </c>
      <c r="W29" s="14">
        <v>0.3473469761417593</v>
      </c>
      <c r="X29" s="13">
        <f t="shared" ref="X29:X34" si="18">50%*0.05</f>
        <v>2.5000000000000001E-2</v>
      </c>
      <c r="Y29" s="13">
        <v>5.313515580194985E-2</v>
      </c>
      <c r="Z29" s="13">
        <v>17.720210328905775</v>
      </c>
      <c r="AA29" s="13">
        <v>17.773345484707725</v>
      </c>
      <c r="AB29" s="14"/>
      <c r="AC29" s="13"/>
      <c r="AD29" s="14"/>
      <c r="AE29" s="13"/>
      <c r="AF29" s="13">
        <v>1.5015123894402806</v>
      </c>
      <c r="AG29" s="13">
        <v>1.059282944201809</v>
      </c>
      <c r="AH29" s="13">
        <v>2.5607953336420897</v>
      </c>
      <c r="AI29" s="13"/>
      <c r="AJ29" s="13"/>
      <c r="AK29" s="14">
        <v>72.2</v>
      </c>
      <c r="AL29" s="14">
        <v>39.975000000000001</v>
      </c>
      <c r="AM29" s="14">
        <v>112.16666666666667</v>
      </c>
      <c r="AN29" s="15">
        <v>129.13333333333333</v>
      </c>
      <c r="AO29" s="15">
        <v>55.256770328812578</v>
      </c>
      <c r="AP29" s="13">
        <v>152.63103320218616</v>
      </c>
      <c r="AQ29" s="13">
        <v>71.281380904697215</v>
      </c>
      <c r="AR29" s="13">
        <v>34.362877588702027</v>
      </c>
      <c r="AS29" s="13">
        <v>12.177130067887267</v>
      </c>
      <c r="AT29" s="13">
        <v>9.8483489972709801</v>
      </c>
      <c r="AU29" s="13">
        <v>6.045556509982989E-2</v>
      </c>
      <c r="AV29" s="13">
        <v>0.37990773283910895</v>
      </c>
      <c r="AW29" s="16">
        <v>1.2208297769028692E-3</v>
      </c>
      <c r="AX29" s="13">
        <v>7.6730213286535051E-2</v>
      </c>
      <c r="AY29" s="17">
        <v>1.7738331287571209E-3</v>
      </c>
      <c r="AZ29" s="17">
        <v>5.0851225564017607E-3</v>
      </c>
      <c r="BA29" s="13">
        <v>1.5709551937761131E-2</v>
      </c>
      <c r="BB29" s="17">
        <v>7.5685252735799898E-4</v>
      </c>
      <c r="BC29" s="17">
        <v>1.2713524859694618E-3</v>
      </c>
      <c r="BD29" s="16">
        <v>1.4201839757195108E-2</v>
      </c>
      <c r="BE29" s="16">
        <v>0.2418492353343985</v>
      </c>
      <c r="BF29" s="16">
        <v>5.2175534681939096E-3</v>
      </c>
      <c r="BG29" s="16">
        <v>1.3764453961456105E-2</v>
      </c>
      <c r="BH29" s="16">
        <v>1.4446515317215367E-3</v>
      </c>
      <c r="BI29" s="16">
        <v>5.4433469411059403E-4</v>
      </c>
      <c r="BJ29" s="18">
        <v>2.6577691133164167E-4</v>
      </c>
      <c r="BK29" s="18">
        <v>2.0863261505719606E-4</v>
      </c>
      <c r="BL29" s="18">
        <v>4.4944855360480113E-5</v>
      </c>
      <c r="BM29" s="18">
        <v>1.2305246422893482E-4</v>
      </c>
      <c r="BN29" s="13">
        <v>0.13053000000000001</v>
      </c>
      <c r="BO29" s="13">
        <v>6.4477726320024548E-3</v>
      </c>
    </row>
    <row r="30" spans="1:67" ht="15.75" customHeight="1" x14ac:dyDescent="0.25">
      <c r="A30" s="51" t="s">
        <v>91</v>
      </c>
      <c r="B30" s="48" t="s">
        <v>141</v>
      </c>
      <c r="C30" s="12">
        <v>7.4</v>
      </c>
      <c r="D30" s="12">
        <v>16.2</v>
      </c>
      <c r="E30" s="12">
        <v>0.13</v>
      </c>
      <c r="F30" s="19">
        <v>16.899999999999999</v>
      </c>
      <c r="G30" s="14">
        <f t="shared" si="14"/>
        <v>7.9131560751574001E-2</v>
      </c>
      <c r="H30" s="14">
        <v>71.935540834127849</v>
      </c>
      <c r="I30" s="14">
        <v>5.8950072281744994</v>
      </c>
      <c r="J30" s="14">
        <v>10.227417389843888</v>
      </c>
      <c r="K30" s="14">
        <v>6.570671215774972</v>
      </c>
      <c r="L30" s="14">
        <v>13.793194936540411</v>
      </c>
      <c r="M30" s="14">
        <v>2.5211707417355034</v>
      </c>
      <c r="N30" s="14">
        <v>3.3353932187233686</v>
      </c>
      <c r="O30" s="14">
        <v>2.3369445441827041</v>
      </c>
      <c r="P30" s="14">
        <v>26.192393685536718</v>
      </c>
      <c r="Q30" s="14">
        <v>0.24876571387168059</v>
      </c>
      <c r="R30" s="14">
        <v>0.10483836112287742</v>
      </c>
      <c r="S30" s="14">
        <v>16.574700279063965</v>
      </c>
      <c r="T30" s="14">
        <v>21.504753632945889</v>
      </c>
      <c r="U30" s="14">
        <f t="shared" si="15"/>
        <v>1.035339306171725E-2</v>
      </c>
      <c r="V30" s="14">
        <v>1.9995377053437722</v>
      </c>
      <c r="W30" s="14">
        <v>0.19412165335793805</v>
      </c>
      <c r="X30" s="13">
        <f t="shared" si="18"/>
        <v>2.5000000000000001E-2</v>
      </c>
      <c r="Y30" s="13">
        <f>50%*0.02</f>
        <v>0.01</v>
      </c>
      <c r="Z30" s="13">
        <v>8.1585769648547739</v>
      </c>
      <c r="AA30" s="13">
        <v>8.168356066368796</v>
      </c>
      <c r="AB30" s="14">
        <f>AC30-SUM(I30,Q30,S30)</f>
        <v>-6.4522837937973456</v>
      </c>
      <c r="AC30" s="13">
        <v>16.266189427312799</v>
      </c>
      <c r="AD30" s="14">
        <f t="shared" si="5"/>
        <v>2.6903254031956756</v>
      </c>
      <c r="AE30" s="13">
        <v>18.956514830508475</v>
      </c>
      <c r="AF30" s="13">
        <v>0.98062289899597055</v>
      </c>
      <c r="AG30" s="13">
        <v>1.4084150819196957</v>
      </c>
      <c r="AH30" s="13">
        <v>2.3890379809156665</v>
      </c>
      <c r="AI30" s="13"/>
      <c r="AJ30" s="13"/>
      <c r="AK30" s="14">
        <v>124.05555555555553</v>
      </c>
      <c r="AL30" s="14">
        <v>10.498055555555554</v>
      </c>
      <c r="AM30" s="14">
        <v>134.55555555555557</v>
      </c>
      <c r="AN30" s="15"/>
      <c r="AO30" s="15">
        <v>84.5</v>
      </c>
      <c r="AP30" s="13">
        <v>78.549714657029426</v>
      </c>
      <c r="AQ30" s="13">
        <v>43.187902843506897</v>
      </c>
      <c r="AR30" s="13">
        <v>21.582076122394664</v>
      </c>
      <c r="AS30" s="13">
        <v>7.6112622779949257</v>
      </c>
      <c r="AT30" s="13">
        <v>5.371077514879163</v>
      </c>
      <c r="AU30" s="13">
        <v>1.9103385016892321E-2</v>
      </c>
      <c r="AV30" s="13">
        <v>0.54142076229726321</v>
      </c>
      <c r="AW30" s="16">
        <v>3.6404645203604263E-4</v>
      </c>
      <c r="AX30" s="13">
        <v>3.9395020644155919E-2</v>
      </c>
      <c r="AY30" s="17">
        <v>7.8683158656721124E-4</v>
      </c>
      <c r="AZ30" s="17">
        <v>2.5816445075513101E-3</v>
      </c>
      <c r="BA30" s="13">
        <v>1.0517216539403544E-2</v>
      </c>
      <c r="BB30" s="17">
        <v>1.0213652944241793E-3</v>
      </c>
      <c r="BC30" s="17">
        <v>1.6263286354459188E-4</v>
      </c>
      <c r="BD30" s="16">
        <v>7.3711971058106097E-3</v>
      </c>
      <c r="BE30" s="16">
        <v>0.12428669253595069</v>
      </c>
      <c r="BF30" s="16">
        <v>2.6304682822453208E-3</v>
      </c>
      <c r="BG30" s="16">
        <v>4.5885591924135823E-3</v>
      </c>
      <c r="BH30" s="16">
        <v>1.0150788158306506E-3</v>
      </c>
      <c r="BI30" s="16">
        <v>2.9975163436010162E-4</v>
      </c>
      <c r="BJ30" s="18">
        <v>1.8451801587777527E-4</v>
      </c>
      <c r="BK30" s="18">
        <v>6.6507049747273209E-4</v>
      </c>
      <c r="BL30" s="18">
        <v>1.3161011818588614E-5</v>
      </c>
      <c r="BM30" s="18">
        <v>5.0874403815580286E-5</v>
      </c>
      <c r="BN30" s="13">
        <v>0.09</v>
      </c>
      <c r="BO30" s="13">
        <v>6.4477726320024548E-3</v>
      </c>
    </row>
    <row r="31" spans="1:67" ht="15.75" customHeight="1" x14ac:dyDescent="0.25">
      <c r="A31" s="51" t="s">
        <v>92</v>
      </c>
      <c r="B31" s="48" t="s">
        <v>141</v>
      </c>
      <c r="C31" s="12">
        <v>6.21</v>
      </c>
      <c r="D31" s="12">
        <v>15.1</v>
      </c>
      <c r="E31" s="12">
        <v>0.22008039370141388</v>
      </c>
      <c r="F31" s="19">
        <v>18.899999999999999</v>
      </c>
      <c r="G31" s="14">
        <f t="shared" si="14"/>
        <v>7.9131560751574001E-2</v>
      </c>
      <c r="H31" s="14">
        <v>62.641738592501731</v>
      </c>
      <c r="I31" s="14">
        <v>2.4915621955572576</v>
      </c>
      <c r="J31" s="14">
        <v>10.004803277891877</v>
      </c>
      <c r="K31" s="14">
        <v>7.1329533382663257</v>
      </c>
      <c r="L31" s="14">
        <v>17.854506212884875</v>
      </c>
      <c r="M31" s="14">
        <v>2.7405362245235247</v>
      </c>
      <c r="N31" s="14">
        <v>2.355949729844256</v>
      </c>
      <c r="O31" s="14">
        <v>0.86139775311689393</v>
      </c>
      <c r="P31" s="14">
        <v>22.693413815474006</v>
      </c>
      <c r="Q31" s="14">
        <v>0.1233735463536572</v>
      </c>
      <c r="R31" s="14">
        <v>6.8759034519842305E-2</v>
      </c>
      <c r="S31" s="14">
        <v>17.541403985814025</v>
      </c>
      <c r="T31" s="14">
        <v>21.628819963681952</v>
      </c>
      <c r="U31" s="14">
        <v>0.17119629423304988</v>
      </c>
      <c r="V31" s="14">
        <v>1.5871525251023706</v>
      </c>
      <c r="W31" s="14">
        <v>0.32251450860032094</v>
      </c>
      <c r="X31" s="13">
        <f t="shared" si="18"/>
        <v>2.5000000000000001E-2</v>
      </c>
      <c r="Y31" s="13">
        <v>2.3790022338049072E-2</v>
      </c>
      <c r="Z31" s="13">
        <v>9.2226771011912376</v>
      </c>
      <c r="AA31" s="13">
        <v>9.2464671235292872</v>
      </c>
      <c r="AB31" s="14"/>
      <c r="AD31" s="14"/>
      <c r="AE31" s="13"/>
      <c r="AF31" s="13">
        <v>0.74074667735256805</v>
      </c>
      <c r="AG31" s="13">
        <v>1.4335946126550696</v>
      </c>
      <c r="AH31" s="13">
        <v>2.1743412900076375</v>
      </c>
      <c r="AI31" s="13"/>
      <c r="AJ31" s="13"/>
      <c r="AK31" s="14">
        <v>206.75</v>
      </c>
      <c r="AL31" s="14">
        <v>2.8216666666666668</v>
      </c>
      <c r="AM31" s="14">
        <v>209.58333333333334</v>
      </c>
      <c r="AN31" s="15">
        <v>154.48333333333332</v>
      </c>
      <c r="AO31" s="15">
        <v>80</v>
      </c>
      <c r="AP31" s="13">
        <v>108.71994171369568</v>
      </c>
      <c r="AQ31" s="13">
        <v>60.399219757275503</v>
      </c>
      <c r="AR31" s="13">
        <v>32.648582838464989</v>
      </c>
      <c r="AS31" s="13">
        <v>11.138549993828432</v>
      </c>
      <c r="AT31" s="13">
        <v>7.630348989598013</v>
      </c>
      <c r="AU31" s="13">
        <v>9.3986411102157774E-2</v>
      </c>
      <c r="AV31" s="13">
        <v>1.5080586893134598</v>
      </c>
      <c r="AW31" s="16">
        <v>3.8224877463784476E-3</v>
      </c>
      <c r="AX31" s="13">
        <v>5.920175930443395E-2</v>
      </c>
      <c r="AY31" s="17">
        <v>4.0915242501494984E-3</v>
      </c>
      <c r="AZ31" s="17">
        <v>5.3067137099665823E-3</v>
      </c>
      <c r="BA31" s="13">
        <v>1.72885751332661E-2</v>
      </c>
      <c r="BB31" s="17">
        <v>3.1266284523189159E-4</v>
      </c>
      <c r="BC31" s="17">
        <v>1.5333921701588254E-3</v>
      </c>
      <c r="BD31" s="16">
        <v>1.7784475556876393E-2</v>
      </c>
      <c r="BE31" s="16">
        <v>0.19093814197671763</v>
      </c>
      <c r="BF31" s="16">
        <v>3.5334648567474456E-3</v>
      </c>
      <c r="BG31" s="16">
        <v>9.701743652493118E-2</v>
      </c>
      <c r="BH31" s="16">
        <v>4.0315187011713792E-3</v>
      </c>
      <c r="BI31" s="16">
        <v>1.5701276085529131E-3</v>
      </c>
      <c r="BJ31" s="18">
        <v>7.0968467645298188E-4</v>
      </c>
      <c r="BK31" s="18">
        <v>3.3253524873636604E-4</v>
      </c>
      <c r="BL31" s="18">
        <v>6.5805059092943068E-6</v>
      </c>
      <c r="BM31" s="18">
        <v>2.5437201907790142E-4</v>
      </c>
      <c r="BN31" s="13">
        <v>0.36</v>
      </c>
      <c r="BO31" s="13">
        <v>0.04</v>
      </c>
    </row>
    <row r="32" spans="1:67" ht="15.75" customHeight="1" x14ac:dyDescent="0.25">
      <c r="A32" s="52" t="s">
        <v>93</v>
      </c>
      <c r="B32" s="48" t="s">
        <v>141</v>
      </c>
      <c r="C32" s="12">
        <v>7</v>
      </c>
      <c r="D32" s="12">
        <v>12.9</v>
      </c>
      <c r="E32" s="12">
        <v>0.32</v>
      </c>
      <c r="F32" s="19">
        <v>18.7</v>
      </c>
      <c r="G32" s="14">
        <f t="shared" si="14"/>
        <v>7.9131560751574001E-2</v>
      </c>
      <c r="H32" s="14">
        <v>62.942846446173519</v>
      </c>
      <c r="I32" s="14">
        <v>0.13661106244735949</v>
      </c>
      <c r="J32" s="14">
        <v>9.1655366090085746</v>
      </c>
      <c r="K32" s="14">
        <v>7.934111301397345</v>
      </c>
      <c r="L32" s="14">
        <v>17.768711013523628</v>
      </c>
      <c r="M32" s="14">
        <v>2.424996045461278</v>
      </c>
      <c r="N32" s="14">
        <v>1.78483671851923</v>
      </c>
      <c r="O32" s="14">
        <f>50%*0.262269788953794</f>
        <v>0.131134894476897</v>
      </c>
      <c r="P32" s="14">
        <v>17.976490000846191</v>
      </c>
      <c r="Q32" s="14">
        <v>0.38383436582980107</v>
      </c>
      <c r="R32" s="14">
        <f t="shared" ref="R32:R33" si="19">50%*0.0611790421615135</f>
        <v>3.058952108075675E-2</v>
      </c>
      <c r="S32" s="14">
        <v>11.816516114049051</v>
      </c>
      <c r="T32" s="14">
        <v>10.169153121869352</v>
      </c>
      <c r="U32" s="14">
        <f>50%*0.0207067861234345</f>
        <v>1.035339306171725E-2</v>
      </c>
      <c r="V32" s="14">
        <v>1.2354439745399501</v>
      </c>
      <c r="W32" s="14">
        <f>50%*0.0536505254545221</f>
        <v>2.6825262727261049E-2</v>
      </c>
      <c r="X32" s="13">
        <f t="shared" si="18"/>
        <v>2.5000000000000001E-2</v>
      </c>
      <c r="Y32" s="13">
        <v>4.0431868950111582E-2</v>
      </c>
      <c r="Z32" s="13">
        <v>7.4418535246801891</v>
      </c>
      <c r="AA32" s="13">
        <v>7.4822853936303009</v>
      </c>
      <c r="AB32" s="14"/>
      <c r="AC32" s="28"/>
      <c r="AD32" s="14"/>
      <c r="AE32" s="13"/>
      <c r="AF32" s="13">
        <v>0.89906498363721365</v>
      </c>
      <c r="AG32" s="13">
        <v>1.3423566549582775</v>
      </c>
      <c r="AH32" s="13">
        <v>2.241421638595491</v>
      </c>
      <c r="AI32" s="13"/>
      <c r="AJ32" s="13"/>
      <c r="AK32" s="14">
        <v>198.83333333333334</v>
      </c>
      <c r="AL32" s="14">
        <v>6.7216666666666667</v>
      </c>
      <c r="AM32" s="14">
        <v>205.58333333333334</v>
      </c>
      <c r="AN32" s="15">
        <v>84.093750000000014</v>
      </c>
      <c r="AO32" s="15">
        <v>35.512</v>
      </c>
      <c r="AP32" s="13">
        <v>115.14594926207475</v>
      </c>
      <c r="AQ32" s="13">
        <v>56.299863996023625</v>
      </c>
      <c r="AR32" s="13">
        <v>28.524178726483356</v>
      </c>
      <c r="AS32" s="13">
        <v>9.870569380785847</v>
      </c>
      <c r="AT32" s="13">
        <v>7.9476228327062808</v>
      </c>
      <c r="AU32" s="13">
        <v>0.1008304236189453</v>
      </c>
      <c r="AV32" s="13">
        <v>1.6995991355422682</v>
      </c>
      <c r="AW32" s="16">
        <v>2.9123716162883411E-3</v>
      </c>
      <c r="AX32" s="13">
        <v>5.0681948924829058E-2</v>
      </c>
      <c r="AY32" s="17">
        <v>3.3046926635822869E-3</v>
      </c>
      <c r="AZ32" s="17">
        <v>4.0158914561909276E-3</v>
      </c>
      <c r="BA32" s="13">
        <v>1.8729289727704941E-2</v>
      </c>
      <c r="BB32" s="17">
        <v>3.1266284523189159E-4</v>
      </c>
      <c r="BC32" s="17">
        <v>1.1926383545679754E-3</v>
      </c>
      <c r="BD32" s="16">
        <v>1.7316463042221751E-2</v>
      </c>
      <c r="BE32" s="16">
        <v>0.16115042227801871</v>
      </c>
      <c r="BF32" s="16">
        <v>2.944554047289538E-3</v>
      </c>
      <c r="BG32" s="16">
        <v>2.1498663058445219E-3</v>
      </c>
      <c r="BH32" s="16">
        <v>4.1035101065494389E-3</v>
      </c>
      <c r="BI32" s="16">
        <v>1.9983442290673441E-3</v>
      </c>
      <c r="BJ32" s="18">
        <v>7.0968467645298188E-4</v>
      </c>
      <c r="BK32" s="18">
        <v>3.9904229848363923E-4</v>
      </c>
      <c r="BL32" s="18">
        <v>6.5805059092943068E-6</v>
      </c>
      <c r="BM32" s="18">
        <v>3.1796502384737679E-4</v>
      </c>
      <c r="BN32" s="13">
        <v>0.41</v>
      </c>
      <c r="BO32" s="13">
        <v>6.4477726320024548E-3</v>
      </c>
    </row>
    <row r="33" spans="1:67" ht="15.75" customHeight="1" x14ac:dyDescent="0.25">
      <c r="A33" s="52" t="s">
        <v>94</v>
      </c>
      <c r="B33" s="48" t="s">
        <v>141</v>
      </c>
      <c r="C33" s="12">
        <v>6.2030000000000003</v>
      </c>
      <c r="D33" s="12">
        <v>11.7</v>
      </c>
      <c r="E33" s="12">
        <v>1.63</v>
      </c>
      <c r="F33" s="19">
        <v>18.7</v>
      </c>
      <c r="G33" s="14">
        <f t="shared" si="14"/>
        <v>7.9131560751574001E-2</v>
      </c>
      <c r="H33" s="14">
        <v>49.963475782060563</v>
      </c>
      <c r="I33" s="14">
        <v>0.54565083047367979</v>
      </c>
      <c r="J33" s="14">
        <v>8.7286105363489792</v>
      </c>
      <c r="K33" s="14">
        <v>6.8401169817337122</v>
      </c>
      <c r="L33" s="14">
        <v>12.080164512533891</v>
      </c>
      <c r="M33" s="14">
        <v>2.2893349884742946</v>
      </c>
      <c r="N33" s="14">
        <v>2.9445379327776635</v>
      </c>
      <c r="O33" s="14">
        <v>0.89538356128368568</v>
      </c>
      <c r="P33" s="14">
        <v>17.581609454771087</v>
      </c>
      <c r="Q33" s="14">
        <v>0.2655494549791928</v>
      </c>
      <c r="R33" s="14">
        <f t="shared" si="19"/>
        <v>3.058952108075675E-2</v>
      </c>
      <c r="S33" s="14">
        <v>9.1024456669284746</v>
      </c>
      <c r="T33" s="14">
        <v>7.4667699637569953</v>
      </c>
      <c r="U33" s="14">
        <v>0.22810844261407168</v>
      </c>
      <c r="V33" s="14">
        <v>1.1467076618557088</v>
      </c>
      <c r="W33" s="14">
        <v>0.27749558633024812</v>
      </c>
      <c r="X33" s="13">
        <f t="shared" si="18"/>
        <v>2.5000000000000001E-2</v>
      </c>
      <c r="Y33" s="13">
        <v>7.3715562174236707E-2</v>
      </c>
      <c r="Z33" s="13">
        <v>7.8594162735413597</v>
      </c>
      <c r="AA33" s="13">
        <v>7.9331318357155967</v>
      </c>
      <c r="AB33" s="14"/>
      <c r="AC33" s="13"/>
      <c r="AD33" s="14"/>
      <c r="AE33" s="13"/>
      <c r="AF33" s="13">
        <v>0.65918876199381105</v>
      </c>
      <c r="AG33" s="13">
        <v>2.4216276810550057</v>
      </c>
      <c r="AH33" s="13">
        <v>3.0808164430488163</v>
      </c>
      <c r="AI33" s="13"/>
      <c r="AJ33" s="13"/>
      <c r="AK33" s="14">
        <v>293.80555555555554</v>
      </c>
      <c r="AL33" s="14">
        <v>17.980555555555554</v>
      </c>
      <c r="AM33" s="14">
        <v>311.80555555555554</v>
      </c>
      <c r="AN33" s="15">
        <v>69.766666666666666</v>
      </c>
      <c r="AO33" s="15">
        <v>37</v>
      </c>
      <c r="AP33" s="13">
        <v>83.939280091150238</v>
      </c>
      <c r="AQ33" s="13">
        <v>45.181391948740327</v>
      </c>
      <c r="AR33" s="13">
        <v>24.425068983814892</v>
      </c>
      <c r="AS33" s="13">
        <v>8.7524408653912094</v>
      </c>
      <c r="AT33" s="13">
        <v>6.9160298845047814</v>
      </c>
      <c r="AU33" s="13">
        <v>0.44166348565971292</v>
      </c>
      <c r="AV33" s="13">
        <v>3.4866812180975533</v>
      </c>
      <c r="AW33" s="16">
        <v>6.3708129106307462E-3</v>
      </c>
      <c r="AX33" s="13">
        <v>4.806046880802755E-2</v>
      </c>
      <c r="AY33" s="17">
        <v>3.147326346268845E-3</v>
      </c>
      <c r="AZ33" s="17">
        <v>3.7290420664630036E-3</v>
      </c>
      <c r="BA33" s="13">
        <v>2.3051433511021468E-2</v>
      </c>
      <c r="BB33" s="17">
        <v>4.1688379364252214E-4</v>
      </c>
      <c r="BC33" s="17">
        <v>2.0445228935451003E-3</v>
      </c>
      <c r="BD33" s="16">
        <v>1.8252488071531035E-2</v>
      </c>
      <c r="BE33" s="16">
        <v>0.14494407669481851</v>
      </c>
      <c r="BF33" s="16">
        <v>2.6893593631911118E-3</v>
      </c>
      <c r="BG33" s="16">
        <v>2.1498663058445219E-3</v>
      </c>
      <c r="BH33" s="16">
        <v>7.631088970074397E-3</v>
      </c>
      <c r="BI33" s="16">
        <v>6.3518798709640582E-3</v>
      </c>
      <c r="BJ33" s="18">
        <v>1.4193693529059638E-3</v>
      </c>
      <c r="BK33" s="18">
        <v>6.8502261239691397E-4</v>
      </c>
      <c r="BL33" s="18">
        <v>6.5805059092943068E-6</v>
      </c>
      <c r="BM33" s="18">
        <v>5.7233704292527815E-4</v>
      </c>
      <c r="BN33" s="13">
        <v>0.77300000000000002</v>
      </c>
      <c r="BO33" s="13">
        <v>1.2999999999999999E-2</v>
      </c>
    </row>
    <row r="34" spans="1:67" ht="15.75" customHeight="1" x14ac:dyDescent="0.25">
      <c r="A34" s="52" t="s">
        <v>95</v>
      </c>
      <c r="B34" s="48" t="s">
        <v>141</v>
      </c>
      <c r="C34" s="12">
        <v>7.1260000000000003</v>
      </c>
      <c r="D34" s="12">
        <v>20.7</v>
      </c>
      <c r="E34" s="12">
        <v>0.81</v>
      </c>
      <c r="F34" s="19">
        <v>20.8</v>
      </c>
      <c r="G34" s="14">
        <f t="shared" si="14"/>
        <v>7.9131560751574001E-2</v>
      </c>
      <c r="H34" s="14">
        <v>66.559529154033697</v>
      </c>
      <c r="I34" s="14">
        <v>0.13661106244735949</v>
      </c>
      <c r="J34" s="14">
        <v>19.070100234537051</v>
      </c>
      <c r="K34" s="14">
        <v>10.894920366061214</v>
      </c>
      <c r="L34" s="14">
        <v>32.737876141524026</v>
      </c>
      <c r="M34" s="14">
        <v>3.1615079974845242</v>
      </c>
      <c r="N34" s="14">
        <v>1.7122982468799739</v>
      </c>
      <c r="O34" s="14">
        <v>1.3389224149282253</v>
      </c>
      <c r="P34" s="14">
        <v>20.73607311087919</v>
      </c>
      <c r="Q34" s="14">
        <v>0.70176719921747621</v>
      </c>
      <c r="R34" s="14">
        <v>0.13772298837915473</v>
      </c>
      <c r="S34" s="14">
        <v>0.79426464682629927</v>
      </c>
      <c r="T34" s="14">
        <v>7.725547643695104</v>
      </c>
      <c r="U34" s="14">
        <f t="shared" ref="U34:U38" si="20">50%*0.0207067861234345</f>
        <v>1.035339306171725E-2</v>
      </c>
      <c r="V34" s="14">
        <v>1.1520408567254525</v>
      </c>
      <c r="W34" s="14">
        <f>50%*0.0536505254545221</f>
        <v>2.6825262727261049E-2</v>
      </c>
      <c r="X34" s="13">
        <f t="shared" si="18"/>
        <v>2.5000000000000001E-2</v>
      </c>
      <c r="Y34" s="13">
        <v>3.4628307433851278E-2</v>
      </c>
      <c r="Z34" s="13">
        <f>50%*0.02</f>
        <v>0.01</v>
      </c>
      <c r="AA34" s="13">
        <v>3.4628307433851278E-2</v>
      </c>
      <c r="AB34" s="14"/>
      <c r="AD34" s="14"/>
      <c r="AE34" s="13"/>
      <c r="AF34" s="13">
        <v>0.3378282518245686</v>
      </c>
      <c r="AG34" s="13">
        <v>2.9623754696609126</v>
      </c>
      <c r="AH34" s="13">
        <v>3.3002037214854814</v>
      </c>
      <c r="AI34" s="13"/>
      <c r="AJ34" s="13"/>
      <c r="AK34" s="14">
        <v>234.08333333333334</v>
      </c>
      <c r="AL34" s="14">
        <v>82.416666666666671</v>
      </c>
      <c r="AM34" s="14">
        <v>316.5</v>
      </c>
      <c r="AN34" s="15">
        <v>166.94166666666663</v>
      </c>
      <c r="AO34" s="15">
        <v>160</v>
      </c>
      <c r="AP34" s="13">
        <v>109.47344768652864</v>
      </c>
      <c r="AQ34" s="13">
        <v>54.204630459749289</v>
      </c>
      <c r="AR34" s="13">
        <v>57.278368107190971</v>
      </c>
      <c r="AS34" s="13">
        <v>16.544763534252212</v>
      </c>
      <c r="AT34" s="13">
        <v>14.67362172012594</v>
      </c>
      <c r="AU34" s="13">
        <v>1.5099375632554393</v>
      </c>
      <c r="AV34" s="13">
        <v>1.6723020821755199</v>
      </c>
      <c r="AW34" s="16">
        <v>3.2853372063992672</v>
      </c>
      <c r="AX34" s="13">
        <v>8.2139710326447096E-2</v>
      </c>
      <c r="AY34" s="17">
        <v>4.4062568847763831E-3</v>
      </c>
      <c r="AZ34" s="17">
        <v>5.7369877945584674E-3</v>
      </c>
      <c r="BA34" s="13">
        <v>2.1610718916582623E-2</v>
      </c>
      <c r="BB34" s="17">
        <v>1.0422094841063055E-3</v>
      </c>
      <c r="BC34" s="17">
        <v>3.5779150637039259E-3</v>
      </c>
      <c r="BD34" s="16">
        <v>3.1239835353197343E-2</v>
      </c>
      <c r="BE34" s="16">
        <v>0.25405158639580006</v>
      </c>
      <c r="BF34" s="16">
        <v>5.1038936819685328E-3</v>
      </c>
      <c r="BG34" s="16">
        <v>2.1498663058445245E-3</v>
      </c>
      <c r="BH34" s="16">
        <v>1.1590616265867716E-2</v>
      </c>
      <c r="BI34" s="16">
        <v>1.24896514316709E-2</v>
      </c>
      <c r="BJ34" s="18">
        <v>2.0580855617136472E-3</v>
      </c>
      <c r="BK34" s="18">
        <v>8.6459164671455165E-4</v>
      </c>
      <c r="BL34" s="18">
        <v>6.5805059092943068E-6</v>
      </c>
      <c r="BM34" s="18">
        <v>7.6311605723370431E-4</v>
      </c>
      <c r="BN34" s="13">
        <v>1.1200000000000001</v>
      </c>
      <c r="BO34" s="13">
        <v>6.4477726320024548E-3</v>
      </c>
    </row>
    <row r="35" spans="1:67" ht="15.75" customHeight="1" x14ac:dyDescent="0.25">
      <c r="A35" s="52" t="s">
        <v>96</v>
      </c>
      <c r="B35" s="48" t="s">
        <v>141</v>
      </c>
      <c r="C35" s="12">
        <v>6.52</v>
      </c>
      <c r="D35" s="12">
        <v>11.4</v>
      </c>
      <c r="E35" s="12">
        <v>1.27</v>
      </c>
      <c r="F35" s="19">
        <v>19.100000000000001</v>
      </c>
      <c r="G35" s="14">
        <f t="shared" si="14"/>
        <v>7.9131560751574001E-2</v>
      </c>
      <c r="H35" s="14">
        <v>38.899607908196032</v>
      </c>
      <c r="I35" s="14">
        <v>0.13661106244735949</v>
      </c>
      <c r="J35" s="14">
        <v>10.192484072197512</v>
      </c>
      <c r="K35" s="14">
        <v>6.3739997075214756</v>
      </c>
      <c r="L35" s="14">
        <v>26.222820500024952</v>
      </c>
      <c r="M35" s="14">
        <v>2.6806211743600445</v>
      </c>
      <c r="N35" s="14">
        <v>3.2304323993266766</v>
      </c>
      <c r="O35" s="14">
        <v>1.2061432380836485</v>
      </c>
      <c r="P35" s="14">
        <v>16.871113869066086</v>
      </c>
      <c r="Q35" s="14">
        <v>7.475074511364628E-2</v>
      </c>
      <c r="R35" s="14">
        <f>50%*0.0611790421615135</f>
        <v>3.058952108075675E-2</v>
      </c>
      <c r="S35" s="14">
        <v>6.1054271517251051</v>
      </c>
      <c r="T35" s="14">
        <v>6.0163159494157039</v>
      </c>
      <c r="U35" s="14">
        <f t="shared" si="20"/>
        <v>1.035339306171725E-2</v>
      </c>
      <c r="V35" s="14">
        <v>1.3349996681623493</v>
      </c>
      <c r="W35" s="14">
        <v>0.20501396215406834</v>
      </c>
      <c r="X35" s="13">
        <v>0.12354116012504322</v>
      </c>
      <c r="Y35" s="13">
        <v>9.7207055858882799E-2</v>
      </c>
      <c r="Z35" s="13">
        <v>1.9749210327478584</v>
      </c>
      <c r="AA35" s="13">
        <v>2.1956692487317842</v>
      </c>
      <c r="AB35" s="14"/>
      <c r="AC35" s="13"/>
      <c r="AD35" s="14"/>
      <c r="AE35" s="13"/>
      <c r="AF35" s="13">
        <v>0.35252711274810716</v>
      </c>
      <c r="AG35" s="13"/>
      <c r="AH35" s="13"/>
      <c r="AI35" s="13"/>
      <c r="AJ35" s="13"/>
      <c r="AK35" s="14">
        <v>395.16666666666669</v>
      </c>
      <c r="AL35" s="14">
        <v>3.2833333333333328</v>
      </c>
      <c r="AM35" s="14">
        <v>398.5</v>
      </c>
      <c r="AN35" s="15">
        <v>106.31111111111113</v>
      </c>
      <c r="AO35" s="15">
        <v>55.333333333333336</v>
      </c>
      <c r="AP35" s="13">
        <v>60.052560680778342</v>
      </c>
      <c r="AQ35" s="13">
        <v>33.285717155313748</v>
      </c>
      <c r="AR35" s="13">
        <v>31.221054668396622</v>
      </c>
      <c r="AS35" s="13">
        <v>9.291211800041145</v>
      </c>
      <c r="AT35" s="13">
        <v>6.0021679714974816</v>
      </c>
      <c r="AU35" s="13">
        <v>4.2022484376398959</v>
      </c>
      <c r="AV35" s="13">
        <v>4.1031425486885675</v>
      </c>
      <c r="AW35" s="16">
        <v>0.95507586691655799</v>
      </c>
      <c r="AX35" s="13">
        <v>5.2138326767496558E-2</v>
      </c>
      <c r="AY35" s="17">
        <v>5.9799200579108052E-3</v>
      </c>
      <c r="AZ35" s="17">
        <v>4.1593161510548888E-3</v>
      </c>
      <c r="BA35" s="13">
        <v>2.5932862699899153E-2</v>
      </c>
      <c r="BB35" s="17">
        <v>1.3548723293381967E-3</v>
      </c>
      <c r="BC35" s="17">
        <v>4.4297996026810508E-3</v>
      </c>
      <c r="BD35" s="16">
        <v>2.1294569416786206E-2</v>
      </c>
      <c r="BE35" s="16">
        <v>0.14505820588906643</v>
      </c>
      <c r="BF35" s="16">
        <v>2.3556432378316308E-3</v>
      </c>
      <c r="BG35" s="16"/>
      <c r="BH35" s="16">
        <v>1.8285816966027327E-2</v>
      </c>
      <c r="BI35" s="16">
        <v>2.2624111450512428E-2</v>
      </c>
      <c r="BJ35" s="18">
        <v>3.1935810440384183E-3</v>
      </c>
      <c r="BK35" s="18">
        <v>1.7291832934291031E-3</v>
      </c>
      <c r="BL35" s="18">
        <v>1.9741517727882922E-4</v>
      </c>
      <c r="BM35" s="18">
        <v>1.2082670906200317E-3</v>
      </c>
      <c r="BN35" s="13">
        <v>1.6800000000000002</v>
      </c>
      <c r="BO35" s="13">
        <v>3.0000000000000002E-2</v>
      </c>
    </row>
    <row r="36" spans="1:67" ht="15.75" customHeight="1" x14ac:dyDescent="0.25">
      <c r="A36" s="52" t="s">
        <v>97</v>
      </c>
      <c r="B36" s="48" t="s">
        <v>141</v>
      </c>
      <c r="C36" s="12">
        <v>6.6319999999999997</v>
      </c>
      <c r="D36" s="12">
        <v>16.100000000000001</v>
      </c>
      <c r="E36" s="12">
        <v>0.19</v>
      </c>
      <c r="F36" s="19">
        <v>20.8</v>
      </c>
      <c r="G36" s="14">
        <f t="shared" si="14"/>
        <v>7.9131560751574001E-2</v>
      </c>
      <c r="H36" s="14">
        <v>56.179100799142432</v>
      </c>
      <c r="I36" s="14">
        <v>0.13661106244735949</v>
      </c>
      <c r="J36" s="14">
        <v>13.559858101247368</v>
      </c>
      <c r="K36" s="14">
        <v>7.2012688757390606</v>
      </c>
      <c r="L36" s="14">
        <v>20.831766804730776</v>
      </c>
      <c r="M36" s="14">
        <v>2.7143416356462859</v>
      </c>
      <c r="N36" s="14">
        <v>3.0435931055412957</v>
      </c>
      <c r="O36" s="14">
        <v>2.1112873485136574</v>
      </c>
      <c r="P36" s="14">
        <v>23.280022847149745</v>
      </c>
      <c r="Q36" s="14">
        <v>0.15870557548092598</v>
      </c>
      <c r="R36" s="14">
        <v>0.10629723165857494</v>
      </c>
      <c r="S36" s="14">
        <v>12.325871826258894</v>
      </c>
      <c r="T36" s="14">
        <v>18.566547683823508</v>
      </c>
      <c r="U36" s="14">
        <f t="shared" si="20"/>
        <v>1.035339306171725E-2</v>
      </c>
      <c r="V36" s="14">
        <v>0.48330954408973581</v>
      </c>
      <c r="W36" s="14">
        <v>0.17660950524483371</v>
      </c>
      <c r="X36" s="13">
        <f>50%*0.05</f>
        <v>2.5000000000000001E-2</v>
      </c>
      <c r="Y36" s="13">
        <v>7.3715562174236707E-2</v>
      </c>
      <c r="Z36" s="13">
        <v>7.8594162735413597</v>
      </c>
      <c r="AA36" s="13">
        <v>7.9331318357155967</v>
      </c>
      <c r="AB36" s="14"/>
      <c r="AC36" s="13"/>
      <c r="AD36" s="14"/>
      <c r="AE36" s="13"/>
      <c r="AF36" s="13">
        <v>0.65918876199381105</v>
      </c>
      <c r="AG36" s="13"/>
      <c r="AH36" s="13"/>
      <c r="AI36" s="13"/>
      <c r="AJ36" s="13"/>
      <c r="AK36" s="14">
        <v>234.25</v>
      </c>
      <c r="AL36" s="14">
        <v>42.68611111111111</v>
      </c>
      <c r="AM36" s="14">
        <v>276.91666666666663</v>
      </c>
      <c r="AN36" s="15">
        <v>113.78611111111114</v>
      </c>
      <c r="AO36" s="15">
        <v>82.5</v>
      </c>
      <c r="AP36" s="13">
        <v>107.42298797125441</v>
      </c>
      <c r="AQ36" s="13">
        <v>53.299648349373726</v>
      </c>
      <c r="AR36" s="13">
        <v>38.277591446678976</v>
      </c>
      <c r="AS36" s="13">
        <v>11.861615040800933</v>
      </c>
      <c r="AT36" s="13">
        <v>10.874848911589506</v>
      </c>
      <c r="AU36" s="13">
        <v>2.8938364329841524</v>
      </c>
      <c r="AV36" s="13">
        <v>1.7858326827341713</v>
      </c>
      <c r="AW36" s="16">
        <v>0.44486476438804412</v>
      </c>
      <c r="AX36" s="13">
        <v>5.8255113706700064E-2</v>
      </c>
      <c r="AY36" s="17">
        <v>4.720989519403267E-3</v>
      </c>
      <c r="AZ36" s="17">
        <v>5.0198643202386583E-3</v>
      </c>
      <c r="BA36" s="13">
        <v>2.593286269989915E-2</v>
      </c>
      <c r="BB36" s="17">
        <v>7.2954663887441385E-4</v>
      </c>
      <c r="BC36" s="17">
        <v>2.8964074325222261E-3</v>
      </c>
      <c r="BD36" s="16">
        <v>2.7261728978632889E-2</v>
      </c>
      <c r="BE36" s="16">
        <v>0.18226432321387812</v>
      </c>
      <c r="BF36" s="16">
        <v>3.33716125359481E-3</v>
      </c>
      <c r="BG36" s="16">
        <v>2.1498663058445219E-3</v>
      </c>
      <c r="BH36" s="16">
        <v>9.5028655099039655E-3</v>
      </c>
      <c r="BI36" s="16">
        <v>1.5058951154757484E-2</v>
      </c>
      <c r="BJ36" s="18">
        <v>1.7742116911324546E-3</v>
      </c>
      <c r="BK36" s="18">
        <v>8.6459164671455165E-4</v>
      </c>
      <c r="BL36" s="18">
        <v>1.3161011818588612E-4</v>
      </c>
      <c r="BM36" s="18">
        <v>5.0874403815580284E-4</v>
      </c>
      <c r="BN36" s="13">
        <v>0.91</v>
      </c>
      <c r="BO36" s="13">
        <v>0.04</v>
      </c>
    </row>
    <row r="37" spans="1:67" ht="15.75" customHeight="1" x14ac:dyDescent="0.25">
      <c r="A37" s="51" t="s">
        <v>98</v>
      </c>
      <c r="B37" s="48" t="s">
        <v>141</v>
      </c>
      <c r="C37" s="12">
        <v>6.617</v>
      </c>
      <c r="D37" s="12">
        <v>14.2</v>
      </c>
      <c r="E37" s="12">
        <v>0.70420787608000002</v>
      </c>
      <c r="F37" s="19">
        <v>19.8</v>
      </c>
      <c r="G37" s="14">
        <f t="shared" si="14"/>
        <v>7.9131560751574001E-2</v>
      </c>
      <c r="H37" s="14">
        <v>61.701794393845368</v>
      </c>
      <c r="I37" s="14">
        <v>0.13661106244735949</v>
      </c>
      <c r="J37" s="14">
        <v>10.311816626298331</v>
      </c>
      <c r="K37" s="14">
        <v>6.5866861834492125</v>
      </c>
      <c r="L37" s="14">
        <v>19.965607066220869</v>
      </c>
      <c r="M37" s="14">
        <v>3.008441340934132</v>
      </c>
      <c r="N37" s="14">
        <v>1.2970823676217045</v>
      </c>
      <c r="O37" s="14">
        <v>1.5264787561461646</v>
      </c>
      <c r="P37" s="14">
        <v>17.900829266916762</v>
      </c>
      <c r="Q37" s="14">
        <v>0.45146397130746657</v>
      </c>
      <c r="R37" s="14">
        <v>0.13207167763834896</v>
      </c>
      <c r="S37" s="14">
        <v>7.2638420511927286</v>
      </c>
      <c r="T37" s="14">
        <v>17.059238257649024</v>
      </c>
      <c r="U37" s="14">
        <f t="shared" si="20"/>
        <v>1.035339306171725E-2</v>
      </c>
      <c r="V37" s="14">
        <f>50%*0.0697428567090431</f>
        <v>3.4871428354521547E-2</v>
      </c>
      <c r="W37" s="14">
        <v>0.10842153382010249</v>
      </c>
      <c r="X37" s="13">
        <v>0.27710743580837482</v>
      </c>
      <c r="Y37" s="13">
        <v>8.4691306173876449E-2</v>
      </c>
      <c r="Z37" s="13">
        <v>4.7513214926079437</v>
      </c>
      <c r="AA37" s="13">
        <v>5.1131202345901947</v>
      </c>
      <c r="AB37" s="14"/>
      <c r="AC37" s="13"/>
      <c r="AD37" s="14"/>
      <c r="AE37" s="13"/>
      <c r="AF37" s="13">
        <v>0.69060091398949597</v>
      </c>
      <c r="AG37" s="13"/>
      <c r="AH37" s="13"/>
      <c r="AI37" s="13"/>
      <c r="AJ37" s="13"/>
      <c r="AK37" s="14">
        <v>174.08333333333334</v>
      </c>
      <c r="AL37" s="14">
        <v>2.3441666666666667</v>
      </c>
      <c r="AM37" s="14">
        <v>176.5</v>
      </c>
      <c r="AN37" s="15"/>
      <c r="AO37" s="15">
        <v>39.5</v>
      </c>
      <c r="AP37" s="13">
        <v>123.48500208292536</v>
      </c>
      <c r="AQ37" s="13">
        <v>55.053700844058071</v>
      </c>
      <c r="AR37" s="13">
        <v>33.134497080692647</v>
      </c>
      <c r="AS37" s="13">
        <v>10.164181184941372</v>
      </c>
      <c r="AT37" s="13">
        <v>8.3160798449037436</v>
      </c>
      <c r="AU37" s="13">
        <v>2.2302380965171458</v>
      </c>
      <c r="AV37" s="13">
        <v>1.4339543255853566</v>
      </c>
      <c r="AW37" s="16">
        <v>0.22327825533911255</v>
      </c>
      <c r="AX37" s="13">
        <v>6.0821639344981172E-2</v>
      </c>
      <c r="AY37" s="17">
        <v>2.1716151911328019E-3</v>
      </c>
      <c r="AZ37" s="17">
        <v>4.6607665030588474E-3</v>
      </c>
      <c r="BA37" s="13">
        <v>1.7927589994600923E-2</v>
      </c>
      <c r="BB37" s="17">
        <v>4.7198806892636056E-4</v>
      </c>
      <c r="BC37" s="17">
        <v>1.5659490339976353E-3</v>
      </c>
      <c r="BD37" s="16">
        <v>1.1447549371068719E-2</v>
      </c>
      <c r="BE37" s="16">
        <v>0.16023956454908697</v>
      </c>
      <c r="BF37" s="16">
        <v>3.059257396740006E-3</v>
      </c>
      <c r="BG37" s="16">
        <v>2.1498663058445219E-3</v>
      </c>
      <c r="BH37" s="16">
        <v>5.382393346609525E-3</v>
      </c>
      <c r="BI37" s="16">
        <v>1.033860936867731E-2</v>
      </c>
      <c r="BJ37" s="18">
        <v>1.0808058127798172E-3</v>
      </c>
      <c r="BK37" s="18">
        <v>7.0427864096455825E-4</v>
      </c>
      <c r="BL37" s="18">
        <v>6.0480084920994902E-5</v>
      </c>
      <c r="BM37" s="18">
        <v>5.8854871475261499E-4</v>
      </c>
      <c r="BN37" s="13">
        <v>0.59968888021213207</v>
      </c>
      <c r="BO37" s="13">
        <v>6.4477726320024548E-3</v>
      </c>
    </row>
    <row r="38" spans="1:67" ht="15.75" customHeight="1" x14ac:dyDescent="0.25">
      <c r="A38" s="52" t="s">
        <v>99</v>
      </c>
      <c r="B38" s="48" t="s">
        <v>141</v>
      </c>
      <c r="C38" s="12">
        <v>6.2984999999999998</v>
      </c>
      <c r="D38" s="12">
        <v>9.8000000000000007</v>
      </c>
      <c r="E38" s="12">
        <v>2.1129653040614991</v>
      </c>
      <c r="F38" s="19">
        <v>17</v>
      </c>
      <c r="G38" s="14">
        <f t="shared" si="14"/>
        <v>7.9131560751574001E-2</v>
      </c>
      <c r="H38" s="14">
        <v>45.088765354710617</v>
      </c>
      <c r="I38" s="14">
        <v>0.13661106244735949</v>
      </c>
      <c r="J38" s="14">
        <v>7.9668425481414795</v>
      </c>
      <c r="K38" s="14">
        <v>6.1600962637556318</v>
      </c>
      <c r="L38" s="14">
        <v>15.986244323569037</v>
      </c>
      <c r="M38" s="14">
        <v>2.3598491555346186</v>
      </c>
      <c r="N38" s="14">
        <v>1.1081609484005259</v>
      </c>
      <c r="O38" s="14">
        <v>0.98592531636928105</v>
      </c>
      <c r="P38" s="14">
        <v>15.103345274024763</v>
      </c>
      <c r="Q38" s="14">
        <v>0.34028257798065425</v>
      </c>
      <c r="R38" s="14">
        <f>50%*0.0611790421615135</f>
        <v>3.058952108075675E-2</v>
      </c>
      <c r="S38" s="14">
        <v>7.6644297466813107</v>
      </c>
      <c r="T38" s="14">
        <v>15.992138507082597</v>
      </c>
      <c r="U38" s="14">
        <f t="shared" si="20"/>
        <v>1.035339306171725E-2</v>
      </c>
      <c r="V38" s="14">
        <v>0.25452213674211177</v>
      </c>
      <c r="W38" s="14">
        <v>0.11470235393340891</v>
      </c>
      <c r="X38" s="13">
        <f>50%*0.05</f>
        <v>2.5000000000000001E-2</v>
      </c>
      <c r="Y38" s="13">
        <v>0.12223855522889542</v>
      </c>
      <c r="Z38" s="13"/>
      <c r="AA38" s="13"/>
      <c r="AB38" s="14"/>
      <c r="AC38" s="13"/>
      <c r="AD38" s="14"/>
      <c r="AE38" s="13"/>
      <c r="AF38" s="13">
        <v>0.61710660937180262</v>
      </c>
      <c r="AG38" s="13"/>
      <c r="AH38" s="13"/>
      <c r="AI38" s="13"/>
      <c r="AJ38" s="13"/>
      <c r="AK38" s="14">
        <v>268.01102350404221</v>
      </c>
      <c r="AL38" s="14">
        <v>23.87038224250044</v>
      </c>
      <c r="AM38" s="14">
        <v>291.90638347473504</v>
      </c>
      <c r="AN38" s="15">
        <v>69.76666666666668</v>
      </c>
      <c r="AO38" s="15"/>
      <c r="AP38" s="13">
        <v>85.898784853394105</v>
      </c>
      <c r="AQ38" s="13">
        <v>40.505133492206902</v>
      </c>
      <c r="AR38" s="13">
        <v>23.510037995907979</v>
      </c>
      <c r="AS38" s="13">
        <v>7.7383325653157788</v>
      </c>
      <c r="AT38" s="13">
        <v>6.3202183624351944</v>
      </c>
      <c r="AU38" s="13">
        <v>1.0039131256155431</v>
      </c>
      <c r="AV38" s="13">
        <v>2.6929263486415653</v>
      </c>
      <c r="AW38" s="16">
        <v>9.9762357927676862E-2</v>
      </c>
      <c r="AX38" s="13">
        <v>4.4460106172029605E-2</v>
      </c>
      <c r="AY38" s="17">
        <v>2.6272314794271393E-3</v>
      </c>
      <c r="AZ38" s="17">
        <v>3.6675556417323841E-3</v>
      </c>
      <c r="BA38" s="13">
        <v>1.8026335963117274E-2</v>
      </c>
      <c r="BB38" s="17">
        <v>3.9007404658912662E-4</v>
      </c>
      <c r="BC38" s="17">
        <v>1.6263286354459188E-4</v>
      </c>
      <c r="BD38" s="16">
        <v>9.7042111906468515E-3</v>
      </c>
      <c r="BE38" s="16">
        <v>0.11203185066711105</v>
      </c>
      <c r="BF38" s="16">
        <v>2.2275880360117001E-3</v>
      </c>
      <c r="BG38" s="16">
        <v>2.1498663058445219E-3</v>
      </c>
      <c r="BH38" s="16">
        <v>8.1015553620768146E-3</v>
      </c>
      <c r="BI38" s="16">
        <v>1.079297060251827E-2</v>
      </c>
      <c r="BJ38" s="18">
        <v>1.5598998803757922E-3</v>
      </c>
      <c r="BK38" s="18">
        <v>8.2853846591266281E-4</v>
      </c>
      <c r="BL38" s="18">
        <v>1.0150862590159052E-4</v>
      </c>
      <c r="BM38" s="18">
        <v>6.5679786525673777E-4</v>
      </c>
      <c r="BN38" s="13">
        <v>0.75771520848696794</v>
      </c>
      <c r="BO38" s="13">
        <v>6.4477726320024548E-3</v>
      </c>
    </row>
    <row r="39" spans="1:67" ht="15.75" customHeight="1" x14ac:dyDescent="0.25">
      <c r="A39" s="51" t="s">
        <v>100</v>
      </c>
      <c r="B39" s="48" t="s">
        <v>141</v>
      </c>
      <c r="C39" s="12">
        <v>6.44</v>
      </c>
      <c r="D39" s="12">
        <v>15.7</v>
      </c>
      <c r="E39" s="12">
        <v>0.28999999999999998</v>
      </c>
      <c r="F39" s="19">
        <v>17.2</v>
      </c>
      <c r="G39" s="14">
        <f t="shared" si="14"/>
        <v>7.9131560751574001E-2</v>
      </c>
      <c r="H39" s="14">
        <v>75.413612608866728</v>
      </c>
      <c r="I39" s="14">
        <v>0.13661106244735949</v>
      </c>
      <c r="J39" s="14">
        <v>16.428564242776112</v>
      </c>
      <c r="K39" s="14">
        <v>7.2217776327382195</v>
      </c>
      <c r="L39" s="14">
        <v>17.64743500174659</v>
      </c>
      <c r="M39" s="14">
        <v>3.1224746022162368</v>
      </c>
      <c r="N39" s="14">
        <v>1.595961001532749</v>
      </c>
      <c r="O39" s="14">
        <v>1.6524997381157946</v>
      </c>
      <c r="P39" s="14">
        <v>22.787950243984994</v>
      </c>
      <c r="Q39" s="14">
        <v>0.19518747962178021</v>
      </c>
      <c r="R39" s="14">
        <v>0.21836523373446207</v>
      </c>
      <c r="S39" s="14">
        <v>11.613915996961531</v>
      </c>
      <c r="T39" s="14">
        <v>19.903433660574692</v>
      </c>
      <c r="U39" s="14">
        <v>0.16928501633333731</v>
      </c>
      <c r="V39" s="14">
        <v>0.23112150398465092</v>
      </c>
      <c r="W39" s="14">
        <v>0.20281350875208423</v>
      </c>
      <c r="X39" s="13"/>
      <c r="Y39" s="13">
        <v>7.4564400409976125E-2</v>
      </c>
      <c r="Z39" s="13"/>
      <c r="AA39" s="13"/>
      <c r="AB39" s="14"/>
      <c r="AC39" s="13"/>
      <c r="AD39" s="14"/>
      <c r="AE39" s="13"/>
      <c r="AF39" s="13">
        <v>1.4645833333333329</v>
      </c>
      <c r="AG39" s="13"/>
      <c r="AH39" s="13"/>
      <c r="AI39" s="13"/>
      <c r="AJ39" s="13"/>
      <c r="AK39" s="14">
        <v>72.224488719780425</v>
      </c>
      <c r="AL39" s="14">
        <v>12.702562437382223</v>
      </c>
      <c r="AM39" s="14">
        <v>84.921500550897676</v>
      </c>
      <c r="AN39" s="15">
        <v>154.69166666666666</v>
      </c>
      <c r="AO39" s="15">
        <v>104.5</v>
      </c>
      <c r="AP39" s="13">
        <v>152.87450785399346</v>
      </c>
      <c r="AQ39" s="13">
        <v>66.818731453978515</v>
      </c>
      <c r="AR39" s="13">
        <v>41.689774581233259</v>
      </c>
      <c r="AS39" s="13">
        <v>12.547202335596243</v>
      </c>
      <c r="AT39" s="13">
        <v>10.155461172651155</v>
      </c>
      <c r="AU39" s="13">
        <v>0.35029686370012236</v>
      </c>
      <c r="AV39" s="13">
        <v>0.50295455286421331</v>
      </c>
      <c r="AW39" s="16">
        <v>9.136199443211751E-2</v>
      </c>
      <c r="AX39" s="13">
        <v>7.2234199723434159E-2</v>
      </c>
      <c r="AY39" s="17">
        <v>1.6955784552035013E-3</v>
      </c>
      <c r="AZ39" s="17">
        <v>5.5368517693317309E-3</v>
      </c>
      <c r="BA39" s="13">
        <v>1.4360602439676838E-2</v>
      </c>
      <c r="BB39" s="17">
        <v>5.1282462566124064E-4</v>
      </c>
      <c r="BC39" s="17">
        <v>8.7211166935822039E-4</v>
      </c>
      <c r="BD39" s="16">
        <v>1.3248731850709312E-2</v>
      </c>
      <c r="BE39" s="16">
        <v>0.19598753090734991</v>
      </c>
      <c r="BF39" s="16">
        <v>1.7143592456039796E-3</v>
      </c>
      <c r="BG39" s="16">
        <v>2.1498663058445219E-3</v>
      </c>
      <c r="BH39" s="16">
        <v>2.09854136292284E-3</v>
      </c>
      <c r="BI39" s="16">
        <v>2.9053711811530486E-3</v>
      </c>
      <c r="BJ39" s="18">
        <v>4.0044099982874243E-4</v>
      </c>
      <c r="BK39" s="18">
        <v>3.0054296310750488E-4</v>
      </c>
      <c r="BL39" s="18">
        <v>3.2565081297492058E-5</v>
      </c>
      <c r="BM39" s="18">
        <v>1.8944444728583804E-4</v>
      </c>
      <c r="BN39" s="13">
        <v>0.21830733992185936</v>
      </c>
      <c r="BO39" s="13">
        <v>6.4477726320024548E-3</v>
      </c>
    </row>
    <row r="40" spans="1:67" ht="15.75" customHeight="1" x14ac:dyDescent="0.25">
      <c r="A40" s="51" t="s">
        <v>101</v>
      </c>
      <c r="B40" s="48" t="s">
        <v>141</v>
      </c>
      <c r="C40" s="12">
        <v>6.6</v>
      </c>
      <c r="D40" s="12">
        <v>17.100000000000001</v>
      </c>
      <c r="E40" s="12">
        <v>0.19</v>
      </c>
      <c r="F40" s="19">
        <v>17.3</v>
      </c>
      <c r="G40" s="14">
        <f t="shared" si="14"/>
        <v>7.9131560751574001E-2</v>
      </c>
      <c r="H40" s="14">
        <v>80.21563418057832</v>
      </c>
      <c r="I40" s="14">
        <v>0.13661106244735949</v>
      </c>
      <c r="J40" s="14">
        <v>13.702204443671462</v>
      </c>
      <c r="K40" s="14">
        <v>7.61647141017907</v>
      </c>
      <c r="L40" s="14">
        <v>22.454985278706523</v>
      </c>
      <c r="M40" s="14">
        <v>2.9705422948473275</v>
      </c>
      <c r="N40" s="14">
        <v>1.9976834995990711</v>
      </c>
      <c r="O40" s="14">
        <v>1.6874562153900436</v>
      </c>
      <c r="P40" s="14">
        <v>22.302744478605476</v>
      </c>
      <c r="Q40" s="14">
        <v>0.25577654602760569</v>
      </c>
      <c r="R40" s="14">
        <v>8.6049880680093407E-2</v>
      </c>
      <c r="S40" s="14">
        <v>10.14852052015244</v>
      </c>
      <c r="T40" s="14">
        <v>20.868967037829773</v>
      </c>
      <c r="U40" s="14">
        <v>0.18724039922062718</v>
      </c>
      <c r="V40" s="14">
        <f>50%*0.0697428567090431</f>
        <v>3.4871428354521547E-2</v>
      </c>
      <c r="W40" s="14">
        <v>0.13038724639087002</v>
      </c>
      <c r="X40" s="13"/>
      <c r="Y40" s="13">
        <v>6.0249402118209748E-2</v>
      </c>
      <c r="Z40" s="13"/>
      <c r="AA40" s="13"/>
      <c r="AB40" s="14"/>
      <c r="AC40" s="13"/>
      <c r="AD40" s="14"/>
      <c r="AE40" s="13"/>
      <c r="AF40" s="13">
        <v>1.6468749999999994</v>
      </c>
      <c r="AG40" s="13"/>
      <c r="AH40" s="13"/>
      <c r="AI40" s="13"/>
      <c r="AJ40" s="13"/>
      <c r="AK40" s="14">
        <v>49.913826837736352</v>
      </c>
      <c r="AL40" s="14">
        <v>12.788596834489246</v>
      </c>
      <c r="AM40" s="14">
        <v>62.702423672225599</v>
      </c>
      <c r="AN40" s="15"/>
      <c r="AO40" s="15">
        <v>102</v>
      </c>
      <c r="AP40" s="13">
        <v>169.4066604475619</v>
      </c>
      <c r="AQ40" s="13">
        <v>76.134732367254315</v>
      </c>
      <c r="AR40" s="13">
        <v>48.795237936024748</v>
      </c>
      <c r="AS40" s="13">
        <v>14.56249588973462</v>
      </c>
      <c r="AT40" s="13">
        <v>11.455900351166164</v>
      </c>
      <c r="AU40" s="13">
        <v>0.17251107982809563</v>
      </c>
      <c r="AV40" s="13">
        <v>0.39791002655556451</v>
      </c>
      <c r="AW40" s="16">
        <v>4.945631575764365E-2</v>
      </c>
      <c r="AX40" s="13">
        <v>7.8848725127085004E-2</v>
      </c>
      <c r="AY40" s="17">
        <v>1.8581443714499105E-3</v>
      </c>
      <c r="AZ40" s="17">
        <v>6.0961236869216326E-3</v>
      </c>
      <c r="BA40" s="13">
        <v>1.3056809877948739E-2</v>
      </c>
      <c r="BB40" s="17">
        <v>4.6922541751759453E-4</v>
      </c>
      <c r="BC40" s="17">
        <v>6.5454592808861138E-3</v>
      </c>
      <c r="BD40" s="16">
        <v>1.5248825772225215E-2</v>
      </c>
      <c r="BE40" s="16">
        <v>0.22675629809517689</v>
      </c>
      <c r="BF40" s="16">
        <v>1.624843567193041E-3</v>
      </c>
      <c r="BG40" s="16">
        <v>2.1498663058445219E-3</v>
      </c>
      <c r="BH40" s="16">
        <v>1.7399809729143209E-3</v>
      </c>
      <c r="BI40" s="16">
        <v>2.6532158204133644E-3</v>
      </c>
      <c r="BJ40" s="18">
        <v>3.6597126491155806E-4</v>
      </c>
      <c r="BK40" s="18">
        <v>3.3725887769442073E-4</v>
      </c>
      <c r="BL40" s="18">
        <v>2.1735065250624685E-5</v>
      </c>
      <c r="BM40" s="18">
        <v>1.8743796963663275E-4</v>
      </c>
      <c r="BN40" s="13">
        <v>0.16761450467620001</v>
      </c>
      <c r="BO40" s="13">
        <v>6.4477726320024548E-3</v>
      </c>
    </row>
    <row r="41" spans="1:67" ht="15.75" customHeight="1" x14ac:dyDescent="0.25">
      <c r="A41" s="51" t="s">
        <v>102</v>
      </c>
      <c r="B41" s="48" t="s">
        <v>141</v>
      </c>
      <c r="C41" s="12">
        <v>6.1</v>
      </c>
      <c r="D41" s="12">
        <v>45.8</v>
      </c>
      <c r="E41" s="12">
        <v>0.30844998947505015</v>
      </c>
      <c r="F41" s="19">
        <v>14.7</v>
      </c>
      <c r="G41" s="14">
        <f t="shared" si="14"/>
        <v>7.9131560751574001E-2</v>
      </c>
      <c r="H41" s="14">
        <v>72.040941342211838</v>
      </c>
      <c r="I41" s="14">
        <v>0.13661106244735949</v>
      </c>
      <c r="J41" s="14">
        <v>13.835015844678669</v>
      </c>
      <c r="K41" s="14">
        <v>9.3848261175348835</v>
      </c>
      <c r="L41" s="14">
        <v>29.795446379559859</v>
      </c>
      <c r="M41" s="14">
        <v>3.042492815077964</v>
      </c>
      <c r="N41" s="14">
        <v>1.1545702626512708</v>
      </c>
      <c r="O41" s="14">
        <v>0.96149360122455008</v>
      </c>
      <c r="P41" s="14">
        <v>32.888835923617179</v>
      </c>
      <c r="Q41" s="14">
        <v>1.0278600152157373</v>
      </c>
      <c r="R41" s="14">
        <v>0.16698169274157837</v>
      </c>
      <c r="S41" s="14">
        <v>3.6579657414172106</v>
      </c>
      <c r="T41" s="14">
        <v>25.6275320114541</v>
      </c>
      <c r="U41" s="14">
        <f>50%*0.0207067861234345</f>
        <v>1.035339306171725E-2</v>
      </c>
      <c r="V41" s="14">
        <v>0.97807068901038874</v>
      </c>
      <c r="W41" s="14">
        <v>0.10918017368753268</v>
      </c>
      <c r="X41" s="13"/>
      <c r="Y41" s="13">
        <v>8.8879398701742413E-2</v>
      </c>
      <c r="Z41" s="13"/>
      <c r="AA41" s="13"/>
      <c r="AB41" s="14"/>
      <c r="AC41" s="13"/>
      <c r="AD41" s="14"/>
      <c r="AE41" s="13"/>
      <c r="AF41" s="13">
        <v>0.66249999999999976</v>
      </c>
      <c r="AG41" s="13"/>
      <c r="AH41" s="13"/>
      <c r="AI41" s="13"/>
      <c r="AJ41" s="13"/>
      <c r="AK41" s="14">
        <v>70.928422156910088</v>
      </c>
      <c r="AL41" s="14">
        <v>12.255738633052195</v>
      </c>
      <c r="AM41" s="14">
        <v>83.184160789962277</v>
      </c>
      <c r="AN41" s="15">
        <v>134.33750000000001</v>
      </c>
      <c r="AO41" s="15">
        <v>115.66666666666667</v>
      </c>
      <c r="AP41" s="13">
        <v>125.36378540528031</v>
      </c>
      <c r="AQ41" s="13">
        <v>65.376851589939861</v>
      </c>
      <c r="AR41" s="13">
        <v>43.477797519836315</v>
      </c>
      <c r="AS41" s="13">
        <v>13.021476515120344</v>
      </c>
      <c r="AT41" s="13">
        <v>11.709534506615377</v>
      </c>
      <c r="AU41" s="13">
        <v>0.66554793929626643</v>
      </c>
      <c r="AV41" s="13">
        <v>0.4960615534199142</v>
      </c>
      <c r="AW41" s="16">
        <v>4.8335071213650778E-2</v>
      </c>
      <c r="AX41" s="13">
        <v>7.3276996401410513E-2</v>
      </c>
      <c r="AY41" s="17">
        <v>1.7967168042512825E-2</v>
      </c>
      <c r="AZ41" s="17">
        <v>6.0036014964305754E-3</v>
      </c>
      <c r="BA41" s="13">
        <v>1.5816489947023483E-2</v>
      </c>
      <c r="BB41" s="17">
        <v>4.9148112436794161E-4</v>
      </c>
      <c r="BC41" s="17">
        <v>2.616507076269768E-3</v>
      </c>
      <c r="BD41" s="16">
        <v>1.5817763952255589E-2</v>
      </c>
      <c r="BE41" s="16">
        <v>0.20135155868969526</v>
      </c>
      <c r="BF41" s="16">
        <v>1.4858770953394579E-3</v>
      </c>
      <c r="BG41" s="16">
        <v>1.3140995330935639E-2</v>
      </c>
      <c r="BH41" s="16">
        <v>2.5918225923699688E-3</v>
      </c>
      <c r="BI41" s="16">
        <v>3.5465685951203926E-3</v>
      </c>
      <c r="BJ41" s="18">
        <v>5.0152096391188204E-4</v>
      </c>
      <c r="BK41" s="18">
        <v>4.3544896802545418E-4</v>
      </c>
      <c r="BL41" s="18">
        <v>3.5949558006176331E-5</v>
      </c>
      <c r="BM41" s="18">
        <v>2.5899397604433705E-4</v>
      </c>
      <c r="BN41" s="13">
        <v>0.30927308171620099</v>
      </c>
      <c r="BO41" s="13">
        <v>6.4477726320024548E-3</v>
      </c>
    </row>
    <row r="42" spans="1:67" ht="15.75" customHeight="1" x14ac:dyDescent="0.25">
      <c r="A42" s="51" t="s">
        <v>103</v>
      </c>
      <c r="B42" s="48" t="s">
        <v>141</v>
      </c>
      <c r="C42" s="12">
        <v>6.5179999999999998</v>
      </c>
      <c r="D42" s="12">
        <v>13.9</v>
      </c>
      <c r="E42" s="12">
        <v>0.40844610013823979</v>
      </c>
      <c r="F42" s="19">
        <v>15.7</v>
      </c>
      <c r="G42" s="14">
        <f t="shared" si="14"/>
        <v>7.9131560751574001E-2</v>
      </c>
      <c r="H42" s="14">
        <v>59.775082269566667</v>
      </c>
      <c r="I42" s="14">
        <v>0.13661106244735949</v>
      </c>
      <c r="J42" s="14">
        <v>11.772763351177247</v>
      </c>
      <c r="K42" s="14">
        <v>7.5908099007468159</v>
      </c>
      <c r="L42" s="14">
        <v>25.212108055957547</v>
      </c>
      <c r="M42" s="14">
        <v>2.7669535594527468</v>
      </c>
      <c r="N42" s="14">
        <v>1.4908483158042765</v>
      </c>
      <c r="O42" s="14">
        <v>1.810206722334847</v>
      </c>
      <c r="P42" s="14">
        <v>26.089429197341079</v>
      </c>
      <c r="Q42" s="14">
        <v>0.18779552947143427</v>
      </c>
      <c r="R42" s="14">
        <f t="shared" ref="R42:R44" si="21">50%*0.0611790421615135</f>
        <v>3.058952108075675E-2</v>
      </c>
      <c r="S42" s="14">
        <v>9.8491780488316234</v>
      </c>
      <c r="T42" s="14">
        <v>23.160856574513435</v>
      </c>
      <c r="U42" s="14">
        <v>0.33543846471460026</v>
      </c>
      <c r="V42" s="14">
        <v>0.6823616985641987</v>
      </c>
      <c r="W42" s="14">
        <v>0.14667767811621243</v>
      </c>
      <c r="X42" s="29"/>
      <c r="Y42" s="29"/>
      <c r="Z42" s="29"/>
      <c r="AA42" s="29"/>
      <c r="AB42" s="14"/>
      <c r="AC42" s="29"/>
      <c r="AD42" s="14"/>
      <c r="AE42" s="29"/>
      <c r="AF42" s="29"/>
      <c r="AG42" s="29"/>
      <c r="AH42" s="29"/>
      <c r="AI42" s="29"/>
      <c r="AJ42" s="29"/>
      <c r="AK42" s="14">
        <v>142.98361738560894</v>
      </c>
      <c r="AL42" s="14">
        <v>27.250701457866732</v>
      </c>
      <c r="AM42" s="14">
        <v>170.23709414660814</v>
      </c>
      <c r="AN42" s="15">
        <v>159.57666666666665</v>
      </c>
      <c r="AO42" s="15">
        <v>102</v>
      </c>
      <c r="AP42" s="13"/>
      <c r="AQ42" s="13"/>
      <c r="AR42" s="13"/>
      <c r="AS42" s="13"/>
      <c r="AT42" s="13"/>
      <c r="AU42" s="13"/>
      <c r="AV42" s="13"/>
      <c r="AW42" s="16">
        <v>5.3975953955210584E-2</v>
      </c>
      <c r="AX42" s="13">
        <v>5.3167500442981595E-2</v>
      </c>
      <c r="AY42" s="17">
        <v>4.2856093748360772E-3</v>
      </c>
      <c r="AZ42" s="17">
        <v>4.608713528295302E-3</v>
      </c>
      <c r="BA42" s="13">
        <v>1.4743312683090813E-2</v>
      </c>
      <c r="BB42" s="17">
        <v>2.1886399166232411E-4</v>
      </c>
      <c r="BC42" s="17">
        <v>1.6263286354459188E-4</v>
      </c>
      <c r="BD42" s="16">
        <v>1.2464733306968628E-2</v>
      </c>
      <c r="BE42" s="16">
        <v>0.14619949783154532</v>
      </c>
      <c r="BF42" s="16">
        <v>1.9434056712110952E-3</v>
      </c>
      <c r="BG42" s="16">
        <v>2.1498663058445219E-3</v>
      </c>
      <c r="BH42" s="16">
        <v>6.8775789271173652E-3</v>
      </c>
      <c r="BI42" s="16">
        <v>7.9029756297163307E-3</v>
      </c>
      <c r="BJ42" s="18">
        <v>1.2490450305572482E-3</v>
      </c>
      <c r="BK42" s="18">
        <v>6.9389021902988381E-4</v>
      </c>
      <c r="BL42" s="18">
        <v>8.3353074851061221E-5</v>
      </c>
      <c r="BM42" s="18">
        <v>5.6809750927397991E-4</v>
      </c>
      <c r="BN42" s="13">
        <v>4.2839543523032712E-3</v>
      </c>
      <c r="BO42" s="13">
        <v>6.4477726320024548E-3</v>
      </c>
    </row>
    <row r="43" spans="1:67" ht="15.75" customHeight="1" x14ac:dyDescent="0.25">
      <c r="A43" s="51" t="s">
        <v>104</v>
      </c>
      <c r="B43" s="48" t="s">
        <v>141</v>
      </c>
      <c r="C43" s="12">
        <v>6.734</v>
      </c>
      <c r="D43" s="12">
        <v>37.6</v>
      </c>
      <c r="E43" s="12">
        <v>9.4093435088136002E-2</v>
      </c>
      <c r="F43" s="19">
        <v>18.2</v>
      </c>
      <c r="G43" s="14">
        <f t="shared" si="14"/>
        <v>7.9131560751574001E-2</v>
      </c>
      <c r="H43" s="14">
        <v>73.754520978440453</v>
      </c>
      <c r="I43" s="14">
        <v>0.13661106244735949</v>
      </c>
      <c r="J43" s="14">
        <v>13.733609901197749</v>
      </c>
      <c r="K43" s="14">
        <v>7.3433072277966165</v>
      </c>
      <c r="L43" s="14">
        <v>22.324235241279503</v>
      </c>
      <c r="M43" s="14">
        <v>2.8733603504587131</v>
      </c>
      <c r="N43" s="14">
        <v>0.98849785321328765</v>
      </c>
      <c r="O43" s="14">
        <v>1.4431923295055791</v>
      </c>
      <c r="P43" s="14">
        <v>25.384607790596</v>
      </c>
      <c r="Q43" s="14">
        <v>0.28317356809042493</v>
      </c>
      <c r="R43" s="14">
        <f t="shared" si="21"/>
        <v>3.058952108075675E-2</v>
      </c>
      <c r="S43" s="14">
        <v>13.096408509650045</v>
      </c>
      <c r="T43" s="14">
        <v>23.64773495890848</v>
      </c>
      <c r="U43" s="14">
        <v>0.28149165741733645</v>
      </c>
      <c r="V43" s="14">
        <v>0.15741220226337727</v>
      </c>
      <c r="W43" s="14">
        <v>0.13526218065382237</v>
      </c>
      <c r="X43" s="29"/>
      <c r="Y43" s="29"/>
      <c r="Z43" s="29"/>
      <c r="AA43" s="29"/>
      <c r="AB43" s="14"/>
      <c r="AC43" s="29"/>
      <c r="AD43" s="14"/>
      <c r="AE43" s="29"/>
      <c r="AF43" s="29"/>
      <c r="AG43" s="29"/>
      <c r="AH43" s="29"/>
      <c r="AI43" s="29"/>
      <c r="AJ43" s="29"/>
      <c r="AK43" s="14">
        <v>223.46740822766367</v>
      </c>
      <c r="AL43" s="14">
        <v>10.74042312271558</v>
      </c>
      <c r="AM43" s="14">
        <v>234.20783135037925</v>
      </c>
      <c r="AN43" s="15">
        <v>146.54999999999998</v>
      </c>
      <c r="AO43" s="15">
        <v>118.66666666666667</v>
      </c>
      <c r="AP43" s="13"/>
      <c r="AQ43" s="13"/>
      <c r="AR43" s="13"/>
      <c r="AS43" s="13"/>
      <c r="AT43" s="13"/>
      <c r="AU43" s="13"/>
      <c r="AV43" s="13"/>
      <c r="AW43" s="16">
        <v>2.8250004677996911E-2</v>
      </c>
      <c r="AX43" s="13">
        <v>6.1939749648648845E-2</v>
      </c>
      <c r="AY43" s="17">
        <v>2.4234412866270105E-3</v>
      </c>
      <c r="AZ43" s="17">
        <v>5.2493438320209973E-3</v>
      </c>
      <c r="BA43" s="13">
        <v>1.4263074484944531E-2</v>
      </c>
      <c r="BB43" s="17">
        <v>1.8759770713913499E-4</v>
      </c>
      <c r="BC43" s="17">
        <v>1.6263286354459188E-4</v>
      </c>
      <c r="BD43" s="16">
        <v>1.4683892647289391E-2</v>
      </c>
      <c r="BE43" s="16">
        <v>0.18614471581830633</v>
      </c>
      <c r="BF43" s="16">
        <v>2.218230715624785E-3</v>
      </c>
      <c r="BG43" s="16">
        <v>2.1498663058445219E-3</v>
      </c>
      <c r="BH43" s="16">
        <v>2.3901146585516035E-3</v>
      </c>
      <c r="BI43" s="16">
        <v>2.6834908218904335E-3</v>
      </c>
      <c r="BJ43" s="18">
        <v>4.4000449940084872E-4</v>
      </c>
      <c r="BK43" s="18">
        <v>3.1258313381218406E-4</v>
      </c>
      <c r="BL43" s="18">
        <v>2.6322023637177227E-5</v>
      </c>
      <c r="BM43" s="18">
        <v>1.971383147853736E-4</v>
      </c>
      <c r="BN43" s="13">
        <v>4.2839543523032712E-3</v>
      </c>
      <c r="BO43" s="13">
        <v>6.4477726320024548E-3</v>
      </c>
    </row>
    <row r="44" spans="1:67" ht="15.75" customHeight="1" x14ac:dyDescent="0.25">
      <c r="A44" s="52" t="s">
        <v>105</v>
      </c>
      <c r="B44" s="48" t="s">
        <v>141</v>
      </c>
      <c r="C44" s="12">
        <v>6.7830000000000004</v>
      </c>
      <c r="D44" s="12">
        <v>39.5</v>
      </c>
      <c r="E44" s="12">
        <v>0.105</v>
      </c>
      <c r="F44" s="19">
        <v>20.100000000000001</v>
      </c>
      <c r="G44" s="14">
        <f t="shared" si="14"/>
        <v>7.9131560751574001E-2</v>
      </c>
      <c r="H44" s="14">
        <v>75.22857897617898</v>
      </c>
      <c r="I44" s="14">
        <v>0.13661106244735949</v>
      </c>
      <c r="J44" s="14">
        <v>14.146645762091955</v>
      </c>
      <c r="K44" s="14">
        <v>11.852988408527375</v>
      </c>
      <c r="L44" s="14">
        <v>25.36099356255302</v>
      </c>
      <c r="M44" s="14">
        <v>3.7007537816045377</v>
      </c>
      <c r="N44" s="14">
        <v>3.5811711891889351</v>
      </c>
      <c r="O44" s="14">
        <v>3.6575999537867681</v>
      </c>
      <c r="P44" s="14">
        <v>24.542994951061967</v>
      </c>
      <c r="Q44" s="14">
        <v>0.49319421801978042</v>
      </c>
      <c r="R44" s="14">
        <f t="shared" si="21"/>
        <v>3.058952108075675E-2</v>
      </c>
      <c r="S44" s="14">
        <v>15.727402189181824</v>
      </c>
      <c r="T44" s="14">
        <v>15.45264951579936</v>
      </c>
      <c r="U44" s="14">
        <v>0.6487145822233783</v>
      </c>
      <c r="V44" s="14">
        <v>2.5349703658396496</v>
      </c>
      <c r="W44" s="14">
        <f>50%*0.0536505254545221</f>
        <v>2.6825262727261049E-2</v>
      </c>
      <c r="AB44" s="14"/>
      <c r="AD44" s="14"/>
      <c r="AK44" s="14">
        <v>73.675972258069891</v>
      </c>
      <c r="AL44" s="14">
        <v>15.411258294687237</v>
      </c>
      <c r="AM44" s="14">
        <v>89.087230552757134</v>
      </c>
      <c r="AN44" s="15">
        <v>131.05226608187135</v>
      </c>
      <c r="AO44" s="15">
        <v>123</v>
      </c>
    </row>
    <row r="45" spans="1:67" ht="15.75" customHeight="1" x14ac:dyDescent="0.25">
      <c r="A45" s="52" t="s">
        <v>106</v>
      </c>
      <c r="B45" s="48" t="s">
        <v>141</v>
      </c>
      <c r="C45" s="12">
        <v>6.5309999999999997</v>
      </c>
      <c r="D45" s="12">
        <v>15.3</v>
      </c>
      <c r="E45" s="12">
        <v>0.48</v>
      </c>
      <c r="F45" s="19">
        <v>20.5</v>
      </c>
      <c r="G45" s="13">
        <f t="shared" si="14"/>
        <v>7.9131560751574001E-2</v>
      </c>
      <c r="H45" s="13">
        <v>63.912502412123693</v>
      </c>
      <c r="I45" s="13">
        <v>0.97617998570393871</v>
      </c>
      <c r="J45" s="13">
        <v>16.226540113849794</v>
      </c>
      <c r="K45" s="13">
        <v>4.9929054295066928</v>
      </c>
      <c r="L45" s="13">
        <v>11.169423790275628</v>
      </c>
      <c r="M45" s="13">
        <v>3.7380204634559964</v>
      </c>
      <c r="N45" s="13">
        <v>4.4476698812482889</v>
      </c>
      <c r="O45" s="13">
        <v>3.0814559413832989</v>
      </c>
      <c r="P45" s="13">
        <v>28.157517464436484</v>
      </c>
      <c r="Q45" s="13">
        <v>0.28718979821033946</v>
      </c>
      <c r="R45" s="13">
        <v>0.22616372022101086</v>
      </c>
      <c r="S45" s="13">
        <v>12.610222740460832</v>
      </c>
      <c r="T45" s="13">
        <v>18.955971984502952</v>
      </c>
      <c r="U45" s="13">
        <f t="shared" ref="U45:U47" si="22">50%*0.0207067861234345</f>
        <v>1.035339306171725E-2</v>
      </c>
      <c r="V45" s="13">
        <v>2.3775768117765979</v>
      </c>
      <c r="W45" s="13">
        <v>0.65795677836175337</v>
      </c>
      <c r="AB45" s="14"/>
      <c r="AD45" s="14"/>
      <c r="AK45" s="14">
        <v>149.81086309152116</v>
      </c>
      <c r="AL45" s="14">
        <v>11.753408766072475</v>
      </c>
      <c r="AM45" s="14">
        <v>161.57814837325606</v>
      </c>
      <c r="AN45" s="27">
        <v>112</v>
      </c>
    </row>
    <row r="46" spans="1:67" ht="15.75" customHeight="1" x14ac:dyDescent="0.25">
      <c r="A46" s="52" t="s">
        <v>107</v>
      </c>
      <c r="B46" s="48" t="s">
        <v>141</v>
      </c>
      <c r="C46" s="12"/>
      <c r="D46" s="12"/>
      <c r="E46" s="12"/>
      <c r="F46" s="19"/>
      <c r="G46" s="14">
        <f t="shared" si="14"/>
        <v>7.9131560751574001E-2</v>
      </c>
      <c r="H46" s="14">
        <v>17.535318624897691</v>
      </c>
      <c r="I46" s="14">
        <v>0.42093965020237611</v>
      </c>
      <c r="J46" s="14">
        <v>1.0533246138681631</v>
      </c>
      <c r="K46" s="14">
        <v>1.9764671330245376</v>
      </c>
      <c r="L46" s="14">
        <v>6.4999249800460497</v>
      </c>
      <c r="M46" s="14">
        <v>0.63099175265031548</v>
      </c>
      <c r="N46" s="14">
        <v>3.7666259000385391</v>
      </c>
      <c r="O46" s="14">
        <v>1.5437567323005021</v>
      </c>
      <c r="P46" s="14">
        <v>4.3891090358038669</v>
      </c>
      <c r="Q46" s="14">
        <f t="shared" ref="Q46" si="23">50%*0.149501490227293</f>
        <v>7.4750745113646502E-2</v>
      </c>
      <c r="R46" s="14">
        <f>50%*0.0611790421615135</f>
        <v>3.058952108075675E-2</v>
      </c>
      <c r="S46" s="14">
        <v>3.9956649814207559</v>
      </c>
      <c r="T46" s="14">
        <v>0.9260866710909651</v>
      </c>
      <c r="U46" s="14">
        <f t="shared" si="22"/>
        <v>1.035339306171725E-2</v>
      </c>
      <c r="V46" s="14">
        <v>1.0125184796359832</v>
      </c>
      <c r="W46" s="14">
        <v>0.20951675286038085</v>
      </c>
      <c r="AB46" s="14"/>
      <c r="AD46" s="14"/>
      <c r="AK46" s="14"/>
      <c r="AL46" s="14"/>
      <c r="AM46" s="14"/>
    </row>
    <row r="47" spans="1:67" ht="15.75" customHeight="1" x14ac:dyDescent="0.25">
      <c r="A47" s="51" t="s">
        <v>108</v>
      </c>
      <c r="B47" s="48" t="s">
        <v>141</v>
      </c>
      <c r="C47" s="11">
        <v>6</v>
      </c>
      <c r="D47" s="11">
        <v>6.4</v>
      </c>
      <c r="E47" s="30">
        <v>1.66</v>
      </c>
      <c r="F47" s="19">
        <v>21.3</v>
      </c>
      <c r="G47" s="14">
        <f t="shared" si="14"/>
        <v>7.9131560751574001E-2</v>
      </c>
      <c r="H47" s="14">
        <v>57.875092176872251</v>
      </c>
      <c r="I47" s="14">
        <v>0.13661106244735949</v>
      </c>
      <c r="J47" s="14">
        <v>9.8308264042170634</v>
      </c>
      <c r="K47" s="14">
        <v>7.9049025014138268</v>
      </c>
      <c r="L47" s="14">
        <v>10.628349718049803</v>
      </c>
      <c r="M47" s="14">
        <v>3.1238578629065525</v>
      </c>
      <c r="N47" s="14">
        <v>1.7207370158237769</v>
      </c>
      <c r="O47" s="14">
        <f>50%*0.262269788953794</f>
        <v>0.131134894476897</v>
      </c>
      <c r="P47" s="14">
        <v>16.943353171804922</v>
      </c>
      <c r="Q47" s="14">
        <v>0.14389088142593195</v>
      </c>
      <c r="R47" s="14">
        <v>7.6412844038041605E-2</v>
      </c>
      <c r="S47" s="14">
        <v>8.1360747295778229</v>
      </c>
      <c r="T47" s="14">
        <v>17.92273132075038</v>
      </c>
      <c r="U47" s="14">
        <f t="shared" si="22"/>
        <v>1.035339306171725E-2</v>
      </c>
      <c r="V47" s="14">
        <v>1.3144385688417328</v>
      </c>
      <c r="W47" s="14">
        <v>0.17738965838616835</v>
      </c>
      <c r="AB47" s="14"/>
      <c r="AD47" s="14"/>
      <c r="AK47" s="14"/>
      <c r="AL47" s="14"/>
      <c r="AM47" s="14"/>
      <c r="AN47" s="29">
        <v>58</v>
      </c>
    </row>
    <row r="48" spans="1:67" ht="15.75" customHeight="1" x14ac:dyDescent="0.25">
      <c r="A48" s="51" t="s">
        <v>109</v>
      </c>
      <c r="B48" s="48" t="s">
        <v>141</v>
      </c>
      <c r="C48" s="12">
        <v>6.7460000000000004</v>
      </c>
      <c r="D48" s="12">
        <v>8</v>
      </c>
      <c r="E48" s="12">
        <v>0.23599727062686601</v>
      </c>
      <c r="F48" s="19">
        <v>21.3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AB48" s="14"/>
      <c r="AD48" s="14"/>
      <c r="AN48" s="31">
        <v>68.956250000000011</v>
      </c>
    </row>
    <row r="49" spans="1:67" ht="15.75" customHeight="1" x14ac:dyDescent="0.25">
      <c r="A49" s="52" t="s">
        <v>110</v>
      </c>
      <c r="B49" s="49" t="s">
        <v>142</v>
      </c>
      <c r="C49" s="12">
        <v>5.8</v>
      </c>
      <c r="D49" s="12">
        <v>6.8</v>
      </c>
      <c r="E49" s="12">
        <v>0.68</v>
      </c>
      <c r="F49" s="19">
        <v>15.3</v>
      </c>
      <c r="G49" s="13">
        <f t="shared" ref="G49:G76" si="24">50%*0.158263121503148</f>
        <v>7.9131560751574001E-2</v>
      </c>
      <c r="H49" s="13">
        <v>22.83</v>
      </c>
      <c r="I49" s="13">
        <v>0.1</v>
      </c>
      <c r="J49" s="13">
        <v>2.94</v>
      </c>
      <c r="K49" s="13">
        <v>7.1</v>
      </c>
      <c r="L49" s="13">
        <v>10.130000000000001</v>
      </c>
      <c r="M49" s="13">
        <v>0.48322299675885266</v>
      </c>
      <c r="N49" s="13">
        <v>1.8887328872864337</v>
      </c>
      <c r="O49" s="13">
        <v>1.0681286937211014</v>
      </c>
      <c r="P49" s="13">
        <v>10.15</v>
      </c>
      <c r="Q49" s="13">
        <v>0.2</v>
      </c>
      <c r="R49" s="13">
        <v>0.10411017696008634</v>
      </c>
      <c r="S49" s="13">
        <v>8.0500000000000007</v>
      </c>
      <c r="T49" s="13">
        <v>10.91</v>
      </c>
      <c r="U49" s="13">
        <f t="shared" ref="U49:U59" si="25">50%*0.0207067861234345</f>
        <v>1.035339306171725E-2</v>
      </c>
      <c r="V49" s="13">
        <v>0.277373103369351</v>
      </c>
      <c r="W49" s="13">
        <v>0.28072130051032673</v>
      </c>
      <c r="X49" s="13">
        <f>50%*0.05</f>
        <v>2.5000000000000001E-2</v>
      </c>
      <c r="Y49" s="13">
        <v>4.3073910915320611E-2</v>
      </c>
      <c r="Z49" s="13">
        <v>6.0082640795746913</v>
      </c>
      <c r="AA49" s="13">
        <v>6.051337990490012</v>
      </c>
      <c r="AB49" s="14"/>
      <c r="AC49" s="13"/>
      <c r="AD49" s="14"/>
      <c r="AE49" s="13"/>
      <c r="AF49" s="13">
        <v>0.19041890645930115</v>
      </c>
      <c r="AG49" s="13">
        <v>1.9207530041654142</v>
      </c>
      <c r="AH49" s="13">
        <v>2.1111719106247153</v>
      </c>
      <c r="AI49" s="13"/>
      <c r="AJ49" s="13">
        <v>2.1578842315369244</v>
      </c>
      <c r="AK49" s="14"/>
      <c r="AL49" s="14"/>
      <c r="AM49" s="14">
        <f>AVERAGE(AL26:AL45)</f>
        <v>22.623348033882756</v>
      </c>
      <c r="AN49" s="15">
        <v>115.16041666666668</v>
      </c>
      <c r="AO49" s="15">
        <v>22.5</v>
      </c>
      <c r="AP49" s="13">
        <v>75.839846183973933</v>
      </c>
      <c r="AQ49" s="13">
        <v>23.053733162782105</v>
      </c>
      <c r="AR49" s="13">
        <v>11.228105194870002</v>
      </c>
      <c r="AS49" s="13">
        <v>10.779674963999177</v>
      </c>
      <c r="AT49" s="13">
        <v>3.3249527473061486</v>
      </c>
      <c r="AU49" s="13">
        <v>0.26322857910287401</v>
      </c>
      <c r="AV49" s="13">
        <v>1.4787888859860809</v>
      </c>
      <c r="AW49" s="16">
        <v>8.373068396828982E-3</v>
      </c>
      <c r="AX49" s="13">
        <v>3.2040312538685042E-2</v>
      </c>
      <c r="AY49" s="17">
        <v>5.5078211059704776E-3</v>
      </c>
      <c r="AZ49" s="17">
        <v>2.1370279534730289E-3</v>
      </c>
      <c r="BA49" s="13">
        <v>1.4407145944388418E-2</v>
      </c>
      <c r="BB49" s="16">
        <v>1.0213652944241793E-3</v>
      </c>
      <c r="BC49" s="16">
        <v>3.748291971499351E-3</v>
      </c>
      <c r="BD49" s="16">
        <v>3.8611032459007957E-3</v>
      </c>
      <c r="BE49" s="16">
        <v>5.5010271627482309E-2</v>
      </c>
      <c r="BF49" s="16">
        <v>2.7482504441369024E-3</v>
      </c>
      <c r="BG49" s="16">
        <v>6.2710308962985628E-2</v>
      </c>
      <c r="BH49" s="16">
        <v>2.2317335667198707E-4</v>
      </c>
      <c r="BI49" s="16">
        <v>3.4971024008678523E-4</v>
      </c>
      <c r="BJ49" s="18">
        <v>5.6774774116238548E-5</v>
      </c>
      <c r="BK49" s="18">
        <v>3.32535248736366E-5</v>
      </c>
      <c r="BL49" s="18">
        <v>1.9741517727882921E-2</v>
      </c>
      <c r="BM49" s="18">
        <v>2.003571880573766E-5</v>
      </c>
      <c r="BN49" s="13">
        <v>0.03</v>
      </c>
      <c r="BO49" s="13">
        <v>6.0999999999999999E-2</v>
      </c>
    </row>
    <row r="50" spans="1:67" ht="15.75" customHeight="1" x14ac:dyDescent="0.25">
      <c r="A50" s="52" t="s">
        <v>111</v>
      </c>
      <c r="B50" s="49" t="s">
        <v>142</v>
      </c>
      <c r="C50" s="12">
        <v>6.38</v>
      </c>
      <c r="D50" s="12">
        <v>6.9</v>
      </c>
      <c r="E50" s="12">
        <v>0.19</v>
      </c>
      <c r="F50" s="19">
        <v>14.3</v>
      </c>
      <c r="G50" s="14">
        <f t="shared" si="24"/>
        <v>7.9131560751574001E-2</v>
      </c>
      <c r="H50" s="14">
        <v>25.87</v>
      </c>
      <c r="I50" s="14">
        <v>0.1</v>
      </c>
      <c r="J50" s="14">
        <v>3.89</v>
      </c>
      <c r="K50" s="14">
        <v>9.9</v>
      </c>
      <c r="L50" s="14">
        <v>12.96</v>
      </c>
      <c r="M50" s="14">
        <v>0.55939969173678106</v>
      </c>
      <c r="N50" s="14">
        <f>50%*0.120740696771928</f>
        <v>6.0370348385964001E-2</v>
      </c>
      <c r="O50" s="14">
        <f>50%*0.262269788953794</f>
        <v>0.131134894476897</v>
      </c>
      <c r="P50" s="14">
        <v>69.8</v>
      </c>
      <c r="Q50" s="14">
        <v>1.85</v>
      </c>
      <c r="R50" s="14">
        <f t="shared" ref="R50:R55" si="26">50%*0.0611790421615135</f>
        <v>3.058952108075675E-2</v>
      </c>
      <c r="S50" s="14">
        <v>10.57</v>
      </c>
      <c r="T50" s="14">
        <v>17.95</v>
      </c>
      <c r="U50" s="14">
        <f t="shared" si="25"/>
        <v>1.035339306171725E-2</v>
      </c>
      <c r="V50" s="14">
        <v>0.37629437145748251</v>
      </c>
      <c r="W50" s="14">
        <f>50%*0.0536505254545221</f>
        <v>2.6825262727261049E-2</v>
      </c>
      <c r="X50" s="13">
        <v>2.0820296225167096</v>
      </c>
      <c r="Y50" s="13">
        <v>5.3135155801949878E-2</v>
      </c>
      <c r="Z50" s="13">
        <v>6.488253315215557</v>
      </c>
      <c r="AA50" s="13">
        <v>8.623418093534216</v>
      </c>
      <c r="AB50" s="14"/>
      <c r="AC50" s="13"/>
      <c r="AD50" s="14"/>
      <c r="AE50" s="13"/>
      <c r="AF50" s="13">
        <v>0.38116264938221606</v>
      </c>
      <c r="AG50" s="13">
        <v>3.2239261666108527</v>
      </c>
      <c r="AH50" s="13">
        <v>3.605088815993069</v>
      </c>
      <c r="AI50" s="13"/>
      <c r="AJ50" s="13"/>
      <c r="AK50" s="14">
        <v>106.83333333333334</v>
      </c>
      <c r="AL50" s="14">
        <v>23.494444444444444</v>
      </c>
      <c r="AM50" s="14">
        <v>130.30555555555554</v>
      </c>
      <c r="AN50" s="15"/>
      <c r="AO50" s="15">
        <v>3.3930000000000002</v>
      </c>
      <c r="AP50" s="13">
        <v>79.117556639547104</v>
      </c>
      <c r="AQ50" s="13">
        <v>20.226388529610716</v>
      </c>
      <c r="AR50" s="13">
        <v>11.725435543190777</v>
      </c>
      <c r="AS50" s="13">
        <v>11.587821974902283</v>
      </c>
      <c r="AT50" s="13">
        <v>3.1334753863978739</v>
      </c>
      <c r="AU50" s="13">
        <v>0.21067881153191872</v>
      </c>
      <c r="AV50" s="13">
        <v>0.55179564516316137</v>
      </c>
      <c r="AW50" s="16">
        <v>6.6828007200256355E-3</v>
      </c>
      <c r="AX50" s="13">
        <v>3.0164570696221426E-2</v>
      </c>
      <c r="AY50" s="17">
        <v>1.6798854373209957E-3</v>
      </c>
      <c r="AZ50" s="17">
        <v>2.0032127131649527E-3</v>
      </c>
      <c r="BA50" s="13">
        <v>1.1996830427892234E-2</v>
      </c>
      <c r="BB50" s="16">
        <v>8.7876838981421253E-5</v>
      </c>
      <c r="BC50" s="16">
        <v>3.9847751195194007E-3</v>
      </c>
      <c r="BD50" s="16">
        <v>3.6207788196256372E-3</v>
      </c>
      <c r="BE50" s="16">
        <v>5.9935631134444181E-2</v>
      </c>
      <c r="BF50" s="16">
        <v>2.0564765466270134E-3</v>
      </c>
      <c r="BG50" s="16">
        <v>9.4530437442643025E-3</v>
      </c>
      <c r="BH50" s="16">
        <v>2.061833850027648E-4</v>
      </c>
      <c r="BI50" s="16">
        <v>3.801849895800622E-4</v>
      </c>
      <c r="BJ50" s="18">
        <v>4.9252116545836941E-5</v>
      </c>
      <c r="BK50" s="18">
        <v>7.2492684224527795E-5</v>
      </c>
      <c r="BL50" s="18">
        <v>1.0857834750335606E-5</v>
      </c>
      <c r="BM50" s="18">
        <v>2.003571880573766E-5</v>
      </c>
      <c r="BN50" s="13">
        <v>4.1880000000000001E-2</v>
      </c>
      <c r="BO50" s="13">
        <v>6.4477726320024548E-3</v>
      </c>
    </row>
    <row r="51" spans="1:67" ht="15.75" customHeight="1" x14ac:dyDescent="0.25">
      <c r="A51" s="52" t="s">
        <v>112</v>
      </c>
      <c r="B51" s="49" t="s">
        <v>142</v>
      </c>
      <c r="C51" s="12">
        <v>7.07</v>
      </c>
      <c r="D51" s="12">
        <v>11.9</v>
      </c>
      <c r="E51" s="12">
        <v>0.4</v>
      </c>
      <c r="F51" s="19">
        <v>14.3</v>
      </c>
      <c r="G51" s="14">
        <f t="shared" si="24"/>
        <v>7.9131560751574001E-2</v>
      </c>
      <c r="H51" s="14">
        <v>33.21</v>
      </c>
      <c r="I51" s="14">
        <v>0.7</v>
      </c>
      <c r="J51" s="14">
        <v>8.8699999999999992</v>
      </c>
      <c r="K51" s="14">
        <v>8.8000000000000007</v>
      </c>
      <c r="L51" s="14">
        <v>12.49</v>
      </c>
      <c r="M51" s="14">
        <v>0.41184961185955099</v>
      </c>
      <c r="N51" s="14">
        <v>2.6034819432266825</v>
      </c>
      <c r="O51" s="14">
        <v>0.75909009163500429</v>
      </c>
      <c r="P51" s="14">
        <v>30.89</v>
      </c>
      <c r="Q51" s="14">
        <v>0.08</v>
      </c>
      <c r="R51" s="14">
        <f t="shared" si="26"/>
        <v>3.058952108075675E-2</v>
      </c>
      <c r="S51" s="14">
        <v>19.54</v>
      </c>
      <c r="T51" s="14">
        <v>6.77</v>
      </c>
      <c r="U51" s="14">
        <f t="shared" si="25"/>
        <v>1.035339306171725E-2</v>
      </c>
      <c r="V51" s="14">
        <v>0.75440937379750894</v>
      </c>
      <c r="W51" s="14">
        <v>0.63962466466557899</v>
      </c>
      <c r="X51" s="13">
        <f t="shared" ref="X51:X55" si="27">50%*0.05</f>
        <v>2.5000000000000001E-2</v>
      </c>
      <c r="Y51" s="13">
        <v>0.11580003823360734</v>
      </c>
      <c r="Z51" s="13">
        <v>16.128587947228329</v>
      </c>
      <c r="AA51" s="13">
        <v>16.244387985461938</v>
      </c>
      <c r="AB51" s="14"/>
      <c r="AC51" s="13"/>
      <c r="AD51" s="14"/>
      <c r="AE51" s="13"/>
      <c r="AF51" s="13">
        <v>0.46846262912700021</v>
      </c>
      <c r="AG51" s="13">
        <v>1.2212775585453721</v>
      </c>
      <c r="AH51" s="13">
        <v>1.6897401876723723</v>
      </c>
      <c r="AI51" s="13"/>
      <c r="AJ51" s="13"/>
      <c r="AK51" s="14">
        <v>101.75</v>
      </c>
      <c r="AL51" s="14">
        <v>51.18333333333333</v>
      </c>
      <c r="AM51" s="14">
        <v>152.91666666666669</v>
      </c>
      <c r="AN51" s="15">
        <v>63.573333333333345</v>
      </c>
      <c r="AO51" s="15">
        <v>21.009738584230679</v>
      </c>
      <c r="AP51" s="13">
        <v>68.718733866229911</v>
      </c>
      <c r="AQ51" s="13">
        <v>26.53354194206997</v>
      </c>
      <c r="AR51" s="13">
        <v>16.467887619142669</v>
      </c>
      <c r="AS51" s="13">
        <v>17.362682575601728</v>
      </c>
      <c r="AT51" s="13">
        <v>8.0310397127240822</v>
      </c>
      <c r="AU51" s="13">
        <v>1.5220700152207003</v>
      </c>
      <c r="AV51" s="13">
        <v>1.7011631545554164</v>
      </c>
      <c r="AW51" s="16">
        <v>2.4937181964468924E-2</v>
      </c>
      <c r="AX51" s="13">
        <v>4.9735303327095186E-2</v>
      </c>
      <c r="AY51" s="17">
        <v>3.147326346268845E-3</v>
      </c>
      <c r="AZ51" s="17">
        <v>3.3704803293030995E-3</v>
      </c>
      <c r="BA51" s="13">
        <v>1.72885751332661E-2</v>
      </c>
      <c r="BB51" s="16">
        <v>3.1266284523189159E-4</v>
      </c>
      <c r="BC51" s="16">
        <v>2.3852767091359509E-3</v>
      </c>
      <c r="BD51" s="16">
        <v>7.9562127491289124E-3</v>
      </c>
      <c r="BE51" s="16">
        <v>8.2173019858479801E-2</v>
      </c>
      <c r="BF51" s="16">
        <v>2.3556432378316304E-3</v>
      </c>
      <c r="BG51" s="16">
        <v>1.162434995411441E-2</v>
      </c>
      <c r="BH51" s="16">
        <v>4.751432754951983E-4</v>
      </c>
      <c r="BI51" s="16">
        <v>7.2083131119929204E-4</v>
      </c>
      <c r="BJ51" s="18">
        <v>8.5162161174357818E-5</v>
      </c>
      <c r="BK51" s="18">
        <v>2.660281989890928E-4</v>
      </c>
      <c r="BL51" s="18">
        <v>2.6322023637177227E-5</v>
      </c>
      <c r="BM51" s="18">
        <v>5.7233704292527821E-5</v>
      </c>
      <c r="BN51" s="13">
        <v>5.3999999999999999E-2</v>
      </c>
      <c r="BO51" s="13">
        <v>6.4477726320024548E-3</v>
      </c>
    </row>
    <row r="52" spans="1:67" ht="15.75" customHeight="1" x14ac:dyDescent="0.25">
      <c r="A52" s="52" t="s">
        <v>113</v>
      </c>
      <c r="B52" s="49" t="s">
        <v>142</v>
      </c>
      <c r="C52" s="12">
        <v>6.3040000000000003</v>
      </c>
      <c r="D52" s="12">
        <v>8.9</v>
      </c>
      <c r="E52" s="12">
        <v>0.28163056530789699</v>
      </c>
      <c r="F52" s="19">
        <v>13.7</v>
      </c>
      <c r="G52" s="14">
        <f t="shared" si="24"/>
        <v>7.9131560751574001E-2</v>
      </c>
      <c r="H52" s="14">
        <v>24.23</v>
      </c>
      <c r="I52" s="14">
        <v>0.3</v>
      </c>
      <c r="J52" s="14">
        <v>5.7</v>
      </c>
      <c r="K52" s="14">
        <v>6.7</v>
      </c>
      <c r="L52" s="14">
        <v>12.9</v>
      </c>
      <c r="M52" s="14">
        <v>0.34223896267011134</v>
      </c>
      <c r="N52" s="14">
        <v>2.2153719255350288</v>
      </c>
      <c r="O52" s="14">
        <v>2.0084771389996163</v>
      </c>
      <c r="P52" s="14">
        <v>13.22</v>
      </c>
      <c r="Q52" s="14">
        <v>0.08</v>
      </c>
      <c r="R52" s="14">
        <f t="shared" si="26"/>
        <v>3.058952108075675E-2</v>
      </c>
      <c r="S52" s="14">
        <v>7.9</v>
      </c>
      <c r="T52" s="14">
        <v>6.52</v>
      </c>
      <c r="U52" s="14">
        <f t="shared" si="25"/>
        <v>1.035339306171725E-2</v>
      </c>
      <c r="V52" s="14">
        <v>0.87212405390767</v>
      </c>
      <c r="W52" s="14">
        <f>50%*0.0536505254545221</f>
        <v>2.6825262727261049E-2</v>
      </c>
      <c r="X52" s="13">
        <f t="shared" si="27"/>
        <v>2.5000000000000001E-2</v>
      </c>
      <c r="Y52" s="13">
        <v>5.7073715562174145E-2</v>
      </c>
      <c r="Z52" s="13">
        <v>6.2490905248021358</v>
      </c>
      <c r="AA52" s="13">
        <v>6.3061642403643097</v>
      </c>
      <c r="AB52" s="14">
        <f>AC52-SUM(I52,Q52,S52)</f>
        <v>8.6672533632286992</v>
      </c>
      <c r="AC52" s="13">
        <v>16.9472533632287</v>
      </c>
      <c r="AD52" s="14"/>
      <c r="AE52" s="13"/>
      <c r="AF52" s="13">
        <v>0.43850263808188072</v>
      </c>
      <c r="AG52" s="13">
        <v>0.83411255011203556</v>
      </c>
      <c r="AH52" s="13">
        <v>1.2726151881939163</v>
      </c>
      <c r="AI52" s="13"/>
      <c r="AJ52" s="13"/>
      <c r="AK52" s="14">
        <v>234.80555555555551</v>
      </c>
      <c r="AL52" s="14">
        <v>36.552777777777784</v>
      </c>
      <c r="AM52" s="14">
        <v>271.36111111111109</v>
      </c>
      <c r="AN52" s="15"/>
      <c r="AO52" s="15">
        <v>16</v>
      </c>
      <c r="AP52" s="13">
        <v>69.369940431895458</v>
      </c>
      <c r="AQ52" s="13">
        <v>22.590046098331829</v>
      </c>
      <c r="AR52" s="13">
        <v>13.377157370627275</v>
      </c>
      <c r="AS52" s="13">
        <v>14.180994988685455</v>
      </c>
      <c r="AT52" s="13">
        <v>4.5147919398030094</v>
      </c>
      <c r="AU52" s="13">
        <v>0.51130772047631834</v>
      </c>
      <c r="AV52" s="13">
        <v>2.7319469000637806</v>
      </c>
      <c r="AW52" s="16">
        <v>6.5528361366487681E-2</v>
      </c>
      <c r="AX52" s="13">
        <v>4.7332279886693803E-3</v>
      </c>
      <c r="AY52" s="17">
        <v>6.6093853271645738E-3</v>
      </c>
      <c r="AZ52" s="17">
        <v>7.6015088277899693E-3</v>
      </c>
      <c r="BA52" s="13">
        <v>2.8814291888776835E-3</v>
      </c>
      <c r="BB52" s="16">
        <v>2.0844189682126107E-4</v>
      </c>
      <c r="BC52" s="16">
        <v>2.2148998013405258E-3</v>
      </c>
      <c r="BD52" s="16">
        <v>1.2870344153002653E-2</v>
      </c>
      <c r="BE52" s="16">
        <v>6.0488472951380967E-3</v>
      </c>
      <c r="BF52" s="16">
        <v>2.3556432378316304E-3</v>
      </c>
      <c r="BG52" s="16"/>
      <c r="BH52" s="16">
        <v>1.4398281075612068E-4</v>
      </c>
      <c r="BI52" s="16">
        <v>3.5684718376202576E-4</v>
      </c>
      <c r="BJ52" s="18">
        <v>4.5494094881749755E-6</v>
      </c>
      <c r="BK52" s="18">
        <v>1.1995274789663254E-5</v>
      </c>
      <c r="BL52" s="18">
        <v>6.5805059092943068E-6</v>
      </c>
      <c r="BM52" s="18">
        <v>2.003571880573766E-5</v>
      </c>
      <c r="BN52" s="13">
        <v>0.02</v>
      </c>
      <c r="BO52" s="13">
        <v>0.19</v>
      </c>
    </row>
    <row r="53" spans="1:67" ht="15.75" customHeight="1" x14ac:dyDescent="0.25">
      <c r="A53" s="51" t="s">
        <v>114</v>
      </c>
      <c r="B53" s="49" t="s">
        <v>142</v>
      </c>
      <c r="C53" s="12">
        <v>7.39</v>
      </c>
      <c r="D53" s="12">
        <v>11</v>
      </c>
      <c r="E53" s="12">
        <v>0.14000000000000001</v>
      </c>
      <c r="F53" s="19">
        <v>18.100000000000001</v>
      </c>
      <c r="G53" s="14">
        <f t="shared" si="24"/>
        <v>7.9131560751574001E-2</v>
      </c>
      <c r="H53" s="14">
        <v>33.35</v>
      </c>
      <c r="I53" s="14">
        <v>0.7</v>
      </c>
      <c r="J53" s="14">
        <v>7.69</v>
      </c>
      <c r="K53" s="14">
        <v>6.7</v>
      </c>
      <c r="L53" s="14">
        <v>13.38</v>
      </c>
      <c r="M53" s="14">
        <v>0.35478126134821919</v>
      </c>
      <c r="N53" s="14">
        <v>2.8414306261497653</v>
      </c>
      <c r="O53" s="14">
        <v>0.99155801697739809</v>
      </c>
      <c r="P53" s="14">
        <v>20.92</v>
      </c>
      <c r="Q53" s="14">
        <v>0.14000000000000001</v>
      </c>
      <c r="R53" s="14">
        <f t="shared" si="26"/>
        <v>3.058952108075675E-2</v>
      </c>
      <c r="S53" s="14">
        <v>8.34</v>
      </c>
      <c r="T53" s="14">
        <v>1.44</v>
      </c>
      <c r="U53" s="14">
        <f t="shared" si="25"/>
        <v>1.035339306171725E-2</v>
      </c>
      <c r="V53" s="14">
        <v>0.62899879223286348</v>
      </c>
      <c r="W53" s="14">
        <v>0.14825936568950082</v>
      </c>
      <c r="X53" s="13">
        <f t="shared" si="27"/>
        <v>2.5000000000000001E-2</v>
      </c>
      <c r="Y53" s="13">
        <v>7.3715562174236707E-2</v>
      </c>
      <c r="Z53" s="13">
        <v>6.8793153124863675</v>
      </c>
      <c r="AA53" s="13">
        <v>6.9530308746606044</v>
      </c>
      <c r="AB53" s="14"/>
      <c r="AC53" s="13"/>
      <c r="AD53" s="14"/>
      <c r="AE53" s="13"/>
      <c r="AF53" s="13">
        <v>0.58242837106792222</v>
      </c>
      <c r="AG53" s="13">
        <v>1.6471206394589228</v>
      </c>
      <c r="AH53" s="13">
        <v>2.2295490105268452</v>
      </c>
      <c r="AI53" s="13"/>
      <c r="AJ53" s="13"/>
      <c r="AK53" s="14">
        <v>254.5</v>
      </c>
      <c r="AL53" s="14">
        <v>27.599999999999998</v>
      </c>
      <c r="AM53" s="14">
        <v>282.08333333333331</v>
      </c>
      <c r="AN53" s="15"/>
      <c r="AO53" s="15">
        <v>42</v>
      </c>
      <c r="AP53" s="13">
        <v>83.295941144006704</v>
      </c>
      <c r="AQ53" s="13">
        <v>26.153275011158229</v>
      </c>
      <c r="AR53" s="13">
        <v>17.08191667997405</v>
      </c>
      <c r="AS53" s="13">
        <v>17.72299693890146</v>
      </c>
      <c r="AT53" s="13">
        <v>6.2488370594117901</v>
      </c>
      <c r="AU53" s="13">
        <v>0.69043612122840003</v>
      </c>
      <c r="AV53" s="13">
        <v>2.0481736101117138</v>
      </c>
      <c r="AW53" s="16">
        <v>1.9840531635964324E-2</v>
      </c>
      <c r="AX53" s="13">
        <v>3.313259592068566E-2</v>
      </c>
      <c r="AY53" s="17">
        <v>4.5636232020898242E-3</v>
      </c>
      <c r="AZ53" s="17">
        <v>5.3067137099665823E-3</v>
      </c>
      <c r="BA53" s="13">
        <v>1.1525716755510734E-2</v>
      </c>
      <c r="BB53" s="16">
        <v>8.7876838981421253E-5</v>
      </c>
      <c r="BC53" s="16">
        <v>1.4822790978201978E-2</v>
      </c>
      <c r="BD53" s="16">
        <v>9.1262440357655177E-3</v>
      </c>
      <c r="BE53" s="16">
        <v>6.9162291714220489E-2</v>
      </c>
      <c r="BF53" s="16">
        <v>1.7667324283737228E-3</v>
      </c>
      <c r="BG53" s="16">
        <v>2.2743958397063325E-2</v>
      </c>
      <c r="BH53" s="16">
        <v>3.5995702689030172E-4</v>
      </c>
      <c r="BI53" s="16">
        <v>6.4232493077164628E-4</v>
      </c>
      <c r="BJ53" s="18">
        <v>7.096846764529818E-5</v>
      </c>
      <c r="BK53" s="18">
        <v>6.6507049747273201E-5</v>
      </c>
      <c r="BL53" s="18">
        <v>2.2501363454471638E-6</v>
      </c>
      <c r="BM53" s="18">
        <v>1.2718600953895071E-4</v>
      </c>
      <c r="BN53" s="13">
        <v>0.06</v>
      </c>
      <c r="BO53" s="13">
        <v>0.06</v>
      </c>
    </row>
    <row r="54" spans="1:67" ht="15.75" customHeight="1" x14ac:dyDescent="0.25">
      <c r="A54" s="52" t="s">
        <v>115</v>
      </c>
      <c r="B54" s="49" t="s">
        <v>142</v>
      </c>
      <c r="C54" s="12">
        <v>6.06</v>
      </c>
      <c r="D54" s="12">
        <v>9</v>
      </c>
      <c r="E54" s="12">
        <v>0.43</v>
      </c>
      <c r="F54" s="19">
        <v>17.5</v>
      </c>
      <c r="G54" s="14">
        <f t="shared" si="24"/>
        <v>7.9131560751574001E-2</v>
      </c>
      <c r="H54" s="14">
        <v>21.03</v>
      </c>
      <c r="I54" s="14">
        <v>1</v>
      </c>
      <c r="J54" s="14">
        <v>6.21</v>
      </c>
      <c r="K54" s="14">
        <v>7.1</v>
      </c>
      <c r="L54" s="14">
        <v>8.07</v>
      </c>
      <c r="M54" s="14">
        <v>0.33999369246621025</v>
      </c>
      <c r="N54" s="14">
        <v>1.9146664094572632</v>
      </c>
      <c r="O54" s="14">
        <v>2.8483008221659865</v>
      </c>
      <c r="P54" s="14">
        <v>11.94</v>
      </c>
      <c r="Q54" s="14">
        <v>0.25</v>
      </c>
      <c r="R54" s="14">
        <f t="shared" si="26"/>
        <v>3.058952108075675E-2</v>
      </c>
      <c r="S54" s="14">
        <v>6.86</v>
      </c>
      <c r="T54" s="14">
        <v>4.92</v>
      </c>
      <c r="U54" s="14">
        <f t="shared" si="25"/>
        <v>1.035339306171725E-2</v>
      </c>
      <c r="V54" s="14">
        <v>0.60705836514599265</v>
      </c>
      <c r="W54" s="14">
        <v>0.35074856075293814</v>
      </c>
      <c r="X54" s="13">
        <f t="shared" si="27"/>
        <v>2.5000000000000001E-2</v>
      </c>
      <c r="Y54" s="13">
        <v>7.9638273045507607E-2</v>
      </c>
      <c r="Z54" s="13">
        <v>3.5991591645424528</v>
      </c>
      <c r="AA54" s="13">
        <v>3.67879743758796</v>
      </c>
      <c r="AB54" s="14"/>
      <c r="AC54" s="13"/>
      <c r="AD54" s="14"/>
      <c r="AE54" s="13"/>
      <c r="AF54" s="13">
        <v>0.32411060661412949</v>
      </c>
      <c r="AG54" s="13">
        <v>1.5739222483413646</v>
      </c>
      <c r="AH54" s="13">
        <v>1.8980328549554939</v>
      </c>
      <c r="AI54" s="13"/>
      <c r="AJ54" s="13"/>
      <c r="AK54" s="14">
        <v>253.74999999999997</v>
      </c>
      <c r="AL54" s="14">
        <v>7.8475000000000001</v>
      </c>
      <c r="AM54" s="14">
        <v>261.58333333333331</v>
      </c>
      <c r="AN54" s="15"/>
      <c r="AO54" s="15">
        <v>35.666666666666664</v>
      </c>
      <c r="AP54" s="13">
        <v>67.708347415332938</v>
      </c>
      <c r="AQ54" s="13">
        <v>21.628869866707522</v>
      </c>
      <c r="AR54" s="13">
        <v>12.057968028178385</v>
      </c>
      <c r="AS54" s="13">
        <v>12.217394678735515</v>
      </c>
      <c r="AT54" s="13">
        <v>3.9756159781883098</v>
      </c>
      <c r="AU54" s="13">
        <v>0.40935834900170115</v>
      </c>
      <c r="AV54" s="13">
        <v>2.2360449477449502</v>
      </c>
      <c r="AW54" s="16">
        <v>1.3469718725333578E-2</v>
      </c>
      <c r="AX54" s="13">
        <v>2.4758423325347528E-2</v>
      </c>
      <c r="AY54" s="17">
        <v>2.5178610770150759E-3</v>
      </c>
      <c r="AZ54" s="17">
        <v>5.0198643202386583E-3</v>
      </c>
      <c r="BA54" s="13">
        <v>1.1525716755510734E-2</v>
      </c>
      <c r="BB54" s="16">
        <v>2.0844189682126107E-4</v>
      </c>
      <c r="BC54" s="16">
        <v>2.726030524726801E-3</v>
      </c>
      <c r="BD54" s="16">
        <v>6.4351720765013264E-3</v>
      </c>
      <c r="BE54" s="16">
        <v>5.2499429354028751E-2</v>
      </c>
      <c r="BF54" s="16">
        <v>1.4330163030142418E-3</v>
      </c>
      <c r="BG54" s="16">
        <v>2.1498663058445219E-3</v>
      </c>
      <c r="BH54" s="16">
        <v>3.5995702689030172E-4</v>
      </c>
      <c r="BI54" s="16">
        <v>5.7095549401924115E-4</v>
      </c>
      <c r="BJ54" s="18">
        <v>7.096846764529818E-5</v>
      </c>
      <c r="BK54" s="18">
        <v>4.6554934823091246E-5</v>
      </c>
      <c r="BL54" s="18">
        <v>6.5805059092943068E-6</v>
      </c>
      <c r="BM54" s="18">
        <v>6.3593004769475355E-5</v>
      </c>
      <c r="BN54" s="13">
        <v>5.7000000000000002E-2</v>
      </c>
      <c r="BO54" s="13">
        <v>0.05</v>
      </c>
    </row>
    <row r="55" spans="1:67" ht="15.75" customHeight="1" x14ac:dyDescent="0.25">
      <c r="A55" s="52" t="s">
        <v>116</v>
      </c>
      <c r="B55" s="49" t="s">
        <v>142</v>
      </c>
      <c r="C55" s="12">
        <v>5.69</v>
      </c>
      <c r="D55" s="12">
        <v>8.9</v>
      </c>
      <c r="E55" s="12">
        <v>12.25</v>
      </c>
      <c r="F55" s="19">
        <v>16.5</v>
      </c>
      <c r="G55" s="14">
        <f t="shared" si="24"/>
        <v>7.9131560751574001E-2</v>
      </c>
      <c r="H55" s="14">
        <v>20.74</v>
      </c>
      <c r="I55" s="14">
        <v>1.2</v>
      </c>
      <c r="J55" s="14">
        <v>5.29</v>
      </c>
      <c r="K55" s="14">
        <v>6.9</v>
      </c>
      <c r="L55" s="14">
        <v>12.26</v>
      </c>
      <c r="M55" s="14">
        <v>0.25293132347272917</v>
      </c>
      <c r="N55" s="14">
        <v>2.222229505788166</v>
      </c>
      <c r="O55" s="14">
        <v>2.2812279246868954</v>
      </c>
      <c r="P55" s="14">
        <v>12.44</v>
      </c>
      <c r="Q55" s="14">
        <v>0.23</v>
      </c>
      <c r="R55" s="14">
        <f t="shared" si="26"/>
        <v>3.058952108075675E-2</v>
      </c>
      <c r="S55" s="14">
        <v>7.03</v>
      </c>
      <c r="T55" s="14">
        <v>2.9</v>
      </c>
      <c r="U55" s="14">
        <f t="shared" si="25"/>
        <v>1.035339306171725E-2</v>
      </c>
      <c r="V55" s="14">
        <v>1.0049791650421098</v>
      </c>
      <c r="W55" s="14">
        <v>0.83495250876497251</v>
      </c>
      <c r="X55" s="13">
        <f t="shared" si="27"/>
        <v>2.5000000000000001E-2</v>
      </c>
      <c r="Y55" s="13">
        <v>0.11254653760238266</v>
      </c>
      <c r="Z55" s="13">
        <v>5.6055571261289314</v>
      </c>
      <c r="AA55" s="13">
        <v>5.7181036637313145</v>
      </c>
      <c r="AB55" s="14"/>
      <c r="AC55" s="13"/>
      <c r="AD55" s="14"/>
      <c r="AE55" s="13"/>
      <c r="AF55" s="13">
        <v>0.49607293127629737</v>
      </c>
      <c r="AG55" s="13">
        <v>1.4019599236791969</v>
      </c>
      <c r="AH55" s="13">
        <v>1.8980328549554941</v>
      </c>
      <c r="AI55" s="13"/>
      <c r="AJ55" s="13"/>
      <c r="AK55" s="14">
        <v>208.37499999999997</v>
      </c>
      <c r="AL55" s="14">
        <v>3.2958333333333334</v>
      </c>
      <c r="AM55" s="14">
        <v>211.66666666666666</v>
      </c>
      <c r="AN55" s="15"/>
      <c r="AO55" s="15">
        <v>0.94200000000000006</v>
      </c>
      <c r="AP55" s="13">
        <v>40.994733901835467</v>
      </c>
      <c r="AQ55" s="13">
        <v>17.983534601848326</v>
      </c>
      <c r="AR55" s="13">
        <v>12.272647412545535</v>
      </c>
      <c r="AS55" s="13">
        <v>10.787715396009052</v>
      </c>
      <c r="AT55" s="13">
        <v>4.5704764989782163</v>
      </c>
      <c r="AU55" s="13">
        <v>0.63319030674187482</v>
      </c>
      <c r="AV55" s="13">
        <v>6.1907671130249469</v>
      </c>
      <c r="AW55" s="16">
        <v>3.258215745722582E-2</v>
      </c>
      <c r="AX55" s="13">
        <v>3.1312123617351285E-2</v>
      </c>
      <c r="AY55" s="17">
        <v>5.5078211059704776E-3</v>
      </c>
      <c r="AZ55" s="17">
        <v>3.44219267673508E-3</v>
      </c>
      <c r="BA55" s="13">
        <v>1.2966431349949575E-2</v>
      </c>
      <c r="BB55" s="16">
        <v>8.7876838981421253E-5</v>
      </c>
      <c r="BC55" s="16">
        <v>4.9409303260673264E-3</v>
      </c>
      <c r="BD55" s="16">
        <v>6.6691783338286466E-3</v>
      </c>
      <c r="BE55" s="16">
        <v>5.1928783382789313E-2</v>
      </c>
      <c r="BF55" s="16">
        <v>1.570428825221087E-3</v>
      </c>
      <c r="BG55" s="16">
        <v>6.3765677577240748E-2</v>
      </c>
      <c r="BH55" s="16">
        <v>8.6389686453672407E-4</v>
      </c>
      <c r="BI55" s="16">
        <v>1.4987581718005078E-3</v>
      </c>
      <c r="BJ55" s="18">
        <v>1.4193693529059636E-4</v>
      </c>
      <c r="BK55" s="18">
        <v>1.9952114924181962E-4</v>
      </c>
      <c r="BL55" s="18">
        <v>2.2501363454471638E-6</v>
      </c>
      <c r="BM55" s="18">
        <v>1.9077901430842608E-4</v>
      </c>
      <c r="BN55" s="13">
        <v>0.14000000000000001</v>
      </c>
      <c r="BO55" s="13">
        <v>0.06</v>
      </c>
    </row>
    <row r="56" spans="1:67" ht="15.75" customHeight="1" x14ac:dyDescent="0.25">
      <c r="A56" s="52" t="s">
        <v>117</v>
      </c>
      <c r="B56" s="49" t="s">
        <v>142</v>
      </c>
      <c r="C56" s="12">
        <v>6.4</v>
      </c>
      <c r="D56" s="12">
        <v>8.3000000000000007</v>
      </c>
      <c r="E56" s="12">
        <v>0.5</v>
      </c>
      <c r="F56" s="19">
        <v>13.8</v>
      </c>
      <c r="G56" s="14">
        <f t="shared" si="24"/>
        <v>7.9131560751574001E-2</v>
      </c>
      <c r="H56" s="14">
        <v>19.04</v>
      </c>
      <c r="I56" s="14">
        <v>1.5</v>
      </c>
      <c r="J56" s="14">
        <v>8.24</v>
      </c>
      <c r="K56" s="14">
        <v>4.9000000000000004</v>
      </c>
      <c r="L56" s="14">
        <v>5.16</v>
      </c>
      <c r="M56" s="14">
        <v>0.40756006682660328</v>
      </c>
      <c r="N56" s="14">
        <v>1.652301964289173</v>
      </c>
      <c r="O56" s="14">
        <v>2.0365777743789546</v>
      </c>
      <c r="P56" s="14">
        <v>14.64</v>
      </c>
      <c r="Q56" s="14">
        <v>0.28999999999999998</v>
      </c>
      <c r="R56" s="14">
        <v>8.217982281161984E-2</v>
      </c>
      <c r="S56" s="14">
        <v>5.8</v>
      </c>
      <c r="T56" s="14">
        <v>6.37</v>
      </c>
      <c r="U56" s="14">
        <f t="shared" si="25"/>
        <v>1.035339306171725E-2</v>
      </c>
      <c r="V56" s="14">
        <v>0.39170441128737088</v>
      </c>
      <c r="W56" s="14">
        <v>0.68802691954821227</v>
      </c>
      <c r="X56" s="13">
        <v>1.3740094049750182</v>
      </c>
      <c r="Y56" s="13">
        <v>3.4628307433851278E-2</v>
      </c>
      <c r="Z56" s="13">
        <v>8.5061661241358415</v>
      </c>
      <c r="AA56" s="13">
        <v>9.9148038365447118</v>
      </c>
      <c r="AB56" s="14"/>
      <c r="AC56" s="13"/>
      <c r="AD56" s="14"/>
      <c r="AE56" s="13"/>
      <c r="AF56" s="13">
        <v>0.24963508628333672</v>
      </c>
      <c r="AG56" s="13">
        <v>3.2222630270221435</v>
      </c>
      <c r="AH56" s="13">
        <v>3.47189811330548</v>
      </c>
      <c r="AI56" s="13"/>
      <c r="AJ56" s="13"/>
      <c r="AK56" s="14">
        <v>432.66666666666669</v>
      </c>
      <c r="AL56" s="14">
        <v>1.2583333333333333</v>
      </c>
      <c r="AM56" s="14">
        <v>433.91666666666669</v>
      </c>
      <c r="AN56" s="15"/>
      <c r="AO56" s="15">
        <v>29.439023111949524</v>
      </c>
      <c r="AP56" s="13">
        <v>69.823660999448123</v>
      </c>
      <c r="AQ56" s="13">
        <v>18.842082310613911</v>
      </c>
      <c r="AR56" s="13">
        <v>9.3506922725684909</v>
      </c>
      <c r="AS56" s="13">
        <v>10.286633359391072</v>
      </c>
      <c r="AT56" s="13">
        <v>2.6625897264075418</v>
      </c>
      <c r="AU56" s="13">
        <v>0.24101199462798817</v>
      </c>
      <c r="AV56" s="13">
        <v>1.0549698499407316</v>
      </c>
      <c r="AW56" s="16">
        <v>9.46520775293711E-3</v>
      </c>
      <c r="AX56" s="13">
        <v>2.13359353950789E-2</v>
      </c>
      <c r="AY56" s="17">
        <v>1.2589305385075379E-3</v>
      </c>
      <c r="AZ56" s="17">
        <v>3.7290420664630036E-3</v>
      </c>
      <c r="BA56" s="13">
        <v>8.64428756663305E-3</v>
      </c>
      <c r="BB56" s="16">
        <v>8.7876838981421253E-5</v>
      </c>
      <c r="BC56" s="16">
        <v>5.7928148650444522E-3</v>
      </c>
      <c r="BD56" s="16">
        <v>4.4461188892190983E-3</v>
      </c>
      <c r="BE56" s="16">
        <v>4.1200639123487787E-2</v>
      </c>
      <c r="BF56" s="16">
        <v>1.3741252220684512E-3</v>
      </c>
      <c r="BG56" s="16">
        <v>2.1498663058445219E-3</v>
      </c>
      <c r="BH56" s="16">
        <v>2.1597421613418102E-4</v>
      </c>
      <c r="BI56" s="16">
        <v>4.2821662051443083E-4</v>
      </c>
      <c r="BJ56" s="18">
        <v>7.096846764529818E-5</v>
      </c>
      <c r="BK56" s="18">
        <v>1.1995274789663254E-5</v>
      </c>
      <c r="BL56" s="18">
        <v>2.2501363454471638E-6</v>
      </c>
      <c r="BM56" s="18">
        <v>6.3593004769475355E-5</v>
      </c>
      <c r="BN56" s="13">
        <v>0.03</v>
      </c>
      <c r="BO56" s="13">
        <v>6.4477726320024548E-3</v>
      </c>
    </row>
    <row r="57" spans="1:67" ht="15.75" customHeight="1" x14ac:dyDescent="0.25">
      <c r="A57" s="52" t="s">
        <v>118</v>
      </c>
      <c r="B57" s="49" t="s">
        <v>142</v>
      </c>
      <c r="C57" s="12">
        <v>6.05</v>
      </c>
      <c r="D57" s="12">
        <v>10.5</v>
      </c>
      <c r="E57" s="12">
        <v>0.39</v>
      </c>
      <c r="F57" s="19">
        <v>18</v>
      </c>
      <c r="G57" s="14">
        <f t="shared" si="24"/>
        <v>7.9131560751574001E-2</v>
      </c>
      <c r="H57" s="14">
        <v>27.06</v>
      </c>
      <c r="I57" s="14">
        <v>0.1</v>
      </c>
      <c r="J57" s="14">
        <v>10.87</v>
      </c>
      <c r="K57" s="14">
        <v>6.5</v>
      </c>
      <c r="L57" s="14">
        <v>10.86</v>
      </c>
      <c r="M57" s="14">
        <v>0.4004397214251072</v>
      </c>
      <c r="N57" s="14">
        <v>2.0862383973814129</v>
      </c>
      <c r="O57" s="14">
        <v>0.82213724169023727</v>
      </c>
      <c r="P57" s="14">
        <v>26.53</v>
      </c>
      <c r="Q57" s="14">
        <v>0.39</v>
      </c>
      <c r="R57" s="14">
        <v>7.664283093482939E-2</v>
      </c>
      <c r="S57" s="14">
        <v>9</v>
      </c>
      <c r="T57" s="14">
        <v>6.25</v>
      </c>
      <c r="U57" s="14">
        <f t="shared" si="25"/>
        <v>1.035339306171725E-2</v>
      </c>
      <c r="V57" s="14">
        <v>0.68795999835167876</v>
      </c>
      <c r="W57" s="14">
        <f>50%*0.0536505254545221</f>
        <v>2.6825262727261049E-2</v>
      </c>
      <c r="X57" s="13">
        <f t="shared" ref="X57:X58" si="28">50%*0.05</f>
        <v>2.5000000000000001E-2</v>
      </c>
      <c r="Y57" s="13">
        <v>0.13991054064566313</v>
      </c>
      <c r="Z57" s="13">
        <v>7.5775990836378364</v>
      </c>
      <c r="AA57" s="13">
        <v>7.7175096242834984</v>
      </c>
      <c r="AB57" s="14"/>
      <c r="AC57" s="13"/>
      <c r="AD57" s="14"/>
      <c r="AE57" s="13"/>
      <c r="AF57" s="13">
        <v>0.4043256267070266</v>
      </c>
      <c r="AG57" s="13"/>
      <c r="AH57" s="13"/>
      <c r="AI57" s="13"/>
      <c r="AJ57" s="13"/>
      <c r="AK57" s="14">
        <v>107.16666666666667</v>
      </c>
      <c r="AL57" s="14">
        <v>41.224999999999994</v>
      </c>
      <c r="AM57" s="14">
        <v>148.41666666666666</v>
      </c>
      <c r="AN57" s="15">
        <v>80.563888888888911</v>
      </c>
      <c r="AO57" s="15">
        <v>38</v>
      </c>
      <c r="AP57" s="13">
        <v>69.702723398194806</v>
      </c>
      <c r="AQ57" s="13">
        <v>23.237620705685789</v>
      </c>
      <c r="AR57" s="13">
        <v>13.566796390372108</v>
      </c>
      <c r="AS57" s="13">
        <v>14.237669951313173</v>
      </c>
      <c r="AT57" s="13">
        <v>8.1370090958771453</v>
      </c>
      <c r="AU57" s="13">
        <v>0.45490895180111623</v>
      </c>
      <c r="AV57" s="13">
        <v>2.0108372509811243</v>
      </c>
      <c r="AW57" s="16">
        <v>1.6746136793657964E-2</v>
      </c>
      <c r="AX57" s="13">
        <v>3.7137634988021292E-2</v>
      </c>
      <c r="AY57" s="17">
        <v>4.720989519403267E-3</v>
      </c>
      <c r="AZ57" s="17">
        <v>1.1473975589116935E-2</v>
      </c>
      <c r="BA57" s="13">
        <v>1.4407145944388418E-2</v>
      </c>
      <c r="BB57" s="16">
        <v>2.0844189682126107E-4</v>
      </c>
      <c r="BC57" s="16">
        <v>2.726030524726801E-3</v>
      </c>
      <c r="BD57" s="16">
        <v>1.228532850968435E-2</v>
      </c>
      <c r="BE57" s="16">
        <v>6.0488472951380955E-2</v>
      </c>
      <c r="BF57" s="16">
        <v>2.2967521568858398E-3</v>
      </c>
      <c r="BG57" s="16">
        <v>2.1498663058445219E-3</v>
      </c>
      <c r="BH57" s="16">
        <v>3.5995702689030172E-4</v>
      </c>
      <c r="BI57" s="16">
        <v>5.7095549401924115E-4</v>
      </c>
      <c r="BJ57" s="18">
        <v>7.096846764529818E-5</v>
      </c>
      <c r="BK57" s="18">
        <v>1.1306198457036445E-4</v>
      </c>
      <c r="BL57" s="18">
        <v>2.1715669500671212E-5</v>
      </c>
      <c r="BM57" s="18">
        <v>6.3593004769475355E-5</v>
      </c>
      <c r="BN57" s="13">
        <v>7.0000000000000007E-2</v>
      </c>
      <c r="BO57" s="13">
        <v>0.1</v>
      </c>
    </row>
    <row r="58" spans="1:67" ht="15.75" customHeight="1" x14ac:dyDescent="0.25">
      <c r="A58" s="51" t="s">
        <v>119</v>
      </c>
      <c r="B58" s="49" t="s">
        <v>142</v>
      </c>
      <c r="C58" s="12">
        <v>7.36</v>
      </c>
      <c r="D58" s="12">
        <v>10.9</v>
      </c>
      <c r="E58" s="12">
        <v>0.28000000000000003</v>
      </c>
      <c r="F58" s="19">
        <v>20.5</v>
      </c>
      <c r="G58" s="14">
        <f t="shared" si="24"/>
        <v>7.9131560751574001E-2</v>
      </c>
      <c r="H58" s="14">
        <v>11.48</v>
      </c>
      <c r="I58" s="14">
        <v>0.1</v>
      </c>
      <c r="J58" s="14">
        <v>3.45</v>
      </c>
      <c r="K58" s="14">
        <v>4.7</v>
      </c>
      <c r="L58" s="14">
        <v>8.23</v>
      </c>
      <c r="M58" s="14">
        <v>0.32710591221119945</v>
      </c>
      <c r="N58" s="14">
        <v>1.3927358024508343</v>
      </c>
      <c r="O58" s="14">
        <v>0.88319261935338278</v>
      </c>
      <c r="P58" s="14">
        <v>10.89</v>
      </c>
      <c r="Q58" s="14">
        <v>0.15</v>
      </c>
      <c r="R58" s="14">
        <v>9.1684775815443584E-2</v>
      </c>
      <c r="S58" s="14">
        <v>7.26</v>
      </c>
      <c r="T58" s="14">
        <v>0.56999999999999995</v>
      </c>
      <c r="U58" s="14">
        <f t="shared" si="25"/>
        <v>1.035339306171725E-2</v>
      </c>
      <c r="V58" s="14">
        <f t="shared" ref="V58:V59" si="29">50%*0.0697428567090431</f>
        <v>3.4871428354521547E-2</v>
      </c>
      <c r="W58" s="14">
        <v>0.11330121948096814</v>
      </c>
      <c r="X58" s="13">
        <f t="shared" si="28"/>
        <v>2.5000000000000001E-2</v>
      </c>
      <c r="Y58" s="13">
        <v>8.8879398701742413E-2</v>
      </c>
      <c r="Z58" s="13">
        <v>13.156399645931916</v>
      </c>
      <c r="AA58" s="13">
        <v>13.245279044633659</v>
      </c>
      <c r="AB58" s="14"/>
      <c r="AC58" s="13"/>
      <c r="AD58" s="14"/>
      <c r="AE58" s="13"/>
      <c r="AF58" s="13">
        <v>0.58437499999999964</v>
      </c>
      <c r="AG58" s="13"/>
      <c r="AH58" s="13"/>
      <c r="AI58" s="13"/>
      <c r="AJ58" s="13"/>
      <c r="AK58" s="14">
        <v>222.33333333333337</v>
      </c>
      <c r="AL58" s="14">
        <v>13.840277777777779</v>
      </c>
      <c r="AM58" s="14">
        <v>236.16666666666666</v>
      </c>
      <c r="AN58" s="32"/>
      <c r="AO58" s="15">
        <v>23.550455041759278</v>
      </c>
      <c r="AP58" s="13">
        <v>41.866079186768971</v>
      </c>
      <c r="AQ58" s="13">
        <v>13.208722458237835</v>
      </c>
      <c r="AR58" s="13">
        <v>9.9614490543440279</v>
      </c>
      <c r="AS58" s="13">
        <v>9.9348118082699024</v>
      </c>
      <c r="AT58" s="13">
        <v>3.69141529171345</v>
      </c>
      <c r="AU58" s="13">
        <v>0.46159697537827915</v>
      </c>
      <c r="AV58" s="13">
        <v>1.4652515525522838</v>
      </c>
      <c r="AW58" s="16">
        <v>3.2536582710460896E-3</v>
      </c>
      <c r="AX58" s="13">
        <v>2.3335501345843935E-2</v>
      </c>
      <c r="AY58" s="17">
        <v>1.2374648994093853E-3</v>
      </c>
      <c r="AZ58" s="17">
        <v>1.8007311202386015E-3</v>
      </c>
      <c r="BA58" s="13">
        <v>5.9494396110723671E-3</v>
      </c>
      <c r="BB58" s="16">
        <v>8.7876838981421253E-5</v>
      </c>
      <c r="BC58" s="16">
        <v>1.6263286354459188E-4</v>
      </c>
      <c r="BD58" s="16">
        <v>3.6911168822808004E-3</v>
      </c>
      <c r="BE58" s="16">
        <v>3.5393287512695847E-2</v>
      </c>
      <c r="BF58" s="16">
        <v>7.6003597579824315E-4</v>
      </c>
      <c r="BG58" s="16">
        <v>7.6016238008143625E-2</v>
      </c>
      <c r="BH58" s="16">
        <v>3.006474811886083E-4</v>
      </c>
      <c r="BI58" s="16">
        <v>5.0059362115021841E-4</v>
      </c>
      <c r="BJ58" s="18">
        <v>8.9428386392955973E-5</v>
      </c>
      <c r="BK58" s="18">
        <v>6.1453489970737102E-5</v>
      </c>
      <c r="BL58" s="18">
        <v>1.7224970016170672E-5</v>
      </c>
      <c r="BM58" s="18">
        <v>7.444786555684007E-5</v>
      </c>
      <c r="BN58" s="13">
        <v>4.2332355060909599E-2</v>
      </c>
      <c r="BO58" s="13">
        <v>6.4477726320024548E-3</v>
      </c>
    </row>
    <row r="59" spans="1:67" ht="15.75" customHeight="1" x14ac:dyDescent="0.25">
      <c r="A59" s="51" t="s">
        <v>120</v>
      </c>
      <c r="B59" s="49" t="s">
        <v>142</v>
      </c>
      <c r="C59" s="12">
        <v>5.25</v>
      </c>
      <c r="D59" s="12">
        <v>8.6</v>
      </c>
      <c r="E59" s="12">
        <v>0.27954370511642523</v>
      </c>
      <c r="F59" s="19">
        <v>16.5</v>
      </c>
      <c r="G59" s="14">
        <f t="shared" si="24"/>
        <v>7.9131560751574001E-2</v>
      </c>
      <c r="H59" s="14">
        <v>15.44</v>
      </c>
      <c r="I59" s="14">
        <v>0.1</v>
      </c>
      <c r="J59" s="14">
        <v>2.8</v>
      </c>
      <c r="K59" s="14">
        <v>4.5999999999999996</v>
      </c>
      <c r="L59" s="14">
        <v>5.39</v>
      </c>
      <c r="M59" s="14">
        <v>0.40432903959420985</v>
      </c>
      <c r="N59" s="14">
        <v>2.1019163909960374</v>
      </c>
      <c r="O59" s="14">
        <f>50%*0.262269788953794</f>
        <v>0.131134894476897</v>
      </c>
      <c r="P59" s="14">
        <v>6.08</v>
      </c>
      <c r="Q59" s="14">
        <v>0.25</v>
      </c>
      <c r="R59" s="14">
        <v>0.32237017136919921</v>
      </c>
      <c r="S59" s="14">
        <v>4.42</v>
      </c>
      <c r="T59" s="14">
        <v>0.6</v>
      </c>
      <c r="U59" s="14">
        <f t="shared" si="25"/>
        <v>1.035339306171725E-2</v>
      </c>
      <c r="V59" s="14">
        <f t="shared" si="29"/>
        <v>3.4871428354521547E-2</v>
      </c>
      <c r="W59" s="14">
        <v>0.14484944578432693</v>
      </c>
      <c r="X59" s="13">
        <v>3.91</v>
      </c>
      <c r="Y59" s="13">
        <v>6.3828151691151386E-2</v>
      </c>
      <c r="Z59" s="13">
        <v>6.0659179156832606</v>
      </c>
      <c r="AA59" s="13">
        <v>10.039746067374413</v>
      </c>
      <c r="AB59" s="14"/>
      <c r="AC59" s="13"/>
      <c r="AD59" s="14"/>
      <c r="AE59" s="13"/>
      <c r="AF59" s="13">
        <v>0.55312499999999976</v>
      </c>
      <c r="AG59" s="13"/>
      <c r="AH59" s="13"/>
      <c r="AI59" s="13"/>
      <c r="AJ59" s="13"/>
      <c r="AK59" s="14">
        <v>165.68559700933335</v>
      </c>
      <c r="AL59" s="14">
        <v>10.399060837419967</v>
      </c>
      <c r="AM59" s="14">
        <v>176.0929837561508</v>
      </c>
      <c r="AN59" s="15"/>
      <c r="AO59" s="15">
        <v>29</v>
      </c>
      <c r="AP59" s="13">
        <v>66.646341314913386</v>
      </c>
      <c r="AQ59" s="13">
        <v>18.308671392044001</v>
      </c>
      <c r="AR59" s="13">
        <v>10.169894353510655</v>
      </c>
      <c r="AS59" s="13">
        <v>10.252199140094632</v>
      </c>
      <c r="AT59" s="13">
        <v>2.7907482857310928</v>
      </c>
      <c r="AU59" s="13">
        <v>0.21980354875100724</v>
      </c>
      <c r="AV59" s="13">
        <v>1.0125699545900624</v>
      </c>
      <c r="AW59" s="16">
        <v>1.382977925510207E-4</v>
      </c>
      <c r="AX59" s="13">
        <v>2.3191335085962557E-2</v>
      </c>
      <c r="AY59" s="17">
        <v>3.7528479959892422E-4</v>
      </c>
      <c r="AZ59" s="17">
        <v>1.6144396962989973E-3</v>
      </c>
      <c r="BA59" s="13">
        <v>9.5630030736215104E-3</v>
      </c>
      <c r="BB59" s="16">
        <v>8.7876838981421253E-5</v>
      </c>
      <c r="BC59" s="16">
        <v>1.6263286354459188E-4</v>
      </c>
      <c r="BD59" s="16">
        <v>2.8211786117325944E-3</v>
      </c>
      <c r="BE59" s="16">
        <v>3.8360882549606366E-2</v>
      </c>
      <c r="BF59" s="16">
        <v>7.2468774113519045E-4</v>
      </c>
      <c r="BG59" s="16">
        <v>2.1498663058445219E-3</v>
      </c>
      <c r="BH59" s="16">
        <v>2.9749649198058221E-4</v>
      </c>
      <c r="BI59" s="16">
        <v>4.8137019543340666E-4</v>
      </c>
      <c r="BJ59" s="18">
        <v>6.6782656350575437E-5</v>
      </c>
      <c r="BK59" s="18">
        <v>7.0241450060707622E-5</v>
      </c>
      <c r="BL59" s="18">
        <v>1.8871290943327233E-5</v>
      </c>
      <c r="BM59" s="18">
        <v>2.003571880573766E-5</v>
      </c>
      <c r="BN59" s="13">
        <v>3.7787298098131798E-2</v>
      </c>
      <c r="BO59" s="13">
        <v>6.4477726320024548E-3</v>
      </c>
    </row>
    <row r="60" spans="1:67" ht="15.75" customHeight="1" x14ac:dyDescent="0.25">
      <c r="A60" s="52" t="s">
        <v>121</v>
      </c>
      <c r="B60" s="49" t="s">
        <v>142</v>
      </c>
      <c r="C60" s="12">
        <v>5.07</v>
      </c>
      <c r="D60" s="12">
        <v>9</v>
      </c>
      <c r="E60" s="12">
        <v>0.23</v>
      </c>
      <c r="F60" s="19">
        <v>17.899999999999999</v>
      </c>
      <c r="G60" s="14">
        <f t="shared" si="24"/>
        <v>7.9131560751574001E-2</v>
      </c>
      <c r="H60" s="14">
        <v>21.88</v>
      </c>
      <c r="I60" s="14">
        <v>0.1</v>
      </c>
      <c r="J60" s="14">
        <v>3.99</v>
      </c>
      <c r="K60" s="14">
        <v>7.1</v>
      </c>
      <c r="L60" s="14">
        <v>7.34</v>
      </c>
      <c r="M60" s="14">
        <v>0.41001338010634814</v>
      </c>
      <c r="N60" s="14">
        <v>1.1385595663287225</v>
      </c>
      <c r="O60" s="14">
        <v>1.935743038088277</v>
      </c>
      <c r="P60" s="14">
        <v>10.76</v>
      </c>
      <c r="Q60" s="14">
        <v>0.52</v>
      </c>
      <c r="R60" s="14">
        <v>0.12391923097037058</v>
      </c>
      <c r="S60" s="14">
        <v>3.32</v>
      </c>
      <c r="T60" s="14">
        <v>5.3</v>
      </c>
      <c r="U60" s="14">
        <v>0.84951550889762428</v>
      </c>
      <c r="V60" s="14">
        <v>0.14438559831354103</v>
      </c>
      <c r="W60" s="14">
        <v>0.11932071270884287</v>
      </c>
      <c r="X60" s="13"/>
      <c r="Y60" s="13">
        <v>7.9336066507231531E-2</v>
      </c>
      <c r="Z60" s="13"/>
      <c r="AA60" s="13"/>
      <c r="AB60" s="14"/>
      <c r="AC60" s="13"/>
      <c r="AD60" s="14"/>
      <c r="AE60" s="13"/>
      <c r="AF60" s="13">
        <v>0.58437499999999964</v>
      </c>
      <c r="AG60" s="13"/>
      <c r="AH60" s="13"/>
      <c r="AI60" s="13"/>
      <c r="AJ60" s="13"/>
      <c r="AK60" s="14">
        <v>64.400909189306205</v>
      </c>
      <c r="AL60" s="14">
        <v>10.349105381035242</v>
      </c>
      <c r="AM60" s="14">
        <v>74.750014570341449</v>
      </c>
      <c r="AN60" s="15"/>
      <c r="AO60" s="15">
        <v>28.5</v>
      </c>
      <c r="AP60" s="13">
        <v>59.99754964898851</v>
      </c>
      <c r="AQ60" s="13">
        <v>16.657641317173159</v>
      </c>
      <c r="AR60" s="13">
        <v>10.047843413676661</v>
      </c>
      <c r="AS60" s="13">
        <v>10.02328591922101</v>
      </c>
      <c r="AT60" s="13">
        <v>2.7391199915767857</v>
      </c>
      <c r="AU60" s="13">
        <v>0.25447619745127886</v>
      </c>
      <c r="AV60" s="13">
        <v>1.0322148994787386</v>
      </c>
      <c r="AW60" s="16">
        <v>1.382977925510207E-4</v>
      </c>
      <c r="AX60" s="13">
        <v>2.0818175840244053E-2</v>
      </c>
      <c r="AY60" s="17">
        <v>9.1443724185850245E-4</v>
      </c>
      <c r="AZ60" s="17">
        <v>1.6996918442210318E-3</v>
      </c>
      <c r="BA60" s="13">
        <v>6.7641886980331937E-3</v>
      </c>
      <c r="BB60" s="16">
        <v>8.7876838981421253E-5</v>
      </c>
      <c r="BC60" s="16">
        <v>1.6263286354459188E-4</v>
      </c>
      <c r="BD60" s="16">
        <v>2.6694962159178603E-3</v>
      </c>
      <c r="BE60" s="16">
        <v>3.8059820766594324E-2</v>
      </c>
      <c r="BF60" s="16">
        <v>8.637264261605695E-4</v>
      </c>
      <c r="BG60" s="16">
        <v>2.1498663058445219E-3</v>
      </c>
      <c r="BH60" s="16">
        <v>4.8626754706899083E-4</v>
      </c>
      <c r="BI60" s="16">
        <v>6.2359132974090423E-4</v>
      </c>
      <c r="BJ60" s="18">
        <v>7.5215297496101705E-5</v>
      </c>
      <c r="BK60" s="18">
        <v>1.0497567771366518E-4</v>
      </c>
      <c r="BL60" s="18">
        <v>1.8511667207156399E-5</v>
      </c>
      <c r="BM60" s="18">
        <v>4.1690286300395869E-5</v>
      </c>
      <c r="BN60" s="13">
        <v>3.8553342068762202E-2</v>
      </c>
      <c r="BO60" s="13">
        <v>6.4477726320024548E-3</v>
      </c>
    </row>
    <row r="61" spans="1:67" ht="15.75" customHeight="1" x14ac:dyDescent="0.25">
      <c r="A61" s="52" t="s">
        <v>122</v>
      </c>
      <c r="B61" s="49" t="s">
        <v>142</v>
      </c>
      <c r="C61" s="12">
        <v>6.15</v>
      </c>
      <c r="D61" s="12">
        <v>9.1</v>
      </c>
      <c r="E61" s="12">
        <v>0.18589989802565474</v>
      </c>
      <c r="F61" s="19">
        <v>14.8</v>
      </c>
      <c r="G61" s="13">
        <f t="shared" si="24"/>
        <v>7.9131560751574001E-2</v>
      </c>
      <c r="H61" s="13">
        <v>20.75</v>
      </c>
      <c r="I61" s="13">
        <v>0.1</v>
      </c>
      <c r="J61" s="13">
        <v>3.29</v>
      </c>
      <c r="K61" s="13">
        <v>7.4</v>
      </c>
      <c r="L61" s="13">
        <v>6.76</v>
      </c>
      <c r="M61" s="13">
        <v>0.3120846583828899</v>
      </c>
      <c r="N61" s="13">
        <v>1.7086654937774504</v>
      </c>
      <c r="O61" s="13">
        <v>3.0908981268054161</v>
      </c>
      <c r="P61" s="13">
        <v>7.88</v>
      </c>
      <c r="Q61" s="13">
        <v>0.23</v>
      </c>
      <c r="R61" s="13">
        <v>0.17321687218508094</v>
      </c>
      <c r="S61" s="13">
        <v>8.26</v>
      </c>
      <c r="T61" s="13">
        <v>14.26</v>
      </c>
      <c r="U61" s="13">
        <f t="shared" ref="U61:U62" si="30">50%*0.0207067861234345</f>
        <v>1.035339306171725E-2</v>
      </c>
      <c r="V61" s="13">
        <f t="shared" ref="V61:V62" si="31">50%*0.0697428567090431</f>
        <v>3.4871428354521547E-2</v>
      </c>
      <c r="W61" s="13">
        <v>0.12123130260461648</v>
      </c>
      <c r="X61" s="13"/>
      <c r="Y61" s="13">
        <v>3.8776904680560269E-2</v>
      </c>
      <c r="Z61" s="13"/>
      <c r="AA61" s="13"/>
      <c r="AB61" s="14"/>
      <c r="AC61" s="13"/>
      <c r="AD61" s="14"/>
      <c r="AE61" s="13"/>
      <c r="AF61" s="13">
        <v>0.58437499999999964</v>
      </c>
      <c r="AG61" s="13"/>
      <c r="AH61" s="13"/>
      <c r="AI61" s="13"/>
      <c r="AJ61" s="13"/>
      <c r="AK61" s="14">
        <v>98.384496046580679</v>
      </c>
      <c r="AL61" s="14">
        <v>14.559240233014449</v>
      </c>
      <c r="AM61" s="14">
        <v>112.92708446080024</v>
      </c>
      <c r="AN61" s="15"/>
      <c r="AO61" s="15">
        <v>33.5</v>
      </c>
      <c r="AP61" s="13">
        <v>83.214541845436258</v>
      </c>
      <c r="AQ61" s="13">
        <v>21.880841312498617</v>
      </c>
      <c r="AR61" s="13">
        <v>12.119469452068467</v>
      </c>
      <c r="AS61" s="13">
        <v>13.000752013988892</v>
      </c>
      <c r="AT61" s="13">
        <v>3.5127384310826808</v>
      </c>
      <c r="AU61" s="13">
        <v>0.35413490715372908</v>
      </c>
      <c r="AV61" s="13">
        <v>1.1583851825501874</v>
      </c>
      <c r="AW61" s="16">
        <v>1.382977925510207E-4</v>
      </c>
      <c r="AX61" s="13">
        <v>2.6315311952611577E-2</v>
      </c>
      <c r="AY61" s="17">
        <v>3.7528479959892422E-4</v>
      </c>
      <c r="AZ61" s="17">
        <v>2.1208152827391106E-3</v>
      </c>
      <c r="BA61" s="13">
        <v>8.0914602389489994E-3</v>
      </c>
      <c r="BB61" s="16">
        <v>8.7876838981421253E-5</v>
      </c>
      <c r="BC61" s="16">
        <v>1.6263286354459188E-4</v>
      </c>
      <c r="BD61" s="16">
        <v>3.3701649679328829E-3</v>
      </c>
      <c r="BE61" s="16">
        <v>4.6445697163773676E-2</v>
      </c>
      <c r="BF61" s="16">
        <v>1.0146650627757272E-3</v>
      </c>
      <c r="BG61" s="16">
        <v>2.1498663058445219E-3</v>
      </c>
      <c r="BH61" s="16">
        <v>1.9964567469838229E-4</v>
      </c>
      <c r="BI61" s="16">
        <v>4.4263096842091904E-4</v>
      </c>
      <c r="BJ61" s="18">
        <v>7.0780861039757746E-5</v>
      </c>
      <c r="BK61" s="18">
        <v>9.3287415591423244E-5</v>
      </c>
      <c r="BL61" s="18">
        <v>1.1955472729523309E-5</v>
      </c>
      <c r="BM61" s="18">
        <v>2.003571880573766E-5</v>
      </c>
      <c r="BN61" s="13">
        <v>3.4846235239144201E-2</v>
      </c>
      <c r="BO61" s="13">
        <v>6.4477726320024548E-3</v>
      </c>
    </row>
    <row r="62" spans="1:67" ht="15.75" customHeight="1" x14ac:dyDescent="0.25">
      <c r="A62" s="52" t="s">
        <v>123</v>
      </c>
      <c r="B62" s="49" t="s">
        <v>142</v>
      </c>
      <c r="C62" s="12">
        <v>6.48</v>
      </c>
      <c r="D62" s="12">
        <v>7.2</v>
      </c>
      <c r="E62" s="12">
        <v>0.18007952109473488</v>
      </c>
      <c r="F62" s="19">
        <v>12.2</v>
      </c>
      <c r="G62" s="13">
        <f t="shared" si="24"/>
        <v>7.9131560751574001E-2</v>
      </c>
      <c r="H62" s="13">
        <v>26.61</v>
      </c>
      <c r="I62" s="13">
        <v>0.1</v>
      </c>
      <c r="J62" s="13">
        <v>5.12</v>
      </c>
      <c r="K62" s="13">
        <v>6.7</v>
      </c>
      <c r="L62" s="13">
        <v>9.18</v>
      </c>
      <c r="M62" s="13">
        <v>0.34605520403032541</v>
      </c>
      <c r="N62" s="13">
        <v>2.0888084879395419</v>
      </c>
      <c r="O62" s="13">
        <v>1.0292459793666811</v>
      </c>
      <c r="P62" s="13">
        <v>11.23</v>
      </c>
      <c r="Q62" s="13">
        <v>0.16</v>
      </c>
      <c r="R62" s="13">
        <v>0.11798407062142993</v>
      </c>
      <c r="S62" s="13">
        <v>10.43</v>
      </c>
      <c r="T62" s="13">
        <v>14.48</v>
      </c>
      <c r="U62" s="13">
        <f t="shared" si="30"/>
        <v>1.035339306171725E-2</v>
      </c>
      <c r="V62" s="13">
        <f t="shared" si="31"/>
        <v>3.4871428354521547E-2</v>
      </c>
      <c r="W62" s="13">
        <v>0.12517760254131546</v>
      </c>
      <c r="X62" s="13"/>
      <c r="Y62" s="13">
        <v>4.5934403826443454E-2</v>
      </c>
      <c r="Z62" s="13"/>
      <c r="AA62" s="13"/>
      <c r="AB62" s="14"/>
      <c r="AC62" s="13"/>
      <c r="AD62" s="14"/>
      <c r="AE62" s="13"/>
      <c r="AF62" s="13">
        <v>0.81874999999999953</v>
      </c>
      <c r="AG62" s="13"/>
      <c r="AH62" s="13"/>
      <c r="AI62" s="13"/>
      <c r="AJ62" s="13"/>
      <c r="AK62" s="14">
        <v>62.14458774259618</v>
      </c>
      <c r="AL62" s="14">
        <v>26.118377779812999</v>
      </c>
      <c r="AM62" s="14">
        <v>88.254639613011733</v>
      </c>
      <c r="AN62" s="15">
        <v>122.82285714285715</v>
      </c>
      <c r="AO62" s="15">
        <v>92</v>
      </c>
      <c r="AP62" s="13">
        <v>91.81172711897598</v>
      </c>
      <c r="AQ62" s="13">
        <v>24.944309431730264</v>
      </c>
      <c r="AR62" s="13">
        <v>13.616042594440838</v>
      </c>
      <c r="AS62" s="13">
        <v>13.984404632791609</v>
      </c>
      <c r="AT62" s="13">
        <v>4.2907318885987378</v>
      </c>
      <c r="AU62" s="13">
        <v>0.47058420019697378</v>
      </c>
      <c r="AV62" s="13">
        <v>0.85029774024380145</v>
      </c>
      <c r="AW62" s="16">
        <v>2.4011719371902105E-3</v>
      </c>
      <c r="AX62" s="13">
        <v>2.6940952533426203E-2</v>
      </c>
      <c r="AY62" s="17">
        <v>2.1009617349579675E-3</v>
      </c>
      <c r="AZ62" s="17">
        <v>1.8492785562769674E-3</v>
      </c>
      <c r="BA62" s="13">
        <v>8.3512831855874943E-3</v>
      </c>
      <c r="BB62" s="16">
        <v>8.7876838981421253E-5</v>
      </c>
      <c r="BC62" s="16">
        <v>1.6263286354459188E-4</v>
      </c>
      <c r="BD62" s="16">
        <v>3.8049858008799573E-3</v>
      </c>
      <c r="BE62" s="16">
        <v>4.9618962628321384E-2</v>
      </c>
      <c r="BF62" s="16">
        <v>1.0486896342167544E-3</v>
      </c>
      <c r="BG62" s="16">
        <v>2.1498663058445219E-3</v>
      </c>
      <c r="BH62" s="16">
        <v>2.7710317232184452E-4</v>
      </c>
      <c r="BI62" s="16">
        <v>5.3332780655055594E-4</v>
      </c>
      <c r="BJ62" s="18">
        <v>7.3997001951520735E-5</v>
      </c>
      <c r="BK62" s="18">
        <v>8.3895730852566504E-5</v>
      </c>
      <c r="BL62" s="18">
        <v>2.2033339178578545E-5</v>
      </c>
      <c r="BM62" s="18">
        <v>5.5481677641104538E-5</v>
      </c>
      <c r="BN62" s="13">
        <v>3.8898957578961495E-2</v>
      </c>
      <c r="BO62" s="13">
        <v>6.4477726320024548E-3</v>
      </c>
    </row>
    <row r="63" spans="1:67" ht="15.75" customHeight="1" x14ac:dyDescent="0.25">
      <c r="A63" s="52" t="s">
        <v>124</v>
      </c>
      <c r="B63" s="49" t="s">
        <v>142</v>
      </c>
      <c r="C63" s="12">
        <v>6.25</v>
      </c>
      <c r="D63" s="12">
        <v>12.3</v>
      </c>
      <c r="E63" s="12">
        <v>0.13911997354177838</v>
      </c>
      <c r="F63" s="19">
        <v>14.5</v>
      </c>
      <c r="G63" s="13">
        <f t="shared" si="24"/>
        <v>7.9131560751574001E-2</v>
      </c>
      <c r="H63" s="13">
        <v>35.14</v>
      </c>
      <c r="I63" s="13">
        <v>0.9</v>
      </c>
      <c r="J63" s="13">
        <v>13.89</v>
      </c>
      <c r="K63" s="13">
        <v>10.9</v>
      </c>
      <c r="L63" s="13">
        <v>16.27</v>
      </c>
      <c r="M63" s="13">
        <v>0.35486931925977494</v>
      </c>
      <c r="N63" s="13">
        <v>1.698233495425568</v>
      </c>
      <c r="O63" s="13">
        <v>1.8432773468307433</v>
      </c>
      <c r="P63" s="13">
        <v>33.58</v>
      </c>
      <c r="Q63" s="13">
        <v>0.34</v>
      </c>
      <c r="R63" s="13">
        <v>0.13585834193644647</v>
      </c>
      <c r="S63" s="13">
        <v>10.96</v>
      </c>
      <c r="T63" s="13">
        <v>8.56</v>
      </c>
      <c r="U63" s="13">
        <v>0.24614977794667153</v>
      </c>
      <c r="V63" s="13">
        <v>0.42978327458857951</v>
      </c>
      <c r="W63" s="13">
        <v>0.11074866293327985</v>
      </c>
      <c r="X63" s="13"/>
      <c r="Y63" s="13">
        <v>0.11870231180958889</v>
      </c>
      <c r="Z63" s="13"/>
      <c r="AA63" s="13"/>
      <c r="AB63" s="14"/>
      <c r="AC63" s="13"/>
      <c r="AD63" s="14"/>
      <c r="AE63" s="13"/>
      <c r="AF63" s="13">
        <v>0.62083333333333302</v>
      </c>
      <c r="AG63" s="13"/>
      <c r="AH63" s="13"/>
      <c r="AI63" s="13"/>
      <c r="AJ63" s="13"/>
      <c r="AK63" s="14">
        <v>186.72239475356693</v>
      </c>
      <c r="AL63" s="14">
        <v>9.9669461396921069</v>
      </c>
      <c r="AM63" s="14">
        <v>196.68573299918685</v>
      </c>
      <c r="AN63" s="15">
        <v>117.24000000000001</v>
      </c>
      <c r="AO63" s="15">
        <v>106.5</v>
      </c>
      <c r="AP63" s="13">
        <v>32.740732952353831</v>
      </c>
      <c r="AQ63" s="13">
        <v>29.055357233037011</v>
      </c>
      <c r="AR63" s="13">
        <v>18.343055723006799</v>
      </c>
      <c r="AS63" s="13">
        <v>19.065725697044503</v>
      </c>
      <c r="AT63" s="13">
        <v>7.3589670292570268</v>
      </c>
      <c r="AU63" s="13">
        <v>0.6114726893484943</v>
      </c>
      <c r="AV63" s="13">
        <v>2.1259180226895134</v>
      </c>
      <c r="AW63" s="16">
        <v>5.6421507231972125E-4</v>
      </c>
      <c r="AX63" s="13">
        <v>4.2474612283530389E-2</v>
      </c>
      <c r="AY63" s="17">
        <v>1.356651708455138E-3</v>
      </c>
      <c r="AZ63" s="17">
        <v>3.2590706807363759E-3</v>
      </c>
      <c r="BA63" s="13">
        <v>1.0637457773676022E-2</v>
      </c>
      <c r="BB63" s="16">
        <v>8.7876838981421253E-5</v>
      </c>
      <c r="BC63" s="16">
        <v>4.5148433568169207E-4</v>
      </c>
      <c r="BD63" s="16">
        <v>6.5282963633003042E-3</v>
      </c>
      <c r="BE63" s="16">
        <v>7.0371110282098109E-2</v>
      </c>
      <c r="BF63" s="16">
        <v>1.3754235540953377E-3</v>
      </c>
      <c r="BG63" s="16">
        <v>2.1498663058445219E-3</v>
      </c>
      <c r="BH63" s="16">
        <v>4.8248874759732085E-4</v>
      </c>
      <c r="BI63" s="16">
        <v>9.5197344605102137E-4</v>
      </c>
      <c r="BJ63" s="18">
        <v>1.566602719799843E-4</v>
      </c>
      <c r="BK63" s="18">
        <v>1.7023958999560785E-4</v>
      </c>
      <c r="BL63" s="18">
        <v>2.5356151664668125E-5</v>
      </c>
      <c r="BM63" s="18">
        <v>9.7756397123223321E-5</v>
      </c>
      <c r="BN63" s="13">
        <v>6.6392546580624531E-2</v>
      </c>
      <c r="BO63" s="13">
        <v>6.4477726320024548E-3</v>
      </c>
    </row>
    <row r="64" spans="1:67" ht="15.75" customHeight="1" x14ac:dyDescent="0.25">
      <c r="A64" s="52" t="s">
        <v>125</v>
      </c>
      <c r="B64" s="49" t="s">
        <v>142</v>
      </c>
      <c r="C64" s="12">
        <v>6.2</v>
      </c>
      <c r="D64" s="12">
        <v>12.5</v>
      </c>
      <c r="E64" s="12">
        <v>0.26630791351869521</v>
      </c>
      <c r="F64" s="19">
        <v>15.5</v>
      </c>
      <c r="G64" s="13">
        <f t="shared" si="24"/>
        <v>7.9131560751574001E-2</v>
      </c>
      <c r="H64" s="13">
        <v>12.63</v>
      </c>
      <c r="I64" s="13">
        <v>3.9</v>
      </c>
      <c r="J64" s="13">
        <v>5.03</v>
      </c>
      <c r="K64" s="13">
        <v>5</v>
      </c>
      <c r="L64" s="13">
        <v>5.94</v>
      </c>
      <c r="M64" s="13">
        <v>1.7707717806404595</v>
      </c>
      <c r="N64" s="13">
        <v>2.8236839365671784</v>
      </c>
      <c r="O64" s="13">
        <v>3.005954559316582</v>
      </c>
      <c r="P64" s="13">
        <v>11.85</v>
      </c>
      <c r="Q64" s="13">
        <v>0.32</v>
      </c>
      <c r="R64" s="13">
        <f t="shared" ref="R64:R65" si="32">50%*0.0611790421615135</f>
        <v>3.058952108075675E-2</v>
      </c>
      <c r="S64" s="13">
        <v>7.94</v>
      </c>
      <c r="T64" s="13">
        <v>1.44</v>
      </c>
      <c r="U64" s="13">
        <f t="shared" ref="U64:U76" si="33">50%*0.0207067861234345</f>
        <v>1.035339306171725E-2</v>
      </c>
      <c r="V64" s="13">
        <v>0.87459239665806965</v>
      </c>
      <c r="W64" s="13">
        <v>0.17646815115679637</v>
      </c>
      <c r="X64" s="13"/>
      <c r="Y64" s="13"/>
      <c r="Z64" s="13"/>
      <c r="AA64" s="13"/>
      <c r="AB64" s="14"/>
      <c r="AC64" s="13"/>
      <c r="AD64" s="14"/>
      <c r="AE64" s="13"/>
      <c r="AF64" s="13"/>
      <c r="AG64" s="13"/>
      <c r="AH64" s="13"/>
      <c r="AI64" s="13"/>
      <c r="AJ64" s="13"/>
      <c r="AK64" s="13"/>
      <c r="AL64" s="13"/>
      <c r="AM64" s="13"/>
      <c r="AU64" s="33">
        <f t="shared" ref="AU64:AW64" si="34">AVERAGE(AU49:AU63)</f>
        <v>0.48721729120084362</v>
      </c>
      <c r="AV64" s="33">
        <f t="shared" si="34"/>
        <v>1.8432749806450999</v>
      </c>
      <c r="AW64" s="33">
        <f t="shared" si="34"/>
        <v>1.3617273564742609E-2</v>
      </c>
    </row>
    <row r="65" spans="1:30" ht="15.75" customHeight="1" x14ac:dyDescent="0.25">
      <c r="A65" s="52" t="s">
        <v>126</v>
      </c>
      <c r="B65" s="49" t="s">
        <v>142</v>
      </c>
      <c r="C65" s="12">
        <v>6.4</v>
      </c>
      <c r="D65" s="12">
        <v>11</v>
      </c>
      <c r="E65" s="12">
        <v>0.12</v>
      </c>
      <c r="F65" s="19">
        <v>14.2</v>
      </c>
      <c r="G65" s="13">
        <f t="shared" si="24"/>
        <v>7.9131560751574001E-2</v>
      </c>
      <c r="H65" s="13">
        <v>69.77</v>
      </c>
      <c r="I65" s="13">
        <v>3.1</v>
      </c>
      <c r="J65" s="13">
        <v>22.54</v>
      </c>
      <c r="K65" s="13">
        <v>6.3</v>
      </c>
      <c r="L65" s="13">
        <v>11.08</v>
      </c>
      <c r="M65" s="13">
        <v>0.58124913780956466</v>
      </c>
      <c r="N65" s="13">
        <v>3.6018662497691536</v>
      </c>
      <c r="O65" s="13">
        <f>50%*0.262269788953794</f>
        <v>0.131134894476897</v>
      </c>
      <c r="P65" s="13">
        <v>40.299999999999997</v>
      </c>
      <c r="Q65" s="13">
        <v>0.35</v>
      </c>
      <c r="R65" s="13">
        <f t="shared" si="32"/>
        <v>3.058952108075675E-2</v>
      </c>
      <c r="S65" s="13">
        <v>12.87</v>
      </c>
      <c r="T65" s="13">
        <v>17.190000000000001</v>
      </c>
      <c r="U65" s="13">
        <f t="shared" si="33"/>
        <v>1.035339306171725E-2</v>
      </c>
      <c r="V65" s="13">
        <v>2.446995454847416</v>
      </c>
      <c r="W65" s="13">
        <f>50%*0.0536505254545221</f>
        <v>2.6825262727261049E-2</v>
      </c>
      <c r="AB65" s="14"/>
      <c r="AD65" s="14"/>
    </row>
    <row r="66" spans="1:30" ht="15.75" customHeight="1" x14ac:dyDescent="0.25">
      <c r="A66" s="52" t="s">
        <v>127</v>
      </c>
      <c r="B66" s="49" t="s">
        <v>142</v>
      </c>
      <c r="C66" s="12">
        <v>6.5</v>
      </c>
      <c r="D66" s="12">
        <v>10</v>
      </c>
      <c r="E66" s="12">
        <v>0.72</v>
      </c>
      <c r="F66" s="19">
        <v>20.100000000000001</v>
      </c>
      <c r="G66" s="13">
        <f t="shared" si="24"/>
        <v>7.9131560751574001E-2</v>
      </c>
      <c r="H66" s="13">
        <v>22.05</v>
      </c>
      <c r="I66" s="13">
        <v>1.9</v>
      </c>
      <c r="J66" s="13">
        <v>8.89</v>
      </c>
      <c r="K66" s="13">
        <v>6.6</v>
      </c>
      <c r="L66" s="13">
        <v>9.9600000000000009</v>
      </c>
      <c r="M66" s="13">
        <v>1.8772375403425956</v>
      </c>
      <c r="N66" s="13">
        <v>3.3925731756898792</v>
      </c>
      <c r="O66" s="13">
        <v>0.95505513935093156</v>
      </c>
      <c r="P66" s="13">
        <v>17.54</v>
      </c>
      <c r="Q66" s="13">
        <v>0.28999999999999998</v>
      </c>
      <c r="R66" s="13">
        <v>7.3057257216665561E-2</v>
      </c>
      <c r="S66" s="13">
        <v>7.96</v>
      </c>
      <c r="T66" s="13">
        <v>7.83</v>
      </c>
      <c r="U66" s="13">
        <f t="shared" si="33"/>
        <v>1.035339306171725E-2</v>
      </c>
      <c r="V66" s="13">
        <v>1.0251784234118999</v>
      </c>
      <c r="W66" s="13">
        <v>0.36401387792467976</v>
      </c>
      <c r="AB66" s="14"/>
      <c r="AD66" s="14"/>
    </row>
    <row r="67" spans="1:30" ht="15.75" customHeight="1" x14ac:dyDescent="0.25">
      <c r="A67" s="52" t="s">
        <v>128</v>
      </c>
      <c r="B67" s="49" t="s">
        <v>142</v>
      </c>
      <c r="C67" s="12">
        <v>6.49</v>
      </c>
      <c r="D67" s="12">
        <v>8</v>
      </c>
      <c r="E67" s="12">
        <v>0.87</v>
      </c>
      <c r="F67" s="19">
        <v>21</v>
      </c>
      <c r="G67" s="13">
        <f t="shared" si="24"/>
        <v>7.9131560751574001E-2</v>
      </c>
      <c r="H67" s="13">
        <v>14.23</v>
      </c>
      <c r="I67" s="13">
        <v>2.9</v>
      </c>
      <c r="J67" s="13">
        <v>8.5399999999999991</v>
      </c>
      <c r="K67" s="13">
        <v>2</v>
      </c>
      <c r="L67" s="13">
        <v>4.34</v>
      </c>
      <c r="M67" s="13">
        <v>4.9638023178668966</v>
      </c>
      <c r="N67" s="13">
        <v>3.5646502221704033</v>
      </c>
      <c r="O67" s="13">
        <v>2.3733187372028026</v>
      </c>
      <c r="P67" s="13">
        <v>14.72</v>
      </c>
      <c r="Q67" s="13">
        <v>0.32</v>
      </c>
      <c r="R67" s="13">
        <f t="shared" ref="R67:R76" si="35">50%*0.0611790421615135</f>
        <v>3.058952108075675E-2</v>
      </c>
      <c r="S67" s="13">
        <v>3.32</v>
      </c>
      <c r="T67" s="13">
        <v>10.9</v>
      </c>
      <c r="U67" s="13">
        <f t="shared" si="33"/>
        <v>1.035339306171725E-2</v>
      </c>
      <c r="V67" s="13">
        <f>50%*0.0697428567090431</f>
        <v>3.4871428354521547E-2</v>
      </c>
      <c r="W67" s="13">
        <v>0.47134439332360495</v>
      </c>
      <c r="AB67" s="14"/>
      <c r="AD67" s="14"/>
    </row>
    <row r="68" spans="1:30" ht="15.75" customHeight="1" x14ac:dyDescent="0.25">
      <c r="A68" s="51" t="s">
        <v>129</v>
      </c>
      <c r="B68" s="49" t="s">
        <v>142</v>
      </c>
      <c r="C68" s="12">
        <v>6.0220000000000002</v>
      </c>
      <c r="D68" s="12">
        <v>6.4</v>
      </c>
      <c r="E68" s="12">
        <v>1.66</v>
      </c>
      <c r="F68" s="19">
        <v>16.8</v>
      </c>
      <c r="G68" s="14">
        <f t="shared" si="24"/>
        <v>7.9131560751574001E-2</v>
      </c>
      <c r="H68" s="14">
        <v>20.28</v>
      </c>
      <c r="I68" s="14">
        <v>0.13661106244735949</v>
      </c>
      <c r="J68" s="14">
        <v>3.87</v>
      </c>
      <c r="K68" s="14">
        <v>7.9413809135539655</v>
      </c>
      <c r="L68" s="14">
        <v>9.0500000000000007</v>
      </c>
      <c r="M68" s="14">
        <v>0.32334944263274534</v>
      </c>
      <c r="N68" s="14">
        <v>3.4683556560491442</v>
      </c>
      <c r="O68" s="14">
        <v>0.99981656510323624</v>
      </c>
      <c r="P68" s="14">
        <v>9.41</v>
      </c>
      <c r="Q68" s="14">
        <v>0.12</v>
      </c>
      <c r="R68" s="14">
        <f t="shared" si="35"/>
        <v>3.058952108075675E-2</v>
      </c>
      <c r="S68" s="14">
        <v>6.55</v>
      </c>
      <c r="T68" s="14">
        <v>0.87</v>
      </c>
      <c r="U68" s="14">
        <f t="shared" si="33"/>
        <v>1.035339306171725E-2</v>
      </c>
      <c r="V68" s="14">
        <v>0.60207969341485346</v>
      </c>
      <c r="W68" s="14">
        <v>0.12844445257588161</v>
      </c>
      <c r="AB68" s="14"/>
      <c r="AD68" s="14"/>
    </row>
    <row r="69" spans="1:30" ht="15.75" customHeight="1" x14ac:dyDescent="0.25">
      <c r="A69" s="51" t="s">
        <v>130</v>
      </c>
      <c r="B69" s="49" t="s">
        <v>142</v>
      </c>
      <c r="C69" s="34">
        <v>6.9</v>
      </c>
      <c r="D69" s="34">
        <v>6.6</v>
      </c>
      <c r="E69" s="35">
        <v>1.66</v>
      </c>
      <c r="F69" s="36">
        <v>17.899999999999999</v>
      </c>
      <c r="G69" s="14">
        <f t="shared" si="24"/>
        <v>7.9131560751574001E-2</v>
      </c>
      <c r="H69" s="14">
        <v>20.458169593598132</v>
      </c>
      <c r="I69" s="14">
        <v>4.963282564556506</v>
      </c>
      <c r="J69" s="14">
        <v>3.8412360020496363</v>
      </c>
      <c r="K69" s="14">
        <v>7.666461806711383</v>
      </c>
      <c r="L69" s="14">
        <v>8.4819513937445308</v>
      </c>
      <c r="M69" s="14">
        <v>0.28484690118710021</v>
      </c>
      <c r="N69" s="14">
        <v>1.1493983552021605</v>
      </c>
      <c r="O69" s="14">
        <v>0.78692851073470749</v>
      </c>
      <c r="P69" s="14">
        <v>36.299178672525478</v>
      </c>
      <c r="Q69" s="14">
        <f t="shared" ref="Q69:Q74" si="36">50%*0.149501490227293</f>
        <v>7.4750745113646502E-2</v>
      </c>
      <c r="R69" s="14">
        <f t="shared" si="35"/>
        <v>3.058952108075675E-2</v>
      </c>
      <c r="S69" s="14">
        <v>22.919046611141781</v>
      </c>
      <c r="T69" s="14">
        <v>1.3139584661531079</v>
      </c>
      <c r="U69" s="14">
        <f t="shared" si="33"/>
        <v>1.035339306171725E-2</v>
      </c>
      <c r="V69" s="14">
        <v>0.39485341553601067</v>
      </c>
      <c r="W69" s="14">
        <v>0.24123788772999571</v>
      </c>
      <c r="AB69" s="14"/>
      <c r="AD69" s="14"/>
    </row>
    <row r="70" spans="1:30" ht="15.75" customHeight="1" x14ac:dyDescent="0.25">
      <c r="A70" s="52" t="s">
        <v>131</v>
      </c>
      <c r="B70" s="49" t="s">
        <v>142</v>
      </c>
      <c r="C70" s="37">
        <v>6.11</v>
      </c>
      <c r="D70" s="37">
        <v>6.6</v>
      </c>
      <c r="E70" s="38">
        <v>1.4648914015358871</v>
      </c>
      <c r="F70" s="36">
        <v>18.3</v>
      </c>
      <c r="G70" s="13">
        <f t="shared" si="24"/>
        <v>7.9131560751574001E-2</v>
      </c>
      <c r="H70" s="13">
        <v>20.812859729583039</v>
      </c>
      <c r="I70" s="13">
        <v>8.2781346092088661</v>
      </c>
      <c r="J70" s="13">
        <v>4.3957799705686185</v>
      </c>
      <c r="K70" s="13">
        <v>7.7914318275576742</v>
      </c>
      <c r="L70" s="13">
        <v>10.657853643207757</v>
      </c>
      <c r="M70" s="13">
        <v>0.3101476926277057</v>
      </c>
      <c r="N70" s="13">
        <v>3.9861427349570038</v>
      </c>
      <c r="O70" s="13">
        <v>0.98699671290856539</v>
      </c>
      <c r="P70" s="13">
        <v>42.833538545180154</v>
      </c>
      <c r="Q70" s="13">
        <f t="shared" si="36"/>
        <v>7.4750745113646502E-2</v>
      </c>
      <c r="R70" s="13">
        <f t="shared" si="35"/>
        <v>3.058952108075675E-2</v>
      </c>
      <c r="S70" s="13">
        <v>21.948863911554188</v>
      </c>
      <c r="T70" s="13">
        <v>1.3318093059006788</v>
      </c>
      <c r="U70" s="13">
        <f t="shared" si="33"/>
        <v>1.035339306171725E-2</v>
      </c>
      <c r="V70" s="13">
        <v>1.7662492033104971</v>
      </c>
      <c r="W70" s="13">
        <v>0.44756787021332084</v>
      </c>
      <c r="AB70" s="14"/>
      <c r="AD70" s="14"/>
    </row>
    <row r="71" spans="1:30" ht="15.75" customHeight="1" x14ac:dyDescent="0.25">
      <c r="A71" s="52" t="s">
        <v>132</v>
      </c>
      <c r="B71" s="49" t="s">
        <v>142</v>
      </c>
      <c r="C71" s="37">
        <v>6.15</v>
      </c>
      <c r="D71" s="37">
        <v>6.8</v>
      </c>
      <c r="E71" s="38">
        <v>2.0780917394969225</v>
      </c>
      <c r="F71" s="36">
        <v>18.3</v>
      </c>
      <c r="G71" s="13">
        <f t="shared" si="24"/>
        <v>7.9131560751574001E-2</v>
      </c>
      <c r="H71" s="13">
        <v>20.47248527738088</v>
      </c>
      <c r="I71" s="13">
        <v>0.73678696570503865</v>
      </c>
      <c r="J71" s="13">
        <v>4.9371661519247318</v>
      </c>
      <c r="K71" s="13">
        <v>7.1769800517576474</v>
      </c>
      <c r="L71" s="13">
        <v>7.4498820275309896</v>
      </c>
      <c r="M71" s="13">
        <v>0.2721198546194955</v>
      </c>
      <c r="N71" s="13">
        <v>2.0359490847403086</v>
      </c>
      <c r="O71" s="13">
        <v>0.84836378753179242</v>
      </c>
      <c r="P71" s="13">
        <v>10.480979805852279</v>
      </c>
      <c r="Q71" s="13">
        <f t="shared" si="36"/>
        <v>7.4750745113646502E-2</v>
      </c>
      <c r="R71" s="13">
        <f t="shared" si="35"/>
        <v>3.058952108075675E-2</v>
      </c>
      <c r="S71" s="13">
        <v>19.328004425695056</v>
      </c>
      <c r="T71" s="13">
        <v>1.0947630725137762</v>
      </c>
      <c r="U71" s="13">
        <f t="shared" si="33"/>
        <v>1.035339306171725E-2</v>
      </c>
      <c r="V71" s="13">
        <v>0.27994091398470278</v>
      </c>
      <c r="W71" s="13">
        <v>0.27591596542797975</v>
      </c>
      <c r="AB71" s="14"/>
      <c r="AD71" s="14"/>
    </row>
    <row r="72" spans="1:30" ht="15.75" customHeight="1" x14ac:dyDescent="0.25">
      <c r="A72" s="52" t="s">
        <v>133</v>
      </c>
      <c r="B72" s="49" t="s">
        <v>142</v>
      </c>
      <c r="C72" s="37">
        <v>6.65</v>
      </c>
      <c r="D72" s="37">
        <v>7</v>
      </c>
      <c r="E72" s="38">
        <v>10.037941773773646</v>
      </c>
      <c r="F72" s="36">
        <v>18.100000000000001</v>
      </c>
      <c r="G72" s="13">
        <f t="shared" si="24"/>
        <v>7.9131560751574001E-2</v>
      </c>
      <c r="H72" s="13">
        <v>20.599200917209696</v>
      </c>
      <c r="I72" s="13">
        <v>3.1236165415196</v>
      </c>
      <c r="J72" s="13">
        <v>7.2841333638158616</v>
      </c>
      <c r="K72" s="13">
        <v>8.1364521629312474</v>
      </c>
      <c r="L72" s="13">
        <v>9.3447929578867477</v>
      </c>
      <c r="M72" s="13">
        <v>0.31941678015642161</v>
      </c>
      <c r="N72" s="13">
        <v>2.5903317594952995</v>
      </c>
      <c r="O72" s="13">
        <v>0.85980291211700988</v>
      </c>
      <c r="P72" s="13">
        <v>36.672727088009125</v>
      </c>
      <c r="Q72" s="13">
        <f t="shared" si="36"/>
        <v>7.4750745113646502E-2</v>
      </c>
      <c r="R72" s="13">
        <f t="shared" si="35"/>
        <v>3.058952108075675E-2</v>
      </c>
      <c r="S72" s="13">
        <v>21.015768197406548</v>
      </c>
      <c r="T72" s="13">
        <v>1.4027325314980144</v>
      </c>
      <c r="U72" s="13">
        <f t="shared" si="33"/>
        <v>1.035339306171725E-2</v>
      </c>
      <c r="V72" s="13">
        <v>0.87675735934034615</v>
      </c>
      <c r="W72" s="13">
        <v>0.3023606624352761</v>
      </c>
      <c r="AB72" s="14"/>
      <c r="AD72" s="14"/>
    </row>
    <row r="73" spans="1:30" ht="15.75" customHeight="1" x14ac:dyDescent="0.25">
      <c r="A73" s="52" t="s">
        <v>134</v>
      </c>
      <c r="B73" s="49" t="s">
        <v>142</v>
      </c>
      <c r="C73" s="39">
        <v>6.1879999999999997</v>
      </c>
      <c r="D73" s="39">
        <v>7</v>
      </c>
      <c r="E73" s="39">
        <v>6.5865453271967542</v>
      </c>
      <c r="F73" s="40">
        <v>17.600000000000001</v>
      </c>
      <c r="G73" s="13">
        <f t="shared" si="24"/>
        <v>7.9131560751574001E-2</v>
      </c>
      <c r="H73" s="13">
        <v>20.475217853629147</v>
      </c>
      <c r="I73" s="13">
        <f t="shared" ref="I73:I74" si="37">50%*0.273222124894719</f>
        <v>0.13661106244735949</v>
      </c>
      <c r="J73" s="13">
        <v>4.799352117224962</v>
      </c>
      <c r="K73" s="13">
        <v>6.4005157231107024</v>
      </c>
      <c r="L73" s="13">
        <v>9.8612782021000012</v>
      </c>
      <c r="M73" s="13">
        <v>0.24200219907336434</v>
      </c>
      <c r="N73" s="13">
        <v>2.407038371930557</v>
      </c>
      <c r="O73" s="13">
        <v>1.1804270187728223</v>
      </c>
      <c r="P73" s="13">
        <v>34.492306403160441</v>
      </c>
      <c r="Q73" s="13">
        <f t="shared" si="36"/>
        <v>7.4750745113646502E-2</v>
      </c>
      <c r="R73" s="13">
        <f t="shared" si="35"/>
        <v>3.058952108075675E-2</v>
      </c>
      <c r="S73" s="13">
        <v>18.849329404016515</v>
      </c>
      <c r="T73" s="13">
        <v>1.3008542442789217</v>
      </c>
      <c r="U73" s="13">
        <f t="shared" si="33"/>
        <v>1.035339306171725E-2</v>
      </c>
      <c r="V73" s="13">
        <v>0.26976294656271693</v>
      </c>
      <c r="W73" s="13">
        <v>0.11679191315073724</v>
      </c>
      <c r="AB73" s="14"/>
      <c r="AD73" s="14"/>
    </row>
    <row r="74" spans="1:30" ht="15.75" customHeight="1" x14ac:dyDescent="0.25">
      <c r="A74" s="52" t="s">
        <v>135</v>
      </c>
      <c r="B74" s="49" t="s">
        <v>142</v>
      </c>
      <c r="C74" s="41">
        <v>5.6109999999999998</v>
      </c>
      <c r="D74" s="41">
        <v>6.9</v>
      </c>
      <c r="E74" s="42">
        <v>48.222288646679836</v>
      </c>
      <c r="F74" s="43">
        <v>17.899999999999999</v>
      </c>
      <c r="G74" s="13">
        <f t="shared" si="24"/>
        <v>7.9131560751574001E-2</v>
      </c>
      <c r="H74" s="13">
        <v>17.464177041304179</v>
      </c>
      <c r="I74" s="13">
        <f t="shared" si="37"/>
        <v>0.13661106244735949</v>
      </c>
      <c r="J74" s="13">
        <v>7.1462527286371547</v>
      </c>
      <c r="K74" s="13">
        <v>8.5086281744072387</v>
      </c>
      <c r="L74" s="13">
        <v>10.860960957684382</v>
      </c>
      <c r="M74" s="13">
        <v>0.22528260294210278</v>
      </c>
      <c r="N74" s="13">
        <v>2.2512606687746937</v>
      </c>
      <c r="O74" s="13">
        <v>1.1186574706073289</v>
      </c>
      <c r="P74" s="13">
        <v>9.4212640358970905</v>
      </c>
      <c r="Q74" s="13">
        <f t="shared" si="36"/>
        <v>7.4750745113646502E-2</v>
      </c>
      <c r="R74" s="13">
        <f t="shared" si="35"/>
        <v>3.058952108075675E-2</v>
      </c>
      <c r="S74" s="13">
        <v>5.9167807669064922</v>
      </c>
      <c r="T74" s="13">
        <v>1.1349532468872863</v>
      </c>
      <c r="U74" s="13">
        <f t="shared" si="33"/>
        <v>1.035339306171725E-2</v>
      </c>
      <c r="V74" s="13">
        <v>0.32022413024142116</v>
      </c>
      <c r="W74" s="13">
        <v>0.12121097718018992</v>
      </c>
      <c r="AB74" s="14"/>
      <c r="AD74" s="14"/>
    </row>
    <row r="75" spans="1:30" ht="15.75" customHeight="1" x14ac:dyDescent="0.25">
      <c r="A75" s="52" t="s">
        <v>136</v>
      </c>
      <c r="B75" s="49" t="s">
        <v>142</v>
      </c>
      <c r="C75" s="41">
        <v>6.0439999999999996</v>
      </c>
      <c r="D75" s="41">
        <v>6.6</v>
      </c>
      <c r="E75" s="42">
        <v>16.396335180946348</v>
      </c>
      <c r="F75" s="43">
        <v>17.8</v>
      </c>
      <c r="G75" s="13">
        <f t="shared" si="24"/>
        <v>7.9131560751574001E-2</v>
      </c>
      <c r="H75" s="13">
        <v>19.234764885097409</v>
      </c>
      <c r="I75" s="13">
        <v>0.96320706905569187</v>
      </c>
      <c r="J75" s="13">
        <v>5.5238232008297032</v>
      </c>
      <c r="K75" s="13">
        <v>7.6949489132649163</v>
      </c>
      <c r="L75" s="13">
        <v>17.823565229630162</v>
      </c>
      <c r="M75" s="13">
        <v>1.9202725583121529</v>
      </c>
      <c r="N75" s="13">
        <v>6.1567027666486487</v>
      </c>
      <c r="O75" s="13">
        <f>50%*0.262269788953794</f>
        <v>0.131134894476897</v>
      </c>
      <c r="P75" s="13">
        <v>34.858665871961009</v>
      </c>
      <c r="Q75" s="13">
        <v>0.23559553363104802</v>
      </c>
      <c r="R75" s="13">
        <f t="shared" si="35"/>
        <v>3.058952108075675E-2</v>
      </c>
      <c r="S75" s="13">
        <v>19.075599342622123</v>
      </c>
      <c r="T75" s="13">
        <v>2.0407075203510816</v>
      </c>
      <c r="U75" s="13">
        <f t="shared" si="33"/>
        <v>1.035339306171725E-2</v>
      </c>
      <c r="V75" s="13">
        <v>1.9936486786216427</v>
      </c>
      <c r="W75" s="13">
        <v>0.2113930375799179</v>
      </c>
      <c r="AB75" s="14"/>
      <c r="AD75" s="14"/>
    </row>
    <row r="76" spans="1:30" ht="15.75" customHeight="1" x14ac:dyDescent="0.25">
      <c r="A76" s="52" t="s">
        <v>137</v>
      </c>
      <c r="B76" s="49" t="s">
        <v>142</v>
      </c>
      <c r="C76" s="41">
        <v>5.9610000000000003</v>
      </c>
      <c r="D76" s="41">
        <v>6.4</v>
      </c>
      <c r="E76" s="42">
        <v>18.612885476847175</v>
      </c>
      <c r="F76" s="43">
        <v>18.3</v>
      </c>
      <c r="G76" s="13">
        <f t="shared" si="24"/>
        <v>7.9131560751574001E-2</v>
      </c>
      <c r="H76" s="13">
        <v>20.539751152450705</v>
      </c>
      <c r="I76" s="13">
        <f>50%*0.273222124894719</f>
        <v>0.13661106244735949</v>
      </c>
      <c r="J76" s="13">
        <v>4.6808276899941035</v>
      </c>
      <c r="K76" s="13">
        <v>6.0338585554436976</v>
      </c>
      <c r="L76" s="13">
        <v>7.2946371600016739</v>
      </c>
      <c r="M76" s="13">
        <v>0.20516123527087871</v>
      </c>
      <c r="N76" s="13">
        <v>3.3894845628197685</v>
      </c>
      <c r="O76" s="13">
        <v>0.93546095267409313</v>
      </c>
      <c r="P76" s="13">
        <v>33.970359741484849</v>
      </c>
      <c r="Q76" s="13">
        <v>0.22895367206323114</v>
      </c>
      <c r="R76" s="13">
        <f t="shared" si="35"/>
        <v>3.058952108075675E-2</v>
      </c>
      <c r="S76" s="13">
        <v>19.17872412274459</v>
      </c>
      <c r="T76" s="13">
        <v>1.1088558767329415</v>
      </c>
      <c r="U76" s="13">
        <f t="shared" si="33"/>
        <v>1.035339306171725E-2</v>
      </c>
      <c r="V76" s="13">
        <f>50%*0.0697428567090431</f>
        <v>3.4871428354521547E-2</v>
      </c>
      <c r="W76" s="13">
        <v>0.11002222698506299</v>
      </c>
      <c r="AB76" s="14"/>
      <c r="AD76" s="14"/>
    </row>
    <row r="77" spans="1:30" ht="15.75" customHeight="1" x14ac:dyDescent="0.25">
      <c r="A77" s="52" t="s">
        <v>138</v>
      </c>
      <c r="B77" s="49" t="s">
        <v>142</v>
      </c>
      <c r="C77" s="12">
        <v>6.79</v>
      </c>
      <c r="D77" s="12">
        <v>7</v>
      </c>
      <c r="E77" s="12">
        <v>1.44</v>
      </c>
      <c r="F77" s="19">
        <v>23.2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AB77" s="14"/>
      <c r="AD77" s="14"/>
    </row>
    <row r="78" spans="1:30" ht="15.75" customHeight="1" x14ac:dyDescent="0.25">
      <c r="F78" s="44"/>
    </row>
    <row r="79" spans="1:30" ht="15.75" customHeight="1" x14ac:dyDescent="0.25"/>
    <row r="80" spans="1:3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conditionalFormatting sqref="AE7">
    <cfRule type="containsText" dxfId="8" priority="1" operator="containsText" text="SB">
      <formula>NOT(ISERROR(SEARCH(("SB"),(AE7))))</formula>
    </cfRule>
  </conditionalFormatting>
  <conditionalFormatting sqref="AE7">
    <cfRule type="containsText" dxfId="7" priority="2" operator="containsText" text="BM">
      <formula>NOT(ISERROR(SEARCH(("BM"),(AE7))))</formula>
    </cfRule>
  </conditionalFormatting>
  <conditionalFormatting sqref="AE7">
    <cfRule type="containsText" dxfId="6" priority="3" operator="containsText" text="SM">
      <formula>NOT(ISERROR(SEARCH(("SM"),(AE7))))</formula>
    </cfRule>
  </conditionalFormatting>
  <conditionalFormatting sqref="AC7">
    <cfRule type="containsText" dxfId="5" priority="4" operator="containsText" text="SB">
      <formula>NOT(ISERROR(SEARCH(("SB"),(AC7))))</formula>
    </cfRule>
  </conditionalFormatting>
  <conditionalFormatting sqref="AC7">
    <cfRule type="containsText" dxfId="4" priority="5" operator="containsText" text="BM">
      <formula>NOT(ISERROR(SEARCH(("BM"),(AC7))))</formula>
    </cfRule>
  </conditionalFormatting>
  <conditionalFormatting sqref="AC7">
    <cfRule type="containsText" dxfId="3" priority="6" operator="containsText" text="SM">
      <formula>NOT(ISERROR(SEARCH(("SM"),(AC7))))</formula>
    </cfRule>
  </conditionalFormatting>
  <conditionalFormatting sqref="AC32">
    <cfRule type="containsText" dxfId="2" priority="7" operator="containsText" text="SB">
      <formula>NOT(ISERROR(SEARCH(("SB"),(AC32))))</formula>
    </cfRule>
  </conditionalFormatting>
  <conditionalFormatting sqref="AC32">
    <cfRule type="containsText" dxfId="1" priority="8" operator="containsText" text="BM">
      <formula>NOT(ISERROR(SEARCH(("BM"),(AC32))))</formula>
    </cfRule>
  </conditionalFormatting>
  <conditionalFormatting sqref="AC32">
    <cfRule type="containsText" dxfId="0" priority="9" operator="containsText" text="SM">
      <formula>NOT(ISERROR(SEARCH(("SM"),(AC32))))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2020-11-04T21:43:27Z</dcterms:created>
  <dcterms:modified xsi:type="dcterms:W3CDTF">2020-11-04T21:47:12Z</dcterms:modified>
</cp:coreProperties>
</file>