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<sst xmlns="http://schemas.openxmlformats.org/spreadsheetml/2006/main" count="71" uniqueCount="71">
  <si>
    <t xml:space="preserve">estado</t>
  </si>
  <si>
    <t xml:space="preserve">publica_ef_tecnologica_%</t>
  </si>
  <si>
    <t xml:space="preserve">publica_em_tecnologica_%</t>
  </si>
  <si>
    <t xml:space="preserve">privado_ef_tecnologica_%</t>
  </si>
  <si>
    <t xml:space="preserve">privado_em_tecnologica_%</t>
  </si>
  <si>
    <t xml:space="preserve">qnt_un_pub_em_tecnologica(2014)</t>
  </si>
  <si>
    <t xml:space="preserve">qnt_un_pub_ef_tecnologica(2014)</t>
  </si>
  <si>
    <t xml:space="preserve">total_un_pub_tecnologica(2014)</t>
  </si>
  <si>
    <t xml:space="preserve">un_privada_total_tecnologia(2013)</t>
  </si>
  <si>
    <t xml:space="preserve">qnt_un_pub_em_tecnologica(2023)</t>
  </si>
  <si>
    <t xml:space="preserve">qnt_un_pub_ef_tecnologica(2023)</t>
  </si>
  <si>
    <t xml:space="preserve">total_un_pub_tecnologica(2023)</t>
  </si>
  <si>
    <t xml:space="preserve">qnt_un_pvt_em_tecnologica(2023)</t>
  </si>
  <si>
    <t xml:space="preserve">qnt_un_pvt_ef_tecnologica(2023)</t>
  </si>
  <si>
    <t xml:space="preserve">total_un_pvt_tecnologica(2023)</t>
  </si>
  <si>
    <t xml:space="preserve">diferenca_tecnologica_pub_ef_10A</t>
  </si>
  <si>
    <t xml:space="preserve">diferenca_tecnologica_pub_em_10A</t>
  </si>
  <si>
    <t xml:space="preserve">diferenca_tecnologica_pvt_10A</t>
  </si>
  <si>
    <t xml:space="preserve">ideb_pub_ef_2013</t>
  </si>
  <si>
    <t xml:space="preserve">ideb_pub_em_2013</t>
  </si>
  <si>
    <t xml:space="preserve">ideb_pvt_em_2013</t>
  </si>
  <si>
    <t xml:space="preserve">ideb_pub_ef_2015</t>
  </si>
  <si>
    <t xml:space="preserve">ideb_pvt_ef_2015</t>
  </si>
  <si>
    <t xml:space="preserve">ideb_pub_em_2015</t>
  </si>
  <si>
    <t xml:space="preserve">ideb_pvt_em_2015</t>
  </si>
  <si>
    <t xml:space="preserve">ideb_pub_ef_2017</t>
  </si>
  <si>
    <t xml:space="preserve">ideb_pvt_ef_2017</t>
  </si>
  <si>
    <t xml:space="preserve">ideb_pub_em_2017</t>
  </si>
  <si>
    <t xml:space="preserve">ideb_pvt_em_2017</t>
  </si>
  <si>
    <t xml:space="preserve">ideb_pub_ef_2019</t>
  </si>
  <si>
    <t xml:space="preserve">ideb_pvt_ef_2019</t>
  </si>
  <si>
    <t xml:space="preserve">ideb_pub_em_2019</t>
  </si>
  <si>
    <t xml:space="preserve">ideb_pvt_em_2019</t>
  </si>
  <si>
    <t xml:space="preserve">ideb_pub_ef_2021</t>
  </si>
  <si>
    <t xml:space="preserve">ideb_pvt_ef_2021</t>
  </si>
  <si>
    <t xml:space="preserve">ideb_pub_em_2021</t>
  </si>
  <si>
    <t xml:space="preserve">ideb_pvt_em_2021</t>
  </si>
  <si>
    <t xml:space="preserve">ideb_pub_ef_2023</t>
  </si>
  <si>
    <t xml:space="preserve">ideb_pvt_em_2023</t>
  </si>
  <si>
    <t xml:space="preserve">ideb_pvt_ef_2013</t>
  </si>
  <si>
    <t xml:space="preserve">ideb_pvt_ef_2023</t>
  </si>
  <si>
    <t xml:space="preserve">ideb_pub_em_2023</t>
  </si>
  <si>
    <t xml:space="preserve">Total governo</t>
  </si>
  <si>
    <t xml:space="preserve">Total privado</t>
  </si>
  <si>
    <t xml:space="preserve">AC</t>
  </si>
  <si>
    <t xml:space="preserve">AL</t>
  </si>
  <si>
    <t xml:space="preserve">AM</t>
  </si>
  <si>
    <t xml:space="preserve">AP</t>
  </si>
  <si>
    <t xml:space="preserve">BA</t>
  </si>
  <si>
    <t xml:space="preserve">CE</t>
  </si>
  <si>
    <t xml:space="preserve">DF</t>
  </si>
  <si>
    <t xml:space="preserve">ES</t>
  </si>
  <si>
    <t xml:space="preserve">GO</t>
  </si>
  <si>
    <t xml:space="preserve">MA</t>
  </si>
  <si>
    <t xml:space="preserve">MG</t>
  </si>
  <si>
    <t xml:space="preserve">MS</t>
  </si>
  <si>
    <t xml:space="preserve">MT</t>
  </si>
  <si>
    <t xml:space="preserve">PA</t>
  </si>
  <si>
    <t xml:space="preserve">PB</t>
  </si>
  <si>
    <t xml:space="preserve">PE</t>
  </si>
  <si>
    <t xml:space="preserve">PI</t>
  </si>
  <si>
    <t xml:space="preserve">PR</t>
  </si>
  <si>
    <t xml:space="preserve">RJ</t>
  </si>
  <si>
    <t xml:space="preserve">RN</t>
  </si>
  <si>
    <t xml:space="preserve">RO</t>
  </si>
  <si>
    <t xml:space="preserve">RR</t>
  </si>
  <si>
    <t xml:space="preserve">RS</t>
  </si>
  <si>
    <t xml:space="preserve">SC</t>
  </si>
  <si>
    <t xml:space="preserve">SE</t>
  </si>
  <si>
    <t xml:space="preserve">SP</t>
  </si>
  <si>
    <t xml:space="preserve">TO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</si>
</sst>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2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0" topLeftCell="B1" activePane="topRight" state="frozen"/>
      <selection pane="topLeft" activeCell="A1" activeCellId="0" sqref="A1"/>
      <selection pane="topRight" activeCell="E2" activeCellId="0" sqref="E2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12.05"/>
    <col collapsed="false" customWidth="true" hidden="false" outlineLevel="0" max="3" min="3" style="1" width="11.12"/>
    <col collapsed="false" customWidth="true" hidden="false" outlineLevel="0" max="4" min="4" style="1" width="13.91"/>
    <col collapsed="false" customWidth="true" hidden="false" outlineLevel="0" max="5" min="5" style="1" width="10.2"/>
    <col collapsed="false" customWidth="true" hidden="false" outlineLevel="0" max="6" min="6" style="1" width="15.2"/>
    <col collapsed="false" customWidth="true" hidden="false" outlineLevel="0" max="7" min="7" style="1" width="10.57"/>
    <col collapsed="false" customWidth="true" hidden="false" outlineLevel="0" max="8" min="8" style="1" width="8.34"/>
    <col collapsed="false" customWidth="true" hidden="false" outlineLevel="0" max="9" min="9" style="1" width="11.31"/>
    <col collapsed="false" customWidth="true" hidden="false" outlineLevel="0" max="10" min="10" style="1" width="7.78"/>
    <col collapsed="false" customWidth="true" hidden="false" outlineLevel="0" max="11" min="11" style="1" width="6.68"/>
    <col collapsed="false" customWidth="true" hidden="false" outlineLevel="0" max="38" min="38" style="0" width="22.9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3" t="s">
        <v>22</v>
      </c>
      <c r="X1" s="2" t="s">
        <v>23</v>
      </c>
      <c r="Y1" s="2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0" t="s">
        <v>41</v>
      </c>
      <c r="AQ1" s="2" t="s">
        <v>42</v>
      </c>
      <c r="AR1" s="2" t="s">
        <v>43</v>
      </c>
    </row>
    <row r="2" customFormat="false" ht="15" hidden="false" customHeight="false" outlineLevel="0" collapsed="false">
      <c r="A2" s="1" t="s">
        <v>44</v>
      </c>
      <c r="B2" s="1" t="n">
        <v>3.9</v>
      </c>
      <c r="C2" s="1" t="n">
        <v>18.9</v>
      </c>
      <c r="D2" s="1" t="n">
        <v>53.6</v>
      </c>
      <c r="E2" s="1" t="n">
        <v>73.3</v>
      </c>
      <c r="F2" s="1" t="n">
        <f aca="false">168</f>
        <v>168</v>
      </c>
      <c r="G2" s="4" t="n">
        <v>564</v>
      </c>
      <c r="H2" s="1" t="n">
        <f aca="false">F2+G2</f>
        <v>732</v>
      </c>
      <c r="I2" s="1" t="n">
        <f aca="false">15+13</f>
        <v>28</v>
      </c>
      <c r="J2" s="1" t="n">
        <v>270</v>
      </c>
      <c r="K2" s="1" t="n">
        <v>658</v>
      </c>
      <c r="L2" s="1" t="n">
        <f aca="false">J2+K2</f>
        <v>928</v>
      </c>
      <c r="M2" s="1" t="n">
        <v>15</v>
      </c>
      <c r="N2" s="1" t="n">
        <v>17</v>
      </c>
      <c r="O2" s="1" t="n">
        <f aca="false">M2+N2</f>
        <v>32</v>
      </c>
      <c r="P2" s="1" t="n">
        <f aca="false">K2-G2</f>
        <v>94</v>
      </c>
      <c r="Q2" s="1" t="n">
        <f aca="false">J2-F2</f>
        <v>102</v>
      </c>
      <c r="R2" s="1" t="n">
        <f aca="false">M2+N2-I2</f>
        <v>4</v>
      </c>
      <c r="S2" s="1" t="n">
        <v>2.8</v>
      </c>
      <c r="T2" s="1" t="n">
        <v>2.6</v>
      </c>
      <c r="U2" s="1" t="n">
        <v>4.7</v>
      </c>
      <c r="V2" s="5" t="n">
        <v>4.4</v>
      </c>
      <c r="W2" s="6" t="n">
        <v>5.9</v>
      </c>
      <c r="X2" s="5" t="n">
        <v>3.5</v>
      </c>
      <c r="Y2" s="5" t="n">
        <v>5.3</v>
      </c>
      <c r="Z2" s="5" t="n">
        <v>4.6</v>
      </c>
      <c r="AA2" s="5" t="n">
        <v>6.4</v>
      </c>
      <c r="AB2" s="5" t="n">
        <v>3.6</v>
      </c>
      <c r="AC2" s="5" t="n">
        <v>5.4</v>
      </c>
      <c r="AD2" s="5" t="n">
        <v>4.8</v>
      </c>
      <c r="AE2" s="5" t="n">
        <v>6.6</v>
      </c>
      <c r="AF2" s="5" t="n">
        <v>3.7</v>
      </c>
      <c r="AG2" s="5" t="n">
        <v>6.1</v>
      </c>
      <c r="AH2" s="5" t="n">
        <v>4.7</v>
      </c>
      <c r="AI2" s="5" t="n">
        <v>6.5</v>
      </c>
      <c r="AJ2" s="5" t="n">
        <v>3.9</v>
      </c>
      <c r="AK2" s="5" t="n">
        <v>6.1</v>
      </c>
      <c r="AL2" s="1" t="n">
        <v>4.8</v>
      </c>
      <c r="AM2" s="1" t="n">
        <v>5</v>
      </c>
      <c r="AN2" s="1" t="n">
        <v>5.2</v>
      </c>
      <c r="AO2" s="1" t="n">
        <v>5.9</v>
      </c>
      <c r="AP2" s="5" t="n">
        <v>3.9</v>
      </c>
      <c r="AQ2" s="1" t="n">
        <v>1060</v>
      </c>
      <c r="AR2" s="1" t="n">
        <v>860</v>
      </c>
      <c r="AS2" s="5"/>
      <c r="AT2" s="5"/>
      <c r="AU2" s="5"/>
      <c r="AV2" s="5"/>
      <c r="AW2" s="5"/>
    </row>
    <row r="3" customFormat="false" ht="15" hidden="false" customHeight="false" outlineLevel="0" collapsed="false">
      <c r="A3" s="1" t="s">
        <v>45</v>
      </c>
      <c r="B3" s="1" t="n">
        <v>15.1</v>
      </c>
      <c r="C3" s="1" t="n">
        <v>80.7</v>
      </c>
      <c r="D3" s="1" t="n">
        <v>23.6</v>
      </c>
      <c r="E3" s="1" t="n">
        <v>44</v>
      </c>
      <c r="F3" s="1" t="n">
        <v>672</v>
      </c>
      <c r="G3" s="1" t="n">
        <v>215</v>
      </c>
      <c r="H3" s="1" t="n">
        <f aca="false">F3+G3</f>
        <v>887</v>
      </c>
      <c r="I3" s="1" t="n">
        <f aca="false">238+137</f>
        <v>375</v>
      </c>
      <c r="J3" s="1" t="n">
        <v>254</v>
      </c>
      <c r="K3" s="1" t="n">
        <v>570</v>
      </c>
      <c r="L3" s="1" t="n">
        <f aca="false">J3+K3</f>
        <v>824</v>
      </c>
      <c r="M3" s="1" t="n">
        <v>150</v>
      </c>
      <c r="N3" s="1" t="n">
        <v>275</v>
      </c>
      <c r="O3" s="1" t="n">
        <f aca="false">M3+N3</f>
        <v>425</v>
      </c>
      <c r="P3" s="1" t="n">
        <f aca="false">K3-G3</f>
        <v>355</v>
      </c>
      <c r="Q3" s="1" t="n">
        <f aca="false">J3-F3</f>
        <v>-418</v>
      </c>
      <c r="R3" s="1" t="n">
        <f aca="false">M3+N3-I3</f>
        <v>50</v>
      </c>
      <c r="S3" s="1" t="n">
        <v>4.2</v>
      </c>
      <c r="T3" s="1" t="n">
        <v>2.7</v>
      </c>
      <c r="U3" s="1" t="n">
        <v>5.3</v>
      </c>
      <c r="V3" s="5" t="n">
        <v>3.2</v>
      </c>
      <c r="W3" s="5" t="n">
        <v>5.4</v>
      </c>
      <c r="X3" s="5" t="n">
        <v>2.8</v>
      </c>
      <c r="Y3" s="5" t="n">
        <v>4.7</v>
      </c>
      <c r="Z3" s="5" t="n">
        <v>3.9</v>
      </c>
      <c r="AA3" s="5" t="n">
        <v>5.9</v>
      </c>
      <c r="AB3" s="5" t="n">
        <v>3.3</v>
      </c>
      <c r="AC3" s="5" t="n">
        <v>5</v>
      </c>
      <c r="AD3" s="5" t="n">
        <v>4.5</v>
      </c>
      <c r="AE3" s="5" t="n">
        <v>5.8</v>
      </c>
      <c r="AF3" s="5" t="n">
        <v>3.6</v>
      </c>
      <c r="AG3" s="5" t="n">
        <v>5.2</v>
      </c>
      <c r="AH3" s="5" t="n">
        <v>4.6</v>
      </c>
      <c r="AI3" s="5" t="n">
        <v>5.8</v>
      </c>
      <c r="AJ3" s="5" t="n">
        <v>3.5</v>
      </c>
      <c r="AK3" s="5" t="n">
        <v>5</v>
      </c>
      <c r="AL3" s="1" t="n">
        <v>4.8</v>
      </c>
      <c r="AM3" s="1" t="n">
        <v>5.7</v>
      </c>
      <c r="AN3" s="1" t="n">
        <v>5.9</v>
      </c>
      <c r="AO3" s="1" t="n">
        <v>6.2</v>
      </c>
      <c r="AP3" s="5" t="n">
        <v>4</v>
      </c>
      <c r="AQ3" s="1" t="n">
        <v>1991</v>
      </c>
      <c r="AR3" s="1" t="n">
        <v>2024</v>
      </c>
      <c r="AS3" s="5"/>
      <c r="AT3" s="5"/>
      <c r="AU3" s="5"/>
      <c r="AV3" s="5"/>
      <c r="AW3" s="5"/>
    </row>
    <row r="4" customFormat="false" ht="15" hidden="false" customHeight="false" outlineLevel="0" collapsed="false">
      <c r="A4" s="1" t="s">
        <v>46</v>
      </c>
      <c r="B4" s="1" t="n">
        <v>11.4</v>
      </c>
      <c r="C4" s="1" t="n">
        <v>57.6</v>
      </c>
      <c r="D4" s="1" t="n">
        <v>34.2</v>
      </c>
      <c r="E4" s="1" t="n">
        <v>60.9</v>
      </c>
      <c r="F4" s="1" t="n">
        <f aca="false">349</f>
        <v>349</v>
      </c>
      <c r="G4" s="4" t="n">
        <v>2230</v>
      </c>
      <c r="H4" s="1" t="n">
        <f aca="false">F4+G4</f>
        <v>2579</v>
      </c>
      <c r="I4" s="1" t="n">
        <f aca="false">24+19</f>
        <v>43</v>
      </c>
      <c r="J4" s="1" t="n">
        <v>432</v>
      </c>
      <c r="K4" s="1" t="n">
        <v>2796</v>
      </c>
      <c r="L4" s="1" t="n">
        <f aca="false">J4+K4</f>
        <v>3228</v>
      </c>
      <c r="M4" s="1" t="n">
        <v>69</v>
      </c>
      <c r="N4" s="1" t="n">
        <v>130</v>
      </c>
      <c r="O4" s="1" t="n">
        <f aca="false">M4+N4</f>
        <v>199</v>
      </c>
      <c r="P4" s="1" t="n">
        <f aca="false">K4-G4</f>
        <v>566</v>
      </c>
      <c r="Q4" s="1" t="n">
        <f aca="false">J4-F4</f>
        <v>83</v>
      </c>
      <c r="R4" s="1" t="n">
        <f aca="false">M4+N4-I4</f>
        <v>156</v>
      </c>
      <c r="S4" s="1" t="n">
        <v>3.8</v>
      </c>
      <c r="T4" s="1" t="n">
        <v>3.4</v>
      </c>
      <c r="U4" s="1" t="n">
        <v>5.1</v>
      </c>
      <c r="V4" s="0" t="n">
        <v>4.2</v>
      </c>
      <c r="W4" s="5" t="n">
        <v>6.1</v>
      </c>
      <c r="X4" s="0" t="n">
        <v>3.5</v>
      </c>
      <c r="Y4" s="0" t="n">
        <v>5.2</v>
      </c>
      <c r="Z4" s="0" t="n">
        <v>4.4</v>
      </c>
      <c r="AA4" s="0" t="n">
        <v>6.1</v>
      </c>
      <c r="AB4" s="0" t="n">
        <v>3.3</v>
      </c>
      <c r="AC4" s="5" t="n">
        <v>5.4</v>
      </c>
      <c r="AD4" s="0" t="n">
        <v>4.5</v>
      </c>
      <c r="AE4" s="5" t="n">
        <v>6.2</v>
      </c>
      <c r="AF4" s="0" t="n">
        <v>3.5</v>
      </c>
      <c r="AG4" s="0" t="n">
        <v>5.5</v>
      </c>
      <c r="AH4" s="0" t="n">
        <v>4.6</v>
      </c>
      <c r="AI4" s="5" t="n">
        <v>6</v>
      </c>
      <c r="AJ4" s="0" t="n">
        <v>3.6</v>
      </c>
      <c r="AK4" s="0" t="n">
        <v>5.2</v>
      </c>
      <c r="AL4" s="1" t="n">
        <v>4.7</v>
      </c>
      <c r="AM4" s="1" t="n">
        <v>5.5</v>
      </c>
      <c r="AN4" s="1" t="n">
        <v>5.5</v>
      </c>
      <c r="AO4" s="1" t="n">
        <v>6.1</v>
      </c>
      <c r="AP4" s="0" t="n">
        <v>3.7</v>
      </c>
      <c r="AQ4" s="1" t="n">
        <v>2561</v>
      </c>
      <c r="AR4" s="1" t="n">
        <v>4307</v>
      </c>
      <c r="AS4" s="5"/>
      <c r="AT4" s="5"/>
      <c r="AU4" s="5"/>
      <c r="AV4" s="5"/>
      <c r="AW4" s="5"/>
    </row>
    <row r="5" customFormat="false" ht="15" hidden="false" customHeight="false" outlineLevel="0" collapsed="false">
      <c r="A5" s="1" t="s">
        <v>47</v>
      </c>
      <c r="B5" s="1" t="n">
        <v>6</v>
      </c>
      <c r="C5" s="1" t="n">
        <v>38.2</v>
      </c>
      <c r="D5" s="1" t="n">
        <v>45.9</v>
      </c>
      <c r="E5" s="1" t="n">
        <v>70.8</v>
      </c>
      <c r="F5" s="1" t="n">
        <v>110</v>
      </c>
      <c r="G5" s="4" t="n">
        <v>232</v>
      </c>
      <c r="H5" s="1" t="n">
        <f aca="false">F5+G5</f>
        <v>342</v>
      </c>
      <c r="I5" s="1" t="n">
        <f aca="false">24+39</f>
        <v>63</v>
      </c>
      <c r="J5" s="1" t="n">
        <v>136</v>
      </c>
      <c r="K5" s="1" t="n">
        <v>236</v>
      </c>
      <c r="L5" s="1" t="n">
        <f aca="false">J5+K5</f>
        <v>372</v>
      </c>
      <c r="M5" s="1" t="n">
        <v>24</v>
      </c>
      <c r="N5" s="1" t="n">
        <v>35</v>
      </c>
      <c r="O5" s="1" t="n">
        <f aca="false">M5+N5</f>
        <v>59</v>
      </c>
      <c r="P5" s="1" t="n">
        <f aca="false">K5-G5</f>
        <v>4</v>
      </c>
      <c r="Q5" s="1" t="n">
        <f aca="false">J5-F5</f>
        <v>26</v>
      </c>
      <c r="R5" s="1" t="n">
        <f aca="false">M5+N5-I5</f>
        <v>-4</v>
      </c>
      <c r="S5" s="1" t="n">
        <v>3.2</v>
      </c>
      <c r="T5" s="1" t="n">
        <v>3</v>
      </c>
      <c r="U5" s="1" t="n">
        <v>5.1</v>
      </c>
      <c r="V5" s="5" t="n">
        <v>3.5</v>
      </c>
      <c r="W5" s="0" t="n">
        <v>5.8</v>
      </c>
      <c r="X5" s="5" t="n">
        <v>3.1</v>
      </c>
      <c r="Y5" s="5" t="n">
        <v>5</v>
      </c>
      <c r="Z5" s="5" t="n">
        <v>3.5</v>
      </c>
      <c r="AA5" s="5" t="n">
        <v>6</v>
      </c>
      <c r="AB5" s="5" t="n">
        <v>3</v>
      </c>
      <c r="AC5" s="5" t="n">
        <v>5.4</v>
      </c>
      <c r="AD5" s="5" t="n">
        <v>3.8</v>
      </c>
      <c r="AE5" s="5" t="n">
        <v>6.2</v>
      </c>
      <c r="AF5" s="5" t="n">
        <v>3.2</v>
      </c>
      <c r="AG5" s="5" t="n">
        <v>5.3</v>
      </c>
      <c r="AH5" s="5" t="n">
        <v>3.9</v>
      </c>
      <c r="AI5" s="5" t="n">
        <v>6</v>
      </c>
      <c r="AJ5" s="5" t="n">
        <v>3.1</v>
      </c>
      <c r="AK5" s="7" t="n">
        <v>5.1</v>
      </c>
      <c r="AL5" s="1" t="n">
        <v>4.2</v>
      </c>
      <c r="AM5" s="1" t="n">
        <v>5.2</v>
      </c>
      <c r="AN5" s="1" t="n">
        <v>5.5</v>
      </c>
      <c r="AO5" s="1" t="n">
        <v>6.1</v>
      </c>
      <c r="AP5" s="5" t="n">
        <v>3.6</v>
      </c>
      <c r="AQ5" s="1" t="n">
        <v>783</v>
      </c>
      <c r="AR5" s="1" t="n">
        <v>402</v>
      </c>
      <c r="AS5" s="5"/>
      <c r="AT5" s="5"/>
      <c r="AU5" s="5"/>
      <c r="AV5" s="5"/>
      <c r="AW5" s="5"/>
    </row>
    <row r="6" customFormat="false" ht="15" hidden="false" customHeight="false" outlineLevel="0" collapsed="false">
      <c r="A6" s="1" t="s">
        <v>48</v>
      </c>
      <c r="B6" s="1" t="n">
        <v>10.5</v>
      </c>
      <c r="C6" s="1" t="n">
        <v>32.4</v>
      </c>
      <c r="D6" s="1" t="n">
        <v>21.8</v>
      </c>
      <c r="E6" s="1" t="n">
        <v>56.1</v>
      </c>
      <c r="F6" s="1" t="n">
        <v>1147</v>
      </c>
      <c r="G6" s="1" t="n">
        <f aca="false">3600</f>
        <v>3600</v>
      </c>
      <c r="H6" s="1" t="n">
        <f aca="false">F6+G6</f>
        <v>4747</v>
      </c>
      <c r="I6" s="1" t="n">
        <f aca="false">415+865</f>
        <v>1280</v>
      </c>
      <c r="J6" s="1" t="n">
        <v>1023</v>
      </c>
      <c r="K6" s="1" t="n">
        <v>3104</v>
      </c>
      <c r="L6" s="1" t="n">
        <f aca="false">J6+K6</f>
        <v>4127</v>
      </c>
      <c r="M6" s="1" t="n">
        <v>528</v>
      </c>
      <c r="N6" s="1" t="n">
        <v>1157</v>
      </c>
      <c r="O6" s="1" t="n">
        <f aca="false">M6+N6</f>
        <v>1685</v>
      </c>
      <c r="P6" s="1" t="n">
        <f aca="false">K6-G6</f>
        <v>-496</v>
      </c>
      <c r="Q6" s="1" t="n">
        <f aca="false">J6-F6</f>
        <v>-124</v>
      </c>
      <c r="R6" s="1" t="n">
        <f aca="false">M6+N6-I6</f>
        <v>405</v>
      </c>
      <c r="S6" s="1" t="n">
        <v>3.6</v>
      </c>
      <c r="T6" s="1" t="n">
        <v>3.6</v>
      </c>
      <c r="U6" s="1" t="n">
        <v>4.8</v>
      </c>
      <c r="V6" s="5" t="n">
        <v>3.4</v>
      </c>
      <c r="W6" s="5" t="n">
        <v>5.7</v>
      </c>
      <c r="X6" s="5" t="n">
        <v>2.9</v>
      </c>
      <c r="Y6" s="5" t="n">
        <v>5.2</v>
      </c>
      <c r="Z6" s="5" t="n">
        <v>3.4</v>
      </c>
      <c r="AA6" s="5" t="n">
        <v>5.9</v>
      </c>
      <c r="AB6" s="5" t="n">
        <v>2.7</v>
      </c>
      <c r="AC6" s="5" t="n">
        <v>5.6</v>
      </c>
      <c r="AD6" s="5" t="n">
        <v>3.8</v>
      </c>
      <c r="AE6" s="5" t="n">
        <v>6.1</v>
      </c>
      <c r="AF6" s="5" t="n">
        <v>3.2</v>
      </c>
      <c r="AG6" s="5" t="n">
        <v>5.9</v>
      </c>
      <c r="AH6" s="5" t="n">
        <v>4.2</v>
      </c>
      <c r="AI6" s="5" t="n">
        <v>5.9</v>
      </c>
      <c r="AJ6" s="5" t="n">
        <v>3.5</v>
      </c>
      <c r="AK6" s="5" t="n">
        <v>5.3</v>
      </c>
      <c r="AL6" s="1" t="n">
        <v>4.5</v>
      </c>
      <c r="AM6" s="1" t="n">
        <v>5.1</v>
      </c>
      <c r="AN6" s="1" t="n">
        <v>5.5</v>
      </c>
      <c r="AO6" s="1" t="n">
        <v>6.2</v>
      </c>
      <c r="AP6" s="5" t="n">
        <v>3.7</v>
      </c>
      <c r="AQ6" s="1" t="n">
        <v>9458</v>
      </c>
      <c r="AR6" s="1" t="n">
        <v>11956</v>
      </c>
      <c r="AS6" s="5"/>
      <c r="AT6" s="5"/>
      <c r="AU6" s="5"/>
      <c r="AV6" s="5"/>
      <c r="AW6" s="5"/>
    </row>
    <row r="7" customFormat="false" ht="15" hidden="false" customHeight="false" outlineLevel="0" collapsed="false">
      <c r="A7" s="1" t="s">
        <v>49</v>
      </c>
      <c r="B7" s="1" t="n">
        <v>24.6</v>
      </c>
      <c r="C7" s="1" t="n">
        <v>99.7</v>
      </c>
      <c r="D7" s="1" t="n">
        <v>31.9</v>
      </c>
      <c r="E7" s="1" t="n">
        <v>65.9</v>
      </c>
      <c r="F7" s="1" t="n">
        <f aca="false">633</f>
        <v>633</v>
      </c>
      <c r="G7" s="4" t="n">
        <v>2994</v>
      </c>
      <c r="H7" s="1" t="n">
        <f aca="false">F7+G7</f>
        <v>3627</v>
      </c>
      <c r="I7" s="1" t="n">
        <f aca="false">297+771</f>
        <v>1068</v>
      </c>
      <c r="J7" s="1" t="n">
        <v>714</v>
      </c>
      <c r="K7" s="1" t="n">
        <v>2391</v>
      </c>
      <c r="L7" s="1" t="n">
        <f aca="false">J7+K7</f>
        <v>3105</v>
      </c>
      <c r="M7" s="1" t="n">
        <v>267</v>
      </c>
      <c r="N7" s="1" t="n">
        <v>766</v>
      </c>
      <c r="O7" s="1" t="n">
        <f aca="false">M7+N7</f>
        <v>1033</v>
      </c>
      <c r="P7" s="1" t="n">
        <f aca="false">K7-G7</f>
        <v>-603</v>
      </c>
      <c r="Q7" s="1" t="n">
        <f aca="false">J7-F7</f>
        <v>81</v>
      </c>
      <c r="R7" s="1" t="n">
        <f aca="false">M7+N7-I7</f>
        <v>-35</v>
      </c>
      <c r="S7" s="1" t="n">
        <v>4.5</v>
      </c>
      <c r="T7" s="1" t="n">
        <v>3.8</v>
      </c>
      <c r="U7" s="1" t="n">
        <v>5.5</v>
      </c>
      <c r="V7" s="5" t="n">
        <v>4.5</v>
      </c>
      <c r="W7" s="5" t="n">
        <v>5.8</v>
      </c>
      <c r="X7" s="5" t="n">
        <v>3.4</v>
      </c>
      <c r="Y7" s="5" t="n">
        <v>5.5</v>
      </c>
      <c r="Z7" s="5" t="n">
        <v>4.9</v>
      </c>
      <c r="AA7" s="5" t="n">
        <v>6</v>
      </c>
      <c r="AB7" s="5" t="n">
        <v>3.8</v>
      </c>
      <c r="AC7" s="5" t="n">
        <v>5.7</v>
      </c>
      <c r="AD7" s="5" t="n">
        <v>5.2</v>
      </c>
      <c r="AE7" s="5" t="n">
        <v>6.1</v>
      </c>
      <c r="AF7" s="5" t="n">
        <v>4.2</v>
      </c>
      <c r="AG7" s="5" t="n">
        <v>5.7</v>
      </c>
      <c r="AH7" s="5" t="n">
        <v>5.3</v>
      </c>
      <c r="AI7" s="5" t="n">
        <v>6.2</v>
      </c>
      <c r="AJ7" s="5" t="n">
        <v>4.4</v>
      </c>
      <c r="AK7" s="5" t="n">
        <v>5.9</v>
      </c>
      <c r="AL7" s="1" t="n">
        <v>5.4</v>
      </c>
      <c r="AM7" s="1" t="n">
        <v>5.4</v>
      </c>
      <c r="AN7" s="1" t="n">
        <v>5.8</v>
      </c>
      <c r="AO7" s="1" t="n">
        <v>6.3</v>
      </c>
      <c r="AP7" s="5" t="n">
        <v>4.4</v>
      </c>
      <c r="AQ7" s="1" t="n">
        <v>5788</v>
      </c>
      <c r="AR7" s="1" t="n">
        <v>5107</v>
      </c>
      <c r="AS7" s="5"/>
      <c r="AT7" s="5"/>
      <c r="AU7" s="5"/>
      <c r="AV7" s="5"/>
      <c r="AW7" s="5"/>
    </row>
    <row r="8" customFormat="false" ht="15" hidden="false" customHeight="false" outlineLevel="0" collapsed="false">
      <c r="A8" s="1" t="s">
        <v>50</v>
      </c>
      <c r="B8" s="1" t="n">
        <v>49.5</v>
      </c>
      <c r="C8" s="1" t="n">
        <v>85.3</v>
      </c>
      <c r="D8" s="1" t="n">
        <v>48.6</v>
      </c>
      <c r="E8" s="1" t="n">
        <v>61.7</v>
      </c>
      <c r="F8" s="1" t="n">
        <v>92</v>
      </c>
      <c r="G8" s="4" t="n">
        <v>218</v>
      </c>
      <c r="H8" s="1" t="n">
        <f aca="false">F8+G8</f>
        <v>310</v>
      </c>
      <c r="I8" s="1" t="n">
        <f aca="false">181+121</f>
        <v>302</v>
      </c>
      <c r="J8" s="1" t="n">
        <v>109</v>
      </c>
      <c r="K8" s="1" t="n">
        <v>196</v>
      </c>
      <c r="L8" s="1" t="n">
        <f aca="false">J8+K8</f>
        <v>305</v>
      </c>
      <c r="M8" s="1" t="n">
        <v>155</v>
      </c>
      <c r="N8" s="1" t="n">
        <v>209</v>
      </c>
      <c r="O8" s="1" t="n">
        <f aca="false">M8+N8</f>
        <v>364</v>
      </c>
      <c r="P8" s="1" t="n">
        <f aca="false">K8-G8</f>
        <v>-22</v>
      </c>
      <c r="Q8" s="1" t="n">
        <f aca="false">J8-F8</f>
        <v>17</v>
      </c>
      <c r="R8" s="1" t="n">
        <f aca="false">M8+N8-I8</f>
        <v>62</v>
      </c>
      <c r="S8" s="1" t="n">
        <v>3.7</v>
      </c>
      <c r="T8" s="1" t="n">
        <v>3.4</v>
      </c>
      <c r="U8" s="1" t="n">
        <v>5.6</v>
      </c>
      <c r="V8" s="5" t="n">
        <v>4</v>
      </c>
      <c r="W8" s="5" t="n">
        <v>6</v>
      </c>
      <c r="X8" s="5" t="n">
        <v>3.5</v>
      </c>
      <c r="Y8" s="5" t="n">
        <v>5.6</v>
      </c>
      <c r="Z8" s="5" t="n">
        <v>4.3</v>
      </c>
      <c r="AA8" s="5" t="n">
        <v>6.5</v>
      </c>
      <c r="AB8" s="5" t="n">
        <v>3.4</v>
      </c>
      <c r="AC8" s="5" t="n">
        <v>6</v>
      </c>
      <c r="AD8" s="5" t="n">
        <v>4.6</v>
      </c>
      <c r="AE8" s="5" t="n">
        <v>6.8</v>
      </c>
      <c r="AF8" s="5" t="n">
        <v>4</v>
      </c>
      <c r="AG8" s="5" t="n">
        <v>6.2</v>
      </c>
      <c r="AH8" s="5" t="n">
        <v>4.9</v>
      </c>
      <c r="AI8" s="5" t="n">
        <v>6.7</v>
      </c>
      <c r="AJ8" s="5" t="n">
        <v>4</v>
      </c>
      <c r="AK8" s="5" t="n">
        <v>6.2</v>
      </c>
      <c r="AL8" s="1" t="n">
        <v>4.6</v>
      </c>
      <c r="AM8" s="1" t="n">
        <v>5.9</v>
      </c>
      <c r="AN8" s="1" t="n">
        <v>6</v>
      </c>
      <c r="AO8" s="1" t="n">
        <v>6.4</v>
      </c>
      <c r="AP8" s="5" t="n">
        <v>3.7</v>
      </c>
      <c r="AQ8" s="1" t="n">
        <v>1841</v>
      </c>
      <c r="AR8" s="1" t="n">
        <v>0</v>
      </c>
      <c r="AS8" s="5"/>
      <c r="AT8" s="5"/>
      <c r="AU8" s="5"/>
      <c r="AV8" s="5"/>
      <c r="AW8" s="5"/>
    </row>
    <row r="9" customFormat="false" ht="15" hidden="false" customHeight="false" outlineLevel="0" collapsed="false">
      <c r="A9" s="1" t="s">
        <v>51</v>
      </c>
      <c r="B9" s="1" t="n">
        <v>33.3</v>
      </c>
      <c r="C9" s="1" t="n">
        <v>67.1</v>
      </c>
      <c r="D9" s="1" t="n">
        <v>70.3</v>
      </c>
      <c r="E9" s="1" t="n">
        <v>80.7</v>
      </c>
      <c r="F9" s="1" t="n">
        <f aca="false">307</f>
        <v>307</v>
      </c>
      <c r="G9" s="4" t="n">
        <v>848</v>
      </c>
      <c r="H9" s="1" t="n">
        <f aca="false">F9+G9</f>
        <v>1155</v>
      </c>
      <c r="I9" s="1" t="n">
        <f aca="false">137+172</f>
        <v>309</v>
      </c>
      <c r="J9" s="1" t="n">
        <v>316</v>
      </c>
      <c r="K9" s="1" t="n">
        <v>814</v>
      </c>
      <c r="L9" s="1" t="n">
        <f aca="false">J9+K9</f>
        <v>1130</v>
      </c>
      <c r="M9" s="1" t="n">
        <v>119</v>
      </c>
      <c r="N9" s="1" t="n">
        <v>180</v>
      </c>
      <c r="O9" s="1" t="n">
        <f aca="false">M9+N9</f>
        <v>299</v>
      </c>
      <c r="P9" s="1" t="n">
        <f aca="false">K9-G9</f>
        <v>-34</v>
      </c>
      <c r="Q9" s="1" t="n">
        <f aca="false">J9-F9</f>
        <v>9</v>
      </c>
      <c r="R9" s="1" t="n">
        <f aca="false">M9+N9-I9</f>
        <v>-10</v>
      </c>
      <c r="S9" s="1" t="n">
        <v>4.1</v>
      </c>
      <c r="T9" s="1" t="n">
        <v>3.3</v>
      </c>
      <c r="U9" s="1" t="n">
        <v>5.3</v>
      </c>
      <c r="V9" s="5" t="n">
        <v>4.1</v>
      </c>
      <c r="W9" s="5" t="n">
        <v>6.5</v>
      </c>
      <c r="X9" s="5" t="n">
        <v>3.7</v>
      </c>
      <c r="Y9" s="5" t="n">
        <v>5.7</v>
      </c>
      <c r="Z9" s="5" t="n">
        <v>4.4</v>
      </c>
      <c r="AA9" s="5" t="n">
        <v>6.9</v>
      </c>
      <c r="AB9" s="5" t="n">
        <v>4.1</v>
      </c>
      <c r="AC9" s="5" t="n">
        <v>6.1</v>
      </c>
      <c r="AD9" s="5" t="n">
        <v>4.7</v>
      </c>
      <c r="AE9" s="5" t="n">
        <v>6.9</v>
      </c>
      <c r="AF9" s="5" t="n">
        <v>4.6</v>
      </c>
      <c r="AG9" s="5" t="n">
        <v>6.3</v>
      </c>
      <c r="AH9" s="5" t="n">
        <v>4.8</v>
      </c>
      <c r="AI9" s="5" t="n">
        <v>6.6</v>
      </c>
      <c r="AJ9" s="5" t="n">
        <v>4.4</v>
      </c>
      <c r="AK9" s="5" t="n">
        <v>5.6</v>
      </c>
      <c r="AL9" s="1" t="n">
        <v>5.4</v>
      </c>
      <c r="AM9" s="1" t="n">
        <v>5.7</v>
      </c>
      <c r="AN9" s="1" t="n">
        <v>5.8</v>
      </c>
      <c r="AO9" s="1" t="n">
        <v>6.1</v>
      </c>
      <c r="AP9" s="5" t="n">
        <v>4.7</v>
      </c>
      <c r="AQ9" s="1" t="n">
        <v>2536</v>
      </c>
      <c r="AR9" s="1" t="n">
        <v>2228</v>
      </c>
      <c r="AS9" s="5"/>
      <c r="AT9" s="5"/>
      <c r="AU9" s="5"/>
      <c r="AV9" s="5"/>
      <c r="AW9" s="5"/>
    </row>
    <row r="10" customFormat="false" ht="15" hidden="false" customHeight="false" outlineLevel="0" collapsed="false">
      <c r="A10" s="1" t="s">
        <v>52</v>
      </c>
      <c r="B10" s="1" t="n">
        <v>42.7</v>
      </c>
      <c r="C10" s="1" t="n">
        <v>70.2</v>
      </c>
      <c r="D10" s="1" t="n">
        <v>38.6</v>
      </c>
      <c r="E10" s="1" t="n">
        <v>55.9</v>
      </c>
      <c r="F10" s="1" t="n">
        <f aca="false">637</f>
        <v>637</v>
      </c>
      <c r="G10" s="4" t="n">
        <v>1482</v>
      </c>
      <c r="H10" s="1" t="n">
        <f aca="false">F10+G10</f>
        <v>2119</v>
      </c>
      <c r="I10" s="1" t="n">
        <f aca="false">294+479</f>
        <v>773</v>
      </c>
      <c r="J10" s="1" t="n">
        <v>769</v>
      </c>
      <c r="K10" s="1" t="n">
        <v>1296</v>
      </c>
      <c r="L10" s="1" t="n">
        <f aca="false">J10+K10</f>
        <v>2065</v>
      </c>
      <c r="M10" s="1" t="n">
        <v>286</v>
      </c>
      <c r="N10" s="1" t="n">
        <v>485</v>
      </c>
      <c r="O10" s="1" t="n">
        <f aca="false">M10+N10</f>
        <v>771</v>
      </c>
      <c r="P10" s="1" t="n">
        <f aca="false">K10-G10</f>
        <v>-186</v>
      </c>
      <c r="Q10" s="1" t="n">
        <f aca="false">J10-F10</f>
        <v>132</v>
      </c>
      <c r="R10" s="1" t="n">
        <f aca="false">M10+N10-I10</f>
        <v>-2</v>
      </c>
      <c r="S10" s="1" t="n">
        <v>3.9</v>
      </c>
      <c r="T10" s="1" t="n">
        <v>3.4</v>
      </c>
      <c r="U10" s="1" t="n">
        <v>5.7</v>
      </c>
      <c r="V10" s="5" t="n">
        <v>4.6</v>
      </c>
      <c r="W10" s="5" t="n">
        <v>6.3</v>
      </c>
      <c r="X10" s="5" t="n">
        <v>3.8</v>
      </c>
      <c r="Y10" s="5" t="n">
        <v>5.2</v>
      </c>
      <c r="Z10" s="5" t="n">
        <v>5.1</v>
      </c>
      <c r="AA10" s="5" t="n">
        <v>6.2</v>
      </c>
      <c r="AB10" s="5" t="n">
        <v>4.3</v>
      </c>
      <c r="AC10" s="5" t="n">
        <v>5.5</v>
      </c>
      <c r="AD10" s="5" t="n">
        <v>5.1</v>
      </c>
      <c r="AE10" s="5" t="n">
        <v>6.3</v>
      </c>
      <c r="AF10" s="5" t="n">
        <v>4.7</v>
      </c>
      <c r="AG10" s="5" t="n">
        <v>6</v>
      </c>
      <c r="AH10" s="5" t="n">
        <v>5.1</v>
      </c>
      <c r="AI10" s="5" t="n">
        <v>6.3</v>
      </c>
      <c r="AJ10" s="5" t="n">
        <v>4.5</v>
      </c>
      <c r="AK10" s="5" t="n">
        <v>5.7</v>
      </c>
      <c r="AL10" s="1" t="n">
        <v>5</v>
      </c>
      <c r="AM10" s="1" t="n">
        <v>5.8</v>
      </c>
      <c r="AN10" s="1" t="n">
        <v>6.2</v>
      </c>
      <c r="AO10" s="1" t="n">
        <v>6.7</v>
      </c>
      <c r="AP10" s="5" t="n">
        <v>4.8</v>
      </c>
      <c r="AQ10" s="1" t="n">
        <v>5146</v>
      </c>
      <c r="AR10" s="1" t="n">
        <v>2516</v>
      </c>
      <c r="AS10" s="5"/>
      <c r="AT10" s="5"/>
      <c r="AU10" s="5"/>
      <c r="AV10" s="5"/>
      <c r="AW10" s="5"/>
    </row>
    <row r="11" customFormat="false" ht="15" hidden="false" customHeight="false" outlineLevel="0" collapsed="false">
      <c r="A11" s="1" t="s">
        <v>53</v>
      </c>
      <c r="B11" s="1" t="n">
        <v>5.2</v>
      </c>
      <c r="C11" s="1" t="n">
        <v>39.9</v>
      </c>
      <c r="D11" s="1" t="n">
        <v>25.6</v>
      </c>
      <c r="E11" s="1" t="n">
        <v>46.5</v>
      </c>
      <c r="F11" s="1" t="n">
        <f aca="false">820</f>
        <v>820</v>
      </c>
      <c r="G11" s="4" t="n">
        <v>4164</v>
      </c>
      <c r="H11" s="1" t="n">
        <f aca="false">F11+G11</f>
        <v>4984</v>
      </c>
      <c r="I11" s="1" t="n">
        <f aca="false">360+204</f>
        <v>564</v>
      </c>
      <c r="J11" s="1" t="n">
        <v>895</v>
      </c>
      <c r="K11" s="1" t="n">
        <v>3776</v>
      </c>
      <c r="L11" s="1" t="n">
        <f aca="false">J11+K11</f>
        <v>4671</v>
      </c>
      <c r="M11" s="1" t="n">
        <v>187</v>
      </c>
      <c r="N11" s="1" t="n">
        <v>442</v>
      </c>
      <c r="O11" s="1" t="n">
        <f aca="false">M11+N11</f>
        <v>629</v>
      </c>
      <c r="P11" s="1" t="n">
        <f aca="false">K11-G11</f>
        <v>-388</v>
      </c>
      <c r="Q11" s="1" t="n">
        <f aca="false">J11-F11</f>
        <v>75</v>
      </c>
      <c r="R11" s="1" t="n">
        <f aca="false">M11+N11-I11</f>
        <v>65</v>
      </c>
      <c r="S11" s="1" t="n">
        <v>3.4</v>
      </c>
      <c r="T11" s="1" t="n">
        <v>2.8</v>
      </c>
      <c r="U11" s="1" t="n">
        <v>4.8</v>
      </c>
      <c r="V11" s="5" t="n">
        <v>3.7</v>
      </c>
      <c r="W11" s="5" t="n">
        <v>5.5</v>
      </c>
      <c r="X11" s="5" t="n">
        <v>3.1</v>
      </c>
      <c r="Y11" s="5" t="n">
        <v>4.7</v>
      </c>
      <c r="Z11" s="5" t="n">
        <v>3.7</v>
      </c>
      <c r="AA11" s="5" t="n">
        <v>5.7</v>
      </c>
      <c r="AB11" s="5" t="n">
        <v>3.4</v>
      </c>
      <c r="AC11" s="5" t="n">
        <v>5.2</v>
      </c>
      <c r="AD11" s="5" t="n">
        <v>4</v>
      </c>
      <c r="AE11" s="5" t="n">
        <v>5.9</v>
      </c>
      <c r="AF11" s="5" t="n">
        <v>3.7</v>
      </c>
      <c r="AG11" s="5" t="n">
        <v>5.5</v>
      </c>
      <c r="AH11" s="5" t="n">
        <v>4.2</v>
      </c>
      <c r="AI11" s="5" t="n">
        <v>5.7</v>
      </c>
      <c r="AJ11" s="5" t="n">
        <v>3.5</v>
      </c>
      <c r="AK11" s="5" t="n">
        <v>5.2</v>
      </c>
      <c r="AL11" s="1" t="n">
        <v>4.3</v>
      </c>
      <c r="AM11" s="1" t="n">
        <v>5.3</v>
      </c>
      <c r="AN11" s="1" t="n">
        <v>5.4</v>
      </c>
      <c r="AO11" s="1" t="n">
        <v>5.9</v>
      </c>
      <c r="AP11" s="5" t="n">
        <v>3.7</v>
      </c>
      <c r="AQ11" s="1" t="n">
        <v>5152</v>
      </c>
      <c r="AR11" s="1" t="n">
        <v>9182</v>
      </c>
      <c r="AS11" s="5"/>
      <c r="AT11" s="5"/>
      <c r="AU11" s="5"/>
      <c r="AV11" s="5"/>
      <c r="AW11" s="5"/>
    </row>
    <row r="12" customFormat="false" ht="15" hidden="false" customHeight="false" outlineLevel="0" collapsed="false">
      <c r="A12" s="1" t="s">
        <v>54</v>
      </c>
      <c r="B12" s="1" t="n">
        <v>49.1</v>
      </c>
      <c r="C12" s="1" t="n">
        <v>91.4</v>
      </c>
      <c r="D12" s="1" t="n">
        <v>46.9</v>
      </c>
      <c r="E12" s="1" t="n">
        <v>61.7</v>
      </c>
      <c r="F12" s="1" t="n">
        <f aca="false">2323</f>
        <v>2323</v>
      </c>
      <c r="G12" s="4" t="n">
        <v>4516</v>
      </c>
      <c r="H12" s="1" t="n">
        <f aca="false">F12+G12</f>
        <v>6839</v>
      </c>
      <c r="I12" s="1" t="n">
        <f aca="false">727+931</f>
        <v>1658</v>
      </c>
      <c r="J12" s="1" t="n">
        <v>2527</v>
      </c>
      <c r="K12" s="1" t="n">
        <v>4309</v>
      </c>
      <c r="L12" s="1" t="n">
        <f aca="false">J12+K12</f>
        <v>6836</v>
      </c>
      <c r="M12" s="1" t="n">
        <v>789</v>
      </c>
      <c r="N12" s="1" t="n">
        <v>1087</v>
      </c>
      <c r="O12" s="1" t="n">
        <f aca="false">M12+N12</f>
        <v>1876</v>
      </c>
      <c r="P12" s="1" t="n">
        <f aca="false">K12-G12</f>
        <v>-207</v>
      </c>
      <c r="Q12" s="1" t="n">
        <f aca="false">J12-F12</f>
        <v>204</v>
      </c>
      <c r="R12" s="1" t="n">
        <f aca="false">M12+N12-I12</f>
        <v>218</v>
      </c>
      <c r="S12" s="1" t="n">
        <v>3.9</v>
      </c>
      <c r="T12" s="1" t="n">
        <v>3.7</v>
      </c>
      <c r="U12" s="1" t="n">
        <v>5.7</v>
      </c>
      <c r="V12" s="0" t="n">
        <v>4.6</v>
      </c>
      <c r="W12" s="5" t="n">
        <v>6.2</v>
      </c>
      <c r="X12" s="0" t="n">
        <v>3.5</v>
      </c>
      <c r="Y12" s="0" t="n">
        <v>5.6</v>
      </c>
      <c r="Z12" s="0" t="n">
        <v>4.5</v>
      </c>
      <c r="AA12" s="0" t="n">
        <v>7</v>
      </c>
      <c r="AB12" s="0" t="n">
        <v>3.6</v>
      </c>
      <c r="AC12" s="0" t="n">
        <v>6.3</v>
      </c>
      <c r="AD12" s="0" t="n">
        <v>4.7</v>
      </c>
      <c r="AE12" s="0" t="n">
        <v>6.9</v>
      </c>
      <c r="AF12" s="0" t="n">
        <v>4</v>
      </c>
      <c r="AG12" s="0" t="n">
        <v>6.4</v>
      </c>
      <c r="AH12" s="0" t="n">
        <v>5.1</v>
      </c>
      <c r="AI12" s="0" t="n">
        <v>6.9</v>
      </c>
      <c r="AJ12" s="0" t="n">
        <v>4</v>
      </c>
      <c r="AK12" s="0" t="n">
        <v>6.3</v>
      </c>
      <c r="AL12" s="1" t="n">
        <v>4.7</v>
      </c>
      <c r="AM12" s="1" t="n">
        <v>5.7</v>
      </c>
      <c r="AN12" s="1" t="n">
        <v>6.1</v>
      </c>
      <c r="AO12" s="1" t="n">
        <v>6.5</v>
      </c>
      <c r="AP12" s="0" t="n">
        <v>4</v>
      </c>
      <c r="AQ12" s="1" t="n">
        <v>16197</v>
      </c>
      <c r="AR12" s="1" t="n">
        <v>8398</v>
      </c>
      <c r="AS12" s="5"/>
      <c r="AT12" s="5"/>
      <c r="AU12" s="5"/>
      <c r="AV12" s="5"/>
      <c r="AW12" s="5"/>
    </row>
    <row r="13" customFormat="false" ht="15" hidden="false" customHeight="false" outlineLevel="0" collapsed="false">
      <c r="A13" s="1" t="s">
        <v>55</v>
      </c>
      <c r="B13" s="1" t="n">
        <v>62.7</v>
      </c>
      <c r="C13" s="1" t="n">
        <v>91.4</v>
      </c>
      <c r="D13" s="1" t="n">
        <v>46.9</v>
      </c>
      <c r="E13" s="1" t="n">
        <v>50</v>
      </c>
      <c r="F13" s="1" t="n">
        <v>317</v>
      </c>
      <c r="G13" s="1" t="n">
        <v>693</v>
      </c>
      <c r="H13" s="1" t="n">
        <f aca="false">F13+G13</f>
        <v>1010</v>
      </c>
      <c r="I13" s="4" t="n">
        <f aca="false">147+105</f>
        <v>252</v>
      </c>
      <c r="J13" s="1" t="n">
        <v>339</v>
      </c>
      <c r="K13" s="1" t="n">
        <v>647</v>
      </c>
      <c r="L13" s="1" t="n">
        <f aca="false">J13+K13</f>
        <v>986</v>
      </c>
      <c r="M13" s="1" t="n">
        <v>108</v>
      </c>
      <c r="N13" s="1" t="n">
        <v>174</v>
      </c>
      <c r="O13" s="1" t="n">
        <f aca="false">M13+N13</f>
        <v>282</v>
      </c>
      <c r="P13" s="1" t="n">
        <f aca="false">K13-G13</f>
        <v>-46</v>
      </c>
      <c r="Q13" s="1" t="n">
        <f aca="false">J13-F13</f>
        <v>22</v>
      </c>
      <c r="R13" s="1" t="n">
        <f aca="false">M13+N13-I13</f>
        <v>30</v>
      </c>
      <c r="S13" s="1" t="n">
        <v>3.8</v>
      </c>
      <c r="T13" s="1" t="n">
        <v>3</v>
      </c>
      <c r="U13" s="1" t="n">
        <v>5</v>
      </c>
      <c r="V13" s="5" t="n">
        <v>4.3</v>
      </c>
      <c r="W13" s="5" t="n">
        <v>6.4</v>
      </c>
      <c r="X13" s="5" t="n">
        <v>3.5</v>
      </c>
      <c r="Y13" s="5" t="n">
        <v>5.7</v>
      </c>
      <c r="Z13" s="5" t="n">
        <v>4.6</v>
      </c>
      <c r="AA13" s="5" t="n">
        <v>6.5</v>
      </c>
      <c r="AB13" s="5" t="n">
        <v>3.6</v>
      </c>
      <c r="AC13" s="5" t="n">
        <v>5.9</v>
      </c>
      <c r="AD13" s="5" t="n">
        <v>4.6</v>
      </c>
      <c r="AE13" s="5" t="n">
        <v>6.6</v>
      </c>
      <c r="AF13" s="5" t="n">
        <v>4.1</v>
      </c>
      <c r="AG13" s="5" t="n">
        <v>6.1</v>
      </c>
      <c r="AH13" s="5" t="n">
        <v>4.7</v>
      </c>
      <c r="AI13" s="5" t="n">
        <v>6.5</v>
      </c>
      <c r="AJ13" s="5" t="n">
        <v>3.7</v>
      </c>
      <c r="AK13" s="5" t="n">
        <v>5.9</v>
      </c>
      <c r="AL13" s="1" t="n">
        <v>4.7</v>
      </c>
      <c r="AM13" s="1" t="n">
        <v>5.3</v>
      </c>
      <c r="AN13" s="1" t="n">
        <v>5.6</v>
      </c>
      <c r="AO13" s="1" t="n">
        <v>6.1</v>
      </c>
      <c r="AP13" s="5" t="n">
        <v>3.8</v>
      </c>
      <c r="AQ13" s="1" t="n">
        <v>1895</v>
      </c>
      <c r="AR13" s="1" t="n">
        <v>988</v>
      </c>
      <c r="AS13" s="5"/>
      <c r="AT13" s="5"/>
      <c r="AU13" s="5"/>
      <c r="AV13" s="5"/>
      <c r="AW13" s="5"/>
    </row>
    <row r="14" customFormat="false" ht="15" hidden="false" customHeight="false" outlineLevel="0" collapsed="false">
      <c r="A14" s="1" t="s">
        <v>56</v>
      </c>
      <c r="B14" s="1" t="n">
        <v>33.3</v>
      </c>
      <c r="C14" s="1" t="n">
        <v>44.3</v>
      </c>
      <c r="D14" s="1" t="n">
        <v>45.7</v>
      </c>
      <c r="E14" s="1" t="n">
        <v>59.7</v>
      </c>
      <c r="F14" s="1" t="n">
        <f aca="false">470</f>
        <v>470</v>
      </c>
      <c r="G14" s="4" t="n">
        <v>1306</v>
      </c>
      <c r="H14" s="1" t="n">
        <f aca="false">F14+G14</f>
        <v>1776</v>
      </c>
      <c r="I14" s="1" t="n">
        <f aca="false">200+121</f>
        <v>321</v>
      </c>
      <c r="J14" s="1" t="n">
        <v>548</v>
      </c>
      <c r="K14" s="1" t="n">
        <v>1020</v>
      </c>
      <c r="L14" s="1" t="n">
        <f aca="false">J14+K14</f>
        <v>1568</v>
      </c>
      <c r="M14" s="1" t="n">
        <v>139</v>
      </c>
      <c r="N14" s="1" t="n">
        <v>235</v>
      </c>
      <c r="O14" s="1" t="n">
        <f aca="false">M14+N14</f>
        <v>374</v>
      </c>
      <c r="P14" s="1" t="n">
        <f aca="false">K14-G14</f>
        <v>-286</v>
      </c>
      <c r="Q14" s="1" t="n">
        <f aca="false">J14-F14</f>
        <v>78</v>
      </c>
      <c r="R14" s="1" t="n">
        <f aca="false">M14+N14-I14</f>
        <v>53</v>
      </c>
      <c r="S14" s="1" t="n">
        <v>3.8</v>
      </c>
      <c r="T14" s="1" t="n">
        <v>3.2</v>
      </c>
      <c r="U14" s="1" t="n">
        <v>5.4</v>
      </c>
      <c r="V14" s="5" t="n">
        <v>4.5</v>
      </c>
      <c r="W14" s="5" t="n">
        <v>6.5</v>
      </c>
      <c r="X14" s="5" t="n">
        <v>3</v>
      </c>
      <c r="Y14" s="5" t="n">
        <v>5.3</v>
      </c>
      <c r="Z14" s="5" t="n">
        <v>4.7</v>
      </c>
      <c r="AA14" s="5" t="n">
        <v>6.5</v>
      </c>
      <c r="AB14" s="5" t="n">
        <v>3.2</v>
      </c>
      <c r="AC14" s="5" t="n">
        <v>5.6</v>
      </c>
      <c r="AD14" s="5" t="n">
        <v>4.5</v>
      </c>
      <c r="AE14" s="5" t="n">
        <v>6.5</v>
      </c>
      <c r="AF14" s="5" t="n">
        <v>3.4</v>
      </c>
      <c r="AG14" s="5" t="n">
        <v>6.1</v>
      </c>
      <c r="AH14" s="5" t="n">
        <v>4.8</v>
      </c>
      <c r="AI14" s="5" t="n">
        <v>6.2</v>
      </c>
      <c r="AJ14" s="5" t="n">
        <v>3.6</v>
      </c>
      <c r="AK14" s="5" t="n">
        <v>5.5</v>
      </c>
      <c r="AL14" s="1" t="n">
        <v>4.8</v>
      </c>
      <c r="AM14" s="1" t="n">
        <v>5.9</v>
      </c>
      <c r="AN14" s="1" t="n">
        <v>5.9</v>
      </c>
      <c r="AO14" s="1" t="n">
        <v>6.3</v>
      </c>
      <c r="AP14" s="5" t="n">
        <v>4.2</v>
      </c>
      <c r="AQ14" s="1" t="n">
        <v>2655</v>
      </c>
      <c r="AR14" s="1" t="n">
        <v>1573</v>
      </c>
      <c r="AS14" s="5"/>
      <c r="AT14" s="5"/>
      <c r="AU14" s="5"/>
      <c r="AV14" s="5"/>
      <c r="AW14" s="5"/>
    </row>
    <row r="15" customFormat="false" ht="15" hidden="false" customHeight="false" outlineLevel="0" collapsed="false">
      <c r="A15" s="1" t="s">
        <v>57</v>
      </c>
      <c r="B15" s="1" t="n">
        <v>9.4</v>
      </c>
      <c r="C15" s="1" t="n">
        <v>35.4</v>
      </c>
      <c r="D15" s="1" t="n">
        <v>40.8</v>
      </c>
      <c r="E15" s="1" t="n">
        <v>68.6</v>
      </c>
      <c r="F15" s="1" t="n">
        <v>540</v>
      </c>
      <c r="G15" s="4" t="n">
        <v>3309</v>
      </c>
      <c r="H15" s="1" t="n">
        <f aca="false">F15+G15</f>
        <v>3849</v>
      </c>
      <c r="I15" s="1" t="n">
        <f aca="false">212+350</f>
        <v>562</v>
      </c>
      <c r="J15" s="1" t="n">
        <v>746</v>
      </c>
      <c r="K15" s="1" t="n">
        <v>3757</v>
      </c>
      <c r="L15" s="1" t="n">
        <f aca="false">J15+K15</f>
        <v>4503</v>
      </c>
      <c r="M15" s="1" t="n">
        <v>261</v>
      </c>
      <c r="N15" s="1" t="n">
        <v>441</v>
      </c>
      <c r="O15" s="1" t="n">
        <f aca="false">M15+N15</f>
        <v>702</v>
      </c>
      <c r="P15" s="1" t="n">
        <f aca="false">K15-G15</f>
        <v>448</v>
      </c>
      <c r="Q15" s="1" t="n">
        <f aca="false">J15-F15</f>
        <v>206</v>
      </c>
      <c r="R15" s="1" t="n">
        <f aca="false">M15+N15-I15</f>
        <v>140</v>
      </c>
      <c r="S15" s="1" t="n">
        <v>3.2</v>
      </c>
      <c r="T15" s="1" t="n">
        <v>2.8</v>
      </c>
      <c r="U15" s="1" t="n">
        <v>5.5</v>
      </c>
      <c r="V15" s="5" t="n">
        <v>3.6</v>
      </c>
      <c r="W15" s="5" t="n">
        <v>5.3</v>
      </c>
      <c r="X15" s="5" t="n">
        <v>3</v>
      </c>
      <c r="Y15" s="5" t="n">
        <v>4</v>
      </c>
      <c r="Z15" s="5" t="n">
        <v>3.6</v>
      </c>
      <c r="AA15" s="5" t="n">
        <v>5.8</v>
      </c>
      <c r="AB15" s="5" t="n">
        <v>2.8</v>
      </c>
      <c r="AC15" s="5" t="n">
        <v>5.5</v>
      </c>
      <c r="AD15" s="5" t="n">
        <v>3.9</v>
      </c>
      <c r="AE15" s="5" t="n">
        <v>6</v>
      </c>
      <c r="AF15" s="5" t="n">
        <v>3.2</v>
      </c>
      <c r="AG15" s="5" t="n">
        <v>5.9</v>
      </c>
      <c r="AH15" s="5" t="n">
        <v>4.3</v>
      </c>
      <c r="AI15" s="5" t="n">
        <v>6</v>
      </c>
      <c r="AJ15" s="5" t="n">
        <v>3</v>
      </c>
      <c r="AK15" s="5" t="n">
        <v>5.4</v>
      </c>
      <c r="AL15" s="1" t="n">
        <v>3.9</v>
      </c>
      <c r="AM15" s="1" t="n">
        <v>5.7</v>
      </c>
      <c r="AN15" s="1" t="n">
        <v>5.4</v>
      </c>
      <c r="AO15" s="1" t="n">
        <v>6</v>
      </c>
      <c r="AP15" s="5" t="n">
        <v>4.3</v>
      </c>
      <c r="AQ15" s="1" t="n">
        <v>4723</v>
      </c>
      <c r="AR15" s="1" t="n">
        <v>8643</v>
      </c>
      <c r="AS15" s="5"/>
      <c r="AT15" s="5"/>
      <c r="AU15" s="5"/>
      <c r="AV15" s="5"/>
      <c r="AW15" s="5"/>
    </row>
    <row r="16" customFormat="false" ht="15" hidden="false" customHeight="false" outlineLevel="0" collapsed="false">
      <c r="A16" s="1" t="s">
        <v>58</v>
      </c>
      <c r="B16" s="1" t="n">
        <v>21.3</v>
      </c>
      <c r="C16" s="1" t="n">
        <v>35.4</v>
      </c>
      <c r="D16" s="1" t="n">
        <v>14.1</v>
      </c>
      <c r="E16" s="1" t="n">
        <v>42.6</v>
      </c>
      <c r="F16" s="1" t="n">
        <v>405</v>
      </c>
      <c r="G16" s="1" t="n">
        <f aca="false">1044</f>
        <v>1044</v>
      </c>
      <c r="H16" s="1" t="n">
        <f aca="false">F16+G16</f>
        <v>1449</v>
      </c>
      <c r="I16" s="1" t="n">
        <f aca="false">294+159</f>
        <v>453</v>
      </c>
      <c r="J16" s="1" t="n">
        <v>495</v>
      </c>
      <c r="K16" s="1" t="n">
        <v>947</v>
      </c>
      <c r="L16" s="1" t="n">
        <f aca="false">J16+K16</f>
        <v>1442</v>
      </c>
      <c r="M16" s="1" t="n">
        <v>188</v>
      </c>
      <c r="N16" s="1" t="n">
        <v>375</v>
      </c>
      <c r="O16" s="1" t="n">
        <f aca="false">M16+N16</f>
        <v>563</v>
      </c>
      <c r="P16" s="1" t="n">
        <f aca="false">K16-G16</f>
        <v>-97</v>
      </c>
      <c r="Q16" s="1" t="n">
        <f aca="false">J16-F16</f>
        <v>90</v>
      </c>
      <c r="R16" s="1" t="n">
        <f aca="false">M16+N16-I16</f>
        <v>110</v>
      </c>
      <c r="S16" s="1" t="n">
        <v>3.5</v>
      </c>
      <c r="T16" s="1" t="n">
        <v>3.2</v>
      </c>
      <c r="U16" s="1" t="n">
        <v>5.3</v>
      </c>
      <c r="V16" s="5" t="n">
        <v>3.5</v>
      </c>
      <c r="W16" s="5" t="n">
        <v>5.7</v>
      </c>
      <c r="X16" s="5" t="n">
        <v>3.1</v>
      </c>
      <c r="Y16" s="5" t="n">
        <v>4.9</v>
      </c>
      <c r="Z16" s="5" t="n">
        <v>3.6</v>
      </c>
      <c r="AA16" s="5" t="n">
        <v>6</v>
      </c>
      <c r="AB16" s="5" t="n">
        <v>3.1</v>
      </c>
      <c r="AC16" s="5" t="n">
        <v>5.2</v>
      </c>
      <c r="AD16" s="5" t="n">
        <v>3.9</v>
      </c>
      <c r="AE16" s="0" t="n">
        <v>6.7</v>
      </c>
      <c r="AF16" s="5" t="n">
        <v>3.6</v>
      </c>
      <c r="AG16" s="5" t="n">
        <v>5.9</v>
      </c>
      <c r="AH16" s="5" t="n">
        <v>4.5</v>
      </c>
      <c r="AI16" s="5" t="n">
        <v>5.9</v>
      </c>
      <c r="AJ16" s="5" t="n">
        <v>3.9</v>
      </c>
      <c r="AK16" s="5" t="n">
        <v>5.4</v>
      </c>
      <c r="AL16" s="1" t="n">
        <v>4.2</v>
      </c>
      <c r="AM16" s="1" t="n">
        <v>5.3</v>
      </c>
      <c r="AN16" s="1" t="n">
        <v>5.9</v>
      </c>
      <c r="AO16" s="1" t="n">
        <v>5.9</v>
      </c>
      <c r="AP16" s="5" t="n">
        <v>3.6</v>
      </c>
      <c r="AQ16" s="1" t="n">
        <v>3576</v>
      </c>
      <c r="AR16" s="1" t="n">
        <v>3100</v>
      </c>
      <c r="AS16" s="5"/>
      <c r="AT16" s="5"/>
      <c r="AU16" s="5"/>
      <c r="AV16" s="5"/>
      <c r="AW16" s="5"/>
    </row>
    <row r="17" customFormat="false" ht="15" hidden="false" customHeight="false" outlineLevel="0" collapsed="false">
      <c r="A17" s="1" t="s">
        <v>59</v>
      </c>
      <c r="B17" s="1" t="n">
        <v>10.8</v>
      </c>
      <c r="C17" s="1" t="n">
        <v>78.9</v>
      </c>
      <c r="D17" s="1" t="n">
        <v>29</v>
      </c>
      <c r="E17" s="1" t="n">
        <v>55.4</v>
      </c>
      <c r="F17" s="1" t="n">
        <v>833</v>
      </c>
      <c r="G17" s="1" t="n">
        <f aca="false">1722</f>
        <v>1722</v>
      </c>
      <c r="H17" s="1" t="n">
        <f aca="false">F17+G17</f>
        <v>2555</v>
      </c>
      <c r="I17" s="1" t="n">
        <f aca="false">342+800</f>
        <v>1142</v>
      </c>
      <c r="J17" s="1" t="n">
        <v>828</v>
      </c>
      <c r="K17" s="1" t="n">
        <v>1538</v>
      </c>
      <c r="L17" s="1" t="n">
        <f aca="false">J17+K17</f>
        <v>2366</v>
      </c>
      <c r="M17" s="1" t="n">
        <v>305</v>
      </c>
      <c r="N17" s="1" t="n">
        <v>852</v>
      </c>
      <c r="O17" s="1" t="n">
        <f aca="false">M17+N17</f>
        <v>1157</v>
      </c>
      <c r="P17" s="1" t="n">
        <f aca="false">K17-G17</f>
        <v>-184</v>
      </c>
      <c r="Q17" s="1" t="n">
        <f aca="false">J17-F17</f>
        <v>-5</v>
      </c>
      <c r="R17" s="1" t="n">
        <f aca="false">M17+N17-I17</f>
        <v>15</v>
      </c>
      <c r="S17" s="1" t="n">
        <v>4.7</v>
      </c>
      <c r="T17" s="1" t="n">
        <v>3.6</v>
      </c>
      <c r="U17" s="1" t="n">
        <v>5.8</v>
      </c>
      <c r="V17" s="0" t="n">
        <v>3.8</v>
      </c>
      <c r="W17" s="5" t="n">
        <v>5.6</v>
      </c>
      <c r="X17" s="0" t="n">
        <v>3.9</v>
      </c>
      <c r="Y17" s="0" t="n">
        <v>4.9</v>
      </c>
      <c r="Z17" s="0" t="n">
        <v>4.1</v>
      </c>
      <c r="AA17" s="0" t="n">
        <v>5.7</v>
      </c>
      <c r="AB17" s="0" t="n">
        <v>4</v>
      </c>
      <c r="AC17" s="0" t="n">
        <v>5.6</v>
      </c>
      <c r="AD17" s="0" t="n">
        <v>4.5</v>
      </c>
      <c r="AE17" s="5" t="n">
        <v>6</v>
      </c>
      <c r="AF17" s="0" t="n">
        <v>4.4</v>
      </c>
      <c r="AG17" s="0" t="n">
        <v>5.9</v>
      </c>
      <c r="AH17" s="0" t="n">
        <v>4.7</v>
      </c>
      <c r="AI17" s="0" t="n">
        <v>5.8</v>
      </c>
      <c r="AJ17" s="0" t="n">
        <v>4.4</v>
      </c>
      <c r="AK17" s="0" t="n">
        <v>5.7</v>
      </c>
      <c r="AL17" s="1" t="n">
        <v>4.7</v>
      </c>
      <c r="AM17" s="1" t="n">
        <v>5.4</v>
      </c>
      <c r="AN17" s="1" t="n">
        <v>6.3</v>
      </c>
      <c r="AO17" s="1" t="n">
        <v>6.8</v>
      </c>
      <c r="AP17" s="0" t="n">
        <v>4.5</v>
      </c>
      <c r="AQ17" s="1" t="n">
        <v>6168</v>
      </c>
      <c r="AR17" s="1" t="n">
        <v>4759</v>
      </c>
      <c r="AS17" s="5"/>
      <c r="AT17" s="5"/>
      <c r="AU17" s="5"/>
      <c r="AV17" s="5"/>
      <c r="AW17" s="5"/>
    </row>
    <row r="18" customFormat="false" ht="15" hidden="false" customHeight="true" outlineLevel="0" collapsed="false">
      <c r="A18" s="1" t="s">
        <v>60</v>
      </c>
      <c r="B18" s="1" t="n">
        <v>10.5</v>
      </c>
      <c r="C18" s="1" t="n">
        <v>65.2</v>
      </c>
      <c r="D18" s="1" t="n">
        <v>39.2</v>
      </c>
      <c r="E18" s="1" t="n">
        <v>57.9</v>
      </c>
      <c r="F18" s="1" t="n">
        <v>487</v>
      </c>
      <c r="G18" s="1" t="n">
        <f aca="false">1545</f>
        <v>1545</v>
      </c>
      <c r="H18" s="1" t="n">
        <f aca="false">F18+G18</f>
        <v>2032</v>
      </c>
      <c r="I18" s="1" t="n">
        <f aca="false">253+138</f>
        <v>391</v>
      </c>
      <c r="J18" s="1" t="n">
        <v>526</v>
      </c>
      <c r="K18" s="1" t="n">
        <v>1240</v>
      </c>
      <c r="L18" s="1" t="n">
        <f aca="false">J18+K18</f>
        <v>1766</v>
      </c>
      <c r="M18" s="1" t="n">
        <v>126</v>
      </c>
      <c r="N18" s="1" t="n">
        <v>257</v>
      </c>
      <c r="O18" s="1" t="n">
        <f aca="false">M18+N18</f>
        <v>383</v>
      </c>
      <c r="P18" s="1" t="n">
        <f aca="false">K18-G18</f>
        <v>-305</v>
      </c>
      <c r="Q18" s="1" t="n">
        <f aca="false">J18-F18</f>
        <v>39</v>
      </c>
      <c r="R18" s="1" t="n">
        <f aca="false">M18+N18-I18</f>
        <v>-8</v>
      </c>
      <c r="S18" s="1" t="n">
        <v>3.6</v>
      </c>
      <c r="T18" s="1" t="n">
        <v>3</v>
      </c>
      <c r="U18" s="1" t="n">
        <v>5.5</v>
      </c>
      <c r="V18" s="5" t="n">
        <v>3.9</v>
      </c>
      <c r="W18" s="0" t="n">
        <v>6</v>
      </c>
      <c r="X18" s="5" t="n">
        <v>3.2</v>
      </c>
      <c r="Y18" s="5" t="n">
        <v>5.1</v>
      </c>
      <c r="Z18" s="5" t="n">
        <v>4.2</v>
      </c>
      <c r="AA18" s="5" t="n">
        <v>6.3</v>
      </c>
      <c r="AB18" s="5" t="n">
        <v>3.3</v>
      </c>
      <c r="AC18" s="5" t="n">
        <v>5.9</v>
      </c>
      <c r="AD18" s="5" t="n">
        <v>4.6</v>
      </c>
      <c r="AE18" s="5" t="n">
        <v>6.5</v>
      </c>
      <c r="AF18" s="5" t="n">
        <v>3.7</v>
      </c>
      <c r="AG18" s="5" t="n">
        <v>6</v>
      </c>
      <c r="AH18" s="5" t="n">
        <v>4.8</v>
      </c>
      <c r="AI18" s="5" t="n">
        <v>6.4</v>
      </c>
      <c r="AJ18" s="5" t="n">
        <v>4</v>
      </c>
      <c r="AK18" s="5" t="n">
        <v>6.2</v>
      </c>
      <c r="AL18" s="1" t="n">
        <v>4.9</v>
      </c>
      <c r="AM18" s="1" t="n">
        <v>5.9</v>
      </c>
      <c r="AN18" s="1" t="n">
        <v>6</v>
      </c>
      <c r="AO18" s="1" t="n">
        <v>6.4</v>
      </c>
      <c r="AP18" s="5" t="n">
        <v>4.3</v>
      </c>
      <c r="AQ18" s="1" t="n">
        <v>3040</v>
      </c>
      <c r="AR18" s="1" t="n">
        <v>3038</v>
      </c>
      <c r="AS18" s="5"/>
      <c r="AT18" s="5"/>
      <c r="AU18" s="5"/>
      <c r="AV18" s="5"/>
      <c r="AW18" s="5"/>
    </row>
    <row r="19" customFormat="false" ht="15" hidden="false" customHeight="false" outlineLevel="0" collapsed="false">
      <c r="A19" s="1" t="s">
        <v>61</v>
      </c>
      <c r="B19" s="1" t="n">
        <v>38.8</v>
      </c>
      <c r="C19" s="1" t="n">
        <v>96.2</v>
      </c>
      <c r="D19" s="1" t="n">
        <v>51.7</v>
      </c>
      <c r="E19" s="1" t="n">
        <v>70.7</v>
      </c>
      <c r="F19" s="1" t="n">
        <f aca="false">1529</f>
        <v>1529</v>
      </c>
      <c r="G19" s="4" t="n">
        <v>1960</v>
      </c>
      <c r="H19" s="1" t="n">
        <f aca="false">F19+G19</f>
        <v>3489</v>
      </c>
      <c r="I19" s="1" t="n">
        <f aca="false">543+416</f>
        <v>959</v>
      </c>
      <c r="J19" s="1" t="n">
        <v>1637</v>
      </c>
      <c r="K19" s="1" t="n">
        <v>1922</v>
      </c>
      <c r="L19" s="1" t="n">
        <f aca="false">J19+K19</f>
        <v>3559</v>
      </c>
      <c r="M19" s="1" t="n">
        <v>444</v>
      </c>
      <c r="N19" s="1" t="n">
        <v>597</v>
      </c>
      <c r="O19" s="1" t="n">
        <f aca="false">M19+N19</f>
        <v>1041</v>
      </c>
      <c r="P19" s="1" t="n">
        <f aca="false">K19-G19</f>
        <v>-38</v>
      </c>
      <c r="Q19" s="1" t="n">
        <f aca="false">J19-F19</f>
        <v>108</v>
      </c>
      <c r="R19" s="1" t="n">
        <f aca="false">M19+N19-I19</f>
        <v>82</v>
      </c>
      <c r="S19" s="1" t="n">
        <v>4.1</v>
      </c>
      <c r="T19" s="1" t="n">
        <v>3.4</v>
      </c>
      <c r="U19" s="1" t="n">
        <v>5.7</v>
      </c>
      <c r="V19" s="5" t="n">
        <v>4.3</v>
      </c>
      <c r="W19" s="0" t="n">
        <v>6.5</v>
      </c>
      <c r="X19" s="5" t="n">
        <v>3.6</v>
      </c>
      <c r="Y19" s="5" t="n">
        <v>5.5</v>
      </c>
      <c r="Z19" s="5" t="n">
        <v>4.7</v>
      </c>
      <c r="AA19" s="5" t="n">
        <v>6.7</v>
      </c>
      <c r="AB19" s="5" t="n">
        <v>3.7</v>
      </c>
      <c r="AC19" s="5" t="n">
        <v>5.9</v>
      </c>
      <c r="AD19" s="5" t="n">
        <v>5.1</v>
      </c>
      <c r="AE19" s="5" t="n">
        <v>6.2</v>
      </c>
      <c r="AF19" s="5" t="n">
        <v>4.4</v>
      </c>
      <c r="AG19" s="5" t="n">
        <v>6.4</v>
      </c>
      <c r="AH19" s="5" t="n">
        <v>5.2</v>
      </c>
      <c r="AI19" s="5" t="n">
        <v>6.5</v>
      </c>
      <c r="AJ19" s="5" t="n">
        <v>4.6</v>
      </c>
      <c r="AK19" s="5" t="n">
        <v>6.1</v>
      </c>
      <c r="AL19" s="1" t="n">
        <v>5.4</v>
      </c>
      <c r="AM19" s="1" t="n">
        <v>5.9</v>
      </c>
      <c r="AN19" s="1" t="n">
        <v>6.4</v>
      </c>
      <c r="AO19" s="1" t="n">
        <v>6.4</v>
      </c>
      <c r="AP19" s="5" t="n">
        <v>4.7</v>
      </c>
      <c r="AQ19" s="1" t="n">
        <v>10385</v>
      </c>
      <c r="AR19" s="1" t="n">
        <v>5227</v>
      </c>
      <c r="AS19" s="5"/>
      <c r="AT19" s="5"/>
      <c r="AU19" s="5"/>
      <c r="AV19" s="5"/>
      <c r="AW19" s="5"/>
    </row>
    <row r="20" customFormat="false" ht="15" hidden="false" customHeight="false" outlineLevel="0" collapsed="false">
      <c r="A20" s="1" t="s">
        <v>62</v>
      </c>
      <c r="B20" s="1" t="n">
        <v>44.5</v>
      </c>
      <c r="C20" s="1" t="n">
        <v>64.8</v>
      </c>
      <c r="D20" s="1" t="n">
        <v>40.7</v>
      </c>
      <c r="E20" s="1" t="n">
        <v>56.2</v>
      </c>
      <c r="F20" s="1" t="n">
        <f aca="false">1164</f>
        <v>1164</v>
      </c>
      <c r="G20" s="4" t="n">
        <v>2355</v>
      </c>
      <c r="H20" s="1" t="n">
        <f aca="false">F20+G20</f>
        <v>3519</v>
      </c>
      <c r="I20" s="1" t="n">
        <f aca="false">1911+1053</f>
        <v>2964</v>
      </c>
      <c r="J20" s="1" t="n">
        <v>1186</v>
      </c>
      <c r="K20" s="1" t="n">
        <v>2094</v>
      </c>
      <c r="L20" s="1" t="n">
        <f aca="false">J20+K20</f>
        <v>3280</v>
      </c>
      <c r="M20" s="1" t="n">
        <v>1132</v>
      </c>
      <c r="N20" s="1" t="n">
        <v>1954</v>
      </c>
      <c r="O20" s="1" t="n">
        <f aca="false">M20+N20</f>
        <v>3086</v>
      </c>
      <c r="P20" s="1" t="n">
        <f aca="false">K20-G20</f>
        <v>-261</v>
      </c>
      <c r="Q20" s="1" t="n">
        <f aca="false">J20-F20</f>
        <v>22</v>
      </c>
      <c r="R20" s="1" t="n">
        <f aca="false">M20+N20-I20</f>
        <v>122</v>
      </c>
      <c r="S20" s="1" t="n">
        <v>3.8</v>
      </c>
      <c r="T20" s="1" t="n">
        <v>3.3</v>
      </c>
      <c r="U20" s="1" t="n">
        <v>5.7</v>
      </c>
      <c r="V20" s="5" t="n">
        <v>4</v>
      </c>
      <c r="W20" s="5" t="n">
        <v>5.6</v>
      </c>
      <c r="X20" s="5" t="n">
        <v>3.6</v>
      </c>
      <c r="Y20" s="5" t="n">
        <v>5</v>
      </c>
      <c r="Z20" s="5" t="n">
        <v>4.2</v>
      </c>
      <c r="AA20" s="5" t="n">
        <v>6.2</v>
      </c>
      <c r="AB20" s="5" t="n">
        <v>3.3</v>
      </c>
      <c r="AC20" s="5" t="n">
        <v>5.6</v>
      </c>
      <c r="AD20" s="5" t="n">
        <v>4.4</v>
      </c>
      <c r="AE20" s="5" t="n">
        <v>6.1</v>
      </c>
      <c r="AF20" s="5" t="n">
        <v>3.5</v>
      </c>
      <c r="AG20" s="5" t="n">
        <v>5.7</v>
      </c>
      <c r="AH20" s="5" t="n">
        <v>4.8</v>
      </c>
      <c r="AI20" s="5" t="n">
        <v>5.8</v>
      </c>
      <c r="AJ20" s="5" t="n">
        <v>3.9</v>
      </c>
      <c r="AK20" s="5" t="n">
        <v>4.3</v>
      </c>
      <c r="AL20" s="1" t="n">
        <v>4.6</v>
      </c>
      <c r="AM20" s="1" t="n">
        <v>5.9</v>
      </c>
      <c r="AN20" s="1" t="n">
        <v>6.1</v>
      </c>
      <c r="AO20" s="1" t="n">
        <v>6.3</v>
      </c>
      <c r="AP20" s="5" t="n">
        <v>3.3</v>
      </c>
      <c r="AQ20" s="1" t="n">
        <v>11669</v>
      </c>
      <c r="AR20" s="1" t="n">
        <v>5377</v>
      </c>
      <c r="AS20" s="5"/>
      <c r="AT20" s="5"/>
      <c r="AU20" s="5"/>
      <c r="AV20" s="5"/>
      <c r="AW20" s="5"/>
    </row>
    <row r="21" customFormat="false" ht="15" hidden="false" customHeight="false" outlineLevel="0" collapsed="false">
      <c r="A21" s="1" t="s">
        <v>63</v>
      </c>
      <c r="B21" s="1" t="n">
        <v>27.6</v>
      </c>
      <c r="C21" s="1" t="n">
        <v>69.1</v>
      </c>
      <c r="D21" s="1" t="n">
        <v>24.4</v>
      </c>
      <c r="E21" s="1" t="n">
        <v>55</v>
      </c>
      <c r="F21" s="1" t="n">
        <f aca="false">305</f>
        <v>305</v>
      </c>
      <c r="G21" s="4" t="n">
        <v>883</v>
      </c>
      <c r="H21" s="1" t="n">
        <f aca="false">F21+G21</f>
        <v>1188</v>
      </c>
      <c r="I21" s="1" t="n">
        <f aca="false">264+134</f>
        <v>398</v>
      </c>
      <c r="J21" s="1" t="n">
        <v>337</v>
      </c>
      <c r="K21" s="1" t="n">
        <v>800</v>
      </c>
      <c r="L21" s="1" t="n">
        <f aca="false">J21+K21</f>
        <v>1137</v>
      </c>
      <c r="M21" s="1" t="n">
        <v>140</v>
      </c>
      <c r="N21" s="1" t="n">
        <v>316</v>
      </c>
      <c r="O21" s="1" t="n">
        <f aca="false">M21+N21</f>
        <v>456</v>
      </c>
      <c r="P21" s="1" t="n">
        <f aca="false">K21-G21</f>
        <v>-83</v>
      </c>
      <c r="Q21" s="1" t="n">
        <f aca="false">J21-F21</f>
        <v>32</v>
      </c>
      <c r="R21" s="1" t="n">
        <f aca="false">M21+N21-I21</f>
        <v>58</v>
      </c>
      <c r="S21" s="1" t="n">
        <v>3.2</v>
      </c>
      <c r="T21" s="1" t="n">
        <v>2.7</v>
      </c>
      <c r="U21" s="1" t="n">
        <v>4.8</v>
      </c>
      <c r="V21" s="5" t="n">
        <v>3.4</v>
      </c>
      <c r="W21" s="5" t="n">
        <v>5.6</v>
      </c>
      <c r="X21" s="5" t="n">
        <v>2.8</v>
      </c>
      <c r="Y21" s="5" t="n">
        <v>4.9</v>
      </c>
      <c r="Z21" s="5" t="n">
        <v>3.4</v>
      </c>
      <c r="AA21" s="5" t="n">
        <v>5.9</v>
      </c>
      <c r="AB21" s="5" t="n">
        <v>2.9</v>
      </c>
      <c r="AC21" s="5" t="n">
        <v>5.2</v>
      </c>
      <c r="AD21" s="5" t="n">
        <v>3.6</v>
      </c>
      <c r="AE21" s="5" t="n">
        <v>6.1</v>
      </c>
      <c r="AF21" s="5" t="n">
        <v>3.2</v>
      </c>
      <c r="AG21" s="5" t="n">
        <v>5.6</v>
      </c>
      <c r="AH21" s="5" t="n">
        <v>4</v>
      </c>
      <c r="AI21" s="5" t="n">
        <v>6</v>
      </c>
      <c r="AJ21" s="5" t="n">
        <v>2.8</v>
      </c>
      <c r="AK21" s="5" t="n">
        <v>5.5</v>
      </c>
      <c r="AL21" s="1" t="n">
        <v>3.7</v>
      </c>
      <c r="AM21" s="1" t="n">
        <v>5.5</v>
      </c>
      <c r="AN21" s="1" t="n">
        <v>5.6</v>
      </c>
      <c r="AO21" s="1" t="n">
        <v>6</v>
      </c>
      <c r="AP21" s="5" t="n">
        <v>3.2</v>
      </c>
      <c r="AQ21" s="1" t="n">
        <v>2807</v>
      </c>
      <c r="AR21" s="1" t="n">
        <v>2087</v>
      </c>
      <c r="AS21" s="5"/>
      <c r="AT21" s="5"/>
      <c r="AU21" s="5"/>
      <c r="AV21" s="5"/>
      <c r="AW21" s="5"/>
    </row>
    <row r="22" customFormat="false" ht="15" hidden="false" customHeight="false" outlineLevel="0" collapsed="false">
      <c r="A22" s="1" t="s">
        <v>64</v>
      </c>
      <c r="B22" s="1" t="n">
        <v>28.5</v>
      </c>
      <c r="C22" s="1" t="n">
        <v>79</v>
      </c>
      <c r="D22" s="1" t="n">
        <v>44.2</v>
      </c>
      <c r="E22" s="1" t="n">
        <v>76.7</v>
      </c>
      <c r="F22" s="1" t="n">
        <f aca="false">191</f>
        <v>191</v>
      </c>
      <c r="G22" s="4" t="n">
        <v>552</v>
      </c>
      <c r="H22" s="1" t="n">
        <f aca="false">F22+G22</f>
        <v>743</v>
      </c>
      <c r="I22" s="1" t="n">
        <f aca="false">42+58</f>
        <v>100</v>
      </c>
      <c r="J22" s="1" t="n">
        <v>214</v>
      </c>
      <c r="K22" s="1" t="n">
        <v>439</v>
      </c>
      <c r="L22" s="1" t="n">
        <f aca="false">J22+K22</f>
        <v>653</v>
      </c>
      <c r="M22" s="1" t="n">
        <v>43</v>
      </c>
      <c r="N22" s="1" t="n">
        <v>66</v>
      </c>
      <c r="O22" s="1" t="n">
        <f aca="false">M22+N22</f>
        <v>109</v>
      </c>
      <c r="P22" s="1" t="n">
        <f aca="false">K22-G22</f>
        <v>-113</v>
      </c>
      <c r="Q22" s="1" t="n">
        <f aca="false">J22-F22</f>
        <v>23</v>
      </c>
      <c r="R22" s="1" t="n">
        <f aca="false">M22+N22-I22</f>
        <v>9</v>
      </c>
      <c r="S22" s="1" t="n">
        <v>4.3</v>
      </c>
      <c r="T22" s="1" t="n">
        <v>3.3</v>
      </c>
      <c r="U22" s="1" t="n">
        <v>5.3</v>
      </c>
      <c r="V22" s="0" t="n">
        <v>4.1</v>
      </c>
      <c r="W22" s="0" t="n">
        <v>5.9</v>
      </c>
      <c r="X22" s="0" t="n">
        <v>3.3</v>
      </c>
      <c r="Y22" s="0" t="n">
        <v>5.2</v>
      </c>
      <c r="Z22" s="0" t="n">
        <v>4.8</v>
      </c>
      <c r="AA22" s="0" t="n">
        <v>6.5</v>
      </c>
      <c r="AB22" s="0" t="n">
        <v>3.8</v>
      </c>
      <c r="AC22" s="0" t="n">
        <v>5.5</v>
      </c>
      <c r="AD22" s="0" t="n">
        <v>4.8</v>
      </c>
      <c r="AE22" s="0" t="n">
        <v>6.3</v>
      </c>
      <c r="AF22" s="0" t="n">
        <v>4</v>
      </c>
      <c r="AG22" s="0" t="n">
        <v>5.6</v>
      </c>
      <c r="AH22" s="0" t="n">
        <v>4.8</v>
      </c>
      <c r="AI22" s="0" t="n">
        <v>6.3</v>
      </c>
      <c r="AJ22" s="0" t="n">
        <v>3.9</v>
      </c>
      <c r="AK22" s="0" t="n">
        <v>5.5</v>
      </c>
      <c r="AL22" s="1" t="n">
        <v>4.7</v>
      </c>
      <c r="AM22" s="1" t="n">
        <v>5.6</v>
      </c>
      <c r="AN22" s="1" t="n">
        <v>5.7</v>
      </c>
      <c r="AO22" s="1" t="n">
        <v>6.6</v>
      </c>
      <c r="AP22" s="0" t="n">
        <v>4</v>
      </c>
      <c r="AQ22" s="1" t="n">
        <v>1245</v>
      </c>
      <c r="AR22" s="1" t="n">
        <v>633</v>
      </c>
      <c r="AS22" s="5"/>
      <c r="AT22" s="5"/>
      <c r="AU22" s="5"/>
      <c r="AV22" s="5"/>
      <c r="AW22" s="5"/>
    </row>
    <row r="23" customFormat="false" ht="15" hidden="false" customHeight="false" outlineLevel="0" collapsed="false">
      <c r="A23" s="1" t="s">
        <v>65</v>
      </c>
      <c r="B23" s="1" t="n">
        <v>4.1</v>
      </c>
      <c r="C23" s="1" t="n">
        <v>32.9</v>
      </c>
      <c r="D23" s="1" t="n">
        <v>36.4</v>
      </c>
      <c r="E23" s="1" t="n">
        <v>76.7</v>
      </c>
      <c r="F23" s="1" t="n">
        <f aca="false">130</f>
        <v>130</v>
      </c>
      <c r="G23" s="4" t="n">
        <v>234</v>
      </c>
      <c r="H23" s="1" t="n">
        <f aca="false">F23+G23</f>
        <v>364</v>
      </c>
      <c r="I23" s="1" t="n">
        <f aca="false">8+11</f>
        <v>19</v>
      </c>
      <c r="J23" s="1" t="n">
        <v>167</v>
      </c>
      <c r="K23" s="1" t="n">
        <v>233</v>
      </c>
      <c r="L23" s="1" t="n">
        <f aca="false">J23+K23</f>
        <v>400</v>
      </c>
      <c r="M23" s="1" t="n">
        <v>11</v>
      </c>
      <c r="N23" s="1" t="n">
        <v>12</v>
      </c>
      <c r="O23" s="1" t="n">
        <f aca="false">M23+N23</f>
        <v>23</v>
      </c>
      <c r="P23" s="1" t="n">
        <f aca="false">K23-G23</f>
        <v>-1</v>
      </c>
      <c r="Q23" s="1" t="n">
        <f aca="false">J23-F23</f>
        <v>37</v>
      </c>
      <c r="R23" s="1" t="n">
        <f aca="false">M23+N23-I23</f>
        <v>4</v>
      </c>
      <c r="S23" s="1" t="n">
        <v>2.8</v>
      </c>
      <c r="T23" s="1" t="n">
        <v>2.8</v>
      </c>
      <c r="U23" s="1" t="n">
        <v>4.8</v>
      </c>
      <c r="V23" s="5" t="n">
        <v>3.7</v>
      </c>
      <c r="W23" s="5" t="n">
        <v>6</v>
      </c>
      <c r="X23" s="5" t="n">
        <v>3.4</v>
      </c>
      <c r="Y23" s="5" t="n">
        <v>5.6</v>
      </c>
      <c r="Z23" s="5" t="n">
        <v>4</v>
      </c>
      <c r="AA23" s="5" t="n">
        <v>6</v>
      </c>
      <c r="AB23" s="5" t="n">
        <v>3.3</v>
      </c>
      <c r="AC23" s="5" t="n">
        <v>5.4</v>
      </c>
      <c r="AD23" s="5" t="n">
        <v>4.1</v>
      </c>
      <c r="AE23" s="5" t="n">
        <v>6.5</v>
      </c>
      <c r="AF23" s="5" t="n">
        <v>3.5</v>
      </c>
      <c r="AG23" s="5" t="n">
        <v>6</v>
      </c>
      <c r="AH23" s="5" t="n">
        <v>4.6</v>
      </c>
      <c r="AI23" s="5" t="n">
        <v>6.5</v>
      </c>
      <c r="AJ23" s="5" t="n">
        <v>3.7</v>
      </c>
      <c r="AK23" s="5" t="n">
        <v>5.8</v>
      </c>
      <c r="AL23" s="1" t="n">
        <v>4</v>
      </c>
      <c r="AM23" s="1" t="n">
        <v>5.4</v>
      </c>
      <c r="AN23" s="1" t="n">
        <v>5.3</v>
      </c>
      <c r="AO23" s="1" t="n">
        <v>5.8</v>
      </c>
      <c r="AP23" s="5" t="n">
        <v>3.6</v>
      </c>
      <c r="AQ23" s="1" t="n">
        <v>677</v>
      </c>
      <c r="AR23" s="1" t="n">
        <v>460</v>
      </c>
      <c r="AS23" s="5"/>
      <c r="AT23" s="5"/>
      <c r="AU23" s="5"/>
      <c r="AV23" s="5"/>
      <c r="AW23" s="5"/>
    </row>
    <row r="24" customFormat="false" ht="15" hidden="false" customHeight="false" outlineLevel="0" collapsed="false">
      <c r="A24" s="1" t="s">
        <v>66</v>
      </c>
      <c r="B24" s="1" t="n">
        <v>57.9</v>
      </c>
      <c r="C24" s="1" t="n">
        <v>80.3</v>
      </c>
      <c r="D24" s="1" t="n">
        <v>73</v>
      </c>
      <c r="E24" s="1" t="n">
        <v>82.1</v>
      </c>
      <c r="F24" s="1" t="n">
        <f aca="false">1151</f>
        <v>1151</v>
      </c>
      <c r="G24" s="4" t="n">
        <v>4338</v>
      </c>
      <c r="H24" s="1" t="n">
        <f aca="false">F24+G24</f>
        <v>5489</v>
      </c>
      <c r="I24" s="1" t="n">
        <f aca="false">350+430</f>
        <v>780</v>
      </c>
      <c r="J24" s="1" t="n">
        <v>1192</v>
      </c>
      <c r="K24" s="1" t="n">
        <v>3996</v>
      </c>
      <c r="L24" s="1" t="n">
        <f aca="false">J24+K24</f>
        <v>5188</v>
      </c>
      <c r="M24" s="1" t="n">
        <v>368</v>
      </c>
      <c r="N24" s="1" t="n">
        <v>444</v>
      </c>
      <c r="O24" s="1" t="n">
        <f aca="false">M24+N24</f>
        <v>812</v>
      </c>
      <c r="P24" s="1" t="n">
        <f aca="false">K24-G24</f>
        <v>-342</v>
      </c>
      <c r="Q24" s="1" t="n">
        <f aca="false">J24-F24</f>
        <v>41</v>
      </c>
      <c r="R24" s="1" t="n">
        <f aca="false">M24+N24-I24</f>
        <v>32</v>
      </c>
      <c r="S24" s="1" t="n">
        <v>4.1</v>
      </c>
      <c r="T24" s="1" t="n">
        <v>3.6</v>
      </c>
      <c r="U24" s="1" t="n">
        <v>5.9</v>
      </c>
      <c r="V24" s="5" t="n">
        <v>4.2</v>
      </c>
      <c r="W24" s="5" t="n">
        <v>6.2</v>
      </c>
      <c r="X24" s="5" t="n">
        <v>3.3</v>
      </c>
      <c r="Y24" s="5" t="n">
        <v>5.7</v>
      </c>
      <c r="Z24" s="5" t="n">
        <v>4.4</v>
      </c>
      <c r="AA24" s="5" t="n">
        <v>6.7</v>
      </c>
      <c r="AB24" s="5" t="n">
        <v>3.4</v>
      </c>
      <c r="AC24" s="5" t="n">
        <v>5.9</v>
      </c>
      <c r="AD24" s="5" t="n">
        <v>4.5</v>
      </c>
      <c r="AE24" s="5" t="n">
        <v>6.6</v>
      </c>
      <c r="AF24" s="5" t="n">
        <v>4</v>
      </c>
      <c r="AG24" s="5" t="n">
        <v>6.1</v>
      </c>
      <c r="AH24" s="5" t="n">
        <v>5</v>
      </c>
      <c r="AI24" s="5" t="n">
        <v>6.6</v>
      </c>
      <c r="AJ24" s="5" t="n">
        <v>4.1</v>
      </c>
      <c r="AK24" s="5" t="n">
        <v>5.8</v>
      </c>
      <c r="AL24" s="1" t="n">
        <v>4.9</v>
      </c>
      <c r="AM24" s="1" t="n">
        <v>6</v>
      </c>
      <c r="AN24" s="1" t="n">
        <v>6.4</v>
      </c>
      <c r="AO24" s="1" t="n">
        <v>6.8</v>
      </c>
      <c r="AP24" s="5" t="n">
        <v>3.9</v>
      </c>
      <c r="AQ24" s="1" t="n">
        <v>10486</v>
      </c>
      <c r="AR24" s="1" t="n">
        <v>4793</v>
      </c>
      <c r="AS24" s="5"/>
      <c r="AT24" s="5"/>
      <c r="AU24" s="5"/>
      <c r="AV24" s="5"/>
      <c r="AW24" s="5"/>
    </row>
    <row r="25" customFormat="false" ht="15" hidden="false" customHeight="false" outlineLevel="0" collapsed="false">
      <c r="A25" s="1" t="s">
        <v>67</v>
      </c>
      <c r="B25" s="1" t="n">
        <v>61.1</v>
      </c>
      <c r="C25" s="1" t="n">
        <v>84.8</v>
      </c>
      <c r="D25" s="1" t="n">
        <v>49.7</v>
      </c>
      <c r="E25" s="1" t="n">
        <v>67</v>
      </c>
      <c r="F25" s="1" t="n">
        <v>764</v>
      </c>
      <c r="G25" s="4" t="n">
        <v>1764</v>
      </c>
      <c r="H25" s="1" t="n">
        <f aca="false">F25+G25</f>
        <v>2528</v>
      </c>
      <c r="I25" s="1" t="n">
        <f aca="false">272+222</f>
        <v>494</v>
      </c>
      <c r="J25" s="1" t="n">
        <v>768</v>
      </c>
      <c r="K25" s="1" t="n">
        <v>1708</v>
      </c>
      <c r="L25" s="1" t="n">
        <f aca="false">J25+K25</f>
        <v>2476</v>
      </c>
      <c r="M25" s="1" t="n">
        <v>273</v>
      </c>
      <c r="N25" s="1" t="n">
        <v>341</v>
      </c>
      <c r="O25" s="1" t="n">
        <f aca="false">M25+N25</f>
        <v>614</v>
      </c>
      <c r="P25" s="1" t="n">
        <f aca="false">K25-G25</f>
        <v>-56</v>
      </c>
      <c r="Q25" s="1" t="n">
        <f aca="false">J25-F25</f>
        <v>4</v>
      </c>
      <c r="R25" s="1" t="n">
        <f aca="false">M25+N25-I25</f>
        <v>120</v>
      </c>
      <c r="S25" s="1" t="n">
        <v>3.4</v>
      </c>
      <c r="T25" s="1" t="n">
        <v>2.7</v>
      </c>
      <c r="U25" s="1" t="n">
        <v>4.9</v>
      </c>
      <c r="V25" s="5" t="n">
        <v>4.9</v>
      </c>
      <c r="W25" s="5" t="n">
        <v>6.6</v>
      </c>
      <c r="X25" s="5" t="n">
        <v>3.4</v>
      </c>
      <c r="Y25" s="5" t="n">
        <v>5.8</v>
      </c>
      <c r="Z25" s="5" t="n">
        <v>5</v>
      </c>
      <c r="AA25" s="5" t="n">
        <v>6.6</v>
      </c>
      <c r="AB25" s="5" t="n">
        <v>3.6</v>
      </c>
      <c r="AC25" s="5" t="n">
        <v>6</v>
      </c>
      <c r="AD25" s="5" t="n">
        <v>4.9</v>
      </c>
      <c r="AE25" s="5" t="n">
        <v>6.9</v>
      </c>
      <c r="AF25" s="5" t="n">
        <v>3.8</v>
      </c>
      <c r="AG25" s="5" t="n">
        <v>6.2</v>
      </c>
      <c r="AH25" s="5" t="n">
        <v>5</v>
      </c>
      <c r="AI25" s="5" t="n">
        <v>6.8</v>
      </c>
      <c r="AJ25" s="5" t="n">
        <v>3.6</v>
      </c>
      <c r="AK25" s="5" t="n">
        <v>6</v>
      </c>
      <c r="AL25" s="1" t="n">
        <v>4.2</v>
      </c>
      <c r="AM25" s="1" t="n">
        <v>5.5</v>
      </c>
      <c r="AN25" s="1" t="n">
        <v>5.3</v>
      </c>
      <c r="AO25" s="1" t="n">
        <v>5.8</v>
      </c>
      <c r="AP25" s="5" t="n">
        <v>3.8</v>
      </c>
      <c r="AQ25" s="1" t="n">
        <v>6640</v>
      </c>
      <c r="AR25" s="1" t="n">
        <v>3840</v>
      </c>
      <c r="AS25" s="5"/>
      <c r="AT25" s="5"/>
      <c r="AU25" s="5"/>
      <c r="AV25" s="5"/>
      <c r="AW25" s="5"/>
    </row>
    <row r="26" customFormat="false" ht="15" hidden="false" customHeight="false" outlineLevel="0" collapsed="false">
      <c r="A26" s="1" t="s">
        <v>68</v>
      </c>
      <c r="B26" s="1" t="n">
        <v>16.4</v>
      </c>
      <c r="C26" s="1" t="n">
        <v>87.4</v>
      </c>
      <c r="D26" s="1" t="n">
        <v>19.9</v>
      </c>
      <c r="E26" s="1" t="n">
        <v>48.6</v>
      </c>
      <c r="F26" s="1" t="n">
        <v>167</v>
      </c>
      <c r="G26" s="1" t="n">
        <f aca="false">596</f>
        <v>596</v>
      </c>
      <c r="H26" s="1" t="n">
        <f aca="false">F26+G26</f>
        <v>763</v>
      </c>
      <c r="I26" s="1" t="n">
        <f aca="false">96+189</f>
        <v>285</v>
      </c>
      <c r="J26" s="1" t="n">
        <v>206</v>
      </c>
      <c r="K26" s="1" t="n">
        <v>569</v>
      </c>
      <c r="L26" s="1" t="n">
        <f aca="false">J26+K26</f>
        <v>775</v>
      </c>
      <c r="M26" s="1" t="n">
        <v>111</v>
      </c>
      <c r="N26" s="1" t="n">
        <v>242</v>
      </c>
      <c r="O26" s="1" t="n">
        <f aca="false">M26+N26</f>
        <v>353</v>
      </c>
      <c r="P26" s="1" t="n">
        <f aca="false">K26-G26</f>
        <v>-27</v>
      </c>
      <c r="Q26" s="1" t="n">
        <f aca="false">J26-F26</f>
        <v>39</v>
      </c>
      <c r="R26" s="1" t="n">
        <f aca="false">M26+N26-I26</f>
        <v>68</v>
      </c>
      <c r="S26" s="1" t="n">
        <v>3.4</v>
      </c>
      <c r="T26" s="1" t="n">
        <v>2.9</v>
      </c>
      <c r="U26" s="1" t="n">
        <v>4.8</v>
      </c>
      <c r="V26" s="0" t="n">
        <v>3.1</v>
      </c>
      <c r="W26" s="0" t="n">
        <v>5.4</v>
      </c>
      <c r="X26" s="0" t="n">
        <v>2.6</v>
      </c>
      <c r="Y26" s="0" t="n">
        <v>4.9</v>
      </c>
      <c r="Z26" s="0" t="n">
        <v>3.4</v>
      </c>
      <c r="AA26" s="0" t="n">
        <v>5.8</v>
      </c>
      <c r="AB26" s="0" t="n">
        <v>3.1</v>
      </c>
      <c r="AC26" s="0" t="n">
        <v>5.5</v>
      </c>
      <c r="AD26" s="0" t="n">
        <v>3.6</v>
      </c>
      <c r="AE26" s="0" t="n">
        <v>5.9</v>
      </c>
      <c r="AF26" s="0" t="n">
        <v>3.3</v>
      </c>
      <c r="AG26" s="0" t="n">
        <v>5.7</v>
      </c>
      <c r="AH26" s="0" t="n">
        <v>4.4</v>
      </c>
      <c r="AI26" s="0" t="n">
        <v>5.9</v>
      </c>
      <c r="AJ26" s="0" t="n">
        <v>3.9</v>
      </c>
      <c r="AK26" s="0" t="n">
        <v>5.5</v>
      </c>
      <c r="AL26" s="1" t="n">
        <v>4.1</v>
      </c>
      <c r="AM26" s="1" t="n">
        <v>5.4</v>
      </c>
      <c r="AN26" s="1" t="n">
        <v>5.5</v>
      </c>
      <c r="AO26" s="1" t="n">
        <v>6.1</v>
      </c>
      <c r="AP26" s="0" t="n">
        <v>3.7</v>
      </c>
      <c r="AQ26" s="1" t="n">
        <v>1558</v>
      </c>
      <c r="AR26" s="1" t="n">
        <v>1250</v>
      </c>
      <c r="AS26" s="5"/>
      <c r="AT26" s="5"/>
      <c r="AU26" s="5"/>
      <c r="AV26" s="5"/>
      <c r="AW26" s="5"/>
    </row>
    <row r="27" customFormat="false" ht="15" hidden="false" customHeight="false" outlineLevel="0" collapsed="false">
      <c r="A27" s="1" t="s">
        <v>69</v>
      </c>
      <c r="B27" s="1" t="n">
        <v>61.4</v>
      </c>
      <c r="C27" s="1" t="n">
        <v>82.6</v>
      </c>
      <c r="D27" s="1" t="n">
        <v>48.7</v>
      </c>
      <c r="E27" s="1" t="n">
        <v>62.7</v>
      </c>
      <c r="F27" s="1" t="n">
        <f aca="false">4067</f>
        <v>4067</v>
      </c>
      <c r="G27" s="1" t="n">
        <v>5633</v>
      </c>
      <c r="H27" s="1" t="n">
        <f aca="false">F27+G27</f>
        <v>9700</v>
      </c>
      <c r="I27" s="1" t="n">
        <f aca="false">2329+3135</f>
        <v>5464</v>
      </c>
      <c r="J27" s="1" t="n">
        <v>4056</v>
      </c>
      <c r="K27" s="1" t="n">
        <v>5538</v>
      </c>
      <c r="L27" s="1" t="n">
        <f aca="false">J27+K27</f>
        <v>9594</v>
      </c>
      <c r="M27" s="1" t="n">
        <v>2458</v>
      </c>
      <c r="N27" s="1" t="n">
        <v>3424</v>
      </c>
      <c r="O27" s="1" t="n">
        <f aca="false">M27+N27</f>
        <v>5882</v>
      </c>
      <c r="P27" s="1" t="n">
        <f aca="false">K27-G27</f>
        <v>-95</v>
      </c>
      <c r="Q27" s="1" t="n">
        <f aca="false">J27-F27</f>
        <v>-11</v>
      </c>
      <c r="R27" s="1" t="n">
        <f aca="false">M27+N27-I27</f>
        <v>418</v>
      </c>
      <c r="S27" s="1" t="n">
        <v>3.4</v>
      </c>
      <c r="T27" s="1" t="n">
        <v>3.6</v>
      </c>
      <c r="U27" s="1" t="n">
        <v>5.2</v>
      </c>
      <c r="V27" s="5" t="n">
        <v>4.7</v>
      </c>
      <c r="W27" s="5" t="n">
        <v>6.5</v>
      </c>
      <c r="X27" s="5" t="n">
        <v>3.9</v>
      </c>
      <c r="Y27" s="5" t="n">
        <v>5.6</v>
      </c>
      <c r="Z27" s="5" t="n">
        <v>4.9</v>
      </c>
      <c r="AA27" s="5" t="n">
        <v>6.8</v>
      </c>
      <c r="AB27" s="5" t="n">
        <v>3.8</v>
      </c>
      <c r="AC27" s="5" t="n">
        <v>5.9</v>
      </c>
      <c r="AD27" s="5" t="n">
        <v>5.2</v>
      </c>
      <c r="AE27" s="5" t="n">
        <v>6.7</v>
      </c>
      <c r="AF27" s="5" t="n">
        <v>4.3</v>
      </c>
      <c r="AG27" s="5" t="n">
        <v>6.1</v>
      </c>
      <c r="AH27" s="5" t="n">
        <v>5.3</v>
      </c>
      <c r="AI27" s="5" t="n">
        <v>6.5</v>
      </c>
      <c r="AJ27" s="5" t="n">
        <v>4.4</v>
      </c>
      <c r="AK27" s="5" t="n">
        <v>6.2</v>
      </c>
      <c r="AL27" s="1" t="n">
        <v>4.7</v>
      </c>
      <c r="AM27" s="1" t="n">
        <v>5.5</v>
      </c>
      <c r="AN27" s="1" t="n">
        <v>5.7</v>
      </c>
      <c r="AO27" s="1" t="n">
        <v>6.2</v>
      </c>
      <c r="AP27" s="5" t="n">
        <v>4.2</v>
      </c>
      <c r="AQ27" s="1" t="n">
        <v>34592</v>
      </c>
      <c r="AR27" s="1" t="n">
        <v>13052</v>
      </c>
      <c r="AS27" s="5"/>
      <c r="AT27" s="5"/>
      <c r="AU27" s="5"/>
      <c r="AV27" s="5"/>
      <c r="AW27" s="5"/>
    </row>
    <row r="28" customFormat="false" ht="15" hidden="false" customHeight="false" outlineLevel="0" collapsed="false">
      <c r="A28" s="1" t="s">
        <v>70</v>
      </c>
      <c r="B28" s="1" t="n">
        <v>15.8</v>
      </c>
      <c r="C28" s="1" t="n">
        <v>35.6</v>
      </c>
      <c r="D28" s="1" t="n">
        <v>18.7</v>
      </c>
      <c r="E28" s="1" t="n">
        <v>38.1</v>
      </c>
      <c r="F28" s="1" t="n">
        <v>237</v>
      </c>
      <c r="G28" s="1" t="n">
        <f aca="false">632</f>
        <v>632</v>
      </c>
      <c r="H28" s="1" t="n">
        <f aca="false">F28+G28</f>
        <v>869</v>
      </c>
      <c r="I28" s="1" t="n">
        <f aca="false">39+53</f>
        <v>92</v>
      </c>
      <c r="J28" s="1" t="n">
        <v>326</v>
      </c>
      <c r="K28" s="1" t="n">
        <v>630</v>
      </c>
      <c r="L28" s="1" t="n">
        <f aca="false">J28+K28</f>
        <v>956</v>
      </c>
      <c r="M28" s="1" t="n">
        <v>42</v>
      </c>
      <c r="N28" s="1" t="n">
        <v>66</v>
      </c>
      <c r="O28" s="1" t="n">
        <f aca="false">M28+N28</f>
        <v>108</v>
      </c>
      <c r="P28" s="1" t="n">
        <f aca="false">K28-G28</f>
        <v>-2</v>
      </c>
      <c r="Q28" s="1" t="n">
        <f aca="false">J28-F28</f>
        <v>89</v>
      </c>
      <c r="R28" s="1" t="n">
        <f aca="false">M28+N28-I28</f>
        <v>16</v>
      </c>
      <c r="S28" s="1" t="n">
        <v>4.4</v>
      </c>
      <c r="T28" s="1" t="n">
        <v>3.7</v>
      </c>
      <c r="U28" s="1" t="n">
        <v>5.6</v>
      </c>
      <c r="V28" s="5" t="n">
        <v>4</v>
      </c>
      <c r="W28" s="5" t="n">
        <v>6.1</v>
      </c>
      <c r="X28" s="5" t="n">
        <v>3.3</v>
      </c>
      <c r="Y28" s="5" t="n">
        <v>5.3</v>
      </c>
      <c r="Z28" s="5" t="n">
        <v>4.5</v>
      </c>
      <c r="AA28" s="5" t="n">
        <v>6.4</v>
      </c>
      <c r="AB28" s="5" t="n">
        <v>3.7</v>
      </c>
      <c r="AC28" s="5" t="n">
        <v>5.8</v>
      </c>
      <c r="AD28" s="5" t="n">
        <v>4.5</v>
      </c>
      <c r="AE28" s="5" t="n">
        <v>6.3</v>
      </c>
      <c r="AF28" s="5" t="n">
        <v>3.9</v>
      </c>
      <c r="AG28" s="5" t="n">
        <v>6</v>
      </c>
      <c r="AH28" s="5" t="n">
        <v>4.8</v>
      </c>
      <c r="AI28" s="5" t="n">
        <v>6.3</v>
      </c>
      <c r="AJ28" s="5" t="n">
        <v>4.1</v>
      </c>
      <c r="AK28" s="5" t="n">
        <v>6.1</v>
      </c>
      <c r="AL28" s="1" t="n">
        <v>5.1</v>
      </c>
      <c r="AM28" s="1" t="n">
        <v>5.9</v>
      </c>
      <c r="AN28" s="1" t="n">
        <v>6.3</v>
      </c>
      <c r="AO28" s="1" t="n">
        <v>6.5</v>
      </c>
      <c r="AP28" s="5" t="n">
        <v>4.1</v>
      </c>
      <c r="AQ28" s="1" t="n">
        <v>1593</v>
      </c>
      <c r="AR28" s="1" t="n">
        <v>907</v>
      </c>
      <c r="AS28" s="5"/>
      <c r="AT28" s="5"/>
      <c r="AU28" s="5"/>
      <c r="AV28" s="5"/>
      <c r="AW28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2025-01-25T02:29:09Z</dcterms:created>
  <dc:creator/>
  <dc:description/>
  <dc:language>pt-BR</dc:language>
  <cp:lastModifiedBy/>
  <dcterms:modified xsi:type="dcterms:W3CDTF">2025-01-29T15:11:37Z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