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Victor\Desktop\"/>
    </mc:Choice>
  </mc:AlternateContent>
  <xr:revisionPtr revIDLastSave="0" documentId="13_ncr:1_{E6F9EC47-172B-41C2-97CA-6C566B9957BB}" xr6:coauthVersionLast="45" xr6:coauthVersionMax="45" xr10:uidLastSave="{00000000-0000-0000-0000-000000000000}"/>
  <bookViews>
    <workbookView xWindow="-120" yWindow="-120" windowWidth="20640" windowHeight="11160" firstSheet="5" activeTab="5" xr2:uid="{00000000-000D-0000-FFFF-FFFF00000000}"/>
  </bookViews>
  <sheets>
    <sheet name="BncoDeMex" sheetId="1" r:id="rId1"/>
    <sheet name="Datos Seguro" sheetId="2" r:id="rId2"/>
    <sheet name="Datos Primas" sheetId="3" r:id="rId3"/>
    <sheet name="tarjetas" sheetId="4" r:id="rId4"/>
    <sheet name="Clientes proyectados" sheetId="15" r:id="rId5"/>
    <sheet name="Primas Crédito" sheetId="29" r:id="rId6"/>
    <sheet name="Primas Débito" sheetId="33" r:id="rId7"/>
    <sheet name="Reserva" sheetId="27" r:id="rId8"/>
    <sheet name="Solvencia" sheetId="31" r:id="rId9"/>
    <sheet name="Resultado Producto" sheetId="36"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8" i="36" l="1"/>
  <c r="Q6" i="36"/>
  <c r="C16" i="36"/>
  <c r="D16" i="36"/>
  <c r="E16" i="36"/>
  <c r="F16" i="36"/>
  <c r="G16" i="36"/>
  <c r="H16" i="36"/>
  <c r="I16" i="36"/>
  <c r="J16" i="36"/>
  <c r="K16" i="36"/>
  <c r="L16" i="36"/>
  <c r="Q24" i="36"/>
  <c r="Q26" i="36"/>
  <c r="C32" i="36"/>
  <c r="D32" i="36"/>
  <c r="E32" i="36"/>
  <c r="F32" i="36"/>
  <c r="G32" i="36"/>
  <c r="H32" i="36"/>
  <c r="I32" i="36"/>
  <c r="J32" i="36"/>
  <c r="K32" i="36"/>
  <c r="L32" i="36"/>
  <c r="Q40" i="36"/>
  <c r="Q42" i="36"/>
  <c r="C48" i="36"/>
  <c r="D48" i="36"/>
  <c r="E48" i="36"/>
  <c r="F48" i="36"/>
  <c r="G48" i="36"/>
  <c r="H48" i="36"/>
  <c r="I48" i="36"/>
  <c r="J48" i="36"/>
  <c r="K48" i="36"/>
  <c r="L48" i="36"/>
  <c r="G6" i="15" l="1"/>
  <c r="C6" i="15"/>
  <c r="C11" i="15"/>
  <c r="D11" i="15"/>
  <c r="E11" i="15"/>
  <c r="F11" i="15"/>
  <c r="G7" i="15"/>
  <c r="C7" i="15"/>
  <c r="E7" i="15"/>
  <c r="G11" i="15"/>
  <c r="C12" i="15"/>
  <c r="D12" i="15"/>
  <c r="F12" i="15"/>
  <c r="F13" i="15"/>
  <c r="C16" i="15"/>
  <c r="C18" i="15"/>
  <c r="C17" i="15"/>
  <c r="E18" i="15"/>
  <c r="C19" i="15"/>
  <c r="C20" i="15"/>
  <c r="C21" i="15"/>
  <c r="AK15" i="27"/>
  <c r="G2" i="33"/>
  <c r="H2" i="33"/>
  <c r="G3" i="33"/>
  <c r="H3" i="33"/>
  <c r="G4" i="33"/>
  <c r="H4" i="33"/>
  <c r="G5" i="33"/>
  <c r="H5" i="33"/>
  <c r="G6" i="33"/>
  <c r="H6" i="33"/>
  <c r="G7" i="33"/>
  <c r="H7" i="33"/>
  <c r="G8" i="33"/>
  <c r="H8" i="33"/>
  <c r="G9" i="33"/>
  <c r="H9" i="33"/>
  <c r="G10" i="33"/>
  <c r="H10" i="33"/>
  <c r="G11" i="33"/>
  <c r="H11" i="33"/>
  <c r="G12" i="33"/>
  <c r="H12" i="33"/>
  <c r="G13" i="33"/>
  <c r="H13" i="33"/>
  <c r="G14" i="33"/>
  <c r="H14" i="33"/>
  <c r="G15" i="33"/>
  <c r="H15" i="33"/>
  <c r="G16" i="33"/>
  <c r="H16" i="33"/>
  <c r="G17" i="33"/>
  <c r="H17" i="33"/>
  <c r="G18" i="33"/>
  <c r="H18" i="33"/>
  <c r="G19" i="33"/>
  <c r="H19" i="33"/>
  <c r="G20" i="33"/>
  <c r="H20" i="33"/>
  <c r="G21" i="33"/>
  <c r="H21" i="33"/>
  <c r="G22" i="33"/>
  <c r="H22" i="33"/>
  <c r="G23" i="33"/>
  <c r="H23" i="33"/>
  <c r="G24" i="33"/>
  <c r="H24" i="33"/>
  <c r="G25" i="33"/>
  <c r="H25" i="33"/>
  <c r="G26" i="33"/>
  <c r="H26" i="33"/>
  <c r="G27" i="33"/>
  <c r="H27" i="33"/>
  <c r="G28" i="33"/>
  <c r="H28" i="33"/>
  <c r="G29" i="33"/>
  <c r="H29" i="33"/>
  <c r="G30" i="33"/>
  <c r="H30" i="33"/>
  <c r="G31" i="33"/>
  <c r="H31" i="33"/>
  <c r="G32" i="33"/>
  <c r="H32" i="33"/>
  <c r="G33" i="33"/>
  <c r="H33" i="33"/>
  <c r="G34" i="33"/>
  <c r="H34" i="33"/>
  <c r="G35" i="33"/>
  <c r="H35" i="33"/>
  <c r="G36" i="33"/>
  <c r="H36" i="33"/>
  <c r="G37" i="33"/>
  <c r="H37" i="33"/>
  <c r="G38" i="33"/>
  <c r="H38" i="33"/>
  <c r="G39" i="33"/>
  <c r="H39" i="33"/>
  <c r="G40" i="33"/>
  <c r="H40" i="33"/>
  <c r="G41" i="33"/>
  <c r="H41" i="33"/>
  <c r="G42" i="33"/>
  <c r="H42" i="33"/>
  <c r="G43" i="33"/>
  <c r="H43" i="33"/>
  <c r="G44" i="33"/>
  <c r="H44" i="33"/>
  <c r="G45" i="33"/>
  <c r="H45" i="33"/>
  <c r="G46" i="33"/>
  <c r="H46" i="33"/>
  <c r="G47" i="33"/>
  <c r="H47" i="33"/>
  <c r="G48" i="33"/>
  <c r="H48" i="33"/>
  <c r="G49" i="33"/>
  <c r="H49" i="33"/>
  <c r="G50" i="33"/>
  <c r="H50" i="33"/>
  <c r="G51" i="33"/>
  <c r="H51" i="33"/>
  <c r="G52" i="33"/>
  <c r="H52" i="33"/>
  <c r="G53" i="33"/>
  <c r="H53" i="33"/>
  <c r="G54" i="33"/>
  <c r="H54" i="33"/>
  <c r="G55" i="33"/>
  <c r="H55" i="33"/>
  <c r="G56" i="33"/>
  <c r="H56" i="33"/>
  <c r="G57" i="33"/>
  <c r="H57" i="33"/>
  <c r="G58" i="33"/>
  <c r="H58" i="33"/>
  <c r="G59" i="33"/>
  <c r="H59" i="33"/>
  <c r="G60" i="33"/>
  <c r="H60" i="33"/>
  <c r="G61" i="33"/>
  <c r="H61" i="33"/>
  <c r="G62" i="33"/>
  <c r="H62" i="33"/>
  <c r="G63" i="33"/>
  <c r="H63" i="33"/>
  <c r="G64" i="33"/>
  <c r="H64" i="33"/>
  <c r="G65" i="33"/>
  <c r="H65" i="33"/>
  <c r="G66" i="33"/>
  <c r="H66" i="33"/>
  <c r="G67" i="33"/>
  <c r="H67" i="33"/>
  <c r="G68" i="33"/>
  <c r="H68" i="33"/>
  <c r="G69" i="33"/>
  <c r="H69" i="33"/>
  <c r="G70" i="33"/>
  <c r="H70" i="33"/>
  <c r="G71" i="33"/>
  <c r="H71" i="33"/>
  <c r="G72" i="33"/>
  <c r="H72" i="33"/>
  <c r="G73" i="33"/>
  <c r="H73" i="33"/>
  <c r="G74" i="33"/>
  <c r="H74" i="33"/>
  <c r="G75" i="33"/>
  <c r="H75" i="33"/>
  <c r="G76" i="33"/>
  <c r="H76" i="33"/>
  <c r="G77" i="33"/>
  <c r="H77" i="33"/>
  <c r="G78" i="33"/>
  <c r="H78" i="33"/>
  <c r="G79" i="33"/>
  <c r="H79" i="33"/>
  <c r="G80" i="33"/>
  <c r="H80" i="33"/>
  <c r="G81" i="33"/>
  <c r="H81" i="33"/>
  <c r="G82" i="33"/>
  <c r="H82" i="33"/>
  <c r="G83" i="33"/>
  <c r="H83" i="33"/>
  <c r="G84" i="33"/>
  <c r="H84" i="33"/>
  <c r="G85" i="33"/>
  <c r="H85" i="33"/>
  <c r="G86" i="33"/>
  <c r="H86" i="33"/>
  <c r="G87" i="33"/>
  <c r="H87" i="33"/>
  <c r="G88" i="33"/>
  <c r="H88" i="33"/>
  <c r="G89" i="33"/>
  <c r="H89" i="33"/>
  <c r="G90" i="33"/>
  <c r="H90" i="33"/>
  <c r="G91" i="33"/>
  <c r="H91" i="33"/>
  <c r="G92" i="33"/>
  <c r="H92" i="33"/>
  <c r="G93" i="33"/>
  <c r="H93" i="33"/>
  <c r="G94" i="33"/>
  <c r="H94" i="33"/>
  <c r="G95" i="33"/>
  <c r="H95" i="33"/>
  <c r="G96" i="33"/>
  <c r="H96" i="33"/>
  <c r="G97" i="33"/>
  <c r="H97" i="33"/>
  <c r="G98" i="33"/>
  <c r="H98" i="33"/>
  <c r="G99" i="33"/>
  <c r="H99" i="33"/>
  <c r="G100" i="33"/>
  <c r="H100" i="33"/>
  <c r="G101" i="33"/>
  <c r="H101" i="33"/>
  <c r="G102" i="33"/>
  <c r="H102" i="33"/>
  <c r="G103" i="33"/>
  <c r="H103" i="33"/>
  <c r="G104" i="33"/>
  <c r="H104" i="33"/>
  <c r="G105" i="33"/>
  <c r="H105" i="33"/>
  <c r="G106" i="33"/>
  <c r="H106" i="33"/>
  <c r="G107" i="33"/>
  <c r="H107" i="33"/>
  <c r="G108" i="33"/>
  <c r="H108" i="33"/>
  <c r="G109" i="33"/>
  <c r="H109" i="33"/>
  <c r="G110" i="33"/>
  <c r="H110" i="33"/>
  <c r="G111" i="33"/>
  <c r="H111" i="33"/>
  <c r="G112" i="33"/>
  <c r="H112" i="33"/>
  <c r="G113" i="33"/>
  <c r="H113" i="33"/>
  <c r="G114" i="33"/>
  <c r="H114" i="33"/>
  <c r="G115" i="33"/>
  <c r="H115" i="33"/>
  <c r="G116" i="33"/>
  <c r="H116" i="33"/>
  <c r="G117" i="33"/>
  <c r="H117" i="33"/>
  <c r="G118" i="33"/>
  <c r="H118" i="33"/>
  <c r="G119" i="33"/>
  <c r="H119" i="33"/>
  <c r="G120" i="33"/>
  <c r="H120" i="33"/>
  <c r="G121" i="33"/>
  <c r="H121" i="33"/>
  <c r="G122" i="33"/>
  <c r="H122" i="33"/>
  <c r="G123" i="33"/>
  <c r="H123" i="33"/>
  <c r="G124" i="33"/>
  <c r="H124" i="33"/>
  <c r="G125" i="33"/>
  <c r="H125" i="33"/>
  <c r="G126" i="33"/>
  <c r="H126" i="33"/>
  <c r="G127" i="33"/>
  <c r="H127" i="33"/>
  <c r="G128" i="33"/>
  <c r="H128" i="33"/>
  <c r="G129" i="33"/>
  <c r="H129" i="33"/>
  <c r="G130" i="33"/>
  <c r="H130" i="33"/>
  <c r="G131" i="33"/>
  <c r="H131" i="33"/>
  <c r="G132" i="33"/>
  <c r="H132" i="33"/>
  <c r="G133" i="33"/>
  <c r="H133" i="33"/>
  <c r="G134" i="33"/>
  <c r="H134" i="33"/>
  <c r="G135" i="33"/>
  <c r="H135" i="33"/>
  <c r="G136" i="33"/>
  <c r="H136" i="33"/>
  <c r="G137" i="33"/>
  <c r="H137" i="33"/>
  <c r="G138" i="33"/>
  <c r="H138" i="33"/>
  <c r="G139" i="33"/>
  <c r="H139" i="33"/>
  <c r="G140" i="33"/>
  <c r="H140" i="33"/>
  <c r="G141" i="33"/>
  <c r="H141" i="33"/>
  <c r="G142" i="33"/>
  <c r="H142" i="33"/>
  <c r="G143" i="33"/>
  <c r="H143" i="33"/>
  <c r="G144" i="33"/>
  <c r="H144" i="33"/>
  <c r="G145" i="33"/>
  <c r="H145" i="33"/>
  <c r="G146" i="33"/>
  <c r="H146" i="33"/>
  <c r="G147" i="33"/>
  <c r="H147" i="33"/>
  <c r="G148" i="33"/>
  <c r="H148" i="33"/>
  <c r="G149" i="33"/>
  <c r="H149" i="33"/>
  <c r="G150" i="33"/>
  <c r="H150" i="33"/>
  <c r="G151" i="33"/>
  <c r="H151" i="33"/>
  <c r="G152" i="33"/>
  <c r="H152" i="33"/>
  <c r="G153" i="33"/>
  <c r="H153" i="33"/>
  <c r="G154" i="33"/>
  <c r="H154" i="33"/>
  <c r="G155" i="33"/>
  <c r="H155" i="33"/>
  <c r="G156" i="33"/>
  <c r="H156" i="33"/>
  <c r="G157" i="33"/>
  <c r="H157" i="33"/>
  <c r="G158" i="33"/>
  <c r="H158" i="33"/>
  <c r="G159" i="33"/>
  <c r="H159" i="33"/>
  <c r="G160" i="33"/>
  <c r="H160" i="33"/>
  <c r="G161" i="33"/>
  <c r="H161" i="33"/>
  <c r="G162" i="33"/>
  <c r="H162" i="33"/>
  <c r="G163" i="33"/>
  <c r="H163" i="33"/>
  <c r="G164" i="33"/>
  <c r="H164" i="33"/>
  <c r="G165" i="33"/>
  <c r="H165" i="33"/>
  <c r="G166" i="33"/>
  <c r="H166" i="33"/>
  <c r="G167" i="33"/>
  <c r="H167" i="33"/>
  <c r="G168" i="33"/>
  <c r="H168" i="33"/>
  <c r="G169" i="33"/>
  <c r="H169" i="33"/>
  <c r="G170" i="33"/>
  <c r="H170" i="33"/>
  <c r="G171" i="33"/>
  <c r="H171" i="33"/>
  <c r="G172" i="33"/>
  <c r="H172" i="33"/>
  <c r="G173" i="33"/>
  <c r="H173" i="33"/>
  <c r="G174" i="33"/>
  <c r="H174" i="33"/>
  <c r="G175" i="33"/>
  <c r="H175" i="33"/>
  <c r="G176" i="33"/>
  <c r="H176" i="33"/>
  <c r="G177" i="33"/>
  <c r="H177" i="33"/>
  <c r="G178" i="33"/>
  <c r="H178" i="33"/>
  <c r="G179" i="33"/>
  <c r="H179" i="33"/>
  <c r="G180" i="33"/>
  <c r="H180" i="33"/>
  <c r="G181" i="33"/>
  <c r="H181" i="33"/>
  <c r="G182" i="33"/>
  <c r="H182" i="33"/>
  <c r="G183" i="33"/>
  <c r="H183" i="33"/>
  <c r="G184" i="33"/>
  <c r="H184" i="33"/>
  <c r="G185" i="33"/>
  <c r="H185" i="33"/>
  <c r="G186" i="33"/>
  <c r="H186" i="33"/>
  <c r="G187" i="33"/>
  <c r="H187" i="33"/>
  <c r="G188" i="33"/>
  <c r="H188" i="33"/>
  <c r="G189" i="33"/>
  <c r="H189" i="33"/>
  <c r="G190" i="33"/>
  <c r="H190" i="33"/>
  <c r="G191" i="33"/>
  <c r="H191" i="33"/>
  <c r="G192" i="33"/>
  <c r="H192" i="33"/>
  <c r="G193" i="33"/>
  <c r="H193" i="33"/>
  <c r="G194" i="33"/>
  <c r="H194" i="33"/>
  <c r="G195" i="33"/>
  <c r="H195" i="33"/>
  <c r="G196" i="33"/>
  <c r="H196" i="33"/>
  <c r="G197" i="33"/>
  <c r="H197" i="33"/>
  <c r="G198" i="33"/>
  <c r="H198" i="33"/>
  <c r="G199" i="33"/>
  <c r="H199" i="33"/>
  <c r="G200" i="33"/>
  <c r="H200" i="33"/>
  <c r="G201" i="33"/>
  <c r="H201" i="33"/>
  <c r="G202" i="33"/>
  <c r="H202" i="33"/>
  <c r="G203" i="33"/>
  <c r="H203" i="33"/>
  <c r="G204" i="33"/>
  <c r="H204" i="33"/>
  <c r="G205" i="33"/>
  <c r="H205" i="33"/>
  <c r="G206" i="33"/>
  <c r="H206" i="33"/>
  <c r="G207" i="33"/>
  <c r="H207" i="33"/>
  <c r="G208" i="33"/>
  <c r="H208" i="33"/>
  <c r="G209" i="33"/>
  <c r="H209" i="33"/>
  <c r="G210" i="33"/>
  <c r="H210" i="33"/>
  <c r="G211" i="33"/>
  <c r="H211" i="33"/>
  <c r="G212" i="33"/>
  <c r="H212" i="33"/>
  <c r="G213" i="33"/>
  <c r="H213" i="33"/>
  <c r="G214" i="33"/>
  <c r="H214" i="33"/>
  <c r="G215" i="33"/>
  <c r="H215" i="33"/>
  <c r="G216" i="33"/>
  <c r="H216" i="33"/>
  <c r="G217" i="33"/>
  <c r="H217" i="33"/>
  <c r="G218" i="33"/>
  <c r="H218" i="33"/>
  <c r="G219" i="33"/>
  <c r="H219" i="33"/>
  <c r="G220" i="33"/>
  <c r="H220" i="33"/>
  <c r="G221" i="33"/>
  <c r="H221" i="33"/>
  <c r="G222" i="33"/>
  <c r="H222" i="33"/>
  <c r="G223" i="33"/>
  <c r="H223" i="33"/>
  <c r="G224" i="33"/>
  <c r="H224" i="33"/>
  <c r="G225" i="33"/>
  <c r="H225" i="33"/>
  <c r="G226" i="33"/>
  <c r="H226" i="33"/>
  <c r="G227" i="33"/>
  <c r="H227" i="33"/>
  <c r="G228" i="33"/>
  <c r="H228" i="33"/>
  <c r="G229" i="33"/>
  <c r="H229" i="33"/>
  <c r="G230" i="33"/>
  <c r="H230" i="33"/>
  <c r="G231" i="33"/>
  <c r="H231" i="33"/>
  <c r="G232" i="33"/>
  <c r="H232" i="33"/>
  <c r="G233" i="33"/>
  <c r="H233" i="33"/>
  <c r="G234" i="33"/>
  <c r="H234" i="33"/>
  <c r="G235" i="33"/>
  <c r="H235" i="33"/>
  <c r="G236" i="33"/>
  <c r="H236" i="33"/>
  <c r="G237" i="33"/>
  <c r="H237" i="33"/>
  <c r="G238" i="33"/>
  <c r="H238" i="33"/>
  <c r="G239" i="33"/>
  <c r="H239" i="33"/>
  <c r="G240" i="33"/>
  <c r="H240" i="33"/>
  <c r="G241" i="33"/>
  <c r="H241" i="33"/>
  <c r="G242" i="33"/>
  <c r="H242" i="33"/>
  <c r="G243" i="33"/>
  <c r="H243" i="33"/>
  <c r="G244" i="33"/>
  <c r="H244" i="33"/>
  <c r="G245" i="33"/>
  <c r="H245" i="33"/>
  <c r="G246" i="33"/>
  <c r="H246" i="33"/>
  <c r="G247" i="33"/>
  <c r="H247" i="33"/>
  <c r="G248" i="33"/>
  <c r="H248" i="33"/>
  <c r="G249" i="33"/>
  <c r="H249" i="33"/>
  <c r="G250" i="33"/>
  <c r="H250" i="33"/>
  <c r="G251" i="33"/>
  <c r="H251" i="33"/>
  <c r="G252" i="33"/>
  <c r="H252" i="33"/>
  <c r="G253" i="33"/>
  <c r="H253" i="33"/>
  <c r="G254" i="33"/>
  <c r="H254" i="33"/>
  <c r="G255" i="33"/>
  <c r="H255" i="33"/>
  <c r="G256" i="33"/>
  <c r="H256" i="33"/>
  <c r="G257" i="33"/>
  <c r="H257" i="33"/>
  <c r="G258" i="33"/>
  <c r="H258" i="33"/>
  <c r="G259" i="33"/>
  <c r="H259" i="33"/>
  <c r="G260" i="33"/>
  <c r="H260" i="33"/>
  <c r="G261" i="33"/>
  <c r="H261" i="33"/>
  <c r="G262" i="33"/>
  <c r="H262" i="33"/>
  <c r="G263" i="33"/>
  <c r="H263" i="33"/>
  <c r="G264" i="33"/>
  <c r="H264" i="33"/>
  <c r="G265" i="33"/>
  <c r="H265" i="33"/>
  <c r="G266" i="33"/>
  <c r="H266" i="33"/>
  <c r="G267" i="33"/>
  <c r="H267" i="33"/>
  <c r="G268" i="33"/>
  <c r="H268" i="33"/>
  <c r="G269" i="33"/>
  <c r="H269" i="33"/>
  <c r="G270" i="33"/>
  <c r="H270" i="33"/>
  <c r="G271" i="33"/>
  <c r="H271" i="33"/>
  <c r="G272" i="33"/>
  <c r="H272" i="33"/>
  <c r="G273" i="33"/>
  <c r="H273" i="33"/>
  <c r="G274" i="33"/>
  <c r="H274" i="33"/>
  <c r="G275" i="33"/>
  <c r="H275" i="33"/>
  <c r="G276" i="33"/>
  <c r="H276" i="33"/>
  <c r="G277" i="33"/>
  <c r="H277" i="33"/>
  <c r="G278" i="33"/>
  <c r="H278" i="33"/>
  <c r="G279" i="33"/>
  <c r="H279" i="33"/>
  <c r="G280" i="33"/>
  <c r="H280" i="33"/>
  <c r="G281" i="33"/>
  <c r="H281" i="33"/>
  <c r="G282" i="33"/>
  <c r="H282" i="33"/>
  <c r="G283" i="33"/>
  <c r="H283" i="33"/>
  <c r="G284" i="33"/>
  <c r="H284" i="33"/>
  <c r="G285" i="33"/>
  <c r="H285" i="33"/>
  <c r="G286" i="33"/>
  <c r="H286" i="33"/>
  <c r="G287" i="33"/>
  <c r="H287" i="33"/>
  <c r="G288" i="33"/>
  <c r="H288" i="33"/>
  <c r="G289" i="33"/>
  <c r="H289" i="33"/>
  <c r="G290" i="33"/>
  <c r="H290" i="33"/>
  <c r="G291" i="33"/>
  <c r="H291" i="33"/>
  <c r="G292" i="33"/>
  <c r="H292" i="33"/>
  <c r="G293" i="33"/>
  <c r="H293" i="33"/>
  <c r="G294" i="33"/>
  <c r="H294" i="33"/>
  <c r="G295" i="33"/>
  <c r="H295" i="33"/>
  <c r="G296" i="33"/>
  <c r="H296" i="33"/>
  <c r="G297" i="33"/>
  <c r="H297" i="33"/>
  <c r="G298" i="33"/>
  <c r="H298" i="33"/>
  <c r="G299" i="33"/>
  <c r="H299" i="33"/>
  <c r="G300" i="33"/>
  <c r="H300" i="33"/>
  <c r="G301" i="33"/>
  <c r="H301" i="33"/>
  <c r="G302" i="33"/>
  <c r="H302" i="33"/>
  <c r="G303" i="33"/>
  <c r="H303" i="33"/>
  <c r="G304" i="33"/>
  <c r="H304" i="33"/>
  <c r="G305" i="33"/>
  <c r="H305" i="33"/>
  <c r="G306" i="33"/>
  <c r="H306" i="33"/>
  <c r="G307" i="33"/>
  <c r="H307" i="33"/>
  <c r="G308" i="33"/>
  <c r="H308" i="33"/>
  <c r="G309" i="33"/>
  <c r="H309" i="33"/>
  <c r="G310" i="33"/>
  <c r="H310" i="33"/>
  <c r="G311" i="33"/>
  <c r="H311" i="33"/>
  <c r="G312" i="33"/>
  <c r="H312" i="33"/>
  <c r="G313" i="33"/>
  <c r="H313" i="33"/>
  <c r="G314" i="33"/>
  <c r="H314" i="33"/>
  <c r="G315" i="33"/>
  <c r="H315" i="33"/>
  <c r="G316" i="33"/>
  <c r="H316" i="33"/>
  <c r="G317" i="33"/>
  <c r="H317" i="33"/>
  <c r="G318" i="33"/>
  <c r="H318" i="33"/>
  <c r="G319" i="33"/>
  <c r="H319" i="33"/>
  <c r="G320" i="33"/>
  <c r="H320" i="33"/>
  <c r="G321" i="33"/>
  <c r="H321" i="33"/>
  <c r="G322" i="33"/>
  <c r="H322" i="33"/>
  <c r="G323" i="33"/>
  <c r="H323" i="33"/>
  <c r="G324" i="33"/>
  <c r="H324" i="33"/>
  <c r="G325" i="33"/>
  <c r="H325" i="33"/>
  <c r="G326" i="33"/>
  <c r="H326" i="33"/>
  <c r="G327" i="33"/>
  <c r="H327" i="33"/>
  <c r="G328" i="33"/>
  <c r="H328" i="33"/>
  <c r="G329" i="33"/>
  <c r="H329" i="33"/>
  <c r="G330" i="33"/>
  <c r="H330" i="33"/>
  <c r="G331" i="33"/>
  <c r="H331" i="33"/>
  <c r="G332" i="33"/>
  <c r="H332" i="33"/>
  <c r="G333" i="33"/>
  <c r="H333" i="33"/>
  <c r="G334" i="33"/>
  <c r="H334" i="33"/>
  <c r="G335" i="33"/>
  <c r="H335" i="33"/>
  <c r="G336" i="33"/>
  <c r="H336" i="33"/>
  <c r="G337" i="33"/>
  <c r="H337" i="33"/>
  <c r="G338" i="33"/>
  <c r="H338" i="33"/>
  <c r="G339" i="33"/>
  <c r="H339" i="33"/>
  <c r="G340" i="33"/>
  <c r="H340" i="33"/>
  <c r="G341" i="33"/>
  <c r="H341" i="33"/>
  <c r="G342" i="33"/>
  <c r="H342" i="33"/>
  <c r="G343" i="33"/>
  <c r="H343" i="33"/>
  <c r="G344" i="33"/>
  <c r="H344" i="33"/>
  <c r="G345" i="33"/>
  <c r="H345" i="33"/>
  <c r="G346" i="33"/>
  <c r="H346" i="33"/>
  <c r="G347" i="33"/>
  <c r="H347" i="33"/>
  <c r="G348" i="33"/>
  <c r="H348" i="33"/>
  <c r="G349" i="33"/>
  <c r="H349" i="33"/>
  <c r="G350" i="33"/>
  <c r="H350" i="33"/>
  <c r="G351" i="33"/>
  <c r="H351" i="33"/>
  <c r="G352" i="33"/>
  <c r="H352" i="33"/>
  <c r="G353" i="33"/>
  <c r="H353" i="33"/>
  <c r="G354" i="33"/>
  <c r="H354" i="33"/>
  <c r="G355" i="33"/>
  <c r="H355" i="33"/>
  <c r="G356" i="33"/>
  <c r="H356" i="33"/>
  <c r="G357" i="33"/>
  <c r="H357" i="33"/>
  <c r="G358" i="33"/>
  <c r="H358" i="33"/>
  <c r="G359" i="33"/>
  <c r="H359" i="33"/>
  <c r="G360" i="33"/>
  <c r="H360" i="33"/>
  <c r="G361" i="33"/>
  <c r="H361" i="33"/>
  <c r="G362" i="33"/>
  <c r="H362" i="33"/>
  <c r="G363" i="33"/>
  <c r="H363" i="33"/>
  <c r="G364" i="33"/>
  <c r="H364" i="33"/>
  <c r="G365" i="33"/>
  <c r="H365" i="33"/>
  <c r="G366" i="33"/>
  <c r="H366" i="33"/>
  <c r="G367" i="33"/>
  <c r="H367" i="33"/>
  <c r="G368" i="33"/>
  <c r="H368" i="33"/>
  <c r="G369" i="33"/>
  <c r="H369" i="33"/>
  <c r="G370" i="33"/>
  <c r="H370" i="33"/>
  <c r="G371" i="33"/>
  <c r="H371" i="33"/>
  <c r="G372" i="33"/>
  <c r="H372" i="33"/>
  <c r="G373" i="33"/>
  <c r="H373" i="33"/>
  <c r="G374" i="33"/>
  <c r="H374" i="33"/>
  <c r="G375" i="33"/>
  <c r="H375" i="33"/>
  <c r="G376" i="33"/>
  <c r="H376" i="33"/>
  <c r="G377" i="33"/>
  <c r="H377" i="33"/>
  <c r="G378" i="33"/>
  <c r="H378" i="33"/>
  <c r="G379" i="33"/>
  <c r="H379" i="33"/>
  <c r="G380" i="33"/>
  <c r="H380" i="33"/>
  <c r="G381" i="33"/>
  <c r="H381" i="33"/>
  <c r="G382" i="33"/>
  <c r="H382" i="33"/>
  <c r="G383" i="33"/>
  <c r="H383" i="33"/>
  <c r="G384" i="33"/>
  <c r="H384" i="33"/>
  <c r="G385" i="33"/>
  <c r="H385" i="33"/>
  <c r="G386" i="33"/>
  <c r="H386" i="33"/>
  <c r="G387" i="33"/>
  <c r="H387" i="33"/>
  <c r="G388" i="33"/>
  <c r="H388" i="33"/>
  <c r="G389" i="33"/>
  <c r="H389" i="33"/>
  <c r="G390" i="33"/>
  <c r="H390" i="33"/>
  <c r="G391" i="33"/>
  <c r="H391" i="33"/>
  <c r="G392" i="33"/>
  <c r="H392" i="33"/>
  <c r="G393" i="33"/>
  <c r="H393" i="33"/>
  <c r="G394" i="33"/>
  <c r="H394" i="33"/>
  <c r="G395" i="33"/>
  <c r="H395" i="33"/>
  <c r="G396" i="33"/>
  <c r="H396" i="33"/>
  <c r="G397" i="33"/>
  <c r="H397" i="33"/>
  <c r="G398" i="33"/>
  <c r="H398" i="33"/>
  <c r="G399" i="33"/>
  <c r="H399" i="33"/>
  <c r="G400" i="33"/>
  <c r="H400" i="33"/>
  <c r="G401" i="33"/>
  <c r="H401" i="33"/>
  <c r="G402" i="33"/>
  <c r="H402" i="33"/>
  <c r="G403" i="33"/>
  <c r="H403" i="33"/>
  <c r="G404" i="33"/>
  <c r="H404" i="33"/>
  <c r="G405" i="33"/>
  <c r="H405" i="33"/>
  <c r="G406" i="33"/>
  <c r="H406" i="33"/>
  <c r="G407" i="33"/>
  <c r="H407" i="33"/>
  <c r="G408" i="33"/>
  <c r="H408" i="33"/>
  <c r="G409" i="33"/>
  <c r="H409" i="33"/>
  <c r="G410" i="33"/>
  <c r="H410" i="33"/>
  <c r="G411" i="33"/>
  <c r="H411" i="33"/>
  <c r="G412" i="33"/>
  <c r="H412" i="33"/>
  <c r="G413" i="33"/>
  <c r="H413" i="33"/>
  <c r="G414" i="33"/>
  <c r="H414" i="33"/>
  <c r="G415" i="33"/>
  <c r="H415" i="33"/>
  <c r="G416" i="33"/>
  <c r="H416" i="33"/>
  <c r="G417" i="33"/>
  <c r="H417" i="33"/>
  <c r="G418" i="33"/>
  <c r="H418" i="33"/>
  <c r="G419" i="33"/>
  <c r="H419" i="33"/>
  <c r="G420" i="33"/>
  <c r="H420" i="33"/>
  <c r="G421" i="33"/>
  <c r="H421" i="33"/>
  <c r="G422" i="33"/>
  <c r="H422" i="33"/>
  <c r="G423" i="33"/>
  <c r="H423" i="33"/>
  <c r="G424" i="33"/>
  <c r="H424" i="33"/>
  <c r="G425" i="33"/>
  <c r="H425" i="33"/>
  <c r="G426" i="33"/>
  <c r="H426" i="33"/>
  <c r="G427" i="33"/>
  <c r="H427" i="33"/>
  <c r="G428" i="33"/>
  <c r="H428" i="33"/>
  <c r="G429" i="33"/>
  <c r="H429" i="33"/>
  <c r="G430" i="33"/>
  <c r="H430" i="33"/>
  <c r="G431" i="33"/>
  <c r="H431" i="33"/>
  <c r="G432" i="33"/>
  <c r="H432" i="33"/>
  <c r="G433" i="33"/>
  <c r="H433" i="33"/>
  <c r="G434" i="33"/>
  <c r="H434" i="33"/>
  <c r="G435" i="33"/>
  <c r="H435" i="33"/>
  <c r="G436" i="33"/>
  <c r="H436" i="33"/>
  <c r="G437" i="33"/>
  <c r="H437" i="33"/>
  <c r="G438" i="33"/>
  <c r="H438" i="33"/>
  <c r="G439" i="33"/>
  <c r="H439" i="33"/>
  <c r="G440" i="33"/>
  <c r="H440" i="33"/>
  <c r="G441" i="33"/>
  <c r="H441" i="33"/>
  <c r="G442" i="33"/>
  <c r="H442" i="33"/>
  <c r="G443" i="33"/>
  <c r="H443" i="33"/>
  <c r="G444" i="33"/>
  <c r="H444" i="33"/>
  <c r="G445" i="33"/>
  <c r="H445" i="33"/>
  <c r="G446" i="33"/>
  <c r="H446" i="33"/>
  <c r="G447" i="33"/>
  <c r="H447" i="33"/>
  <c r="G448" i="33"/>
  <c r="H448" i="33"/>
  <c r="G449" i="33"/>
  <c r="H449" i="33"/>
  <c r="G450" i="33"/>
  <c r="H450" i="33"/>
  <c r="G451" i="33"/>
  <c r="H451" i="33"/>
  <c r="G452" i="33"/>
  <c r="H452" i="33"/>
  <c r="G453" i="33"/>
  <c r="H453" i="33"/>
  <c r="G454" i="33"/>
  <c r="H454" i="33"/>
  <c r="G455" i="33"/>
  <c r="H455" i="33"/>
  <c r="G456" i="33"/>
  <c r="H456" i="33"/>
  <c r="G457" i="33"/>
  <c r="H457" i="33"/>
  <c r="G458" i="33"/>
  <c r="H458" i="33"/>
  <c r="G459" i="33"/>
  <c r="H459" i="33"/>
  <c r="G460" i="33"/>
  <c r="H460" i="33"/>
  <c r="G461" i="33"/>
  <c r="H461" i="33"/>
  <c r="G462" i="33"/>
  <c r="H462" i="33"/>
  <c r="G463" i="33"/>
  <c r="H463" i="33"/>
  <c r="G464" i="33"/>
  <c r="H464" i="33"/>
  <c r="G465" i="33"/>
  <c r="H465" i="33"/>
  <c r="G466" i="33"/>
  <c r="H466" i="33"/>
  <c r="G467" i="33"/>
  <c r="H467" i="33"/>
  <c r="G468" i="33"/>
  <c r="H468" i="33"/>
  <c r="G469" i="33"/>
  <c r="H469" i="33"/>
  <c r="G470" i="33"/>
  <c r="H470" i="33"/>
  <c r="G471" i="33"/>
  <c r="H471" i="33"/>
  <c r="G472" i="33"/>
  <c r="H472" i="33"/>
  <c r="G473" i="33"/>
  <c r="H473" i="33"/>
  <c r="G474" i="33"/>
  <c r="H474" i="33"/>
  <c r="G475" i="33"/>
  <c r="H475" i="33"/>
  <c r="G476" i="33"/>
  <c r="H476" i="33"/>
  <c r="G477" i="33"/>
  <c r="H477" i="33"/>
  <c r="G478" i="33"/>
  <c r="H478" i="33"/>
  <c r="G479" i="33"/>
  <c r="H479" i="33"/>
  <c r="G480" i="33"/>
  <c r="H480" i="33"/>
  <c r="G481" i="33"/>
  <c r="H481" i="33"/>
  <c r="G482" i="33"/>
  <c r="H482" i="33"/>
  <c r="G483" i="33"/>
  <c r="H483" i="33"/>
  <c r="G484" i="33"/>
  <c r="H484" i="33"/>
  <c r="G485" i="33"/>
  <c r="H485" i="33"/>
  <c r="G486" i="33"/>
  <c r="H486" i="33"/>
  <c r="G487" i="33"/>
  <c r="H487" i="33"/>
  <c r="G488" i="33"/>
  <c r="H488" i="33"/>
  <c r="G489" i="33"/>
  <c r="H489" i="33"/>
  <c r="G490" i="33"/>
  <c r="H490" i="33"/>
  <c r="G491" i="33"/>
  <c r="H491" i="33"/>
  <c r="G492" i="33"/>
  <c r="H492" i="33"/>
  <c r="G493" i="33"/>
  <c r="H493" i="33"/>
  <c r="G494" i="33"/>
  <c r="H494" i="33"/>
  <c r="G495" i="33"/>
  <c r="H495" i="33"/>
  <c r="G496" i="33"/>
  <c r="H496" i="33"/>
  <c r="G497" i="33"/>
  <c r="H497" i="33"/>
  <c r="G498" i="33"/>
  <c r="H498" i="33"/>
  <c r="G499" i="33"/>
  <c r="H499" i="33"/>
  <c r="G500" i="33"/>
  <c r="H500" i="33"/>
  <c r="G501" i="33"/>
  <c r="H501" i="33"/>
  <c r="G502" i="33"/>
  <c r="H502" i="33"/>
  <c r="G503" i="33"/>
  <c r="H503" i="33"/>
  <c r="G504" i="33"/>
  <c r="H504" i="33"/>
  <c r="G505" i="33"/>
  <c r="H505" i="33"/>
  <c r="G506" i="33"/>
  <c r="H506" i="33"/>
  <c r="G507" i="33"/>
  <c r="H507" i="33"/>
  <c r="G508" i="33"/>
  <c r="H508" i="33"/>
  <c r="G509" i="33"/>
  <c r="H509" i="33"/>
  <c r="G510" i="33"/>
  <c r="H510" i="33"/>
  <c r="G511" i="33"/>
  <c r="H511" i="33"/>
  <c r="G512" i="33"/>
  <c r="H512" i="33"/>
  <c r="G513" i="33"/>
  <c r="H513" i="33"/>
  <c r="G514" i="33"/>
  <c r="H514" i="33"/>
  <c r="G515" i="33"/>
  <c r="H515" i="33"/>
  <c r="G516" i="33"/>
  <c r="H516" i="33"/>
  <c r="G517" i="33"/>
  <c r="H517" i="33"/>
  <c r="G518" i="33"/>
  <c r="H518" i="33"/>
  <c r="G519" i="33"/>
  <c r="H519" i="33"/>
  <c r="G520" i="33"/>
  <c r="H520" i="33"/>
  <c r="G521" i="33"/>
  <c r="H521" i="33"/>
  <c r="G522" i="33"/>
  <c r="H522" i="33"/>
  <c r="G523" i="33"/>
  <c r="H523" i="33"/>
  <c r="G524" i="33"/>
  <c r="H524" i="33"/>
  <c r="G525" i="33"/>
  <c r="H525" i="33"/>
  <c r="G526" i="33"/>
  <c r="H526" i="33"/>
  <c r="G527" i="33"/>
  <c r="H527" i="33"/>
  <c r="G528" i="33"/>
  <c r="H528" i="33"/>
  <c r="G529" i="33"/>
  <c r="H529" i="33"/>
  <c r="G530" i="33"/>
  <c r="H530" i="33"/>
  <c r="G531" i="33"/>
  <c r="H531" i="33"/>
  <c r="G532" i="33"/>
  <c r="H532" i="33"/>
  <c r="G533" i="33"/>
  <c r="H533" i="33"/>
  <c r="G534" i="33"/>
  <c r="H534" i="33"/>
  <c r="G535" i="33"/>
  <c r="H535" i="33"/>
  <c r="G536" i="33"/>
  <c r="H536" i="33"/>
  <c r="G537" i="33"/>
  <c r="H537" i="33"/>
  <c r="G538" i="33"/>
  <c r="H538" i="33"/>
  <c r="G539" i="33"/>
  <c r="H539" i="33"/>
  <c r="G540" i="33"/>
  <c r="H540" i="33"/>
  <c r="G541" i="33"/>
  <c r="H541" i="33"/>
  <c r="G542" i="33"/>
  <c r="H542" i="33"/>
  <c r="G543" i="33"/>
  <c r="H543" i="33"/>
  <c r="G544" i="33"/>
  <c r="H544" i="33"/>
  <c r="G545" i="33"/>
  <c r="H545" i="33"/>
  <c r="G546" i="33"/>
  <c r="H546" i="33"/>
  <c r="G547" i="33"/>
  <c r="H547" i="33"/>
  <c r="G548" i="33"/>
  <c r="H548" i="33"/>
  <c r="G549" i="33"/>
  <c r="H549" i="33"/>
  <c r="G550" i="33"/>
  <c r="H550" i="33"/>
  <c r="G551" i="33"/>
  <c r="H551" i="33"/>
  <c r="G552" i="33"/>
  <c r="H552" i="33"/>
  <c r="G553" i="33"/>
  <c r="H553" i="33"/>
  <c r="G554" i="33"/>
  <c r="H554" i="33"/>
  <c r="G555" i="33"/>
  <c r="H555" i="33"/>
  <c r="G556" i="33"/>
  <c r="H556" i="33"/>
  <c r="G557" i="33"/>
  <c r="H557" i="33"/>
  <c r="G558" i="33"/>
  <c r="H558" i="33"/>
  <c r="G559" i="33"/>
  <c r="H559" i="33"/>
  <c r="G560" i="33"/>
  <c r="H560" i="33"/>
  <c r="G561" i="33"/>
  <c r="H561" i="33"/>
  <c r="G562" i="33"/>
  <c r="H562" i="33"/>
  <c r="G563" i="33"/>
  <c r="H563" i="33"/>
  <c r="G564" i="33"/>
  <c r="H564" i="33"/>
  <c r="G565" i="33"/>
  <c r="H565" i="33"/>
  <c r="G566" i="33"/>
  <c r="H566" i="33"/>
  <c r="G567" i="33"/>
  <c r="H567" i="33"/>
  <c r="G568" i="33"/>
  <c r="H568" i="33"/>
  <c r="G569" i="33"/>
  <c r="H569" i="33"/>
  <c r="G570" i="33"/>
  <c r="H570" i="33"/>
  <c r="G571" i="33"/>
  <c r="H571" i="33"/>
  <c r="G572" i="33"/>
  <c r="H572" i="33"/>
  <c r="G573" i="33"/>
  <c r="H573" i="33"/>
  <c r="G574" i="33"/>
  <c r="H574" i="33"/>
  <c r="G575" i="33"/>
  <c r="H575" i="33"/>
  <c r="G576" i="33"/>
  <c r="H576" i="33"/>
  <c r="G577" i="33"/>
  <c r="H577" i="33"/>
  <c r="G578" i="33"/>
  <c r="H578" i="33"/>
  <c r="G579" i="33"/>
  <c r="H579" i="33"/>
  <c r="G580" i="33"/>
  <c r="H580" i="33"/>
  <c r="G581" i="33"/>
  <c r="H581" i="33"/>
  <c r="G582" i="33"/>
  <c r="H582" i="33"/>
  <c r="G583" i="33"/>
  <c r="H583" i="33"/>
  <c r="G584" i="33"/>
  <c r="H584" i="33"/>
  <c r="G585" i="33"/>
  <c r="H585" i="33"/>
  <c r="G586" i="33"/>
  <c r="H586" i="33"/>
  <c r="G587" i="33"/>
  <c r="H587" i="33"/>
  <c r="G588" i="33"/>
  <c r="H588" i="33"/>
  <c r="G589" i="33"/>
  <c r="H589" i="33"/>
  <c r="G590" i="33"/>
  <c r="H590" i="33"/>
  <c r="G591" i="33"/>
  <c r="H591" i="33"/>
  <c r="G592" i="33"/>
  <c r="H592" i="33"/>
  <c r="G593" i="33"/>
  <c r="H593" i="33"/>
  <c r="G594" i="33"/>
  <c r="H594" i="33"/>
  <c r="G595" i="33"/>
  <c r="H595" i="33"/>
  <c r="G596" i="33"/>
  <c r="H596" i="33"/>
  <c r="G597" i="33"/>
  <c r="H597" i="33"/>
  <c r="G598" i="33"/>
  <c r="H598" i="33"/>
  <c r="G599" i="33"/>
  <c r="H599" i="33"/>
  <c r="G600" i="33"/>
  <c r="H600" i="33"/>
  <c r="G601" i="33"/>
  <c r="H601" i="33"/>
  <c r="G602" i="33"/>
  <c r="H602" i="33"/>
  <c r="G603" i="33"/>
  <c r="H603" i="33"/>
  <c r="G604" i="33"/>
  <c r="H604" i="33"/>
  <c r="G605" i="33"/>
  <c r="H605" i="33"/>
  <c r="G606" i="33"/>
  <c r="H606" i="33"/>
  <c r="G607" i="33"/>
  <c r="H607" i="33"/>
  <c r="G608" i="33"/>
  <c r="H608" i="33"/>
  <c r="G609" i="33"/>
  <c r="H609" i="33"/>
  <c r="G610" i="33"/>
  <c r="H610" i="33"/>
  <c r="G611" i="33"/>
  <c r="H611" i="33"/>
  <c r="G612" i="33"/>
  <c r="H612" i="33"/>
  <c r="G613" i="33"/>
  <c r="H613" i="33"/>
  <c r="G614" i="33"/>
  <c r="H614" i="33"/>
  <c r="G615" i="33"/>
  <c r="H615" i="33"/>
  <c r="G616" i="33"/>
  <c r="H616" i="33"/>
  <c r="G617" i="33"/>
  <c r="H617" i="33"/>
  <c r="G618" i="33"/>
  <c r="H618" i="33"/>
  <c r="G619" i="33"/>
  <c r="H619" i="33"/>
  <c r="G620" i="33"/>
  <c r="H620" i="33"/>
  <c r="G621" i="33"/>
  <c r="H621" i="33"/>
  <c r="G622" i="33"/>
  <c r="H622" i="33"/>
  <c r="G623" i="33"/>
  <c r="H623" i="33"/>
  <c r="G624" i="33"/>
  <c r="H624" i="33"/>
  <c r="G625" i="33"/>
  <c r="H625" i="33"/>
  <c r="G626" i="33"/>
  <c r="H626" i="33"/>
  <c r="G627" i="33"/>
  <c r="H627" i="33"/>
  <c r="G628" i="33"/>
  <c r="H628" i="33"/>
  <c r="G629" i="33"/>
  <c r="H629" i="33"/>
  <c r="G630" i="33"/>
  <c r="H630" i="33"/>
  <c r="G631" i="33"/>
  <c r="H631" i="33"/>
  <c r="G632" i="33"/>
  <c r="H632" i="33"/>
  <c r="G633" i="33"/>
  <c r="H633" i="33"/>
  <c r="G634" i="33"/>
  <c r="H634" i="33"/>
  <c r="G635" i="33"/>
  <c r="H635" i="33"/>
  <c r="G636" i="33"/>
  <c r="H636" i="33"/>
  <c r="G637" i="33"/>
  <c r="H637" i="33"/>
  <c r="G638" i="33"/>
  <c r="H638" i="33"/>
  <c r="G639" i="33"/>
  <c r="H639" i="33"/>
  <c r="G640" i="33"/>
  <c r="H640" i="33"/>
  <c r="G641" i="33"/>
  <c r="H641" i="33"/>
  <c r="G642" i="33"/>
  <c r="H642" i="33"/>
  <c r="G643" i="33"/>
  <c r="H643" i="33"/>
  <c r="G644" i="33"/>
  <c r="H644" i="33"/>
  <c r="G645" i="33"/>
  <c r="H645" i="33"/>
  <c r="G646" i="33"/>
  <c r="H646" i="33"/>
  <c r="G647" i="33"/>
  <c r="H647" i="33"/>
  <c r="G648" i="33"/>
  <c r="H648" i="33"/>
  <c r="G649" i="33"/>
  <c r="H649" i="33"/>
  <c r="G650" i="33"/>
  <c r="H650" i="33"/>
  <c r="G651" i="33"/>
  <c r="H651" i="33"/>
  <c r="G652" i="33"/>
  <c r="H652" i="33"/>
  <c r="G653" i="33"/>
  <c r="H653" i="33"/>
  <c r="G654" i="33"/>
  <c r="H654" i="33"/>
  <c r="G655" i="33"/>
  <c r="H655" i="33"/>
  <c r="G656" i="33"/>
  <c r="H656" i="33"/>
  <c r="G657" i="33"/>
  <c r="H657" i="33"/>
  <c r="G658" i="33"/>
  <c r="H658" i="33"/>
  <c r="G659" i="33"/>
  <c r="H659" i="33"/>
  <c r="G660" i="33"/>
  <c r="H660" i="33"/>
  <c r="G661" i="33"/>
  <c r="H661" i="33"/>
  <c r="G662" i="33"/>
  <c r="H662" i="33"/>
  <c r="G663" i="33"/>
  <c r="H663" i="33"/>
  <c r="G664" i="33"/>
  <c r="H664" i="33"/>
  <c r="G665" i="33"/>
  <c r="H665" i="33"/>
  <c r="G666" i="33"/>
  <c r="H666" i="33"/>
  <c r="G667" i="33"/>
  <c r="H667" i="33"/>
  <c r="G668" i="33"/>
  <c r="H668" i="33"/>
  <c r="G669" i="33"/>
  <c r="H669" i="33"/>
  <c r="G670" i="33"/>
  <c r="H670" i="33"/>
  <c r="G671" i="33"/>
  <c r="H671" i="33"/>
  <c r="G672" i="33"/>
  <c r="H672" i="33"/>
  <c r="G673" i="33"/>
  <c r="H673" i="33"/>
  <c r="G674" i="33"/>
  <c r="H674" i="33"/>
  <c r="G675" i="33"/>
  <c r="H675" i="33"/>
  <c r="G676" i="33"/>
  <c r="H676" i="33"/>
  <c r="G677" i="33"/>
  <c r="H677" i="33"/>
  <c r="G678" i="33"/>
  <c r="H678" i="33"/>
  <c r="G679" i="33"/>
  <c r="H679" i="33"/>
  <c r="G680" i="33"/>
  <c r="H680" i="33"/>
  <c r="G681" i="33"/>
  <c r="H681" i="33"/>
  <c r="G682" i="33"/>
  <c r="H682" i="33"/>
  <c r="G683" i="33"/>
  <c r="H683" i="33"/>
  <c r="G684" i="33"/>
  <c r="H684" i="33"/>
  <c r="G685" i="33"/>
  <c r="H685" i="33"/>
  <c r="G686" i="33"/>
  <c r="H686" i="33"/>
  <c r="G687" i="33"/>
  <c r="H687" i="33"/>
  <c r="G688" i="33"/>
  <c r="H688" i="33"/>
  <c r="G689" i="33"/>
  <c r="H689" i="33"/>
  <c r="G690" i="33"/>
  <c r="H690" i="33"/>
  <c r="G691" i="33"/>
  <c r="H691" i="33"/>
  <c r="G692" i="33"/>
  <c r="H692" i="33"/>
  <c r="G693" i="33"/>
  <c r="H693" i="33"/>
  <c r="G694" i="33"/>
  <c r="H694" i="33"/>
  <c r="G695" i="33"/>
  <c r="H695" i="33"/>
  <c r="G696" i="33"/>
  <c r="H696" i="33"/>
  <c r="G697" i="33"/>
  <c r="H697" i="33"/>
  <c r="G698" i="33"/>
  <c r="H698" i="33"/>
  <c r="G699" i="33"/>
  <c r="H699" i="33"/>
  <c r="G700" i="33"/>
  <c r="H700" i="33"/>
  <c r="G701" i="33"/>
  <c r="H701" i="33"/>
  <c r="G702" i="33"/>
  <c r="H702" i="33"/>
  <c r="G703" i="33"/>
  <c r="H703" i="33"/>
  <c r="G704" i="33"/>
  <c r="H704" i="33"/>
  <c r="G705" i="33"/>
  <c r="H705" i="33"/>
  <c r="G706" i="33"/>
  <c r="H706" i="33"/>
  <c r="G707" i="33"/>
  <c r="H707" i="33"/>
  <c r="G708" i="33"/>
  <c r="H708" i="33"/>
  <c r="G709" i="33"/>
  <c r="H709" i="33"/>
  <c r="G710" i="33"/>
  <c r="H710" i="33"/>
  <c r="G711" i="33"/>
  <c r="H711" i="33"/>
  <c r="G712" i="33"/>
  <c r="H712" i="33"/>
  <c r="G713" i="33"/>
  <c r="H713" i="33"/>
  <c r="G714" i="33"/>
  <c r="H714" i="33"/>
  <c r="G715" i="33"/>
  <c r="H715" i="33"/>
  <c r="G716" i="33"/>
  <c r="H716" i="33"/>
  <c r="G717" i="33"/>
  <c r="H717" i="33"/>
  <c r="G718" i="33"/>
  <c r="H718" i="33"/>
  <c r="G719" i="33"/>
  <c r="H719" i="33"/>
  <c r="G720" i="33"/>
  <c r="H720" i="33"/>
  <c r="G721" i="33"/>
  <c r="H721" i="33"/>
  <c r="G722" i="33"/>
  <c r="H722" i="33"/>
  <c r="G723" i="33"/>
  <c r="H723" i="33"/>
  <c r="G724" i="33"/>
  <c r="H724" i="33"/>
  <c r="G725" i="33"/>
  <c r="H725" i="33"/>
  <c r="G726" i="33"/>
  <c r="H726" i="33"/>
  <c r="G727" i="33"/>
  <c r="H727" i="33"/>
  <c r="G728" i="33"/>
  <c r="H728" i="33"/>
  <c r="G729" i="33"/>
  <c r="H729" i="33"/>
  <c r="G730" i="33"/>
  <c r="H730" i="33"/>
  <c r="G731" i="33"/>
  <c r="H731" i="33"/>
  <c r="G732" i="33"/>
  <c r="H732" i="33"/>
  <c r="G733" i="33"/>
  <c r="H733" i="33"/>
  <c r="G734" i="33"/>
  <c r="H734" i="33"/>
  <c r="G735" i="33"/>
  <c r="H735" i="33"/>
  <c r="G736" i="33"/>
  <c r="H736" i="33"/>
  <c r="G737" i="33"/>
  <c r="H737" i="33"/>
  <c r="G738" i="33"/>
  <c r="H738" i="33"/>
  <c r="G739" i="33"/>
  <c r="H739" i="33"/>
  <c r="G740" i="33"/>
  <c r="H740" i="33"/>
  <c r="G741" i="33"/>
  <c r="H741" i="33"/>
  <c r="G742" i="33"/>
  <c r="H742" i="33"/>
  <c r="G743" i="33"/>
  <c r="H743" i="33"/>
  <c r="G744" i="33"/>
  <c r="H744" i="33"/>
  <c r="G745" i="33"/>
  <c r="H745" i="33"/>
  <c r="G746" i="33"/>
  <c r="H746" i="33"/>
  <c r="G747" i="33"/>
  <c r="H747" i="33"/>
  <c r="G748" i="33"/>
  <c r="H748" i="33"/>
  <c r="G749" i="33"/>
  <c r="H749" i="33"/>
  <c r="G750" i="33"/>
  <c r="H750" i="33"/>
  <c r="G751" i="33"/>
  <c r="H751" i="33"/>
  <c r="G752" i="33"/>
  <c r="H752" i="33"/>
  <c r="G753" i="33"/>
  <c r="H753" i="33"/>
  <c r="G754" i="33"/>
  <c r="H754" i="33"/>
  <c r="G755" i="33"/>
  <c r="H755" i="33"/>
  <c r="G756" i="33"/>
  <c r="H756" i="33"/>
  <c r="G757" i="33"/>
  <c r="H757" i="33"/>
  <c r="G758" i="33"/>
  <c r="H758" i="33"/>
  <c r="G759" i="33"/>
  <c r="H759" i="33"/>
  <c r="G760" i="33"/>
  <c r="H760" i="33"/>
  <c r="G761" i="33"/>
  <c r="H761" i="33"/>
  <c r="G762" i="33"/>
  <c r="H762" i="33"/>
  <c r="G763" i="33"/>
  <c r="H763" i="33"/>
  <c r="G764" i="33"/>
  <c r="H764" i="33"/>
  <c r="G765" i="33"/>
  <c r="H765" i="33"/>
  <c r="G766" i="33"/>
  <c r="H766" i="33"/>
  <c r="G767" i="33"/>
  <c r="H767" i="33"/>
  <c r="G768" i="33"/>
  <c r="H768" i="33"/>
  <c r="G769" i="33"/>
  <c r="H769" i="33"/>
  <c r="G770" i="33"/>
  <c r="H770" i="33"/>
  <c r="G771" i="33"/>
  <c r="H771" i="33"/>
  <c r="G772" i="33"/>
  <c r="H772" i="33"/>
  <c r="G773" i="33"/>
  <c r="H773" i="33"/>
  <c r="G774" i="33"/>
  <c r="H774" i="33"/>
  <c r="G775" i="33"/>
  <c r="H775" i="33"/>
  <c r="G776" i="33"/>
  <c r="H776" i="33"/>
  <c r="G777" i="33"/>
  <c r="H777" i="33"/>
  <c r="G778" i="33"/>
  <c r="H778" i="33"/>
  <c r="G779" i="33"/>
  <c r="H779" i="33"/>
  <c r="G780" i="33"/>
  <c r="H780" i="33"/>
  <c r="G781" i="33"/>
  <c r="H781" i="33"/>
  <c r="G782" i="33"/>
  <c r="H782" i="33"/>
  <c r="G783" i="33"/>
  <c r="H783" i="33"/>
  <c r="G784" i="33"/>
  <c r="H784" i="33"/>
  <c r="G785" i="33"/>
  <c r="H785" i="33"/>
  <c r="G786" i="33"/>
  <c r="H786" i="33"/>
  <c r="G787" i="33"/>
  <c r="H787" i="33"/>
  <c r="G788" i="33"/>
  <c r="H788" i="33"/>
  <c r="G789" i="33"/>
  <c r="H789" i="33"/>
  <c r="G790" i="33"/>
  <c r="H790" i="33"/>
  <c r="G791" i="33"/>
  <c r="H791" i="33"/>
  <c r="G792" i="33"/>
  <c r="H792" i="33"/>
  <c r="G793" i="33"/>
  <c r="H793" i="33"/>
  <c r="G794" i="33"/>
  <c r="H794" i="33"/>
  <c r="G795" i="33"/>
  <c r="H795" i="33"/>
  <c r="G796" i="33"/>
  <c r="H796" i="33"/>
  <c r="G797" i="33"/>
  <c r="H797" i="33"/>
  <c r="G798" i="33"/>
  <c r="H798" i="33"/>
  <c r="G799" i="33"/>
  <c r="H799" i="33"/>
  <c r="G800" i="33"/>
  <c r="H800" i="33"/>
  <c r="G801" i="33"/>
  <c r="H801" i="33"/>
  <c r="G802" i="33"/>
  <c r="H802" i="33"/>
  <c r="G803" i="33"/>
  <c r="H803" i="33"/>
  <c r="G804" i="33"/>
  <c r="H804" i="33"/>
  <c r="G805" i="33"/>
  <c r="H805" i="33"/>
  <c r="G806" i="33"/>
  <c r="H806" i="33"/>
  <c r="G807" i="33"/>
  <c r="H807" i="33"/>
  <c r="G808" i="33"/>
  <c r="H808" i="33"/>
  <c r="G809" i="33"/>
  <c r="H809" i="33"/>
  <c r="G810" i="33"/>
  <c r="H810" i="33"/>
  <c r="G811" i="33"/>
  <c r="H811" i="33"/>
  <c r="G812" i="33"/>
  <c r="H812" i="33"/>
  <c r="G813" i="33"/>
  <c r="H813" i="33"/>
  <c r="G814" i="33"/>
  <c r="H814" i="33"/>
  <c r="G815" i="33"/>
  <c r="H815" i="33"/>
  <c r="G816" i="33"/>
  <c r="H816" i="33"/>
  <c r="G817" i="33"/>
  <c r="H817" i="33"/>
  <c r="G818" i="33"/>
  <c r="H818" i="33"/>
  <c r="G819" i="33"/>
  <c r="H819" i="33"/>
  <c r="G820" i="33"/>
  <c r="H820" i="33"/>
  <c r="G821" i="33"/>
  <c r="H821" i="33"/>
  <c r="G822" i="33"/>
  <c r="H822" i="33"/>
  <c r="G823" i="33"/>
  <c r="H823" i="33"/>
  <c r="G824" i="33"/>
  <c r="H824" i="33"/>
  <c r="G825" i="33"/>
  <c r="H825" i="33"/>
  <c r="G826" i="33"/>
  <c r="H826" i="33"/>
  <c r="G827" i="33"/>
  <c r="H827" i="33"/>
  <c r="G828" i="33"/>
  <c r="H828" i="33"/>
  <c r="G829" i="33"/>
  <c r="H829" i="33"/>
  <c r="G830" i="33"/>
  <c r="H830" i="33"/>
  <c r="G831" i="33"/>
  <c r="H831" i="33"/>
  <c r="G832" i="33"/>
  <c r="H832" i="33"/>
  <c r="G833" i="33"/>
  <c r="H833" i="33"/>
  <c r="G834" i="33"/>
  <c r="H834" i="33"/>
  <c r="G835" i="33"/>
  <c r="H835" i="33"/>
  <c r="G836" i="33"/>
  <c r="H836" i="33"/>
  <c r="G837" i="33"/>
  <c r="H837" i="33"/>
  <c r="G838" i="33"/>
  <c r="H838" i="33"/>
  <c r="G839" i="33"/>
  <c r="H839" i="33"/>
  <c r="G840" i="33"/>
  <c r="H840" i="33"/>
  <c r="G841" i="33"/>
  <c r="H841" i="33"/>
  <c r="G842" i="33"/>
  <c r="H842" i="33"/>
  <c r="G843" i="33"/>
  <c r="H843" i="33"/>
  <c r="G844" i="33"/>
  <c r="H844" i="33"/>
  <c r="G845" i="33"/>
  <c r="H845" i="33"/>
  <c r="G846" i="33"/>
  <c r="H846" i="33"/>
  <c r="G847" i="33"/>
  <c r="H847" i="33"/>
  <c r="G848" i="33"/>
  <c r="H848" i="33"/>
  <c r="G849" i="33"/>
  <c r="H849" i="33"/>
  <c r="G850" i="33"/>
  <c r="H850" i="33"/>
  <c r="G851" i="33"/>
  <c r="H851" i="33"/>
  <c r="G852" i="33"/>
  <c r="H852" i="33"/>
  <c r="G853" i="33"/>
  <c r="H853" i="33"/>
  <c r="G854" i="33"/>
  <c r="H854" i="33"/>
  <c r="G855" i="33"/>
  <c r="H855" i="33"/>
  <c r="G856" i="33"/>
  <c r="H856" i="33"/>
  <c r="G857" i="33"/>
  <c r="H857" i="33"/>
  <c r="G858" i="33"/>
  <c r="H858" i="33"/>
  <c r="G859" i="33"/>
  <c r="H859" i="33"/>
  <c r="G860" i="33"/>
  <c r="H860" i="33"/>
  <c r="G861" i="33"/>
  <c r="H861" i="33"/>
  <c r="G862" i="33"/>
  <c r="H862" i="33"/>
  <c r="G863" i="33"/>
  <c r="H863" i="33"/>
  <c r="G864" i="33"/>
  <c r="H864" i="33"/>
  <c r="G865" i="33"/>
  <c r="H865" i="33"/>
  <c r="G866" i="33"/>
  <c r="H866" i="33"/>
  <c r="G867" i="33"/>
  <c r="H867" i="33"/>
  <c r="G868" i="33"/>
  <c r="H868" i="33"/>
  <c r="G869" i="33"/>
  <c r="H869" i="33"/>
  <c r="G870" i="33"/>
  <c r="H870" i="33"/>
  <c r="G871" i="33"/>
  <c r="H871" i="33"/>
  <c r="G872" i="33"/>
  <c r="H872" i="33"/>
  <c r="G873" i="33"/>
  <c r="H873" i="33"/>
  <c r="G874" i="33"/>
  <c r="H874" i="33"/>
  <c r="G875" i="33"/>
  <c r="H875" i="33"/>
  <c r="G876" i="33"/>
  <c r="H876" i="33"/>
  <c r="G877" i="33"/>
  <c r="H877" i="33"/>
  <c r="G878" i="33"/>
  <c r="H878" i="33"/>
  <c r="G879" i="33"/>
  <c r="H879" i="33"/>
  <c r="G880" i="33"/>
  <c r="H880" i="33"/>
  <c r="G881" i="33"/>
  <c r="H881" i="33"/>
  <c r="G882" i="33"/>
  <c r="H882" i="33"/>
  <c r="G883" i="33"/>
  <c r="H883" i="33"/>
  <c r="G884" i="33"/>
  <c r="H884" i="33"/>
  <c r="G885" i="33"/>
  <c r="H885" i="33"/>
  <c r="G886" i="33"/>
  <c r="H886" i="33"/>
  <c r="G887" i="33"/>
  <c r="H887" i="33"/>
  <c r="G888" i="33"/>
  <c r="H888" i="33"/>
  <c r="G889" i="33"/>
  <c r="H889" i="33"/>
  <c r="G890" i="33"/>
  <c r="H890" i="33"/>
  <c r="G891" i="33"/>
  <c r="H891" i="33"/>
  <c r="G892" i="33"/>
  <c r="H892" i="33"/>
  <c r="G893" i="33"/>
  <c r="H893" i="33"/>
  <c r="G894" i="33"/>
  <c r="H894" i="33"/>
  <c r="G895" i="33"/>
  <c r="H895" i="33"/>
  <c r="G896" i="33"/>
  <c r="H896" i="33"/>
  <c r="G897" i="33"/>
  <c r="H897" i="33"/>
  <c r="G898" i="33"/>
  <c r="H898" i="33"/>
  <c r="G899" i="33"/>
  <c r="H899" i="33"/>
  <c r="G900" i="33"/>
  <c r="H900" i="33"/>
  <c r="G901" i="33"/>
  <c r="H901" i="33"/>
  <c r="G902" i="33"/>
  <c r="H902" i="33"/>
  <c r="G903" i="33"/>
  <c r="H903" i="33"/>
  <c r="G904" i="33"/>
  <c r="H904" i="33"/>
  <c r="G905" i="33"/>
  <c r="H905" i="33"/>
  <c r="G906" i="33"/>
  <c r="H906" i="33"/>
  <c r="G907" i="33"/>
  <c r="H907" i="33"/>
  <c r="G908" i="33"/>
  <c r="H908" i="33"/>
  <c r="G909" i="33"/>
  <c r="H909" i="33"/>
  <c r="G910" i="33"/>
  <c r="H910" i="33"/>
  <c r="G911" i="33"/>
  <c r="H911" i="33"/>
  <c r="G912" i="33"/>
  <c r="H912" i="33"/>
  <c r="G913" i="33"/>
  <c r="H913" i="33"/>
  <c r="G914" i="33"/>
  <c r="H914" i="33"/>
  <c r="G915" i="33"/>
  <c r="H915" i="33"/>
  <c r="G916" i="33"/>
  <c r="H916" i="33"/>
  <c r="G917" i="33"/>
  <c r="H917" i="33"/>
  <c r="G918" i="33"/>
  <c r="H918" i="33"/>
  <c r="G919" i="33"/>
  <c r="H919" i="33"/>
  <c r="G920" i="33"/>
  <c r="H920" i="33"/>
  <c r="G921" i="33"/>
  <c r="H921" i="33"/>
  <c r="G922" i="33"/>
  <c r="H922" i="33"/>
  <c r="G923" i="33"/>
  <c r="H923" i="33"/>
  <c r="G924" i="33"/>
  <c r="H924" i="33"/>
  <c r="G925" i="33"/>
  <c r="H925" i="33"/>
  <c r="G926" i="33"/>
  <c r="H926" i="33"/>
  <c r="G927" i="33"/>
  <c r="H927" i="33"/>
  <c r="G928" i="33"/>
  <c r="H928" i="33"/>
  <c r="G929" i="33"/>
  <c r="H929" i="33"/>
  <c r="G930" i="33"/>
  <c r="H930" i="33"/>
  <c r="G931" i="33"/>
  <c r="H931" i="33"/>
  <c r="G932" i="33"/>
  <c r="H932" i="33"/>
  <c r="G933" i="33"/>
  <c r="H933" i="33"/>
  <c r="G934" i="33"/>
  <c r="H934" i="33"/>
  <c r="G935" i="33"/>
  <c r="H935" i="33"/>
  <c r="G936" i="33"/>
  <c r="H936" i="33"/>
  <c r="G937" i="33"/>
  <c r="H937" i="33"/>
  <c r="G938" i="33"/>
  <c r="H938" i="33"/>
  <c r="G939" i="33"/>
  <c r="H939" i="33"/>
  <c r="G940" i="33"/>
  <c r="H940" i="33"/>
  <c r="G941" i="33"/>
  <c r="H941" i="33"/>
  <c r="G942" i="33"/>
  <c r="H942" i="33"/>
  <c r="G943" i="33"/>
  <c r="H943" i="33"/>
  <c r="G944" i="33"/>
  <c r="H944" i="33"/>
  <c r="G945" i="33"/>
  <c r="H945" i="33"/>
  <c r="G946" i="33"/>
  <c r="H946" i="33"/>
  <c r="G947" i="33"/>
  <c r="H947" i="33"/>
  <c r="G948" i="33"/>
  <c r="H948" i="33"/>
  <c r="G949" i="33"/>
  <c r="H949" i="33"/>
  <c r="G950" i="33"/>
  <c r="H950" i="33"/>
  <c r="G951" i="33"/>
  <c r="H951" i="33"/>
  <c r="G952" i="33"/>
  <c r="H952" i="33"/>
  <c r="G953" i="33"/>
  <c r="H953" i="33"/>
  <c r="G954" i="33"/>
  <c r="H954" i="33"/>
  <c r="G955" i="33"/>
  <c r="H955" i="33"/>
  <c r="G956" i="33"/>
  <c r="H956" i="33"/>
  <c r="G957" i="33"/>
  <c r="H957" i="33"/>
  <c r="G958" i="33"/>
  <c r="H958" i="33"/>
  <c r="G959" i="33"/>
  <c r="H959" i="33"/>
  <c r="G960" i="33"/>
  <c r="H960" i="33"/>
  <c r="G961" i="33"/>
  <c r="H961" i="33"/>
  <c r="G962" i="33"/>
  <c r="H962" i="33"/>
  <c r="G963" i="33"/>
  <c r="H963" i="33"/>
  <c r="G964" i="33"/>
  <c r="H964" i="33"/>
  <c r="G965" i="33"/>
  <c r="H965" i="33"/>
  <c r="G966" i="33"/>
  <c r="H966" i="33"/>
  <c r="G967" i="33"/>
  <c r="H967" i="33"/>
  <c r="G968" i="33"/>
  <c r="H968" i="33"/>
  <c r="G969" i="33"/>
  <c r="H969" i="33"/>
  <c r="G970" i="33"/>
  <c r="H970" i="33"/>
  <c r="G971" i="33"/>
  <c r="H971" i="33"/>
  <c r="G972" i="33"/>
  <c r="H972" i="33"/>
  <c r="G973" i="33"/>
  <c r="H973" i="33"/>
  <c r="G974" i="33"/>
  <c r="H974" i="33"/>
  <c r="G975" i="33"/>
  <c r="H975" i="33"/>
  <c r="G976" i="33"/>
  <c r="H976" i="33"/>
  <c r="G977" i="33"/>
  <c r="H977" i="33"/>
  <c r="G978" i="33"/>
  <c r="H978" i="33"/>
  <c r="G979" i="33"/>
  <c r="H979" i="33"/>
  <c r="G980" i="33"/>
  <c r="H980" i="33"/>
  <c r="G981" i="33"/>
  <c r="H981" i="33"/>
  <c r="G982" i="33"/>
  <c r="H982" i="33"/>
  <c r="G983" i="33"/>
  <c r="H983" i="33"/>
  <c r="G984" i="33"/>
  <c r="H984" i="33"/>
  <c r="G985" i="33"/>
  <c r="H985" i="33"/>
  <c r="G986" i="33"/>
  <c r="H986" i="33"/>
  <c r="G987" i="33"/>
  <c r="H987" i="33"/>
  <c r="G988" i="33"/>
  <c r="H988" i="33"/>
  <c r="G989" i="33"/>
  <c r="H989" i="33"/>
  <c r="G990" i="33"/>
  <c r="H990" i="33"/>
  <c r="G991" i="33"/>
  <c r="H991" i="33"/>
  <c r="G992" i="33"/>
  <c r="H992" i="33"/>
  <c r="G993" i="33"/>
  <c r="H993" i="33"/>
  <c r="G994" i="33"/>
  <c r="H994" i="33"/>
  <c r="G995" i="33"/>
  <c r="H995" i="33"/>
  <c r="G996" i="33"/>
  <c r="H996" i="33"/>
  <c r="G997" i="33"/>
  <c r="H997" i="33"/>
  <c r="G998" i="33"/>
  <c r="H998" i="33"/>
  <c r="G999" i="33"/>
  <c r="H999" i="33"/>
  <c r="G1000" i="33"/>
  <c r="H1000" i="33"/>
  <c r="G1001" i="33"/>
  <c r="H1001" i="33"/>
  <c r="G47" i="2"/>
  <c r="E6" i="15"/>
  <c r="AL27" i="27"/>
  <c r="AH17" i="27"/>
  <c r="AK13" i="27"/>
  <c r="AK14" i="27"/>
  <c r="AK11" i="27"/>
  <c r="AK8" i="27"/>
  <c r="AK7" i="27"/>
  <c r="AK6" i="27"/>
  <c r="AK5" i="27"/>
  <c r="AK4" i="27"/>
  <c r="AK9" i="27"/>
  <c r="AK12" i="27"/>
  <c r="AK10" i="27"/>
  <c r="R29" i="27"/>
  <c r="P28" i="27"/>
  <c r="P29" i="27"/>
  <c r="P30" i="27"/>
  <c r="P31" i="27"/>
  <c r="P32" i="27"/>
  <c r="P33" i="27"/>
  <c r="P34" i="27"/>
  <c r="P35" i="27"/>
  <c r="P36" i="27"/>
  <c r="P27" i="27"/>
  <c r="G46" i="2"/>
  <c r="G45" i="2"/>
  <c r="P3" i="3"/>
  <c r="P4" i="3"/>
  <c r="P5" i="3"/>
  <c r="P6" i="3"/>
  <c r="P7" i="3"/>
  <c r="P8" i="3"/>
  <c r="P9" i="3"/>
  <c r="P10" i="3"/>
  <c r="P11" i="3"/>
  <c r="P12" i="3"/>
  <c r="P13" i="3"/>
  <c r="P2" i="3"/>
  <c r="O3" i="3"/>
  <c r="O4" i="3"/>
  <c r="O5" i="3"/>
  <c r="O6" i="3"/>
  <c r="O7" i="3"/>
  <c r="O8" i="3"/>
  <c r="O9" i="3"/>
  <c r="O10" i="3"/>
  <c r="O11" i="3"/>
  <c r="O12" i="3"/>
  <c r="O13" i="3"/>
  <c r="G13" i="3"/>
  <c r="G12" i="3"/>
  <c r="G11" i="3"/>
  <c r="G10" i="3"/>
  <c r="G9" i="3"/>
  <c r="G8" i="3"/>
  <c r="G7" i="3"/>
  <c r="G6" i="3"/>
  <c r="G5" i="3"/>
  <c r="G4" i="3"/>
  <c r="G3" i="3"/>
  <c r="G2" i="3"/>
  <c r="D33" i="2"/>
  <c r="D32" i="2"/>
  <c r="D28" i="2"/>
  <c r="D27" i="2"/>
  <c r="D23" i="2"/>
  <c r="D22" i="2"/>
  <c r="D18" i="2"/>
  <c r="D17" i="2"/>
  <c r="D12" i="2"/>
  <c r="D11" i="2"/>
  <c r="D6" i="2"/>
  <c r="D5" i="2"/>
  <c r="L33" i="2"/>
  <c r="N33" i="2"/>
  <c r="C13" i="3"/>
  <c r="I13" i="3"/>
  <c r="J13" i="3"/>
  <c r="K13" i="3"/>
  <c r="L32" i="2"/>
  <c r="N32" i="2"/>
  <c r="L28" i="2"/>
  <c r="N28" i="2"/>
  <c r="C11" i="3"/>
  <c r="I11" i="3"/>
  <c r="J11" i="3"/>
  <c r="L23" i="2"/>
  <c r="N23" i="2"/>
  <c r="C9" i="3"/>
  <c r="I9" i="3"/>
  <c r="L18" i="2"/>
  <c r="N18" i="2"/>
  <c r="C7" i="3"/>
  <c r="L12" i="2"/>
  <c r="N12" i="2"/>
  <c r="C5" i="3"/>
  <c r="I5" i="3"/>
  <c r="L6" i="2"/>
  <c r="N6" i="2"/>
  <c r="Q6" i="2"/>
  <c r="P6" i="2"/>
  <c r="R6" i="2"/>
  <c r="L27" i="2"/>
  <c r="N27" i="2"/>
  <c r="C10" i="3"/>
  <c r="I10" i="3"/>
  <c r="L22" i="2"/>
  <c r="N22" i="2"/>
  <c r="L17" i="2"/>
  <c r="N17" i="2"/>
  <c r="L11" i="2"/>
  <c r="N11" i="2"/>
  <c r="C4" i="3"/>
  <c r="I41" i="2"/>
  <c r="J41" i="2"/>
  <c r="K41" i="2"/>
  <c r="L41" i="2"/>
  <c r="F41" i="2"/>
  <c r="M40" i="2"/>
  <c r="M39" i="2"/>
  <c r="B33" i="2"/>
  <c r="C33" i="2"/>
  <c r="B32" i="2"/>
  <c r="C32" i="2"/>
  <c r="D12" i="3"/>
  <c r="B28" i="2"/>
  <c r="E11" i="3"/>
  <c r="B23" i="2"/>
  <c r="C23" i="2"/>
  <c r="E23" i="2"/>
  <c r="G23" i="2"/>
  <c r="B17" i="2"/>
  <c r="B27" i="2"/>
  <c r="C27" i="2"/>
  <c r="E27" i="2"/>
  <c r="B22" i="2"/>
  <c r="E8" i="3"/>
  <c r="B18" i="2"/>
  <c r="C18" i="2"/>
  <c r="E18" i="2"/>
  <c r="G18" i="2"/>
  <c r="B12" i="2"/>
  <c r="C12" i="2"/>
  <c r="E12" i="2"/>
  <c r="B11" i="2"/>
  <c r="C11" i="2"/>
  <c r="D4" i="3"/>
  <c r="L5" i="2"/>
  <c r="N5" i="2"/>
  <c r="B6" i="2"/>
  <c r="E3" i="3"/>
  <c r="B5" i="2"/>
  <c r="E2" i="3"/>
  <c r="F27" i="2"/>
  <c r="H27" i="2"/>
  <c r="I27" i="2"/>
  <c r="G27" i="2"/>
  <c r="F12" i="2"/>
  <c r="H12" i="2"/>
  <c r="I12" i="2"/>
  <c r="G12" i="2"/>
  <c r="C17" i="2"/>
  <c r="D6" i="3"/>
  <c r="B40" i="2"/>
  <c r="J9" i="3"/>
  <c r="K9" i="3"/>
  <c r="J10" i="3"/>
  <c r="K10" i="3"/>
  <c r="D18" i="3"/>
  <c r="E18" i="3"/>
  <c r="J5" i="3"/>
  <c r="K5" i="3"/>
  <c r="C28" i="2"/>
  <c r="E28" i="2"/>
  <c r="I4" i="3"/>
  <c r="O32" i="2"/>
  <c r="M12" i="3"/>
  <c r="Q32" i="2"/>
  <c r="P32" i="2"/>
  <c r="R32" i="2"/>
  <c r="C12" i="3"/>
  <c r="Q17" i="2"/>
  <c r="P17" i="2"/>
  <c r="R17" i="2"/>
  <c r="C6" i="3"/>
  <c r="I6" i="3"/>
  <c r="P22" i="2"/>
  <c r="R22" i="2"/>
  <c r="C8" i="3"/>
  <c r="Q22" i="2"/>
  <c r="D10" i="3"/>
  <c r="E6" i="3"/>
  <c r="D7" i="3"/>
  <c r="E10" i="3"/>
  <c r="E22" i="3"/>
  <c r="E7" i="3"/>
  <c r="O17" i="2"/>
  <c r="M6" i="3"/>
  <c r="O33" i="2"/>
  <c r="M13" i="3"/>
  <c r="E13" i="3"/>
  <c r="E4" i="3"/>
  <c r="F4" i="3"/>
  <c r="H4" i="3"/>
  <c r="D5" i="3"/>
  <c r="D9" i="3"/>
  <c r="D13" i="3"/>
  <c r="F13" i="3"/>
  <c r="H13" i="3"/>
  <c r="E12" i="3"/>
  <c r="E5" i="3"/>
  <c r="E9" i="3"/>
  <c r="E21" i="3"/>
  <c r="K11" i="3"/>
  <c r="I7" i="3"/>
  <c r="Q18" i="2"/>
  <c r="P18" i="2"/>
  <c r="R18" i="2"/>
  <c r="O18" i="2"/>
  <c r="M7" i="3"/>
  <c r="O27" i="2"/>
  <c r="M10" i="3"/>
  <c r="Q27" i="2"/>
  <c r="P27" i="2"/>
  <c r="R27" i="2"/>
  <c r="O23" i="2"/>
  <c r="M9" i="3"/>
  <c r="Q23" i="2"/>
  <c r="P23" i="2"/>
  <c r="R23" i="2"/>
  <c r="Q11" i="2"/>
  <c r="P11" i="2"/>
  <c r="R11" i="2"/>
  <c r="C2" i="3"/>
  <c r="Q5" i="2"/>
  <c r="P5" i="2"/>
  <c r="R5" i="2"/>
  <c r="Q12" i="2"/>
  <c r="P12" i="2"/>
  <c r="R12" i="2"/>
  <c r="Q28" i="2"/>
  <c r="P28" i="2"/>
  <c r="R28" i="2"/>
  <c r="Q33" i="2"/>
  <c r="P33" i="2"/>
  <c r="R33" i="2"/>
  <c r="C3" i="3"/>
  <c r="O11" i="2"/>
  <c r="M4" i="3"/>
  <c r="O12" i="2"/>
  <c r="M5" i="3"/>
  <c r="E17" i="2"/>
  <c r="E32" i="2"/>
  <c r="M41" i="2"/>
  <c r="C22" i="2"/>
  <c r="O22" i="2"/>
  <c r="M8" i="3"/>
  <c r="M22" i="2"/>
  <c r="N8" i="3"/>
  <c r="M27" i="2"/>
  <c r="N10" i="3"/>
  <c r="E33" i="2"/>
  <c r="G33" i="2"/>
  <c r="M28" i="2"/>
  <c r="N11" i="3"/>
  <c r="M17" i="2"/>
  <c r="N6" i="3"/>
  <c r="M32" i="2"/>
  <c r="N12" i="3"/>
  <c r="M18" i="2"/>
  <c r="N7" i="3"/>
  <c r="M33" i="2"/>
  <c r="N13" i="3"/>
  <c r="M11" i="2"/>
  <c r="N4" i="3"/>
  <c r="M12" i="2"/>
  <c r="N5" i="3"/>
  <c r="M23" i="2"/>
  <c r="N9" i="3"/>
  <c r="F23" i="2"/>
  <c r="H23" i="2"/>
  <c r="I23" i="2"/>
  <c r="F18" i="2"/>
  <c r="H18" i="2"/>
  <c r="I18" i="2"/>
  <c r="E11" i="2"/>
  <c r="F33" i="2"/>
  <c r="H33" i="2"/>
  <c r="I33" i="2"/>
  <c r="C5" i="2"/>
  <c r="M5" i="2"/>
  <c r="N2" i="3"/>
  <c r="M6" i="2"/>
  <c r="N3" i="3"/>
  <c r="B7" i="2"/>
  <c r="C6" i="2"/>
  <c r="F28" i="2"/>
  <c r="H28" i="2"/>
  <c r="G28" i="2"/>
  <c r="O28" i="2"/>
  <c r="M11" i="3"/>
  <c r="F17" i="2"/>
  <c r="H17" i="2"/>
  <c r="I17" i="2"/>
  <c r="G17" i="2"/>
  <c r="F11" i="2"/>
  <c r="H11" i="2"/>
  <c r="I11" i="2"/>
  <c r="G11" i="2"/>
  <c r="F32" i="2"/>
  <c r="H32" i="2"/>
  <c r="G32" i="2"/>
  <c r="G34" i="2"/>
  <c r="J7" i="3"/>
  <c r="K7" i="3"/>
  <c r="F12" i="3"/>
  <c r="E23" i="3"/>
  <c r="F23" i="3"/>
  <c r="H23" i="3"/>
  <c r="J6" i="3"/>
  <c r="K6" i="3"/>
  <c r="F22" i="3"/>
  <c r="H22" i="3"/>
  <c r="J4" i="3"/>
  <c r="K4" i="3"/>
  <c r="L4" i="3"/>
  <c r="J20" i="3"/>
  <c r="E19" i="3"/>
  <c r="F19" i="3"/>
  <c r="H19" i="3"/>
  <c r="F6" i="3"/>
  <c r="L6" i="3"/>
  <c r="E20" i="3"/>
  <c r="F20" i="3"/>
  <c r="H20" i="3"/>
  <c r="D11" i="3"/>
  <c r="F11" i="3"/>
  <c r="H11" i="3"/>
  <c r="F10" i="3"/>
  <c r="I8" i="3"/>
  <c r="H12" i="3"/>
  <c r="I12" i="3"/>
  <c r="J12" i="3"/>
  <c r="K12" i="3"/>
  <c r="L12" i="3"/>
  <c r="F9" i="3"/>
  <c r="L13" i="3"/>
  <c r="E22" i="2"/>
  <c r="D8" i="3"/>
  <c r="F8" i="3"/>
  <c r="H8" i="3"/>
  <c r="E6" i="2"/>
  <c r="D3" i="3"/>
  <c r="F3" i="3"/>
  <c r="H3" i="3"/>
  <c r="O5" i="2"/>
  <c r="M2" i="3"/>
  <c r="D2" i="3"/>
  <c r="F2" i="3"/>
  <c r="H2" i="3"/>
  <c r="F5" i="3"/>
  <c r="F7" i="3"/>
  <c r="H7" i="3"/>
  <c r="J23" i="3"/>
  <c r="I2" i="3"/>
  <c r="I3" i="3"/>
  <c r="E5" i="2"/>
  <c r="C7" i="2"/>
  <c r="O6" i="2"/>
  <c r="M3" i="3"/>
  <c r="M19" i="3"/>
  <c r="N19" i="3"/>
  <c r="M18" i="3"/>
  <c r="N18" i="3"/>
  <c r="O2" i="3"/>
  <c r="H34" i="2"/>
  <c r="I32" i="2"/>
  <c r="F5" i="2"/>
  <c r="H5" i="2"/>
  <c r="I5" i="2"/>
  <c r="G5" i="2"/>
  <c r="F22" i="2"/>
  <c r="H22" i="2"/>
  <c r="I22" i="2"/>
  <c r="G22" i="2"/>
  <c r="H6" i="3"/>
  <c r="J22" i="3"/>
  <c r="F6" i="2"/>
  <c r="H6" i="2"/>
  <c r="G6" i="2"/>
  <c r="G35" i="2"/>
  <c r="I28" i="2"/>
  <c r="J2" i="3"/>
  <c r="K2" i="3"/>
  <c r="L2" i="3"/>
  <c r="J18" i="3"/>
  <c r="J3" i="3"/>
  <c r="K3" i="3"/>
  <c r="L3" i="3"/>
  <c r="J19" i="3"/>
  <c r="J8" i="3"/>
  <c r="K8" i="3"/>
  <c r="L8" i="3"/>
  <c r="J24" i="3"/>
  <c r="F21" i="3"/>
  <c r="H21" i="3"/>
  <c r="L11" i="3"/>
  <c r="L7" i="3"/>
  <c r="L10" i="3"/>
  <c r="H10" i="3"/>
  <c r="J26" i="3"/>
  <c r="L5" i="3"/>
  <c r="H5" i="3"/>
  <c r="J21" i="3"/>
  <c r="H9" i="3"/>
  <c r="J25" i="3"/>
  <c r="L9" i="3"/>
  <c r="F7" i="2"/>
  <c r="H7" i="2"/>
  <c r="E7" i="2"/>
  <c r="G7" i="2"/>
  <c r="I6" i="2"/>
  <c r="I7" i="2"/>
</calcChain>
</file>

<file path=xl/sharedStrings.xml><?xml version="1.0" encoding="utf-8"?>
<sst xmlns="http://schemas.openxmlformats.org/spreadsheetml/2006/main" count="905" uniqueCount="290">
  <si>
    <t>26/11/2020 03:33 PM</t>
  </si>
  <si>
    <t>Sistemas de pago de bajo valor</t>
  </si>
  <si>
    <t xml:space="preserve"> Operaciones en TPV de Comercio Electrónico</t>
  </si>
  <si>
    <t>CF621, Trimestral, Sin Unidad, No Homogénea</t>
  </si>
  <si>
    <t/>
  </si>
  <si>
    <t>Ene-Mar 2015</t>
  </si>
  <si>
    <t>Abr-Jun 2015</t>
  </si>
  <si>
    <t>Jul-Sep 2015</t>
  </si>
  <si>
    <t>Oct-Dic 2015</t>
  </si>
  <si>
    <t>Ene-Mar 2016</t>
  </si>
  <si>
    <t>Abr-Jun 2016</t>
  </si>
  <si>
    <t>Jul-Sep 2016</t>
  </si>
  <si>
    <t>Oct-Dic 2016</t>
  </si>
  <si>
    <t>Ene-Mar 2017</t>
  </si>
  <si>
    <t>Abr-Jun 2017</t>
  </si>
  <si>
    <t>Jul-Sep 2017</t>
  </si>
  <si>
    <t>Oct-Dic 2017</t>
  </si>
  <si>
    <t>Ene-Mar 2018</t>
  </si>
  <si>
    <t>Abr-Jun 2018</t>
  </si>
  <si>
    <t>Jul-Sep 2018</t>
  </si>
  <si>
    <t>Oct-Dic 2018</t>
  </si>
  <si>
    <t>Ene-Mar 2019</t>
  </si>
  <si>
    <t>Abr-Jun 2019</t>
  </si>
  <si>
    <t>Jul-Sep 2019</t>
  </si>
  <si>
    <t>Oct-Dic 2019</t>
  </si>
  <si>
    <t>Operaciones con tarjetas en sitios de Comercio Electrónico</t>
  </si>
  <si>
    <t> ● Total de autorizaciones</t>
  </si>
  <si>
    <t>  ⚬ Número</t>
  </si>
  <si>
    <t>  ⚬ Monto (millones de pesos)</t>
  </si>
  <si>
    <t>  ⚬ Autorizaciones crédito</t>
  </si>
  <si>
    <t>   ￭ Número</t>
  </si>
  <si>
    <t>   ￭ Monto (millones de pesos)</t>
  </si>
  <si>
    <t>  ⚬ Autorizaciones débito</t>
  </si>
  <si>
    <t> ● Porcentajes de aceptación total 1/</t>
  </si>
  <si>
    <t>  ⚬ Monto</t>
  </si>
  <si>
    <t>  ⚬ Porcentajes de aceptación crédito</t>
  </si>
  <si>
    <t>   ￭ Monto</t>
  </si>
  <si>
    <t>  ⚬ Porcentajes de aceptación débito</t>
  </si>
  <si>
    <t> ● Porcentajes de contracargos total 2/</t>
  </si>
  <si>
    <t>  ⚬ Porcentajes de contracargos crédito</t>
  </si>
  <si>
    <t>  ⚬ Porcentajes de contracargos débito</t>
  </si>
  <si>
    <t> ● Porcentajes de devoluciones total 3/4/</t>
  </si>
  <si>
    <t>  ⚬ Porcentajes de devoluciones crédito</t>
  </si>
  <si>
    <t>  ⚬ Porcentajes de devoluciones débito</t>
  </si>
  <si>
    <t>Para consultar la información desagregada por banco, diríjase a la página de la CONDUSEF.</t>
  </si>
  <si>
    <t>Notas:</t>
  </si>
  <si>
    <t>1/ El porcentaje de aceptación es el número/monto de los pagos autorizados en términos del número/monto de las solicitudes de pago</t>
  </si>
  <si>
    <t>2/ El porcentaje de contracargos es el número/monto de los contracargos (operaciones que el tarjetahabiente reclama a su emisor por no reconocer el cargo o el monto de la compra, y por el cual este último inicia el proceso de recuperación de los recursos ante el banco del comercio) en términos del número/monto de los pagos autorizados</t>
  </si>
  <si>
    <t>3/ El porcentaje de devoluciones es el número/monto de las devoluciones (operaciones en las que el comercio solicita la entrega de recursos del banco del comercio al banco del tarjetahabiente, derivado de que el cliente devolvió los bienes o no hizo uso de los servicios adquiridos) en términos del número/monto de los pagos autorizados</t>
  </si>
  <si>
    <t>4/En el primer trimestre de 2017, las devoluciones no incluyen a BBVA Bancomer ni a Banamex</t>
  </si>
  <si>
    <t>Crédito</t>
  </si>
  <si>
    <t xml:space="preserve">Débito </t>
  </si>
  <si>
    <t>Autorizadas</t>
  </si>
  <si>
    <t>Reclamaciones</t>
  </si>
  <si>
    <t>Resolución</t>
  </si>
  <si>
    <t>No resolución</t>
  </si>
  <si>
    <t>Frecuencia</t>
  </si>
  <si>
    <t>Severidad</t>
  </si>
  <si>
    <t>Promedio</t>
  </si>
  <si>
    <t>Monto total (millones de pesos)</t>
  </si>
  <si>
    <t>Promedio en pesos</t>
  </si>
  <si>
    <t>Monto Contracargos</t>
  </si>
  <si>
    <t>Monto Contracargos (millones de pesos)</t>
  </si>
  <si>
    <t>Total</t>
  </si>
  <si>
    <t>Débito</t>
  </si>
  <si>
    <t>Ene-Mar 2020</t>
  </si>
  <si>
    <t>Abr-Jun 2020</t>
  </si>
  <si>
    <t>Jul-Sep 2020</t>
  </si>
  <si>
    <t>Nota 2020 es aproximado.</t>
  </si>
  <si>
    <t>% Resolución Favorable (El banco indemniza un porcentaje del contracargo)</t>
  </si>
  <si>
    <t xml:space="preserve">Monto promedio Contracargo </t>
  </si>
  <si>
    <t>Pérdida No Resolución (millones de pesos)</t>
  </si>
  <si>
    <t>Pérdida Resolución (millones de pesos)</t>
  </si>
  <si>
    <t>Grupo</t>
  </si>
  <si>
    <t>#Siniestros</t>
  </si>
  <si>
    <t>Expuestos</t>
  </si>
  <si>
    <t>Factor Rembolso</t>
  </si>
  <si>
    <t>Freceuncia Res.</t>
  </si>
  <si>
    <t>Frecuencia No Res.</t>
  </si>
  <si>
    <t>Momio No Res/Res</t>
  </si>
  <si>
    <t>Momio No Res / Res</t>
  </si>
  <si>
    <t>Las cifras de 2020 son solo hasta septiembre.</t>
  </si>
  <si>
    <t>7/ Desde el tercer trimestre de 2012 se observa un incremento en los datos debido a que se incluyeron tarjetas y cuentas relacionadas a cuentas niveles 1 a 3</t>
  </si>
  <si>
    <t>6/ Desde el segundo trimestre de 2019 se observa una disminución en los datos debido a la información de Bancoppel y Banco Azteca. La cifra continua en revisión por lo que se sugiere no considerarla como definitiva.</t>
  </si>
  <si>
    <t>5/ En el primer trimestre de 2019 se observa una disminución en los datos debido a la información de Banamex. La cifra continua en revisión por lo que se sugiere no considerarla como definitiva.</t>
  </si>
  <si>
    <t>4/ El primer trimestre de 2018 se observa una disminución en los datos debido a que BBVA cambió su metodología. La cifra continua en revisión por lo que se sugiere no considerarla como definitiva.</t>
  </si>
  <si>
    <t>3/ La serie de tarjetas de débito presenta un incremento a partir del último trimestre de 2012 debido a que incluye tarjetas relacionadas a cuentas de nivel 1, 2 y 3</t>
  </si>
  <si>
    <t>2/ Cuentas o contratos relacionados a tarjetas utilizadas durante el trimestre. Una cuenta puede tener más de una tarjeta relacionada.</t>
  </si>
  <si>
    <t>1/ Tarjetas vigentes: Aquellas que el banco pone a disposición de sus clientes y que han sido activadas por estos. Incluye tarjetas titulares y adicionales.</t>
  </si>
  <si>
    <t>Cifras al último día del trimestre.</t>
  </si>
  <si>
    <t> ● Cuentas con tarjetas 2/ 5/ 7/</t>
  </si>
  <si>
    <t> ● Tarjetas utilizadas durante el trimestre 5/ 7/</t>
  </si>
  <si>
    <t>   ￭ AF</t>
  </si>
  <si>
    <t>   ￭ AD</t>
  </si>
  <si>
    <t>   ￭ W</t>
  </si>
  <si>
    <t>   ￭ Z</t>
  </si>
  <si>
    <t>   ￭ R</t>
  </si>
  <si>
    <t>   ￭ Q</t>
  </si>
  <si>
    <t>   ￭ P</t>
  </si>
  <si>
    <t>   ￭ O</t>
  </si>
  <si>
    <t>   ￭ M</t>
  </si>
  <si>
    <t>   ￭ K</t>
  </si>
  <si>
    <t>   ￭ I</t>
  </si>
  <si>
    <t>   ￭ G</t>
  </si>
  <si>
    <t>   ￭ F</t>
  </si>
  <si>
    <t>   ￭ D</t>
  </si>
  <si>
    <t>   ￭ C</t>
  </si>
  <si>
    <t>  ⚬ Total de tarjetas vigentes otras marcas</t>
  </si>
  <si>
    <t>   ￭ AM</t>
  </si>
  <si>
    <t>   ￭ AI</t>
  </si>
  <si>
    <t>   ￭ AH</t>
  </si>
  <si>
    <t>   ￭ AG</t>
  </si>
  <si>
    <t>   ￭ AE</t>
  </si>
  <si>
    <t>   ￭ AA</t>
  </si>
  <si>
    <t>   ￭ Y</t>
  </si>
  <si>
    <t>   ￭ U</t>
  </si>
  <si>
    <t>   ￭ T</t>
  </si>
  <si>
    <t>   ￭ S</t>
  </si>
  <si>
    <t>   ￭ N</t>
  </si>
  <si>
    <t>   ￭ L</t>
  </si>
  <si>
    <t>   ￭ J</t>
  </si>
  <si>
    <t>   ￭ H</t>
  </si>
  <si>
    <t>   ￭ E</t>
  </si>
  <si>
    <t>   ￭ B</t>
  </si>
  <si>
    <t>  ⚬ Total de tarjetas vigentes visa</t>
  </si>
  <si>
    <t>   ￭ AL</t>
  </si>
  <si>
    <t>   ￭ AK</t>
  </si>
  <si>
    <t>   ￭ AJ</t>
  </si>
  <si>
    <t>   ￭ AC</t>
  </si>
  <si>
    <t>   ￭ AB</t>
  </si>
  <si>
    <t>   ￭ V</t>
  </si>
  <si>
    <t>  ⚬ Total de tarjetas vigentes mastercard</t>
  </si>
  <si>
    <t>  ⚬ Total de tarjetas vigentes (todas las marcas) 6/</t>
  </si>
  <si>
    <t> ● Tarjetas vigentes al cierre del trimestre por marca 1/ 3/ 5/</t>
  </si>
  <si>
    <t>Tarjetas de débito</t>
  </si>
  <si>
    <t> ● Cuentas con tarjetas 2/ 6/</t>
  </si>
  <si>
    <t> ● Tarjetas utilizadas durante el trimestre 6/</t>
  </si>
  <si>
    <t>   ￭ A</t>
  </si>
  <si>
    <t>   ￭ X</t>
  </si>
  <si>
    <t>  ⚬ Total de tarjetas vigentes (todas las marcas) 4/ 6/</t>
  </si>
  <si>
    <t> ● Tarjetas vigentes al cierre del trimestre por marca 1/</t>
  </si>
  <si>
    <t>Tarjetas de crédito</t>
  </si>
  <si>
    <t>CF256, Trimestral, Diferentes Unidades, No Homogénea</t>
  </si>
  <si>
    <t>Sistemas de pago</t>
  </si>
  <si>
    <t>Número de tarjetas de crédito y débito</t>
  </si>
  <si>
    <t>Compras por tarjeta</t>
  </si>
  <si>
    <t>Pago Mensual Santander-Zurich</t>
  </si>
  <si>
    <t>Pago Mensual</t>
  </si>
  <si>
    <t>Prima Tarifa</t>
  </si>
  <si>
    <t>Prima Pura</t>
  </si>
  <si>
    <t>Compras Esperadas</t>
  </si>
  <si>
    <t xml:space="preserve">4% del mercado potencial </t>
  </si>
  <si>
    <t>crédito</t>
  </si>
  <si>
    <t>débito</t>
  </si>
  <si>
    <t>Prima Puras Cred</t>
  </si>
  <si>
    <t>Prima Tarifa Cred</t>
  </si>
  <si>
    <t>Prima Puras Debt</t>
  </si>
  <si>
    <t>Prima Tarifa Debt</t>
  </si>
  <si>
    <t>Prima Puras Total</t>
  </si>
  <si>
    <t>Prima Tarifa Total</t>
  </si>
  <si>
    <t>Trimestre</t>
  </si>
  <si>
    <t>Reserva Acumuluda</t>
  </si>
  <si>
    <t>Prod Financiero Mensual</t>
  </si>
  <si>
    <t>Porcentaje</t>
  </si>
  <si>
    <t>Monto Acumulado</t>
  </si>
  <si>
    <t>Porcentaje Acumulado</t>
  </si>
  <si>
    <t>Meses Prima Unif</t>
  </si>
  <si>
    <t>Porcentaje Ajustado Acumulado</t>
  </si>
  <si>
    <t>Porcentaje Prima</t>
  </si>
  <si>
    <t>Porcentaje Acumulado PF</t>
  </si>
  <si>
    <t>Año 1</t>
  </si>
  <si>
    <t>Año 2</t>
  </si>
  <si>
    <t>Year Susc</t>
  </si>
  <si>
    <t>Year Sig</t>
  </si>
  <si>
    <t>Primas</t>
  </si>
  <si>
    <t>Primas Devengadas</t>
  </si>
  <si>
    <t>Comisiones</t>
  </si>
  <si>
    <t>Siniestros</t>
  </si>
  <si>
    <t>Gasto Ajuste</t>
  </si>
  <si>
    <t>Bonos</t>
  </si>
  <si>
    <t>Utilidad Tecnica</t>
  </si>
  <si>
    <t>Gastos</t>
  </si>
  <si>
    <t>Utilidad Bruta</t>
  </si>
  <si>
    <t>PF</t>
  </si>
  <si>
    <t>Año 3</t>
  </si>
  <si>
    <t>A1</t>
  </si>
  <si>
    <t>A2</t>
  </si>
  <si>
    <t>A3</t>
  </si>
  <si>
    <t>A4</t>
  </si>
  <si>
    <t>A5</t>
  </si>
  <si>
    <t>A6</t>
  </si>
  <si>
    <t>A7</t>
  </si>
  <si>
    <t>A8</t>
  </si>
  <si>
    <t>A9</t>
  </si>
  <si>
    <t>A10</t>
  </si>
  <si>
    <t>INC RR</t>
  </si>
  <si>
    <t>Riesgos en Curso</t>
  </si>
  <si>
    <t>P1</t>
  </si>
  <si>
    <t>P2</t>
  </si>
  <si>
    <t>P3</t>
  </si>
  <si>
    <t>P4</t>
  </si>
  <si>
    <t>P5</t>
  </si>
  <si>
    <t>P6</t>
  </si>
  <si>
    <t>P7</t>
  </si>
  <si>
    <t>P8</t>
  </si>
  <si>
    <t>P9</t>
  </si>
  <si>
    <t>P10</t>
  </si>
  <si>
    <t>NA</t>
  </si>
  <si>
    <t>Gasto Administración</t>
  </si>
  <si>
    <t>Supuestos</t>
  </si>
  <si>
    <t>Utilidad</t>
  </si>
  <si>
    <t>Año 4</t>
  </si>
  <si>
    <t>Año 5</t>
  </si>
  <si>
    <t>Año 6</t>
  </si>
  <si>
    <t>Año 7</t>
  </si>
  <si>
    <t>Año 8</t>
  </si>
  <si>
    <t>Año 9</t>
  </si>
  <si>
    <t>Año 10</t>
  </si>
  <si>
    <t>Reserva con Ajuste de inlfación</t>
  </si>
  <si>
    <t>Prima Acumulada</t>
  </si>
  <si>
    <t>Año Suusc.</t>
  </si>
  <si>
    <t>Año Sig.</t>
  </si>
  <si>
    <t>Acumulado Susc.</t>
  </si>
  <si>
    <t>Acumulado Sig.</t>
  </si>
  <si>
    <t>Reserva Resumen</t>
  </si>
  <si>
    <t>Porcentajes</t>
  </si>
  <si>
    <t>Comisión</t>
  </si>
  <si>
    <t>Gato Producto</t>
  </si>
  <si>
    <t>Producto  Financiero</t>
  </si>
  <si>
    <t>Factor Inflación</t>
  </si>
  <si>
    <t>RCS TC</t>
  </si>
  <si>
    <t>RCS RF</t>
  </si>
  <si>
    <t>RCS RO</t>
  </si>
  <si>
    <t>RCS</t>
  </si>
  <si>
    <t>RCS Ajustado Inf.</t>
  </si>
  <si>
    <t>Histogramas de las simulaciones de L</t>
  </si>
  <si>
    <t>Bel</t>
  </si>
  <si>
    <t>RT</t>
  </si>
  <si>
    <t>RO</t>
  </si>
  <si>
    <t>MR</t>
  </si>
  <si>
    <t>VEP</t>
  </si>
  <si>
    <t>MS</t>
  </si>
  <si>
    <t>A</t>
  </si>
  <si>
    <t>CE</t>
  </si>
  <si>
    <t>Util</t>
  </si>
  <si>
    <t>#Polizas de Debito</t>
  </si>
  <si>
    <t>#Polizas de Credito</t>
  </si>
  <si>
    <t>BEL</t>
  </si>
  <si>
    <t>Activo</t>
  </si>
  <si>
    <t>Capital</t>
  </si>
  <si>
    <t>Margen</t>
  </si>
  <si>
    <t xml:space="preserve"> </t>
  </si>
  <si>
    <t>Inversion y flujos</t>
  </si>
  <si>
    <t>ROE anual</t>
  </si>
  <si>
    <t>TIR</t>
  </si>
  <si>
    <t>con 8% de crecimiento anual</t>
  </si>
  <si>
    <t>Cartera Objetivo</t>
  </si>
  <si>
    <t>Pago mensual Cred</t>
  </si>
  <si>
    <t>Pago Dos coberturas</t>
  </si>
  <si>
    <t>Pago Mensual Santander-Zurich (Dos Ocberturas)</t>
  </si>
  <si>
    <t>Reserva sin ajustar Inflación</t>
  </si>
  <si>
    <t>Asegurados Total</t>
  </si>
  <si>
    <t>Asegurados Cred</t>
  </si>
  <si>
    <t>Asegurados Debt</t>
  </si>
  <si>
    <t>Año</t>
  </si>
  <si>
    <t>Datos Reserva</t>
  </si>
  <si>
    <t>Utilidad Despues Impuestos</t>
  </si>
  <si>
    <t>UtDI/Util</t>
  </si>
  <si>
    <t>Concepto</t>
  </si>
  <si>
    <t>Modalidad</t>
  </si>
  <si>
    <t>Año Porcentaje</t>
  </si>
  <si>
    <t>Resultado Utilidad Promedio</t>
  </si>
  <si>
    <t>Inflación</t>
  </si>
  <si>
    <t>Solvencia a 10 años</t>
  </si>
  <si>
    <t>Escenario Base</t>
  </si>
  <si>
    <t>Escenario Pesimista</t>
  </si>
  <si>
    <t>Escenario Optimista</t>
  </si>
  <si>
    <t>Inflación al 4%</t>
  </si>
  <si>
    <t>Frec Severidad</t>
  </si>
  <si>
    <t>Salvable Bancos</t>
  </si>
  <si>
    <t>Pago Bancos</t>
  </si>
  <si>
    <t>Perdida Final</t>
  </si>
  <si>
    <t>Perd Final x Frec</t>
  </si>
  <si>
    <t>Prom monto contracargo</t>
  </si>
  <si>
    <t>Prom monto compra</t>
  </si>
  <si>
    <t>Esp monto contracargo</t>
  </si>
  <si>
    <t>Prom anual contracargo</t>
  </si>
  <si>
    <t>Tasa comp anual</t>
  </si>
  <si>
    <t xml:space="preserve">Siniestroalidad 7% más alta </t>
  </si>
  <si>
    <t>Pesimista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</si>
</sst>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quot;$&quot;* #,##0.00_-;_-&quot;$&quot;* &quot;-&quot;??_-;_-@_-"/>
    <numFmt numFmtId="164" formatCode="0.0000"/>
    <numFmt numFmtId="165" formatCode="0.000%"/>
    <numFmt numFmtId="166" formatCode="0.0000000%"/>
    <numFmt numFmtId="167" formatCode="_-[$$-80A]* #,##0.00_-;\-[$$-80A]* #,##0.00_-;_-[$$-80A]* &quot;-&quot;??_-;_-@_-"/>
    <numFmt numFmtId="168" formatCode="&quot;$&quot;#,##0.00"/>
  </numFmts>
  <fonts count="21" x14ac:knownFonts="1">
    <font>
      <sz val="11"/>
      <color indexed="8"/>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b/>
      <sz val="11"/>
      <color rgb="FF000000"/>
      <name val="Calibri"/>
      <family val="2"/>
    </font>
    <font>
      <b/>
      <sz val="11"/>
      <color rgb="FF000000"/>
      <name val="Calibri"/>
      <family val="2"/>
    </font>
    <font>
      <b/>
      <sz val="11"/>
      <color rgb="FF000000"/>
      <name val="Calibri"/>
      <family val="2"/>
    </font>
    <font>
      <b/>
      <sz val="11"/>
      <color rgb="FF000000"/>
      <name val="Calibri"/>
      <family val="2"/>
    </font>
    <font>
      <sz val="11"/>
      <color indexed="8"/>
      <name val="Calibri"/>
      <family val="2"/>
      <scheme val="minor"/>
    </font>
    <font>
      <sz val="11"/>
      <color rgb="FF000000"/>
      <name val="Calibri"/>
      <family val="2"/>
      <scheme val="minor"/>
    </font>
    <font>
      <sz val="11"/>
      <color indexed="8"/>
      <name val="Arial"/>
      <family val="2"/>
    </font>
    <font>
      <sz val="11"/>
      <color rgb="FF000000"/>
      <name val="Arial"/>
      <family val="2"/>
    </font>
    <font>
      <b/>
      <sz val="11"/>
      <color rgb="FF000000"/>
      <name val="Calibri"/>
      <family val="2"/>
    </font>
    <font>
      <b/>
      <sz val="11"/>
      <color indexed="8"/>
      <name val="Calibri"/>
      <family val="2"/>
      <scheme val="minor"/>
    </font>
    <font>
      <b/>
      <sz val="11"/>
      <color theme="1"/>
      <name val="Calibri"/>
      <family val="2"/>
      <scheme val="minor"/>
    </font>
    <font>
      <sz val="11"/>
      <color theme="0"/>
      <name val="Calibri"/>
      <family val="2"/>
      <scheme val="minor"/>
    </font>
    <font>
      <b/>
      <sz val="12"/>
      <color rgb="FFFF0000"/>
      <name val="Calibri"/>
      <family val="2"/>
      <scheme val="minor"/>
    </font>
    <font>
      <b/>
      <sz val="14"/>
      <color indexed="8"/>
      <name val="Calibri"/>
      <family val="2"/>
      <scheme val="minor"/>
    </font>
    <font>
      <sz val="11"/>
      <color indexed="8"/>
      <name val="DengXian"/>
    </font>
    <font>
      <b/>
      <sz val="11"/>
      <color indexed="8"/>
      <name val="DengXian"/>
    </font>
    <font>
      <b/>
      <sz val="11"/>
      <color rgb="FF000000"/>
      <name val="Calibri"/>
      <family val="2"/>
      <scheme val="minor"/>
    </font>
  </fonts>
  <fills count="8">
    <fill>
      <patternFill patternType="none"/>
    </fill>
    <fill>
      <patternFill patternType="gray125"/>
    </fill>
    <fill>
      <patternFill patternType="solid">
        <fgColor rgb="FFE3EBED"/>
      </patternFill>
    </fill>
    <fill>
      <patternFill patternType="solid">
        <fgColor rgb="FFE6E7E7"/>
      </patternFill>
    </fill>
    <fill>
      <patternFill patternType="solid">
        <fgColor theme="4" tint="0.59999389629810485"/>
        <bgColor indexed="64"/>
      </patternFill>
    </fill>
    <fill>
      <patternFill patternType="solid">
        <fgColor theme="0"/>
        <bgColor indexed="64"/>
      </patternFill>
    </fill>
    <fill>
      <patternFill patternType="solid">
        <fgColor theme="8"/>
        <bgColor indexed="64"/>
      </patternFill>
    </fill>
    <fill>
      <patternFill patternType="solid">
        <fgColor theme="8" tint="0.59999389629810485"/>
        <bgColor indexed="64"/>
      </patternFill>
    </fill>
  </fills>
  <borders count="30">
    <border>
      <left/>
      <right/>
      <top/>
      <bottom/>
      <diagonal/>
    </border>
    <border>
      <left/>
      <right/>
      <top style="thin">
        <color rgb="FF01404C"/>
      </top>
      <bottom/>
      <diagonal/>
    </border>
    <border>
      <left/>
      <right/>
      <top style="thin">
        <color rgb="FF01404C"/>
      </top>
      <bottom style="thin">
        <color rgb="FF01404C"/>
      </bottom>
      <diagonal/>
    </border>
    <border>
      <left/>
      <right/>
      <top/>
      <bottom style="thin">
        <color rgb="FF01404C"/>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5">
    <xf numFmtId="0" fontId="0" fillId="0" borderId="0"/>
    <xf numFmtId="9" fontId="8" fillId="0" borderId="0" applyFont="0" applyFill="0" applyBorder="0" applyAlignment="0" applyProtection="0"/>
    <xf numFmtId="0" fontId="3" fillId="0" borderId="0"/>
    <xf numFmtId="0" fontId="2" fillId="0" borderId="0"/>
    <xf numFmtId="44" fontId="8" fillId="0" borderId="0" applyFont="0" applyFill="0" applyBorder="0" applyAlignment="0" applyProtection="0"/>
  </cellStyleXfs>
  <cellXfs count="159">
    <xf numFmtId="0" fontId="0" fillId="0" borderId="0" xfId="0"/>
    <xf numFmtId="0" fontId="6" fillId="2" borderId="2" xfId="0" applyFont="1" applyFill="1" applyBorder="1" applyAlignment="1">
      <alignment horizontal="right"/>
    </xf>
    <xf numFmtId="0" fontId="0" fillId="3" borderId="2" xfId="0" applyFill="1" applyBorder="1"/>
    <xf numFmtId="0" fontId="0" fillId="0" borderId="2" xfId="0" applyBorder="1"/>
    <xf numFmtId="0" fontId="0" fillId="0" borderId="0" xfId="0" applyAlignment="1">
      <alignment horizontal="right"/>
    </xf>
    <xf numFmtId="3" fontId="0" fillId="3" borderId="2" xfId="0" applyNumberFormat="1" applyFill="1" applyBorder="1"/>
    <xf numFmtId="3" fontId="0" fillId="0" borderId="2" xfId="0" applyNumberFormat="1" applyBorder="1"/>
    <xf numFmtId="4" fontId="0" fillId="0" borderId="2" xfId="0" applyNumberFormat="1" applyBorder="1"/>
    <xf numFmtId="4" fontId="0" fillId="3" borderId="2" xfId="0" applyNumberFormat="1" applyFill="1" applyBorder="1"/>
    <xf numFmtId="0" fontId="9" fillId="0" borderId="0" xfId="0" applyFont="1"/>
    <xf numFmtId="3" fontId="10" fillId="0" borderId="0" xfId="0" applyNumberFormat="1" applyFont="1"/>
    <xf numFmtId="3" fontId="11" fillId="0" borderId="0" xfId="0" applyNumberFormat="1" applyFont="1" applyFill="1"/>
    <xf numFmtId="1" fontId="10" fillId="0" borderId="0" xfId="0" applyNumberFormat="1" applyFont="1"/>
    <xf numFmtId="164" fontId="10" fillId="0" borderId="0" xfId="0" applyNumberFormat="1" applyFont="1"/>
    <xf numFmtId="0" fontId="10" fillId="0" borderId="0" xfId="0" applyNumberFormat="1" applyFont="1"/>
    <xf numFmtId="10" fontId="10" fillId="0" borderId="0" xfId="1" applyNumberFormat="1" applyFont="1"/>
    <xf numFmtId="0" fontId="12" fillId="2" borderId="2" xfId="0" applyFont="1" applyFill="1" applyBorder="1" applyAlignment="1">
      <alignment horizontal="right"/>
    </xf>
    <xf numFmtId="0" fontId="11" fillId="0" borderId="0" xfId="0" applyNumberFormat="1" applyFont="1" applyFill="1"/>
    <xf numFmtId="10" fontId="10" fillId="0" borderId="0" xfId="0" applyNumberFormat="1" applyFont="1"/>
    <xf numFmtId="0" fontId="0" fillId="0" borderId="0" xfId="0" applyNumberFormat="1"/>
    <xf numFmtId="9" fontId="0" fillId="0" borderId="0" xfId="0" applyNumberFormat="1"/>
    <xf numFmtId="0" fontId="0" fillId="0" borderId="0" xfId="0"/>
    <xf numFmtId="0" fontId="4" fillId="2" borderId="1" xfId="0" applyFont="1" applyFill="1" applyBorder="1" applyAlignment="1">
      <alignment horizontal="center"/>
    </xf>
    <xf numFmtId="165" fontId="10" fillId="0" borderId="0" xfId="1" applyNumberFormat="1" applyFont="1"/>
    <xf numFmtId="1" fontId="0" fillId="0" borderId="2" xfId="0" applyNumberFormat="1" applyBorder="1"/>
    <xf numFmtId="1" fontId="0" fillId="3" borderId="2" xfId="0" applyNumberFormat="1" applyFill="1" applyBorder="1"/>
    <xf numFmtId="0" fontId="4" fillId="2" borderId="2" xfId="0" applyFont="1" applyFill="1" applyBorder="1" applyAlignment="1">
      <alignment horizontal="right"/>
    </xf>
    <xf numFmtId="0" fontId="4" fillId="2" borderId="3" xfId="0" applyFont="1" applyFill="1" applyBorder="1" applyAlignment="1">
      <alignment horizontal="center"/>
    </xf>
    <xf numFmtId="0" fontId="0" fillId="0" borderId="0" xfId="0"/>
    <xf numFmtId="0" fontId="2" fillId="0" borderId="0" xfId="3"/>
    <xf numFmtId="0" fontId="0" fillId="0" borderId="0" xfId="0"/>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0" xfId="0" applyBorder="1"/>
    <xf numFmtId="0" fontId="0" fillId="5" borderId="0" xfId="0" applyFill="1" applyBorder="1"/>
    <xf numFmtId="9" fontId="0" fillId="5" borderId="0" xfId="0" applyNumberFormat="1" applyFill="1" applyBorder="1"/>
    <xf numFmtId="167" fontId="0" fillId="5" borderId="0" xfId="0" applyNumberFormat="1" applyFill="1" applyBorder="1"/>
    <xf numFmtId="0" fontId="13" fillId="4" borderId="12" xfId="0" applyFont="1" applyFill="1" applyBorder="1"/>
    <xf numFmtId="9" fontId="13" fillId="4" borderId="12" xfId="0" applyNumberFormat="1" applyFont="1" applyFill="1" applyBorder="1"/>
    <xf numFmtId="0" fontId="0" fillId="5" borderId="0" xfId="0" applyNumberFormat="1" applyFill="1" applyBorder="1"/>
    <xf numFmtId="0" fontId="0" fillId="5" borderId="4" xfId="0" applyFill="1" applyBorder="1"/>
    <xf numFmtId="168" fontId="0" fillId="5" borderId="5" xfId="0" applyNumberFormat="1" applyFill="1" applyBorder="1"/>
    <xf numFmtId="0" fontId="0" fillId="5" borderId="6" xfId="0" applyFill="1" applyBorder="1"/>
    <xf numFmtId="0" fontId="0" fillId="5" borderId="7" xfId="0" applyFill="1" applyBorder="1"/>
    <xf numFmtId="168" fontId="0" fillId="5" borderId="8" xfId="0" applyNumberFormat="1" applyFill="1" applyBorder="1"/>
    <xf numFmtId="167" fontId="0" fillId="5" borderId="4" xfId="0" applyNumberFormat="1" applyFill="1" applyBorder="1"/>
    <xf numFmtId="44" fontId="0" fillId="5" borderId="5" xfId="4" applyFont="1" applyFill="1" applyBorder="1"/>
    <xf numFmtId="9" fontId="0" fillId="5" borderId="5" xfId="0" applyNumberFormat="1" applyFill="1" applyBorder="1"/>
    <xf numFmtId="167" fontId="0" fillId="5" borderId="6" xfId="0" applyNumberFormat="1" applyFill="1" applyBorder="1"/>
    <xf numFmtId="167" fontId="0" fillId="5" borderId="7" xfId="0" applyNumberFormat="1" applyFill="1" applyBorder="1"/>
    <xf numFmtId="44" fontId="0" fillId="5" borderId="8" xfId="4" applyFont="1" applyFill="1" applyBorder="1"/>
    <xf numFmtId="0" fontId="1" fillId="0" borderId="4" xfId="3" applyFont="1" applyBorder="1"/>
    <xf numFmtId="0" fontId="1" fillId="0" borderId="0" xfId="3" applyFont="1" applyBorder="1"/>
    <xf numFmtId="44" fontId="1" fillId="0" borderId="5" xfId="4" applyFont="1" applyBorder="1"/>
    <xf numFmtId="0" fontId="1" fillId="0" borderId="6" xfId="3" applyFont="1" applyBorder="1"/>
    <xf numFmtId="0" fontId="1" fillId="0" borderId="7" xfId="3" applyFont="1" applyBorder="1"/>
    <xf numFmtId="44" fontId="1" fillId="0" borderId="8" xfId="4" applyFont="1" applyBorder="1"/>
    <xf numFmtId="44" fontId="1" fillId="0" borderId="4" xfId="4" applyFont="1" applyBorder="1"/>
    <xf numFmtId="44" fontId="1" fillId="0" borderId="0" xfId="4" applyFont="1" applyBorder="1"/>
    <xf numFmtId="44" fontId="1" fillId="0" borderId="6" xfId="4" applyFont="1" applyBorder="1"/>
    <xf numFmtId="44" fontId="1" fillId="0" borderId="7" xfId="4" applyFont="1" applyBorder="1"/>
    <xf numFmtId="0" fontId="13" fillId="0" borderId="12" xfId="0" applyFont="1" applyBorder="1"/>
    <xf numFmtId="0" fontId="0" fillId="0" borderId="0" xfId="0" applyAlignment="1"/>
    <xf numFmtId="9" fontId="0" fillId="0" borderId="12" xfId="0" applyNumberFormat="1" applyBorder="1"/>
    <xf numFmtId="0" fontId="0" fillId="0" borderId="9" xfId="0" applyBorder="1"/>
    <xf numFmtId="0" fontId="0" fillId="0" borderId="10" xfId="0" applyBorder="1"/>
    <xf numFmtId="0" fontId="0" fillId="0" borderId="11" xfId="0" applyBorder="1"/>
    <xf numFmtId="0" fontId="0" fillId="0" borderId="19" xfId="0" applyBorder="1"/>
    <xf numFmtId="0" fontId="0" fillId="0" borderId="20" xfId="0" applyBorder="1"/>
    <xf numFmtId="0" fontId="0" fillId="0" borderId="21" xfId="0" applyBorder="1"/>
    <xf numFmtId="0" fontId="0" fillId="0" borderId="19" xfId="0" applyBorder="1" applyAlignment="1">
      <alignment horizontal="center"/>
    </xf>
    <xf numFmtId="0" fontId="0" fillId="0" borderId="21" xfId="0" applyBorder="1" applyAlignment="1">
      <alignment horizontal="center"/>
    </xf>
    <xf numFmtId="44" fontId="0" fillId="0" borderId="20" xfId="4" applyFont="1" applyBorder="1"/>
    <xf numFmtId="44" fontId="0" fillId="0" borderId="22" xfId="4" applyFont="1" applyBorder="1"/>
    <xf numFmtId="0" fontId="13" fillId="6" borderId="12" xfId="0" applyFont="1" applyFill="1" applyBorder="1" applyAlignment="1">
      <alignment horizontal="center"/>
    </xf>
    <xf numFmtId="44" fontId="0" fillId="0" borderId="0" xfId="4" applyFont="1" applyBorder="1"/>
    <xf numFmtId="44" fontId="0" fillId="0" borderId="7" xfId="4" applyFont="1" applyBorder="1"/>
    <xf numFmtId="44" fontId="0" fillId="0" borderId="10" xfId="4" applyFont="1" applyBorder="1"/>
    <xf numFmtId="0" fontId="0" fillId="0" borderId="16" xfId="0" applyBorder="1"/>
    <xf numFmtId="0" fontId="13" fillId="6" borderId="17" xfId="0" applyFont="1" applyFill="1" applyBorder="1"/>
    <xf numFmtId="0" fontId="13" fillId="6" borderId="23" xfId="0" applyFont="1" applyFill="1" applyBorder="1"/>
    <xf numFmtId="0" fontId="13" fillId="6" borderId="18" xfId="0" applyFont="1" applyFill="1" applyBorder="1"/>
    <xf numFmtId="44" fontId="0" fillId="0" borderId="24" xfId="4" applyFont="1" applyBorder="1"/>
    <xf numFmtId="9" fontId="0" fillId="0" borderId="0" xfId="1" applyFont="1" applyBorder="1"/>
    <xf numFmtId="9" fontId="0" fillId="0" borderId="24" xfId="1" applyFont="1" applyBorder="1"/>
    <xf numFmtId="9" fontId="0" fillId="0" borderId="20" xfId="1" applyFont="1" applyBorder="1"/>
    <xf numFmtId="9" fontId="0" fillId="0" borderId="22" xfId="1" applyFont="1" applyBorder="1"/>
    <xf numFmtId="0" fontId="15" fillId="0" borderId="0" xfId="0" applyFont="1"/>
    <xf numFmtId="0" fontId="2" fillId="0" borderId="19" xfId="3" applyBorder="1"/>
    <xf numFmtId="0" fontId="2" fillId="0" borderId="0" xfId="3" applyBorder="1"/>
    <xf numFmtId="0" fontId="2" fillId="0" borderId="20" xfId="3" applyBorder="1"/>
    <xf numFmtId="0" fontId="2" fillId="0" borderId="21" xfId="3" applyBorder="1"/>
    <xf numFmtId="0" fontId="2" fillId="0" borderId="24" xfId="3" applyBorder="1"/>
    <xf numFmtId="0" fontId="2" fillId="0" borderId="22" xfId="3" applyBorder="1"/>
    <xf numFmtId="0" fontId="13" fillId="0" borderId="16" xfId="0" applyFont="1" applyBorder="1"/>
    <xf numFmtId="0" fontId="14" fillId="6" borderId="16" xfId="3" applyFont="1" applyFill="1" applyBorder="1"/>
    <xf numFmtId="0" fontId="14" fillId="6" borderId="27" xfId="3" applyFont="1" applyFill="1" applyBorder="1"/>
    <xf numFmtId="44" fontId="0" fillId="0" borderId="0" xfId="4" applyFont="1"/>
    <xf numFmtId="0" fontId="0" fillId="0" borderId="29" xfId="0" applyBorder="1"/>
    <xf numFmtId="0" fontId="13" fillId="6" borderId="28" xfId="0" applyFont="1" applyFill="1" applyBorder="1"/>
    <xf numFmtId="0" fontId="0" fillId="0" borderId="19" xfId="0" applyBorder="1" applyAlignment="1">
      <alignment horizontal="left"/>
    </xf>
    <xf numFmtId="0" fontId="0" fillId="0" borderId="20" xfId="0" applyBorder="1" applyAlignment="1">
      <alignment horizontal="left"/>
    </xf>
    <xf numFmtId="0" fontId="0" fillId="0" borderId="21" xfId="0" applyBorder="1" applyAlignment="1">
      <alignment horizontal="left"/>
    </xf>
    <xf numFmtId="0" fontId="0" fillId="0" borderId="22" xfId="0" applyBorder="1" applyAlignment="1">
      <alignment horizontal="left"/>
    </xf>
    <xf numFmtId="0" fontId="13" fillId="6" borderId="16" xfId="0" applyFont="1" applyFill="1" applyBorder="1" applyAlignment="1">
      <alignment horizontal="center"/>
    </xf>
    <xf numFmtId="0" fontId="13" fillId="6" borderId="25" xfId="0" applyFont="1" applyFill="1" applyBorder="1"/>
    <xf numFmtId="0" fontId="13" fillId="6" borderId="26" xfId="0" applyFont="1" applyFill="1" applyBorder="1"/>
    <xf numFmtId="0" fontId="13" fillId="6" borderId="27" xfId="0" applyFont="1" applyFill="1" applyBorder="1"/>
    <xf numFmtId="0" fontId="16" fillId="0" borderId="0" xfId="0" applyFont="1"/>
    <xf numFmtId="0" fontId="17" fillId="0" borderId="0" xfId="0" applyFont="1"/>
    <xf numFmtId="166" fontId="15" fillId="0" borderId="0" xfId="1" applyNumberFormat="1" applyFont="1"/>
    <xf numFmtId="0" fontId="13" fillId="6" borderId="0" xfId="0" applyFont="1" applyFill="1" applyAlignment="1">
      <alignment horizontal="center"/>
    </xf>
    <xf numFmtId="0" fontId="0" fillId="0" borderId="0" xfId="0"/>
    <xf numFmtId="0" fontId="0" fillId="0" borderId="12" xfId="0" applyBorder="1"/>
    <xf numFmtId="0" fontId="5" fillId="2" borderId="3" xfId="0" applyFont="1" applyFill="1" applyBorder="1" applyAlignment="1">
      <alignment horizontal="center"/>
    </xf>
    <xf numFmtId="0" fontId="4" fillId="2" borderId="1" xfId="0" applyFont="1" applyFill="1" applyBorder="1" applyAlignment="1">
      <alignment horizontal="center"/>
    </xf>
    <xf numFmtId="0" fontId="7" fillId="2" borderId="2" xfId="0" applyFont="1" applyFill="1" applyBorder="1" applyAlignment="1">
      <alignment horizontal="justify"/>
    </xf>
    <xf numFmtId="0" fontId="0" fillId="0" borderId="2" xfId="0" applyBorder="1" applyAlignment="1">
      <alignment horizontal="justify"/>
    </xf>
    <xf numFmtId="0" fontId="0" fillId="3" borderId="2" xfId="0" applyFill="1" applyBorder="1" applyAlignment="1">
      <alignment horizontal="justify"/>
    </xf>
    <xf numFmtId="0" fontId="0" fillId="0" borderId="0" xfId="0" applyAlignment="1">
      <alignment horizontal="justify"/>
    </xf>
    <xf numFmtId="0" fontId="0" fillId="0" borderId="0" xfId="0"/>
    <xf numFmtId="0" fontId="12" fillId="2" borderId="2" xfId="0" applyFont="1" applyFill="1" applyBorder="1" applyAlignment="1">
      <alignment horizontal="justify"/>
    </xf>
    <xf numFmtId="0" fontId="4" fillId="2" borderId="2" xfId="0" applyFont="1" applyFill="1" applyBorder="1" applyAlignment="1">
      <alignment horizontal="justify"/>
    </xf>
    <xf numFmtId="0" fontId="13" fillId="6" borderId="17" xfId="0" applyFont="1" applyFill="1" applyBorder="1" applyAlignment="1">
      <alignment horizontal="center"/>
    </xf>
    <xf numFmtId="0" fontId="13" fillId="6" borderId="23" xfId="0" applyFont="1" applyFill="1" applyBorder="1" applyAlignment="1">
      <alignment horizontal="center"/>
    </xf>
    <xf numFmtId="0" fontId="13" fillId="6" borderId="18" xfId="0" applyFont="1" applyFill="1" applyBorder="1" applyAlignment="1">
      <alignment horizontal="center"/>
    </xf>
    <xf numFmtId="0" fontId="0" fillId="0" borderId="0" xfId="0" applyBorder="1" applyAlignment="1">
      <alignment horizontal="center"/>
    </xf>
    <xf numFmtId="0" fontId="0" fillId="0" borderId="24" xfId="0" applyBorder="1" applyAlignment="1">
      <alignment horizontal="center"/>
    </xf>
    <xf numFmtId="9" fontId="13" fillId="6" borderId="25" xfId="0" applyNumberFormat="1" applyFont="1" applyFill="1" applyBorder="1" applyAlignment="1">
      <alignment horizontal="center"/>
    </xf>
    <xf numFmtId="9" fontId="13" fillId="6" borderId="27" xfId="0" applyNumberFormat="1" applyFont="1" applyFill="1" applyBorder="1" applyAlignment="1">
      <alignment horizontal="center"/>
    </xf>
    <xf numFmtId="0" fontId="13" fillId="6" borderId="25" xfId="0" applyFont="1" applyFill="1" applyBorder="1" applyAlignment="1">
      <alignment horizontal="center"/>
    </xf>
    <xf numFmtId="0" fontId="13" fillId="6" borderId="27" xfId="0" applyFont="1" applyFill="1" applyBorder="1" applyAlignment="1">
      <alignment horizontal="center"/>
    </xf>
    <xf numFmtId="0" fontId="0" fillId="0" borderId="20" xfId="0" applyBorder="1" applyAlignment="1">
      <alignment horizontal="center"/>
    </xf>
    <xf numFmtId="0" fontId="0" fillId="0" borderId="22" xfId="0" applyBorder="1" applyAlignment="1">
      <alignment horizontal="center"/>
    </xf>
    <xf numFmtId="0" fontId="13" fillId="6" borderId="12" xfId="0" applyFont="1" applyFill="1" applyBorder="1" applyAlignment="1">
      <alignment horizontal="center"/>
    </xf>
    <xf numFmtId="0" fontId="13" fillId="6" borderId="14" xfId="0" applyFont="1" applyFill="1" applyBorder="1" applyAlignment="1">
      <alignment horizontal="center"/>
    </xf>
    <xf numFmtId="0" fontId="13" fillId="6" borderId="15" xfId="0" applyFont="1" applyFill="1" applyBorder="1" applyAlignment="1">
      <alignment horizontal="center"/>
    </xf>
    <xf numFmtId="0" fontId="13" fillId="6" borderId="13" xfId="0" applyFont="1" applyFill="1" applyBorder="1" applyAlignment="1">
      <alignment horizontal="center"/>
    </xf>
    <xf numFmtId="0" fontId="13" fillId="6" borderId="26" xfId="0" applyFont="1" applyFill="1" applyBorder="1" applyAlignment="1">
      <alignment horizontal="center"/>
    </xf>
    <xf numFmtId="10" fontId="18" fillId="0" borderId="12" xfId="1" applyNumberFormat="1" applyFont="1" applyBorder="1"/>
    <xf numFmtId="0" fontId="18" fillId="0" borderId="12" xfId="0" applyFont="1" applyBorder="1"/>
    <xf numFmtId="44" fontId="18" fillId="0" borderId="12" xfId="4" applyFont="1" applyBorder="1"/>
    <xf numFmtId="0" fontId="19" fillId="7" borderId="12" xfId="0" applyFont="1" applyFill="1" applyBorder="1"/>
    <xf numFmtId="0" fontId="19" fillId="7" borderId="12" xfId="0" applyFont="1" applyFill="1" applyBorder="1" applyAlignment="1">
      <alignment horizontal="center"/>
    </xf>
    <xf numFmtId="10" fontId="0" fillId="0" borderId="12" xfId="1" applyNumberFormat="1" applyFont="1" applyBorder="1"/>
    <xf numFmtId="10" fontId="0" fillId="0" borderId="12" xfId="0" applyNumberFormat="1" applyBorder="1"/>
    <xf numFmtId="0" fontId="13" fillId="7" borderId="13" xfId="0" applyFont="1" applyFill="1" applyBorder="1"/>
    <xf numFmtId="10" fontId="0" fillId="0" borderId="13" xfId="1" applyNumberFormat="1" applyFont="1" applyBorder="1"/>
    <xf numFmtId="10" fontId="0" fillId="0" borderId="13" xfId="0" applyNumberFormat="1" applyBorder="1"/>
    <xf numFmtId="0" fontId="13" fillId="7" borderId="12" xfId="0" applyFont="1" applyFill="1" applyBorder="1" applyAlignment="1">
      <alignment horizontal="center"/>
    </xf>
    <xf numFmtId="44" fontId="0" fillId="0" borderId="12" xfId="4" applyFont="1" applyBorder="1"/>
    <xf numFmtId="0" fontId="0" fillId="7" borderId="12" xfId="0" applyFill="1" applyBorder="1" applyAlignment="1">
      <alignment horizontal="center"/>
    </xf>
    <xf numFmtId="0" fontId="0" fillId="7" borderId="12" xfId="0" applyFill="1" applyBorder="1"/>
    <xf numFmtId="9" fontId="15" fillId="0" borderId="0" xfId="0" applyNumberFormat="1" applyFont="1"/>
    <xf numFmtId="0" fontId="20" fillId="7" borderId="12" xfId="0" applyFont="1" applyFill="1" applyBorder="1" applyAlignment="1">
      <alignment horizontal="center"/>
    </xf>
    <xf numFmtId="0" fontId="13" fillId="7" borderId="12" xfId="0" applyFont="1" applyFill="1" applyBorder="1" applyAlignment="1">
      <alignment horizontal="center"/>
    </xf>
  </cellXfs>
  <cellStyles count="5">
    <cellStyle name="Moneda" xfId="4" builtinId="4"/>
    <cellStyle name="Normal" xfId="0" builtinId="0"/>
    <cellStyle name="Normal 2" xfId="2" xr:uid="{1C85654C-612A-9A45-A496-0295906B4BDD}"/>
    <cellStyle name="Normal 3" xfId="3" xr:uid="{1AE417C8-D667-6949-9411-3CE6E9BD1D49}"/>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oneCellAnchor>
    <xdr:from>
      <xdr:col>17</xdr:col>
      <xdr:colOff>0</xdr:colOff>
      <xdr:row>6</xdr:row>
      <xdr:rowOff>0</xdr:rowOff>
    </xdr:from>
    <xdr:ext cx="1895391" cy="318036"/>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232621DC-B4EC-E244-9092-2D543F9D3B86}"/>
                </a:ext>
              </a:extLst>
            </xdr:cNvPr>
            <xdr:cNvSpPr txBox="1"/>
          </xdr:nvSpPr>
          <xdr:spPr>
            <a:xfrm>
              <a:off x="14033500" y="1143000"/>
              <a:ext cx="1895391"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Pre>
                      <m:sPrePr>
                        <m:ctrlPr>
                          <a:rPr lang="es-MX" sz="1100" i="1">
                            <a:latin typeface="Cambria Math" panose="02040503050406030204" pitchFamily="18" charset="0"/>
                          </a:rPr>
                        </m:ctrlPr>
                      </m:sPrePr>
                      <m:sub>
                        <m:r>
                          <a:rPr lang="es-MX" sz="1100" b="0" i="1">
                            <a:latin typeface="Cambria Math" panose="02040503050406030204" pitchFamily="18" charset="0"/>
                          </a:rPr>
                          <m:t>𝑡</m:t>
                        </m:r>
                      </m:sub>
                      <m:sup>
                        <m:r>
                          <a:rPr lang="es-MX" b="0" i="1">
                            <a:latin typeface="Cambria Math" panose="02040503050406030204" pitchFamily="18" charset="0"/>
                          </a:rPr>
                          <m:t> </m:t>
                        </m:r>
                      </m:sup>
                      <m:e>
                        <m:r>
                          <a:rPr lang="es-MX" b="0" i="1">
                            <a:latin typeface="Cambria Math" panose="02040503050406030204" pitchFamily="18" charset="0"/>
                          </a:rPr>
                          <m:t>𝑉</m:t>
                        </m:r>
                      </m:e>
                    </m:sPre>
                    <m:r>
                      <a:rPr lang="es-MX" b="0" i="1">
                        <a:latin typeface="Cambria Math" panose="02040503050406030204" pitchFamily="18" charset="0"/>
                      </a:rPr>
                      <m:t>= </m:t>
                    </m:r>
                    <m:f>
                      <m:fPr>
                        <m:ctrlPr>
                          <a:rPr lang="es-MX" b="0" i="1">
                            <a:latin typeface="Cambria Math" panose="02040503050406030204" pitchFamily="18" charset="0"/>
                          </a:rPr>
                        </m:ctrlPr>
                      </m:fPr>
                      <m:num>
                        <m:r>
                          <a:rPr lang="es-MX" b="0" i="1">
                            <a:latin typeface="Cambria Math" panose="02040503050406030204" pitchFamily="18" charset="0"/>
                          </a:rPr>
                          <m:t>360−</m:t>
                        </m:r>
                        <m:r>
                          <a:rPr lang="es-MX" b="0" i="1">
                            <a:latin typeface="Cambria Math" panose="02040503050406030204" pitchFamily="18" charset="0"/>
                          </a:rPr>
                          <m:t>𝑡</m:t>
                        </m:r>
                      </m:num>
                      <m:den>
                        <m:r>
                          <a:rPr lang="es-MX" b="0" i="1">
                            <a:latin typeface="Cambria Math" panose="02040503050406030204" pitchFamily="18" charset="0"/>
                          </a:rPr>
                          <m:t>360</m:t>
                        </m:r>
                      </m:den>
                    </m:f>
                    <m:r>
                      <a:rPr lang="es-MX" b="0" i="1">
                        <a:latin typeface="Cambria Math" panose="02040503050406030204" pitchFamily="18" charset="0"/>
                      </a:rPr>
                      <m:t>∗</m:t>
                    </m:r>
                    <m:d>
                      <m:dPr>
                        <m:ctrlPr>
                          <a:rPr lang="es-MX" b="0" i="1">
                            <a:latin typeface="Cambria Math" panose="02040503050406030204" pitchFamily="18" charset="0"/>
                          </a:rPr>
                        </m:ctrlPr>
                      </m:dPr>
                      <m:e>
                        <m:r>
                          <a:rPr lang="es-MX" b="0" i="1">
                            <a:latin typeface="Cambria Math" panose="02040503050406030204" pitchFamily="18" charset="0"/>
                          </a:rPr>
                          <m:t>1−</m:t>
                        </m:r>
                        <m:r>
                          <a:rPr lang="es-MX" b="0" i="1">
                            <a:latin typeface="Cambria Math" panose="02040503050406030204" pitchFamily="18" charset="0"/>
                          </a:rPr>
                          <m:t>𝐶𝐴</m:t>
                        </m:r>
                      </m:e>
                    </m:d>
                    <m:r>
                      <a:rPr lang="es-MX" b="0" i="1">
                        <a:latin typeface="Cambria Math" panose="02040503050406030204" pitchFamily="18" charset="0"/>
                      </a:rPr>
                      <m:t>∗</m:t>
                    </m:r>
                    <m:r>
                      <a:rPr lang="es-MX" b="0" i="1">
                        <a:latin typeface="Cambria Math" panose="02040503050406030204" pitchFamily="18" charset="0"/>
                      </a:rPr>
                      <m:t>𝑃𝑁</m:t>
                    </m:r>
                  </m:oMath>
                </m:oMathPara>
              </a14:m>
              <a:endParaRPr lang="es-MX" sz="1100"/>
            </a:p>
          </xdr:txBody>
        </xdr:sp>
      </mc:Choice>
      <mc:Fallback xmlns="">
        <xdr:sp macro="" textlink="">
          <xdr:nvSpPr>
            <xdr:cNvPr id="2" name="CuadroTexto 1">
              <a:extLst>
                <a:ext uri="{FF2B5EF4-FFF2-40B4-BE49-F238E27FC236}">
                  <a16:creationId xmlns:a16="http://schemas.microsoft.com/office/drawing/2014/main" id="{232621DC-B4EC-E244-9092-2D543F9D3B86}"/>
                </a:ext>
              </a:extLst>
            </xdr:cNvPr>
            <xdr:cNvSpPr txBox="1"/>
          </xdr:nvSpPr>
          <xdr:spPr>
            <a:xfrm>
              <a:off x="14033500" y="1143000"/>
              <a:ext cx="1895391"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i="0">
                  <a:latin typeface="Cambria Math" panose="02040503050406030204" pitchFamily="18" charset="0"/>
                </a:rPr>
                <a:t>(</a:t>
              </a:r>
              <a:r>
                <a:rPr lang="es-MX" sz="1100" b="0" i="0">
                  <a:latin typeface="Cambria Math" panose="02040503050406030204" pitchFamily="18" charset="0"/>
                </a:rPr>
                <a:t>_𝑡^</a:t>
              </a:r>
              <a:r>
                <a:rPr lang="es-MX" b="0" i="0">
                  <a:latin typeface="Cambria Math" panose="02040503050406030204" pitchFamily="18" charset="0"/>
                </a:rPr>
                <a:t> </a:t>
              </a:r>
              <a:r>
                <a:rPr lang="es-MX" sz="1100" b="0" i="0">
                  <a:latin typeface="Cambria Math" panose="02040503050406030204" pitchFamily="18" charset="0"/>
                </a:rPr>
                <a:t>)</a:t>
              </a:r>
              <a:r>
                <a:rPr lang="es-MX" b="0" i="0">
                  <a:latin typeface="Cambria Math" panose="02040503050406030204" pitchFamily="18" charset="0"/>
                </a:rPr>
                <a:t>𝑉=  (360−𝑡)/360∗(1−𝐶𝐴)∗𝑃𝑁</a:t>
              </a:r>
              <a:endParaRPr lang="es-MX"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editAs="oneCell">
    <xdr:from>
      <xdr:col>4</xdr:col>
      <xdr:colOff>478367</xdr:colOff>
      <xdr:row>56</xdr:row>
      <xdr:rowOff>127000</xdr:rowOff>
    </xdr:from>
    <xdr:to>
      <xdr:col>9</xdr:col>
      <xdr:colOff>573617</xdr:colOff>
      <xdr:row>83</xdr:row>
      <xdr:rowOff>4234</xdr:rowOff>
    </xdr:to>
    <xdr:pic>
      <xdr:nvPicPr>
        <xdr:cNvPr id="49" name="Picture 48">
          <a:extLst>
            <a:ext uri="{FF2B5EF4-FFF2-40B4-BE49-F238E27FC236}">
              <a16:creationId xmlns:a16="http://schemas.microsoft.com/office/drawing/2014/main" id="{22207D88-21C6-3D4D-B792-3197B633A7E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65034" y="11980333"/>
          <a:ext cx="5207000" cy="5592234"/>
        </a:xfrm>
        <a:prstGeom prst="rect">
          <a:avLst/>
        </a:prstGeom>
      </xdr:spPr>
    </xdr:pic>
    <xdr:clientData/>
  </xdr:twoCellAnchor>
  <xdr:twoCellAnchor editAs="oneCell">
    <xdr:from>
      <xdr:col>4</xdr:col>
      <xdr:colOff>670700</xdr:colOff>
      <xdr:row>85</xdr:row>
      <xdr:rowOff>149999</xdr:rowOff>
    </xdr:from>
    <xdr:to>
      <xdr:col>9</xdr:col>
      <xdr:colOff>727850</xdr:colOff>
      <xdr:row>112</xdr:row>
      <xdr:rowOff>48399</xdr:rowOff>
    </xdr:to>
    <xdr:pic>
      <xdr:nvPicPr>
        <xdr:cNvPr id="51" name="Picture 50">
          <a:extLst>
            <a:ext uri="{FF2B5EF4-FFF2-40B4-BE49-F238E27FC236}">
              <a16:creationId xmlns:a16="http://schemas.microsoft.com/office/drawing/2014/main" id="{82A8AF30-CF92-4C4A-BA68-5705EF42231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057367" y="18141666"/>
          <a:ext cx="5207000" cy="5613400"/>
        </a:xfrm>
        <a:prstGeom prst="rect">
          <a:avLst/>
        </a:prstGeom>
      </xdr:spPr>
    </xdr:pic>
    <xdr:clientData/>
  </xdr:twoCellAnchor>
  <xdr:twoCellAnchor editAs="oneCell">
    <xdr:from>
      <xdr:col>4</xdr:col>
      <xdr:colOff>820700</xdr:colOff>
      <xdr:row>121</xdr:row>
      <xdr:rowOff>67166</xdr:rowOff>
    </xdr:from>
    <xdr:to>
      <xdr:col>10</xdr:col>
      <xdr:colOff>126434</xdr:colOff>
      <xdr:row>147</xdr:row>
      <xdr:rowOff>177233</xdr:rowOff>
    </xdr:to>
    <xdr:pic>
      <xdr:nvPicPr>
        <xdr:cNvPr id="53" name="Picture 52">
          <a:extLst>
            <a:ext uri="{FF2B5EF4-FFF2-40B4-BE49-F238E27FC236}">
              <a16:creationId xmlns:a16="http://schemas.microsoft.com/office/drawing/2014/main" id="{7A3FCEF7-CB2C-6B49-8C5C-A837A3F7A3F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207367" y="25678833"/>
          <a:ext cx="5207000" cy="5613400"/>
        </a:xfrm>
        <a:prstGeom prst="rect">
          <a:avLst/>
        </a:prstGeom>
      </xdr:spPr>
    </xdr:pic>
    <xdr:clientData/>
  </xdr:twoCellAnchor>
  <xdr:twoCellAnchor editAs="oneCell">
    <xdr:from>
      <xdr:col>4</xdr:col>
      <xdr:colOff>238332</xdr:colOff>
      <xdr:row>148</xdr:row>
      <xdr:rowOff>153667</xdr:rowOff>
    </xdr:from>
    <xdr:to>
      <xdr:col>9</xdr:col>
      <xdr:colOff>346282</xdr:colOff>
      <xdr:row>175</xdr:row>
      <xdr:rowOff>30900</xdr:rowOff>
    </xdr:to>
    <xdr:pic>
      <xdr:nvPicPr>
        <xdr:cNvPr id="55" name="Picture 54">
          <a:extLst>
            <a:ext uri="{FF2B5EF4-FFF2-40B4-BE49-F238E27FC236}">
              <a16:creationId xmlns:a16="http://schemas.microsoft.com/office/drawing/2014/main" id="{C6C30D0E-F71C-874A-A2E2-0AB0D9850437}"/>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624999" y="31480334"/>
          <a:ext cx="5219700" cy="5592233"/>
        </a:xfrm>
        <a:prstGeom prst="rect">
          <a:avLst/>
        </a:prstGeom>
      </xdr:spPr>
    </xdr:pic>
    <xdr:clientData/>
  </xdr:twoCellAnchor>
  <xdr:twoCellAnchor editAs="oneCell">
    <xdr:from>
      <xdr:col>4</xdr:col>
      <xdr:colOff>227467</xdr:colOff>
      <xdr:row>177</xdr:row>
      <xdr:rowOff>17917</xdr:rowOff>
    </xdr:from>
    <xdr:to>
      <xdr:col>9</xdr:col>
      <xdr:colOff>348117</xdr:colOff>
      <xdr:row>203</xdr:row>
      <xdr:rowOff>106818</xdr:rowOff>
    </xdr:to>
    <xdr:pic>
      <xdr:nvPicPr>
        <xdr:cNvPr id="57" name="Picture 56">
          <a:extLst>
            <a:ext uri="{FF2B5EF4-FFF2-40B4-BE49-F238E27FC236}">
              <a16:creationId xmlns:a16="http://schemas.microsoft.com/office/drawing/2014/main" id="{4C4C4E8E-B08A-1743-B11F-E238A343E9E5}"/>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614134" y="37482917"/>
          <a:ext cx="5232400" cy="5592234"/>
        </a:xfrm>
        <a:prstGeom prst="rect">
          <a:avLst/>
        </a:prstGeom>
      </xdr:spPr>
    </xdr:pic>
    <xdr:clientData/>
  </xdr:twoCellAnchor>
  <xdr:twoCellAnchor editAs="oneCell">
    <xdr:from>
      <xdr:col>12</xdr:col>
      <xdr:colOff>127700</xdr:colOff>
      <xdr:row>56</xdr:row>
      <xdr:rowOff>19750</xdr:rowOff>
    </xdr:from>
    <xdr:to>
      <xdr:col>18</xdr:col>
      <xdr:colOff>254700</xdr:colOff>
      <xdr:row>82</xdr:row>
      <xdr:rowOff>108650</xdr:rowOff>
    </xdr:to>
    <xdr:pic>
      <xdr:nvPicPr>
        <xdr:cNvPr id="59" name="Picture 58">
          <a:extLst>
            <a:ext uri="{FF2B5EF4-FFF2-40B4-BE49-F238E27FC236}">
              <a16:creationId xmlns:a16="http://schemas.microsoft.com/office/drawing/2014/main" id="{4E67C740-13E2-8846-9218-94A864C24565}"/>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0033700" y="10687750"/>
          <a:ext cx="5080000" cy="5041900"/>
        </a:xfrm>
        <a:prstGeom prst="rect">
          <a:avLst/>
        </a:prstGeom>
      </xdr:spPr>
    </xdr:pic>
    <xdr:clientData/>
  </xdr:twoCellAnchor>
  <xdr:twoCellAnchor editAs="oneCell">
    <xdr:from>
      <xdr:col>12</xdr:col>
      <xdr:colOff>341200</xdr:colOff>
      <xdr:row>86</xdr:row>
      <xdr:rowOff>169750</xdr:rowOff>
    </xdr:from>
    <xdr:to>
      <xdr:col>18</xdr:col>
      <xdr:colOff>468200</xdr:colOff>
      <xdr:row>113</xdr:row>
      <xdr:rowOff>68150</xdr:rowOff>
    </xdr:to>
    <xdr:pic>
      <xdr:nvPicPr>
        <xdr:cNvPr id="61" name="Picture 60">
          <a:extLst>
            <a:ext uri="{FF2B5EF4-FFF2-40B4-BE49-F238E27FC236}">
              <a16:creationId xmlns:a16="http://schemas.microsoft.com/office/drawing/2014/main" id="{7EB6BDB9-F207-4C4D-BCA0-AC617CE75DFC}"/>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0247200" y="16552750"/>
          <a:ext cx="5080000" cy="5041900"/>
        </a:xfrm>
        <a:prstGeom prst="rect">
          <a:avLst/>
        </a:prstGeom>
      </xdr:spPr>
    </xdr:pic>
    <xdr:clientData/>
  </xdr:twoCellAnchor>
  <xdr:twoCellAnchor editAs="oneCell">
    <xdr:from>
      <xdr:col>12</xdr:col>
      <xdr:colOff>205450</xdr:colOff>
      <xdr:row>117</xdr:row>
      <xdr:rowOff>2250</xdr:rowOff>
    </xdr:from>
    <xdr:to>
      <xdr:col>18</xdr:col>
      <xdr:colOff>332450</xdr:colOff>
      <xdr:row>143</xdr:row>
      <xdr:rowOff>91150</xdr:rowOff>
    </xdr:to>
    <xdr:pic>
      <xdr:nvPicPr>
        <xdr:cNvPr id="63" name="Picture 62">
          <a:extLst>
            <a:ext uri="{FF2B5EF4-FFF2-40B4-BE49-F238E27FC236}">
              <a16:creationId xmlns:a16="http://schemas.microsoft.com/office/drawing/2014/main" id="{F0CEA02C-B423-5045-9463-FDC7443D55DB}"/>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0111450" y="22290750"/>
          <a:ext cx="5080000" cy="5041900"/>
        </a:xfrm>
        <a:prstGeom prst="rect">
          <a:avLst/>
        </a:prstGeom>
      </xdr:spPr>
    </xdr:pic>
    <xdr:clientData/>
  </xdr:twoCellAnchor>
  <xdr:twoCellAnchor editAs="oneCell">
    <xdr:from>
      <xdr:col>12</xdr:col>
      <xdr:colOff>249617</xdr:colOff>
      <xdr:row>147</xdr:row>
      <xdr:rowOff>78166</xdr:rowOff>
    </xdr:from>
    <xdr:to>
      <xdr:col>18</xdr:col>
      <xdr:colOff>376617</xdr:colOff>
      <xdr:row>173</xdr:row>
      <xdr:rowOff>167066</xdr:rowOff>
    </xdr:to>
    <xdr:pic>
      <xdr:nvPicPr>
        <xdr:cNvPr id="65" name="Picture 64">
          <a:extLst>
            <a:ext uri="{FF2B5EF4-FFF2-40B4-BE49-F238E27FC236}">
              <a16:creationId xmlns:a16="http://schemas.microsoft.com/office/drawing/2014/main" id="{CA0CF2BD-0337-4343-910A-7BC6513C3B4A}"/>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0155617" y="28081666"/>
          <a:ext cx="5080000" cy="5041900"/>
        </a:xfrm>
        <a:prstGeom prst="rect">
          <a:avLst/>
        </a:prstGeom>
      </xdr:spPr>
    </xdr:pic>
    <xdr:clientData/>
  </xdr:twoCellAnchor>
  <xdr:twoCellAnchor editAs="oneCell">
    <xdr:from>
      <xdr:col>12</xdr:col>
      <xdr:colOff>198532</xdr:colOff>
      <xdr:row>176</xdr:row>
      <xdr:rowOff>16500</xdr:rowOff>
    </xdr:from>
    <xdr:to>
      <xdr:col>18</xdr:col>
      <xdr:colOff>325532</xdr:colOff>
      <xdr:row>202</xdr:row>
      <xdr:rowOff>105400</xdr:rowOff>
    </xdr:to>
    <xdr:pic>
      <xdr:nvPicPr>
        <xdr:cNvPr id="67" name="Picture 66">
          <a:extLst>
            <a:ext uri="{FF2B5EF4-FFF2-40B4-BE49-F238E27FC236}">
              <a16:creationId xmlns:a16="http://schemas.microsoft.com/office/drawing/2014/main" id="{3A761559-AB57-C046-87A6-118439787F4F}"/>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0104532" y="33544500"/>
          <a:ext cx="5080000" cy="5041900"/>
        </a:xfrm>
        <a:prstGeom prst="rect">
          <a:avLst/>
        </a:prstGeom>
      </xdr:spPr>
    </xdr:pic>
    <xdr:clientData/>
  </xdr:twoCellAnchor>
  <xdr:twoCellAnchor editAs="oneCell">
    <xdr:from>
      <xdr:col>0</xdr:col>
      <xdr:colOff>450133</xdr:colOff>
      <xdr:row>17</xdr:row>
      <xdr:rowOff>149566</xdr:rowOff>
    </xdr:from>
    <xdr:to>
      <xdr:col>5</xdr:col>
      <xdr:colOff>968716</xdr:colOff>
      <xdr:row>44</xdr:row>
      <xdr:rowOff>37383</xdr:rowOff>
    </xdr:to>
    <xdr:pic>
      <xdr:nvPicPr>
        <xdr:cNvPr id="69" name="Picture 68">
          <a:extLst>
            <a:ext uri="{FF2B5EF4-FFF2-40B4-BE49-F238E27FC236}">
              <a16:creationId xmlns:a16="http://schemas.microsoft.com/office/drawing/2014/main" id="{2A1FA092-90B4-A543-AD14-56AF82887CDD}"/>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450133" y="3388066"/>
          <a:ext cx="5080000" cy="5041900"/>
        </a:xfrm>
        <a:prstGeom prst="rect">
          <a:avLst/>
        </a:prstGeom>
      </xdr:spPr>
    </xdr:pic>
    <xdr:clientData/>
  </xdr:twoCellAnchor>
  <xdr:twoCellAnchor editAs="oneCell">
    <xdr:from>
      <xdr:col>8</xdr:col>
      <xdr:colOff>15935</xdr:colOff>
      <xdr:row>19</xdr:row>
      <xdr:rowOff>94250</xdr:rowOff>
    </xdr:from>
    <xdr:to>
      <xdr:col>14</xdr:col>
      <xdr:colOff>142935</xdr:colOff>
      <xdr:row>45</xdr:row>
      <xdr:rowOff>183150</xdr:rowOff>
    </xdr:to>
    <xdr:pic>
      <xdr:nvPicPr>
        <xdr:cNvPr id="71" name="Picture 70">
          <a:extLst>
            <a:ext uri="{FF2B5EF4-FFF2-40B4-BE49-F238E27FC236}">
              <a16:creationId xmlns:a16="http://schemas.microsoft.com/office/drawing/2014/main" id="{1265381D-EB86-2A4C-843D-56E602EFC626}"/>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7043268" y="3756083"/>
          <a:ext cx="4699000" cy="504190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B2:Y52"/>
  <sheetViews>
    <sheetView showGridLines="0" topLeftCell="B1" workbookViewId="0">
      <pane ySplit="9" topLeftCell="A16" activePane="bottomLeft" state="frozen"/>
      <selection pane="bottomLeft" activeCell="B14" sqref="B14:V14"/>
    </sheetView>
  </sheetViews>
  <sheetFormatPr baseColWidth="10" defaultColWidth="8.85546875" defaultRowHeight="15" outlineLevelRow="3" x14ac:dyDescent="0.25"/>
  <cols>
    <col min="2" max="2" width="42.28515625" bestFit="1" customWidth="1"/>
    <col min="3" max="3" width="13.85546875" bestFit="1" customWidth="1"/>
    <col min="4" max="4" width="13" bestFit="1" customWidth="1"/>
    <col min="5" max="5" width="20.7109375" bestFit="1" customWidth="1"/>
    <col min="6" max="6" width="12.7109375" bestFit="1" customWidth="1"/>
    <col min="7" max="7" width="13.85546875" bestFit="1" customWidth="1"/>
    <col min="8" max="8" width="13" bestFit="1" customWidth="1"/>
    <col min="9" max="9" width="12.42578125" bestFit="1" customWidth="1"/>
    <col min="10" max="10" width="12.7109375" bestFit="1" customWidth="1"/>
    <col min="11" max="11" width="13.85546875" bestFit="1" customWidth="1"/>
    <col min="12" max="12" width="13" bestFit="1" customWidth="1"/>
    <col min="13" max="13" width="12.42578125" bestFit="1" customWidth="1"/>
    <col min="14" max="14" width="12.7109375" bestFit="1" customWidth="1"/>
    <col min="15" max="15" width="13.85546875" bestFit="1" customWidth="1"/>
    <col min="16" max="16" width="13" bestFit="1" customWidth="1"/>
    <col min="17" max="17" width="12.42578125" bestFit="1" customWidth="1"/>
    <col min="18" max="18" width="12.7109375" bestFit="1" customWidth="1"/>
    <col min="19" max="19" width="13.85546875" bestFit="1" customWidth="1"/>
    <col min="20" max="20" width="13" bestFit="1" customWidth="1"/>
    <col min="21" max="21" width="12.42578125" bestFit="1" customWidth="1"/>
    <col min="22" max="22" width="12.7109375" bestFit="1" customWidth="1"/>
    <col min="23" max="23" width="18" customWidth="1"/>
    <col min="24" max="24" width="18.85546875" customWidth="1"/>
    <col min="25" max="25" width="19.28515625" customWidth="1"/>
  </cols>
  <sheetData>
    <row r="2" spans="2:25" x14ac:dyDescent="0.25">
      <c r="E2" s="4" t="s">
        <v>0</v>
      </c>
    </row>
    <row r="4" spans="2:25" x14ac:dyDescent="0.25">
      <c r="B4" s="118" t="s">
        <v>2</v>
      </c>
      <c r="C4" s="118"/>
      <c r="D4" s="118"/>
      <c r="E4" s="118"/>
    </row>
    <row r="5" spans="2:25" x14ac:dyDescent="0.25">
      <c r="B5" s="117" t="s">
        <v>1</v>
      </c>
      <c r="C5" s="117"/>
      <c r="D5" s="117"/>
      <c r="E5" s="117"/>
    </row>
    <row r="7" spans="2:25" x14ac:dyDescent="0.25">
      <c r="B7" t="s">
        <v>3</v>
      </c>
    </row>
    <row r="9" spans="2:25" x14ac:dyDescent="0.25">
      <c r="B9" s="1" t="s">
        <v>4</v>
      </c>
      <c r="C9" s="1" t="s">
        <v>5</v>
      </c>
      <c r="D9" s="1" t="s">
        <v>6</v>
      </c>
      <c r="E9" s="1" t="s">
        <v>7</v>
      </c>
      <c r="F9" s="1" t="s">
        <v>8</v>
      </c>
      <c r="G9" s="1" t="s">
        <v>9</v>
      </c>
      <c r="H9" s="1" t="s">
        <v>10</v>
      </c>
      <c r="I9" s="1" t="s">
        <v>11</v>
      </c>
      <c r="J9" s="1" t="s">
        <v>12</v>
      </c>
      <c r="K9" s="1" t="s">
        <v>13</v>
      </c>
      <c r="L9" s="1" t="s">
        <v>14</v>
      </c>
      <c r="M9" s="1" t="s">
        <v>15</v>
      </c>
      <c r="N9" s="1" t="s">
        <v>16</v>
      </c>
      <c r="O9" s="1" t="s">
        <v>17</v>
      </c>
      <c r="P9" s="1" t="s">
        <v>18</v>
      </c>
      <c r="Q9" s="1" t="s">
        <v>19</v>
      </c>
      <c r="R9" s="1" t="s">
        <v>20</v>
      </c>
      <c r="S9" s="1" t="s">
        <v>21</v>
      </c>
      <c r="T9" s="1" t="s">
        <v>22</v>
      </c>
      <c r="U9" s="1" t="s">
        <v>23</v>
      </c>
      <c r="V9" s="1" t="s">
        <v>24</v>
      </c>
      <c r="W9" s="16" t="s">
        <v>65</v>
      </c>
      <c r="X9" s="16" t="s">
        <v>66</v>
      </c>
      <c r="Y9" s="16" t="s">
        <v>67</v>
      </c>
    </row>
    <row r="10" spans="2:25" ht="15" customHeight="1" x14ac:dyDescent="0.25">
      <c r="B10" s="119" t="s">
        <v>25</v>
      </c>
      <c r="C10" s="119"/>
      <c r="D10" s="119"/>
      <c r="E10" s="119"/>
      <c r="F10" s="119"/>
      <c r="G10" s="119"/>
      <c r="H10" s="119"/>
      <c r="I10" s="119"/>
      <c r="J10" s="119"/>
      <c r="K10" s="119"/>
      <c r="L10" s="119"/>
      <c r="M10" s="119"/>
      <c r="N10" s="119"/>
      <c r="O10" s="119"/>
      <c r="P10" s="119"/>
      <c r="Q10" s="119"/>
      <c r="R10" s="119"/>
      <c r="S10" s="119"/>
      <c r="T10" s="119"/>
      <c r="U10" s="119"/>
      <c r="V10" s="119"/>
      <c r="W10" s="124"/>
      <c r="X10" s="124"/>
      <c r="Y10" s="124"/>
    </row>
    <row r="11" spans="2:25" ht="15" customHeight="1" outlineLevel="1" x14ac:dyDescent="0.25">
      <c r="B11" s="120" t="s">
        <v>26</v>
      </c>
      <c r="C11" s="120"/>
      <c r="D11" s="120"/>
      <c r="E11" s="120"/>
      <c r="F11" s="120"/>
      <c r="G11" s="120"/>
      <c r="H11" s="120"/>
      <c r="I11" s="120"/>
      <c r="J11" s="120"/>
      <c r="K11" s="120"/>
      <c r="L11" s="120"/>
      <c r="M11" s="120"/>
      <c r="N11" s="120"/>
      <c r="O11" s="120"/>
      <c r="P11" s="120"/>
      <c r="Q11" s="120"/>
      <c r="R11" s="120"/>
      <c r="S11" s="120"/>
      <c r="T11" s="120"/>
      <c r="U11" s="120"/>
      <c r="V11" s="120"/>
      <c r="W11" s="120"/>
      <c r="X11" s="120"/>
      <c r="Y11" s="120"/>
    </row>
    <row r="12" spans="2:25" outlineLevel="2" x14ac:dyDescent="0.25">
      <c r="B12" s="2" t="s">
        <v>27</v>
      </c>
      <c r="C12" s="5">
        <v>10231877</v>
      </c>
      <c r="D12" s="5">
        <v>9212218</v>
      </c>
      <c r="E12" s="5">
        <v>9056140</v>
      </c>
      <c r="F12" s="5">
        <v>9486020</v>
      </c>
      <c r="G12" s="5">
        <v>15902758</v>
      </c>
      <c r="H12" s="5">
        <v>17344294</v>
      </c>
      <c r="I12" s="5">
        <v>22383677</v>
      </c>
      <c r="J12" s="5">
        <v>27532542</v>
      </c>
      <c r="K12" s="5">
        <v>32562583</v>
      </c>
      <c r="L12" s="5">
        <v>39035988</v>
      </c>
      <c r="M12" s="5">
        <v>46507541</v>
      </c>
      <c r="N12" s="5">
        <v>55630610</v>
      </c>
      <c r="O12" s="5">
        <v>57890373</v>
      </c>
      <c r="P12" s="5">
        <v>67791068</v>
      </c>
      <c r="Q12" s="5">
        <v>71565968</v>
      </c>
      <c r="R12" s="5">
        <v>87971789</v>
      </c>
      <c r="S12" s="5">
        <v>86003961</v>
      </c>
      <c r="T12" s="5">
        <v>106097657</v>
      </c>
      <c r="U12" s="5">
        <v>110643600</v>
      </c>
      <c r="V12" s="5">
        <v>119811961</v>
      </c>
      <c r="W12" s="5">
        <v>119046557</v>
      </c>
      <c r="X12" s="5">
        <v>129842449</v>
      </c>
      <c r="Y12" s="5">
        <v>145094798</v>
      </c>
    </row>
    <row r="13" spans="2:25" outlineLevel="2" x14ac:dyDescent="0.25">
      <c r="B13" s="3" t="s">
        <v>28</v>
      </c>
      <c r="C13" s="6">
        <v>14065</v>
      </c>
      <c r="D13" s="6">
        <v>11990</v>
      </c>
      <c r="E13" s="6">
        <v>12550</v>
      </c>
      <c r="F13" s="6">
        <v>13422</v>
      </c>
      <c r="G13" s="6">
        <v>17142</v>
      </c>
      <c r="H13" s="6">
        <v>16394</v>
      </c>
      <c r="I13" s="6">
        <v>19829</v>
      </c>
      <c r="J13" s="6">
        <v>24842</v>
      </c>
      <c r="K13" s="6">
        <v>27118</v>
      </c>
      <c r="L13" s="6">
        <v>30923</v>
      </c>
      <c r="M13" s="6">
        <v>31592</v>
      </c>
      <c r="N13" s="6">
        <v>40569</v>
      </c>
      <c r="O13" s="6">
        <v>41798</v>
      </c>
      <c r="P13" s="6">
        <v>46306</v>
      </c>
      <c r="Q13" s="6">
        <v>46920</v>
      </c>
      <c r="R13" s="6">
        <v>55609</v>
      </c>
      <c r="S13" s="6">
        <v>52265</v>
      </c>
      <c r="T13" s="6">
        <v>59685</v>
      </c>
      <c r="U13" s="6">
        <v>62855</v>
      </c>
      <c r="V13" s="6">
        <v>71231</v>
      </c>
      <c r="W13" s="6">
        <v>66151</v>
      </c>
      <c r="X13" s="6">
        <v>84507</v>
      </c>
      <c r="Y13" s="6">
        <v>89779</v>
      </c>
    </row>
    <row r="14" spans="2:25" ht="15" customHeight="1" outlineLevel="2" x14ac:dyDescent="0.25">
      <c r="B14" s="121" t="s">
        <v>29</v>
      </c>
      <c r="C14" s="121"/>
      <c r="D14" s="121"/>
      <c r="E14" s="121"/>
      <c r="F14" s="121"/>
      <c r="G14" s="121"/>
      <c r="H14" s="121"/>
      <c r="I14" s="121"/>
      <c r="J14" s="121"/>
      <c r="K14" s="121"/>
      <c r="L14" s="121"/>
      <c r="M14" s="121"/>
      <c r="N14" s="121"/>
      <c r="O14" s="121"/>
      <c r="P14" s="121"/>
      <c r="Q14" s="121"/>
      <c r="R14" s="121"/>
      <c r="S14" s="121"/>
      <c r="T14" s="121"/>
      <c r="U14" s="121"/>
      <c r="V14" s="121"/>
      <c r="W14" s="121"/>
      <c r="X14" s="121"/>
      <c r="Y14" s="121"/>
    </row>
    <row r="15" spans="2:25" outlineLevel="3" x14ac:dyDescent="0.25">
      <c r="B15" s="3" t="s">
        <v>30</v>
      </c>
      <c r="C15" s="6">
        <v>6557680</v>
      </c>
      <c r="D15" s="6">
        <v>5834007</v>
      </c>
      <c r="E15" s="6">
        <v>5864292</v>
      </c>
      <c r="F15" s="6">
        <v>5840047</v>
      </c>
      <c r="G15" s="6">
        <v>9194684</v>
      </c>
      <c r="H15" s="6">
        <v>8478480</v>
      </c>
      <c r="I15" s="6">
        <v>10338548</v>
      </c>
      <c r="J15" s="6">
        <v>12257824</v>
      </c>
      <c r="K15" s="6">
        <v>13640488</v>
      </c>
      <c r="L15" s="6">
        <v>17386946</v>
      </c>
      <c r="M15" s="6">
        <v>21612585</v>
      </c>
      <c r="N15" s="6">
        <v>24253769</v>
      </c>
      <c r="O15" s="6">
        <v>24143505</v>
      </c>
      <c r="P15" s="6">
        <v>27369275</v>
      </c>
      <c r="Q15" s="6">
        <v>27622997</v>
      </c>
      <c r="R15" s="6">
        <v>32593954</v>
      </c>
      <c r="S15" s="6">
        <v>31789486</v>
      </c>
      <c r="T15" s="6">
        <v>36761829</v>
      </c>
      <c r="U15" s="6">
        <v>37000111</v>
      </c>
      <c r="V15" s="6">
        <v>39406921</v>
      </c>
      <c r="W15" s="6">
        <v>37056111</v>
      </c>
      <c r="X15" s="6">
        <v>38321069</v>
      </c>
      <c r="Y15" s="6">
        <v>41753001</v>
      </c>
    </row>
    <row r="16" spans="2:25" outlineLevel="3" x14ac:dyDescent="0.25">
      <c r="B16" s="2" t="s">
        <v>31</v>
      </c>
      <c r="C16" s="5">
        <v>12067</v>
      </c>
      <c r="D16" s="5">
        <v>10207</v>
      </c>
      <c r="E16" s="5">
        <v>10486</v>
      </c>
      <c r="F16" s="5">
        <v>10865</v>
      </c>
      <c r="G16" s="5">
        <v>14037</v>
      </c>
      <c r="H16" s="5">
        <v>12785</v>
      </c>
      <c r="I16" s="5">
        <v>15028</v>
      </c>
      <c r="J16" s="5">
        <v>18342</v>
      </c>
      <c r="K16" s="5">
        <v>19537</v>
      </c>
      <c r="L16" s="5">
        <v>21908</v>
      </c>
      <c r="M16" s="5">
        <v>21762</v>
      </c>
      <c r="N16" s="5">
        <v>27414</v>
      </c>
      <c r="O16" s="5">
        <v>27724</v>
      </c>
      <c r="P16" s="5">
        <v>30657</v>
      </c>
      <c r="Q16" s="5">
        <v>29693</v>
      </c>
      <c r="R16" s="5">
        <v>34769</v>
      </c>
      <c r="S16" s="5">
        <v>32519</v>
      </c>
      <c r="T16" s="5">
        <v>36700</v>
      </c>
      <c r="U16" s="5">
        <v>37208</v>
      </c>
      <c r="V16" s="5">
        <v>41386</v>
      </c>
      <c r="W16" s="5">
        <v>36298</v>
      </c>
      <c r="X16" s="5">
        <v>42329</v>
      </c>
      <c r="Y16" s="5">
        <v>44654</v>
      </c>
    </row>
    <row r="17" spans="2:25" ht="15" customHeight="1" outlineLevel="2" x14ac:dyDescent="0.25">
      <c r="B17" s="120" t="s">
        <v>32</v>
      </c>
      <c r="C17" s="120"/>
      <c r="D17" s="120"/>
      <c r="E17" s="120"/>
      <c r="F17" s="120"/>
      <c r="G17" s="120"/>
      <c r="H17" s="120"/>
      <c r="I17" s="120"/>
      <c r="J17" s="120"/>
      <c r="K17" s="120"/>
      <c r="L17" s="120"/>
      <c r="M17" s="120"/>
      <c r="N17" s="120"/>
      <c r="O17" s="120"/>
      <c r="P17" s="120"/>
      <c r="Q17" s="120"/>
      <c r="R17" s="120"/>
      <c r="S17" s="120"/>
      <c r="T17" s="120"/>
      <c r="U17" s="120"/>
      <c r="V17" s="120"/>
      <c r="W17" s="120"/>
      <c r="X17" s="120"/>
      <c r="Y17" s="120"/>
    </row>
    <row r="18" spans="2:25" outlineLevel="3" x14ac:dyDescent="0.25">
      <c r="B18" s="2" t="s">
        <v>30</v>
      </c>
      <c r="C18" s="5">
        <v>3674197</v>
      </c>
      <c r="D18" s="5">
        <v>3378211</v>
      </c>
      <c r="E18" s="5">
        <v>3191848</v>
      </c>
      <c r="F18" s="5">
        <v>3645973</v>
      </c>
      <c r="G18" s="5">
        <v>6708074</v>
      </c>
      <c r="H18" s="5">
        <v>8865814</v>
      </c>
      <c r="I18" s="5">
        <v>12045129</v>
      </c>
      <c r="J18" s="5">
        <v>15274718</v>
      </c>
      <c r="K18" s="5">
        <v>18922095</v>
      </c>
      <c r="L18" s="5">
        <v>21649042</v>
      </c>
      <c r="M18" s="5">
        <v>24894956</v>
      </c>
      <c r="N18" s="5">
        <v>31376841</v>
      </c>
      <c r="O18" s="5">
        <v>33746868</v>
      </c>
      <c r="P18" s="5">
        <v>40421793</v>
      </c>
      <c r="Q18" s="5">
        <v>43942971</v>
      </c>
      <c r="R18" s="5">
        <v>55377835</v>
      </c>
      <c r="S18" s="5">
        <v>54214475</v>
      </c>
      <c r="T18" s="5">
        <v>69335828</v>
      </c>
      <c r="U18" s="5">
        <v>73643489</v>
      </c>
      <c r="V18" s="5">
        <v>80405040</v>
      </c>
      <c r="W18" s="5">
        <v>81990446</v>
      </c>
      <c r="X18" s="5">
        <v>91521380</v>
      </c>
      <c r="Y18" s="5">
        <v>103341797</v>
      </c>
    </row>
    <row r="19" spans="2:25" outlineLevel="3" x14ac:dyDescent="0.25">
      <c r="B19" s="3" t="s">
        <v>31</v>
      </c>
      <c r="C19" s="6">
        <v>1998</v>
      </c>
      <c r="D19" s="6">
        <v>1783</v>
      </c>
      <c r="E19" s="6">
        <v>2064</v>
      </c>
      <c r="F19" s="6">
        <v>2557</v>
      </c>
      <c r="G19" s="6">
        <v>3105</v>
      </c>
      <c r="H19" s="6">
        <v>3608</v>
      </c>
      <c r="I19" s="6">
        <v>4800</v>
      </c>
      <c r="J19" s="6">
        <v>6501</v>
      </c>
      <c r="K19" s="6">
        <v>7581</v>
      </c>
      <c r="L19" s="6">
        <v>9015</v>
      </c>
      <c r="M19" s="6">
        <v>9830</v>
      </c>
      <c r="N19" s="6">
        <v>13155</v>
      </c>
      <c r="O19" s="6">
        <v>14074</v>
      </c>
      <c r="P19" s="6">
        <v>15650</v>
      </c>
      <c r="Q19" s="6">
        <v>17227</v>
      </c>
      <c r="R19" s="6">
        <v>20840</v>
      </c>
      <c r="S19" s="6">
        <v>19746</v>
      </c>
      <c r="T19" s="6">
        <v>22985</v>
      </c>
      <c r="U19" s="6">
        <v>25647</v>
      </c>
      <c r="V19" s="6">
        <v>29845</v>
      </c>
      <c r="W19" s="6">
        <v>29853</v>
      </c>
      <c r="X19" s="6">
        <v>42178</v>
      </c>
      <c r="Y19" s="6">
        <v>45125</v>
      </c>
    </row>
    <row r="20" spans="2:25" ht="15" customHeight="1" outlineLevel="1" collapsed="1" x14ac:dyDescent="0.25">
      <c r="B20" s="121" t="s">
        <v>33</v>
      </c>
      <c r="C20" s="121"/>
      <c r="D20" s="121"/>
      <c r="E20" s="121"/>
      <c r="F20" s="121"/>
      <c r="G20" s="121"/>
      <c r="H20" s="121"/>
      <c r="I20" s="121"/>
      <c r="J20" s="121"/>
      <c r="K20" s="121"/>
      <c r="L20" s="121"/>
      <c r="M20" s="121"/>
      <c r="N20" s="121"/>
      <c r="O20" s="121"/>
      <c r="P20" s="121"/>
      <c r="Q20" s="121"/>
      <c r="R20" s="121"/>
      <c r="S20" s="121"/>
      <c r="T20" s="121"/>
      <c r="U20" s="121"/>
      <c r="V20" s="121"/>
      <c r="W20" s="121"/>
      <c r="X20" s="121"/>
      <c r="Y20" s="121"/>
    </row>
    <row r="21" spans="2:25" hidden="1" outlineLevel="2" x14ac:dyDescent="0.25">
      <c r="B21" s="3" t="s">
        <v>27</v>
      </c>
      <c r="C21" s="7">
        <v>66.319999999999993</v>
      </c>
      <c r="D21" s="7">
        <v>62.37</v>
      </c>
      <c r="E21" s="7">
        <v>59.64</v>
      </c>
      <c r="F21" s="7">
        <v>63.27</v>
      </c>
      <c r="G21" s="7">
        <v>68.17</v>
      </c>
      <c r="H21" s="7">
        <v>66.75</v>
      </c>
      <c r="I21" s="7">
        <v>63.45</v>
      </c>
      <c r="J21" s="7">
        <v>61.99</v>
      </c>
      <c r="K21" s="7">
        <v>62.81</v>
      </c>
      <c r="L21" s="7">
        <v>65.67</v>
      </c>
      <c r="M21" s="7">
        <v>64.59</v>
      </c>
      <c r="N21" s="7">
        <v>63.38</v>
      </c>
      <c r="O21" s="7">
        <v>64.14</v>
      </c>
      <c r="P21" s="7">
        <v>65.23</v>
      </c>
      <c r="Q21" s="7">
        <v>63.89</v>
      </c>
      <c r="R21" s="7">
        <v>61.38</v>
      </c>
      <c r="S21" s="7">
        <v>58.38</v>
      </c>
      <c r="T21" s="7">
        <v>59.04</v>
      </c>
      <c r="U21" s="7">
        <v>57.66</v>
      </c>
      <c r="V21" s="7">
        <v>59.1</v>
      </c>
      <c r="W21" s="7">
        <v>61.94</v>
      </c>
      <c r="X21" s="7">
        <v>62.39</v>
      </c>
      <c r="Y21" s="7">
        <v>62.97</v>
      </c>
    </row>
    <row r="22" spans="2:25" hidden="1" outlineLevel="2" x14ac:dyDescent="0.25">
      <c r="B22" s="2" t="s">
        <v>34</v>
      </c>
      <c r="C22" s="8">
        <v>69.8</v>
      </c>
      <c r="D22" s="8">
        <v>50.21</v>
      </c>
      <c r="E22" s="8">
        <v>62.8</v>
      </c>
      <c r="F22" s="8">
        <v>66.42</v>
      </c>
      <c r="G22" s="8">
        <v>69.73</v>
      </c>
      <c r="H22" s="8">
        <v>67.48</v>
      </c>
      <c r="I22" s="8">
        <v>62.87</v>
      </c>
      <c r="J22" s="8">
        <v>60.44</v>
      </c>
      <c r="K22" s="8">
        <v>59.9</v>
      </c>
      <c r="L22" s="8">
        <v>61.76</v>
      </c>
      <c r="M22" s="8">
        <v>58.5</v>
      </c>
      <c r="N22" s="8">
        <v>57.45</v>
      </c>
      <c r="O22" s="8">
        <v>57.65</v>
      </c>
      <c r="P22" s="8">
        <v>63.29</v>
      </c>
      <c r="Q22" s="8">
        <v>61.79</v>
      </c>
      <c r="R22" s="8">
        <v>60.8</v>
      </c>
      <c r="S22" s="8">
        <v>57.19</v>
      </c>
      <c r="T22" s="8">
        <v>48.82</v>
      </c>
      <c r="U22" s="8">
        <v>59.08</v>
      </c>
      <c r="V22" s="8">
        <v>61.79</v>
      </c>
      <c r="W22" s="8">
        <v>62.97</v>
      </c>
      <c r="X22" s="8">
        <v>65.72</v>
      </c>
      <c r="Y22" s="8">
        <v>65.430000000000007</v>
      </c>
    </row>
    <row r="23" spans="2:25" ht="15" hidden="1" customHeight="1" outlineLevel="2" x14ac:dyDescent="0.25">
      <c r="B23" s="120" t="s">
        <v>35</v>
      </c>
      <c r="C23" s="120"/>
      <c r="D23" s="120"/>
      <c r="E23" s="120"/>
      <c r="F23" s="120"/>
      <c r="G23" s="120"/>
      <c r="H23" s="120"/>
      <c r="I23" s="120"/>
      <c r="J23" s="120"/>
      <c r="K23" s="120"/>
      <c r="L23" s="120"/>
      <c r="M23" s="120"/>
      <c r="N23" s="120"/>
      <c r="O23" s="120"/>
      <c r="P23" s="120"/>
      <c r="Q23" s="120"/>
      <c r="R23" s="120"/>
      <c r="S23" s="120"/>
      <c r="T23" s="120"/>
      <c r="U23" s="120"/>
      <c r="V23" s="120"/>
      <c r="W23" s="120"/>
      <c r="X23" s="120"/>
      <c r="Y23" s="120"/>
    </row>
    <row r="24" spans="2:25" hidden="1" outlineLevel="3" x14ac:dyDescent="0.25">
      <c r="B24" s="2" t="s">
        <v>30</v>
      </c>
      <c r="C24" s="8">
        <v>76.23</v>
      </c>
      <c r="D24" s="8">
        <v>71.13</v>
      </c>
      <c r="E24" s="8">
        <v>69.349999999999994</v>
      </c>
      <c r="F24" s="8">
        <v>71.459999999999994</v>
      </c>
      <c r="G24" s="8">
        <v>76.75</v>
      </c>
      <c r="H24" s="8">
        <v>74.260000000000005</v>
      </c>
      <c r="I24" s="8">
        <v>67.819999999999993</v>
      </c>
      <c r="J24" s="8">
        <v>64.59</v>
      </c>
      <c r="K24" s="8">
        <v>65.16</v>
      </c>
      <c r="L24" s="8">
        <v>68.459999999999994</v>
      </c>
      <c r="M24" s="8">
        <v>69.290000000000006</v>
      </c>
      <c r="N24" s="8">
        <v>67.67</v>
      </c>
      <c r="O24" s="8">
        <v>69.14</v>
      </c>
      <c r="P24" s="8">
        <v>70.900000000000006</v>
      </c>
      <c r="Q24" s="8">
        <v>68.599999999999994</v>
      </c>
      <c r="R24" s="8">
        <v>67.5</v>
      </c>
      <c r="S24" s="8">
        <v>65.66</v>
      </c>
      <c r="T24" s="8">
        <v>65.209999999999994</v>
      </c>
      <c r="U24" s="8">
        <v>65.84</v>
      </c>
      <c r="V24" s="8">
        <v>66.569999999999993</v>
      </c>
      <c r="W24" s="8">
        <v>69.94</v>
      </c>
      <c r="X24" s="8">
        <v>69.86</v>
      </c>
      <c r="Y24" s="8">
        <v>72.25</v>
      </c>
    </row>
    <row r="25" spans="2:25" hidden="1" outlineLevel="3" x14ac:dyDescent="0.25">
      <c r="B25" s="3" t="s">
        <v>36</v>
      </c>
      <c r="C25" s="7">
        <v>72.83</v>
      </c>
      <c r="D25" s="7">
        <v>50.07</v>
      </c>
      <c r="E25" s="7">
        <v>65.53</v>
      </c>
      <c r="F25" s="7">
        <v>68.430000000000007</v>
      </c>
      <c r="G25" s="7">
        <v>72.5</v>
      </c>
      <c r="H25" s="7">
        <v>69.680000000000007</v>
      </c>
      <c r="I25" s="7">
        <v>65.69</v>
      </c>
      <c r="J25" s="7">
        <v>62.39</v>
      </c>
      <c r="K25" s="7">
        <v>61.1</v>
      </c>
      <c r="L25" s="7">
        <v>62.8</v>
      </c>
      <c r="M25" s="7">
        <v>59.44</v>
      </c>
      <c r="N25" s="7">
        <v>58.69</v>
      </c>
      <c r="O25" s="7">
        <v>58.59</v>
      </c>
      <c r="P25" s="7">
        <v>65.180000000000007</v>
      </c>
      <c r="Q25" s="7">
        <v>63.09</v>
      </c>
      <c r="R25" s="7">
        <v>62.68</v>
      </c>
      <c r="S25" s="7">
        <v>59.31</v>
      </c>
      <c r="T25" s="7">
        <v>45.68</v>
      </c>
      <c r="U25" s="7">
        <v>62.06</v>
      </c>
      <c r="V25" s="7">
        <v>64.239999999999995</v>
      </c>
      <c r="W25" s="7">
        <v>64.75</v>
      </c>
      <c r="X25" s="7">
        <v>66.56</v>
      </c>
      <c r="Y25" s="7">
        <v>67.48</v>
      </c>
    </row>
    <row r="26" spans="2:25" ht="15" hidden="1" customHeight="1" outlineLevel="2" x14ac:dyDescent="0.25">
      <c r="B26" s="121" t="s">
        <v>37</v>
      </c>
      <c r="C26" s="121"/>
      <c r="D26" s="121"/>
      <c r="E26" s="121"/>
      <c r="F26" s="121"/>
      <c r="G26" s="121"/>
      <c r="H26" s="121"/>
      <c r="I26" s="121"/>
      <c r="J26" s="121"/>
      <c r="K26" s="121"/>
      <c r="L26" s="121"/>
      <c r="M26" s="121"/>
      <c r="N26" s="121"/>
      <c r="O26" s="121"/>
      <c r="P26" s="121"/>
      <c r="Q26" s="121"/>
      <c r="R26" s="121"/>
      <c r="S26" s="121"/>
      <c r="T26" s="121"/>
      <c r="U26" s="121"/>
      <c r="V26" s="121"/>
      <c r="W26" s="121"/>
      <c r="X26" s="121"/>
      <c r="Y26" s="121"/>
    </row>
    <row r="27" spans="2:25" hidden="1" outlineLevel="3" x14ac:dyDescent="0.25">
      <c r="B27" s="3" t="s">
        <v>30</v>
      </c>
      <c r="C27" s="7">
        <v>53.83</v>
      </c>
      <c r="D27" s="7">
        <v>51.43</v>
      </c>
      <c r="E27" s="7">
        <v>47.44</v>
      </c>
      <c r="F27" s="7">
        <v>53.45</v>
      </c>
      <c r="G27" s="7">
        <v>59.11</v>
      </c>
      <c r="H27" s="7">
        <v>60.86</v>
      </c>
      <c r="I27" s="7">
        <v>60.12</v>
      </c>
      <c r="J27" s="7">
        <v>60.05</v>
      </c>
      <c r="K27" s="7">
        <v>61.21</v>
      </c>
      <c r="L27" s="7">
        <v>63.59</v>
      </c>
      <c r="M27" s="7">
        <v>61</v>
      </c>
      <c r="N27" s="7">
        <v>60.42</v>
      </c>
      <c r="O27" s="7">
        <v>60.98</v>
      </c>
      <c r="P27" s="7">
        <v>61.88</v>
      </c>
      <c r="Q27" s="7">
        <v>61.25</v>
      </c>
      <c r="R27" s="7">
        <v>58.28</v>
      </c>
      <c r="S27" s="7">
        <v>54.81</v>
      </c>
      <c r="T27" s="7">
        <v>56.23</v>
      </c>
      <c r="U27" s="7">
        <v>54.27</v>
      </c>
      <c r="V27" s="7">
        <v>56.02</v>
      </c>
      <c r="W27" s="7">
        <v>58.89</v>
      </c>
      <c r="X27" s="7">
        <v>59.72</v>
      </c>
      <c r="Y27" s="7">
        <v>59.87</v>
      </c>
    </row>
    <row r="28" spans="2:25" hidden="1" outlineLevel="3" x14ac:dyDescent="0.25">
      <c r="B28" s="2" t="s">
        <v>36</v>
      </c>
      <c r="C28" s="8">
        <v>55.79</v>
      </c>
      <c r="D28" s="8">
        <v>51</v>
      </c>
      <c r="E28" s="8">
        <v>51.84</v>
      </c>
      <c r="F28" s="8">
        <v>59.04</v>
      </c>
      <c r="G28" s="8">
        <v>59.45</v>
      </c>
      <c r="H28" s="8">
        <v>60.71</v>
      </c>
      <c r="I28" s="8">
        <v>55.44</v>
      </c>
      <c r="J28" s="8">
        <v>55.53</v>
      </c>
      <c r="K28" s="8">
        <v>57.01</v>
      </c>
      <c r="L28" s="8">
        <v>59.38</v>
      </c>
      <c r="M28" s="8">
        <v>56.52</v>
      </c>
      <c r="N28" s="8">
        <v>55.02</v>
      </c>
      <c r="O28" s="8">
        <v>55.88</v>
      </c>
      <c r="P28" s="8">
        <v>59.88</v>
      </c>
      <c r="Q28" s="8">
        <v>59.66</v>
      </c>
      <c r="R28" s="8">
        <v>57.91</v>
      </c>
      <c r="S28" s="8">
        <v>54.01</v>
      </c>
      <c r="T28" s="8">
        <v>54.83</v>
      </c>
      <c r="U28" s="8">
        <v>55.22</v>
      </c>
      <c r="V28" s="8">
        <v>58.69</v>
      </c>
      <c r="W28" s="8">
        <v>60.93</v>
      </c>
      <c r="X28" s="8">
        <v>64.900000000000006</v>
      </c>
      <c r="Y28" s="8">
        <v>63.53</v>
      </c>
    </row>
    <row r="29" spans="2:25" ht="15" customHeight="1" outlineLevel="1" x14ac:dyDescent="0.25">
      <c r="B29" s="120" t="s">
        <v>38</v>
      </c>
      <c r="C29" s="120"/>
      <c r="D29" s="120"/>
      <c r="E29" s="120"/>
      <c r="F29" s="120"/>
      <c r="G29" s="120"/>
      <c r="H29" s="120"/>
      <c r="I29" s="120"/>
      <c r="J29" s="120"/>
      <c r="K29" s="120"/>
      <c r="L29" s="120"/>
      <c r="M29" s="120"/>
      <c r="N29" s="120"/>
      <c r="O29" s="120"/>
      <c r="P29" s="120"/>
      <c r="Q29" s="120"/>
      <c r="R29" s="120"/>
      <c r="S29" s="120"/>
      <c r="T29" s="120"/>
      <c r="U29" s="120"/>
      <c r="V29" s="120"/>
      <c r="W29" s="120"/>
      <c r="X29" s="120"/>
      <c r="Y29" s="120"/>
    </row>
    <row r="30" spans="2:25" outlineLevel="2" x14ac:dyDescent="0.25">
      <c r="B30" s="2" t="s">
        <v>27</v>
      </c>
      <c r="C30" s="8">
        <v>0.27</v>
      </c>
      <c r="D30" s="8">
        <v>0.08</v>
      </c>
      <c r="E30" s="8">
        <v>0.12</v>
      </c>
      <c r="F30" s="8">
        <v>7.0000000000000007E-2</v>
      </c>
      <c r="G30" s="8">
        <v>0.2</v>
      </c>
      <c r="H30" s="8">
        <v>0.19</v>
      </c>
      <c r="I30" s="8">
        <v>0.17</v>
      </c>
      <c r="J30" s="8">
        <v>0.13</v>
      </c>
      <c r="K30" s="8">
        <v>0.18</v>
      </c>
      <c r="L30" s="8">
        <v>0.11</v>
      </c>
      <c r="M30" s="8">
        <v>0.83</v>
      </c>
      <c r="N30" s="8">
        <v>0.57999999999999996</v>
      </c>
      <c r="O30" s="8">
        <v>0.35</v>
      </c>
      <c r="P30" s="8">
        <v>0.27</v>
      </c>
      <c r="Q30" s="8">
        <v>0.4</v>
      </c>
      <c r="R30" s="8">
        <v>0.35</v>
      </c>
      <c r="S30" s="8">
        <v>0.53</v>
      </c>
      <c r="T30" s="8">
        <v>0.52</v>
      </c>
      <c r="U30" s="8">
        <v>0.6</v>
      </c>
      <c r="V30" s="8">
        <v>0.6</v>
      </c>
      <c r="W30" s="8">
        <v>0.66</v>
      </c>
      <c r="X30" s="8">
        <v>0.67</v>
      </c>
      <c r="Y30" s="8">
        <v>0.65</v>
      </c>
    </row>
    <row r="31" spans="2:25" outlineLevel="2" x14ac:dyDescent="0.25">
      <c r="B31" s="3" t="s">
        <v>34</v>
      </c>
      <c r="C31" s="7">
        <v>0.39</v>
      </c>
      <c r="D31" s="7">
        <v>0.17</v>
      </c>
      <c r="E31" s="7">
        <v>0.26</v>
      </c>
      <c r="F31" s="7">
        <v>0.16</v>
      </c>
      <c r="G31" s="7">
        <v>0.38</v>
      </c>
      <c r="H31" s="7">
        <v>0.39</v>
      </c>
      <c r="I31" s="7">
        <v>0.37</v>
      </c>
      <c r="J31" s="7">
        <v>0.25</v>
      </c>
      <c r="K31" s="7">
        <v>0.45</v>
      </c>
      <c r="L31" s="7">
        <v>0.24</v>
      </c>
      <c r="M31" s="7">
        <v>1.7</v>
      </c>
      <c r="N31" s="7">
        <v>0.87</v>
      </c>
      <c r="O31" s="7">
        <v>0.89</v>
      </c>
      <c r="P31" s="7">
        <v>0.8</v>
      </c>
      <c r="Q31" s="7">
        <v>1.1599999999999999</v>
      </c>
      <c r="R31" s="7">
        <v>0.85</v>
      </c>
      <c r="S31" s="7">
        <v>1.1599999999999999</v>
      </c>
      <c r="T31" s="7">
        <v>1.02</v>
      </c>
      <c r="U31" s="7">
        <v>1.0900000000000001</v>
      </c>
      <c r="V31" s="7">
        <v>1.1100000000000001</v>
      </c>
      <c r="W31" s="7">
        <v>1.19</v>
      </c>
      <c r="X31" s="7">
        <v>1.02</v>
      </c>
      <c r="Y31" s="7">
        <v>0.95</v>
      </c>
    </row>
    <row r="32" spans="2:25" ht="15" customHeight="1" outlineLevel="2" x14ac:dyDescent="0.25">
      <c r="B32" s="121" t="s">
        <v>39</v>
      </c>
      <c r="C32" s="121"/>
      <c r="D32" s="121"/>
      <c r="E32" s="121"/>
      <c r="F32" s="121"/>
      <c r="G32" s="121"/>
      <c r="H32" s="121"/>
      <c r="I32" s="121"/>
      <c r="J32" s="121"/>
      <c r="K32" s="121"/>
      <c r="L32" s="121"/>
      <c r="M32" s="121"/>
      <c r="N32" s="121"/>
      <c r="O32" s="121"/>
      <c r="P32" s="121"/>
      <c r="Q32" s="121"/>
      <c r="R32" s="121"/>
      <c r="S32" s="121"/>
      <c r="T32" s="121"/>
      <c r="U32" s="121"/>
      <c r="V32" s="121"/>
      <c r="W32" s="121"/>
      <c r="X32" s="121"/>
      <c r="Y32" s="121"/>
    </row>
    <row r="33" spans="2:25" outlineLevel="3" x14ac:dyDescent="0.25">
      <c r="B33" s="3" t="s">
        <v>30</v>
      </c>
      <c r="C33" s="7">
        <v>0.31</v>
      </c>
      <c r="D33" s="7">
        <v>0.09</v>
      </c>
      <c r="E33" s="7">
        <v>0.15</v>
      </c>
      <c r="F33" s="7">
        <v>0.09</v>
      </c>
      <c r="G33" s="7">
        <v>0.25</v>
      </c>
      <c r="H33" s="7">
        <v>0.31</v>
      </c>
      <c r="I33" s="7">
        <v>0.28000000000000003</v>
      </c>
      <c r="J33" s="7">
        <v>0.19</v>
      </c>
      <c r="K33" s="7">
        <v>0.34</v>
      </c>
      <c r="L33" s="7">
        <v>0.13</v>
      </c>
      <c r="M33" s="7">
        <v>1.2</v>
      </c>
      <c r="N33" s="7">
        <v>0.9</v>
      </c>
      <c r="O33" s="7">
        <v>0.61</v>
      </c>
      <c r="P33" s="7">
        <v>0.43</v>
      </c>
      <c r="Q33" s="7">
        <v>0.62</v>
      </c>
      <c r="R33" s="7">
        <v>0.57999999999999996</v>
      </c>
      <c r="S33" s="7">
        <v>0.84</v>
      </c>
      <c r="T33" s="7">
        <v>0.82</v>
      </c>
      <c r="U33" s="7">
        <v>0.96</v>
      </c>
      <c r="V33" s="7">
        <v>0.95</v>
      </c>
      <c r="W33" s="7">
        <v>0.86</v>
      </c>
      <c r="X33" s="7">
        <v>0.89</v>
      </c>
      <c r="Y33" s="7">
        <v>0.9</v>
      </c>
    </row>
    <row r="34" spans="2:25" outlineLevel="3" x14ac:dyDescent="0.25">
      <c r="B34" s="2" t="s">
        <v>36</v>
      </c>
      <c r="C34" s="8">
        <v>0.4</v>
      </c>
      <c r="D34" s="8">
        <v>0.17</v>
      </c>
      <c r="E34" s="8">
        <v>0.28000000000000003</v>
      </c>
      <c r="F34" s="8">
        <v>0.18</v>
      </c>
      <c r="G34" s="8">
        <v>0.4</v>
      </c>
      <c r="H34" s="8">
        <v>0.44</v>
      </c>
      <c r="I34" s="8">
        <v>0.43</v>
      </c>
      <c r="J34" s="8">
        <v>0.26</v>
      </c>
      <c r="K34" s="8">
        <v>0.53</v>
      </c>
      <c r="L34" s="8">
        <v>0.25</v>
      </c>
      <c r="M34" s="8">
        <v>1.7</v>
      </c>
      <c r="N34" s="8">
        <v>1.03</v>
      </c>
      <c r="O34" s="8">
        <v>1.0900000000000001</v>
      </c>
      <c r="P34" s="8">
        <v>0.92</v>
      </c>
      <c r="Q34" s="8">
        <v>1.43</v>
      </c>
      <c r="R34" s="8">
        <v>1.08</v>
      </c>
      <c r="S34" s="8">
        <v>1.41</v>
      </c>
      <c r="T34" s="8">
        <v>1.1299999999999999</v>
      </c>
      <c r="U34" s="8">
        <v>1.37</v>
      </c>
      <c r="V34" s="8">
        <v>1.39</v>
      </c>
      <c r="W34" s="8">
        <v>1.43</v>
      </c>
      <c r="X34" s="8">
        <v>1.27</v>
      </c>
      <c r="Y34" s="8">
        <v>1.19</v>
      </c>
    </row>
    <row r="35" spans="2:25" ht="15" customHeight="1" outlineLevel="2" x14ac:dyDescent="0.25">
      <c r="B35" s="120" t="s">
        <v>40</v>
      </c>
      <c r="C35" s="120"/>
      <c r="D35" s="120"/>
      <c r="E35" s="120"/>
      <c r="F35" s="120"/>
      <c r="G35" s="120"/>
      <c r="H35" s="120"/>
      <c r="I35" s="120"/>
      <c r="J35" s="120"/>
      <c r="K35" s="120"/>
      <c r="L35" s="120"/>
      <c r="M35" s="120"/>
      <c r="N35" s="120"/>
      <c r="O35" s="120"/>
      <c r="P35" s="120"/>
      <c r="Q35" s="120"/>
      <c r="R35" s="120"/>
      <c r="S35" s="120"/>
      <c r="T35" s="120"/>
      <c r="U35" s="120"/>
      <c r="V35" s="120"/>
      <c r="W35" s="120"/>
      <c r="X35" s="120"/>
      <c r="Y35" s="120"/>
    </row>
    <row r="36" spans="2:25" outlineLevel="3" x14ac:dyDescent="0.25">
      <c r="B36" s="2" t="s">
        <v>30</v>
      </c>
      <c r="C36" s="8">
        <v>0.19</v>
      </c>
      <c r="D36" s="8">
        <v>0.05</v>
      </c>
      <c r="E36" s="8">
        <v>0.08</v>
      </c>
      <c r="F36" s="8">
        <v>0.04</v>
      </c>
      <c r="G36" s="8">
        <v>0.12</v>
      </c>
      <c r="H36" s="8">
        <v>7.0000000000000007E-2</v>
      </c>
      <c r="I36" s="8">
        <v>7.0000000000000007E-2</v>
      </c>
      <c r="J36" s="8">
        <v>0.08</v>
      </c>
      <c r="K36" s="8">
        <v>7.0000000000000007E-2</v>
      </c>
      <c r="L36" s="8">
        <v>0.08</v>
      </c>
      <c r="M36" s="8">
        <v>0.5</v>
      </c>
      <c r="N36" s="8">
        <v>0.33</v>
      </c>
      <c r="O36" s="8">
        <v>0.16</v>
      </c>
      <c r="P36" s="8">
        <v>0.16</v>
      </c>
      <c r="Q36" s="8">
        <v>0.26</v>
      </c>
      <c r="R36" s="8">
        <v>0.22</v>
      </c>
      <c r="S36" s="8">
        <v>0.35</v>
      </c>
      <c r="T36" s="8">
        <v>0.36</v>
      </c>
      <c r="U36" s="8">
        <v>0.42</v>
      </c>
      <c r="V36" s="8">
        <v>0.43</v>
      </c>
      <c r="W36" s="8">
        <v>0.57999999999999996</v>
      </c>
      <c r="X36" s="8">
        <v>0.56999999999999995</v>
      </c>
      <c r="Y36" s="8">
        <v>0.54</v>
      </c>
    </row>
    <row r="37" spans="2:25" outlineLevel="3" x14ac:dyDescent="0.25">
      <c r="B37" s="3" t="s">
        <v>36</v>
      </c>
      <c r="C37" s="7">
        <v>0.33</v>
      </c>
      <c r="D37" s="7">
        <v>0.15</v>
      </c>
      <c r="E37" s="7">
        <v>0.21</v>
      </c>
      <c r="F37" s="7">
        <v>0.09</v>
      </c>
      <c r="G37" s="7">
        <v>0.32</v>
      </c>
      <c r="H37" s="7">
        <v>0.21</v>
      </c>
      <c r="I37" s="7">
        <v>0.19</v>
      </c>
      <c r="J37" s="7">
        <v>0.22</v>
      </c>
      <c r="K37" s="7">
        <v>0.24</v>
      </c>
      <c r="L37" s="7">
        <v>0.23</v>
      </c>
      <c r="M37" s="7">
        <v>1.7</v>
      </c>
      <c r="N37" s="7">
        <v>0.54</v>
      </c>
      <c r="O37" s="7">
        <v>0.51</v>
      </c>
      <c r="P37" s="7">
        <v>0.56999999999999995</v>
      </c>
      <c r="Q37" s="7">
        <v>0.7</v>
      </c>
      <c r="R37" s="7">
        <v>0.47</v>
      </c>
      <c r="S37" s="7">
        <v>0.74</v>
      </c>
      <c r="T37" s="7">
        <v>0.84</v>
      </c>
      <c r="U37" s="7">
        <v>0.69</v>
      </c>
      <c r="V37" s="7">
        <v>0.72</v>
      </c>
      <c r="W37" s="7">
        <v>0.9</v>
      </c>
      <c r="X37" s="7">
        <v>0.78</v>
      </c>
      <c r="Y37" s="7">
        <v>0.71</v>
      </c>
    </row>
    <row r="38" spans="2:25" ht="15" customHeight="1" outlineLevel="1" collapsed="1" x14ac:dyDescent="0.25">
      <c r="B38" s="121" t="s">
        <v>41</v>
      </c>
      <c r="C38" s="121"/>
      <c r="D38" s="121"/>
      <c r="E38" s="121"/>
      <c r="F38" s="121"/>
      <c r="G38" s="121"/>
      <c r="H38" s="121"/>
      <c r="I38" s="121"/>
      <c r="J38" s="121"/>
      <c r="K38" s="121"/>
      <c r="L38" s="121"/>
      <c r="M38" s="121"/>
      <c r="N38" s="121"/>
      <c r="O38" s="121"/>
      <c r="P38" s="121"/>
      <c r="Q38" s="121"/>
      <c r="R38" s="121"/>
      <c r="S38" s="121"/>
      <c r="T38" s="121"/>
      <c r="U38" s="121"/>
      <c r="V38" s="121"/>
      <c r="W38" s="121"/>
      <c r="X38" s="121"/>
      <c r="Y38" s="121"/>
    </row>
    <row r="39" spans="2:25" hidden="1" outlineLevel="2" x14ac:dyDescent="0.25">
      <c r="B39" s="3" t="s">
        <v>27</v>
      </c>
      <c r="C39" s="7">
        <v>0.15</v>
      </c>
      <c r="D39" s="7">
        <v>0.56999999999999995</v>
      </c>
      <c r="E39" s="7">
        <v>0.72</v>
      </c>
      <c r="F39" s="7">
        <v>0.77</v>
      </c>
      <c r="G39" s="7">
        <v>0.53</v>
      </c>
      <c r="H39" s="7">
        <v>0.48</v>
      </c>
      <c r="I39" s="7">
        <v>0.4</v>
      </c>
      <c r="J39" s="7">
        <v>0.48</v>
      </c>
      <c r="K39" s="7">
        <v>0.61</v>
      </c>
      <c r="L39" s="7">
        <v>0.85</v>
      </c>
      <c r="M39" s="7">
        <v>0.8</v>
      </c>
      <c r="N39" s="7">
        <v>0.51</v>
      </c>
      <c r="O39" s="7">
        <v>0.5</v>
      </c>
      <c r="P39" s="7">
        <v>0.74</v>
      </c>
      <c r="Q39" s="7">
        <v>0.68</v>
      </c>
      <c r="R39" s="7">
        <v>0.85</v>
      </c>
      <c r="S39" s="7">
        <v>0.71</v>
      </c>
      <c r="T39" s="7">
        <v>0.65</v>
      </c>
      <c r="U39" s="7">
        <v>0.77</v>
      </c>
      <c r="V39" s="7">
        <v>0.78</v>
      </c>
      <c r="W39" s="7">
        <v>0.72</v>
      </c>
      <c r="X39" s="7">
        <v>0.94</v>
      </c>
      <c r="Y39" s="7">
        <v>0.92</v>
      </c>
    </row>
    <row r="40" spans="2:25" hidden="1" outlineLevel="2" x14ac:dyDescent="0.25">
      <c r="B40" s="2" t="s">
        <v>34</v>
      </c>
      <c r="C40" s="8">
        <v>0.27</v>
      </c>
      <c r="D40" s="8">
        <v>0.9</v>
      </c>
      <c r="E40" s="8">
        <v>1.02</v>
      </c>
      <c r="F40" s="8">
        <v>1.03</v>
      </c>
      <c r="G40" s="8">
        <v>0.82</v>
      </c>
      <c r="H40" s="8">
        <v>0.93</v>
      </c>
      <c r="I40" s="8">
        <v>0.8</v>
      </c>
      <c r="J40" s="8">
        <v>0.74</v>
      </c>
      <c r="K40" s="8">
        <v>0.53</v>
      </c>
      <c r="L40" s="8">
        <v>0.57999999999999996</v>
      </c>
      <c r="M40" s="8">
        <v>0.6</v>
      </c>
      <c r="N40" s="8">
        <v>0.66</v>
      </c>
      <c r="O40" s="8">
        <v>0.65</v>
      </c>
      <c r="P40" s="8">
        <v>0.73</v>
      </c>
      <c r="Q40" s="8">
        <v>0.85</v>
      </c>
      <c r="R40" s="8">
        <v>0.98</v>
      </c>
      <c r="S40" s="8">
        <v>0.82</v>
      </c>
      <c r="T40" s="8">
        <v>0.84</v>
      </c>
      <c r="U40" s="8">
        <v>0.88</v>
      </c>
      <c r="V40" s="8">
        <v>0.85</v>
      </c>
      <c r="W40" s="8">
        <v>0.9</v>
      </c>
      <c r="X40" s="8">
        <v>1.1000000000000001</v>
      </c>
      <c r="Y40" s="8">
        <v>1.17</v>
      </c>
    </row>
    <row r="41" spans="2:25" ht="15" hidden="1" customHeight="1" outlineLevel="2" x14ac:dyDescent="0.25">
      <c r="B41" s="120" t="s">
        <v>42</v>
      </c>
      <c r="C41" s="120"/>
      <c r="D41" s="120"/>
      <c r="E41" s="120"/>
      <c r="F41" s="120"/>
      <c r="G41" s="120"/>
      <c r="H41" s="120"/>
      <c r="I41" s="120"/>
      <c r="J41" s="120"/>
      <c r="K41" s="120"/>
      <c r="L41" s="120"/>
      <c r="M41" s="120"/>
      <c r="N41" s="120"/>
      <c r="O41" s="120"/>
      <c r="P41" s="120"/>
      <c r="Q41" s="120"/>
      <c r="R41" s="120"/>
      <c r="S41" s="120"/>
      <c r="T41" s="120"/>
      <c r="U41" s="120"/>
      <c r="V41" s="120"/>
      <c r="W41" s="120"/>
      <c r="X41" s="120"/>
      <c r="Y41" s="120"/>
    </row>
    <row r="42" spans="2:25" hidden="1" outlineLevel="3" x14ac:dyDescent="0.25">
      <c r="B42" s="2" t="s">
        <v>30</v>
      </c>
      <c r="C42" s="8">
        <v>0.17</v>
      </c>
      <c r="D42" s="8">
        <v>0.63</v>
      </c>
      <c r="E42" s="8">
        <v>0.76</v>
      </c>
      <c r="F42" s="8">
        <v>0.84</v>
      </c>
      <c r="G42" s="8">
        <v>0.61</v>
      </c>
      <c r="H42" s="8">
        <v>0.66</v>
      </c>
      <c r="I42" s="8">
        <v>0.57999999999999996</v>
      </c>
      <c r="J42" s="8">
        <v>0.68</v>
      </c>
      <c r="K42" s="8">
        <v>0.84</v>
      </c>
      <c r="L42" s="8">
        <v>1.1299999999999999</v>
      </c>
      <c r="M42" s="8">
        <v>0.97</v>
      </c>
      <c r="N42" s="8">
        <v>0.65</v>
      </c>
      <c r="O42" s="8">
        <v>0.65</v>
      </c>
      <c r="P42" s="8">
        <v>0.97</v>
      </c>
      <c r="Q42" s="8">
        <v>0.95</v>
      </c>
      <c r="R42" s="8">
        <v>1.17</v>
      </c>
      <c r="S42" s="8">
        <v>0.95</v>
      </c>
      <c r="T42" s="8">
        <v>0.86</v>
      </c>
      <c r="U42" s="8">
        <v>1.05</v>
      </c>
      <c r="V42" s="8">
        <v>1.07</v>
      </c>
      <c r="W42" s="8">
        <v>1.04</v>
      </c>
      <c r="X42" s="8">
        <v>1.44</v>
      </c>
      <c r="Y42" s="8">
        <v>1.48</v>
      </c>
    </row>
    <row r="43" spans="2:25" hidden="1" outlineLevel="3" x14ac:dyDescent="0.25">
      <c r="B43" s="3" t="s">
        <v>36</v>
      </c>
      <c r="C43" s="7">
        <v>0.28000000000000003</v>
      </c>
      <c r="D43" s="7">
        <v>0.91</v>
      </c>
      <c r="E43" s="7">
        <v>1.04</v>
      </c>
      <c r="F43" s="7">
        <v>1.06</v>
      </c>
      <c r="G43" s="7">
        <v>0.83</v>
      </c>
      <c r="H43" s="7">
        <v>1</v>
      </c>
      <c r="I43" s="7">
        <v>0.87</v>
      </c>
      <c r="J43" s="7">
        <v>0.79</v>
      </c>
      <c r="K43" s="7">
        <v>0.55000000000000004</v>
      </c>
      <c r="L43" s="7">
        <v>0.7</v>
      </c>
      <c r="M43" s="7">
        <v>0.64</v>
      </c>
      <c r="N43" s="7">
        <v>0.71</v>
      </c>
      <c r="O43" s="7">
        <v>0.68</v>
      </c>
      <c r="P43" s="7">
        <v>0.78</v>
      </c>
      <c r="Q43" s="7">
        <v>0.9</v>
      </c>
      <c r="R43" s="7">
        <v>1.06</v>
      </c>
      <c r="S43" s="7">
        <v>0.89</v>
      </c>
      <c r="T43" s="7">
        <v>0.92</v>
      </c>
      <c r="U43" s="7">
        <v>0.99</v>
      </c>
      <c r="V43" s="7">
        <v>0.99</v>
      </c>
      <c r="W43" s="7">
        <v>1.0900000000000001</v>
      </c>
      <c r="X43" s="7">
        <v>1.47</v>
      </c>
      <c r="Y43" s="7">
        <v>1.59</v>
      </c>
    </row>
    <row r="44" spans="2:25" ht="15" hidden="1" customHeight="1" outlineLevel="2" x14ac:dyDescent="0.25">
      <c r="B44" s="121" t="s">
        <v>43</v>
      </c>
      <c r="C44" s="121"/>
      <c r="D44" s="121"/>
      <c r="E44" s="121"/>
      <c r="F44" s="121"/>
      <c r="G44" s="121"/>
      <c r="H44" s="121"/>
      <c r="I44" s="121"/>
      <c r="J44" s="121"/>
      <c r="K44" s="121"/>
      <c r="L44" s="121"/>
      <c r="M44" s="121"/>
      <c r="N44" s="121"/>
      <c r="O44" s="121"/>
      <c r="P44" s="121"/>
      <c r="Q44" s="121"/>
      <c r="R44" s="121"/>
      <c r="S44" s="121"/>
      <c r="T44" s="121"/>
      <c r="U44" s="121"/>
      <c r="V44" s="121"/>
      <c r="W44" s="121"/>
      <c r="X44" s="121"/>
      <c r="Y44" s="121"/>
    </row>
    <row r="45" spans="2:25" hidden="1" outlineLevel="3" x14ac:dyDescent="0.25">
      <c r="B45" s="3" t="s">
        <v>30</v>
      </c>
      <c r="C45" s="7">
        <v>0.12</v>
      </c>
      <c r="D45" s="7">
        <v>0.46</v>
      </c>
      <c r="E45" s="7">
        <v>0.63</v>
      </c>
      <c r="F45" s="7">
        <v>0.66</v>
      </c>
      <c r="G45" s="7">
        <v>0.42</v>
      </c>
      <c r="H45" s="7">
        <v>0.3</v>
      </c>
      <c r="I45" s="7">
        <v>0.25</v>
      </c>
      <c r="J45" s="7">
        <v>0.31</v>
      </c>
      <c r="K45" s="7">
        <v>0.45</v>
      </c>
      <c r="L45" s="7">
        <v>0.62</v>
      </c>
      <c r="M45" s="7">
        <v>0.65</v>
      </c>
      <c r="N45" s="7">
        <v>0.4</v>
      </c>
      <c r="O45" s="7">
        <v>0.39</v>
      </c>
      <c r="P45" s="7">
        <v>0.57999999999999996</v>
      </c>
      <c r="Q45" s="7">
        <v>0.52</v>
      </c>
      <c r="R45" s="7">
        <v>0.66</v>
      </c>
      <c r="S45" s="7">
        <v>0.56000000000000005</v>
      </c>
      <c r="T45" s="7">
        <v>0.54</v>
      </c>
      <c r="U45" s="7">
        <v>0.63</v>
      </c>
      <c r="V45" s="7">
        <v>0.64</v>
      </c>
      <c r="W45" s="7">
        <v>0.56999999999999995</v>
      </c>
      <c r="X45" s="7">
        <v>0.73</v>
      </c>
      <c r="Y45" s="7">
        <v>0.69</v>
      </c>
    </row>
    <row r="46" spans="2:25" hidden="1" outlineLevel="3" x14ac:dyDescent="0.25">
      <c r="B46" s="2" t="s">
        <v>36</v>
      </c>
      <c r="C46" s="8">
        <v>0.2</v>
      </c>
      <c r="D46" s="8">
        <v>0.88</v>
      </c>
      <c r="E46" s="8">
        <v>0.94</v>
      </c>
      <c r="F46" s="8">
        <v>0.9</v>
      </c>
      <c r="G46" s="8">
        <v>0.78</v>
      </c>
      <c r="H46" s="8">
        <v>0.7</v>
      </c>
      <c r="I46" s="8">
        <v>0.59</v>
      </c>
      <c r="J46" s="8">
        <v>0.57999999999999996</v>
      </c>
      <c r="K46" s="8">
        <v>0.49</v>
      </c>
      <c r="L46" s="8">
        <v>0.51</v>
      </c>
      <c r="M46" s="8">
        <v>0.5</v>
      </c>
      <c r="N46" s="8">
        <v>0.56000000000000005</v>
      </c>
      <c r="O46" s="8">
        <v>0.59</v>
      </c>
      <c r="P46" s="8">
        <v>0.62</v>
      </c>
      <c r="Q46" s="8">
        <v>0.75</v>
      </c>
      <c r="R46" s="8">
        <v>0.86</v>
      </c>
      <c r="S46" s="8">
        <v>0.69</v>
      </c>
      <c r="T46" s="8">
        <v>0.72</v>
      </c>
      <c r="U46" s="8">
        <v>0.71</v>
      </c>
      <c r="V46" s="8">
        <v>0.65</v>
      </c>
      <c r="W46" s="8">
        <v>0.66</v>
      </c>
      <c r="X46" s="8">
        <v>0.72</v>
      </c>
      <c r="Y46" s="8">
        <v>0.74</v>
      </c>
    </row>
    <row r="47" spans="2:25" ht="22.5" customHeight="1" x14ac:dyDescent="0.25">
      <c r="B47" s="122" t="s">
        <v>44</v>
      </c>
      <c r="C47" s="123"/>
      <c r="D47" s="123"/>
      <c r="E47" s="123"/>
      <c r="F47" s="123"/>
      <c r="G47" s="123"/>
      <c r="H47" s="123"/>
      <c r="I47" s="123"/>
      <c r="J47" s="123"/>
      <c r="K47" s="123"/>
      <c r="L47" s="123"/>
      <c r="M47" s="123"/>
      <c r="N47" s="123"/>
      <c r="O47" s="123"/>
      <c r="P47" s="123"/>
      <c r="Q47" s="123"/>
      <c r="R47" s="123"/>
      <c r="S47" s="123"/>
      <c r="T47" s="123"/>
      <c r="U47" s="123"/>
      <c r="V47" s="123"/>
    </row>
    <row r="48" spans="2:25" ht="22.5" customHeight="1" x14ac:dyDescent="0.25">
      <c r="B48" s="122" t="s">
        <v>45</v>
      </c>
      <c r="C48" s="123"/>
      <c r="D48" s="123"/>
      <c r="E48" s="123"/>
      <c r="F48" s="123"/>
      <c r="G48" s="123"/>
      <c r="H48" s="123"/>
      <c r="I48" s="123"/>
      <c r="J48" s="123"/>
      <c r="K48" s="123"/>
      <c r="L48" s="123"/>
      <c r="M48" s="123"/>
      <c r="N48" s="123"/>
      <c r="O48" s="123"/>
      <c r="P48" s="123"/>
      <c r="Q48" s="123"/>
      <c r="R48" s="123"/>
      <c r="S48" s="123"/>
      <c r="T48" s="123"/>
      <c r="U48" s="123"/>
      <c r="V48" s="123"/>
    </row>
    <row r="49" spans="2:22" ht="22.5" customHeight="1" x14ac:dyDescent="0.25">
      <c r="B49" s="122" t="s">
        <v>46</v>
      </c>
      <c r="C49" s="123"/>
      <c r="D49" s="123"/>
      <c r="E49" s="123"/>
      <c r="F49" s="123"/>
      <c r="G49" s="123"/>
      <c r="H49" s="123"/>
      <c r="I49" s="123"/>
      <c r="J49" s="123"/>
      <c r="K49" s="123"/>
      <c r="L49" s="123"/>
      <c r="M49" s="123"/>
      <c r="N49" s="123"/>
      <c r="O49" s="123"/>
      <c r="P49" s="123"/>
      <c r="Q49" s="123"/>
      <c r="R49" s="123"/>
      <c r="S49" s="123"/>
      <c r="T49" s="123"/>
      <c r="U49" s="123"/>
      <c r="V49" s="123"/>
    </row>
    <row r="50" spans="2:22" ht="37.35" customHeight="1" x14ac:dyDescent="0.25">
      <c r="B50" s="122" t="s">
        <v>47</v>
      </c>
      <c r="C50" s="123"/>
      <c r="D50" s="123"/>
      <c r="E50" s="123"/>
      <c r="F50" s="123"/>
      <c r="G50" s="123"/>
      <c r="H50" s="123"/>
      <c r="I50" s="123"/>
      <c r="J50" s="123"/>
      <c r="K50" s="123"/>
      <c r="L50" s="123"/>
      <c r="M50" s="123"/>
      <c r="N50" s="123"/>
      <c r="O50" s="123"/>
      <c r="P50" s="123"/>
      <c r="Q50" s="123"/>
      <c r="R50" s="123"/>
      <c r="S50" s="123"/>
      <c r="T50" s="123"/>
      <c r="U50" s="123"/>
      <c r="V50" s="123"/>
    </row>
    <row r="51" spans="2:22" ht="37.35" customHeight="1" x14ac:dyDescent="0.25">
      <c r="B51" s="122" t="s">
        <v>48</v>
      </c>
      <c r="C51" s="123"/>
      <c r="D51" s="123"/>
      <c r="E51" s="123"/>
      <c r="F51" s="123"/>
      <c r="G51" s="123"/>
      <c r="H51" s="123"/>
      <c r="I51" s="123"/>
      <c r="J51" s="123"/>
      <c r="K51" s="123"/>
      <c r="L51" s="123"/>
      <c r="M51" s="123"/>
      <c r="N51" s="123"/>
      <c r="O51" s="123"/>
      <c r="P51" s="123"/>
      <c r="Q51" s="123"/>
      <c r="R51" s="123"/>
      <c r="S51" s="123"/>
      <c r="T51" s="123"/>
      <c r="U51" s="123"/>
      <c r="V51" s="123"/>
    </row>
    <row r="52" spans="2:22" ht="22.5" customHeight="1" x14ac:dyDescent="0.25">
      <c r="B52" s="122" t="s">
        <v>49</v>
      </c>
      <c r="C52" s="123"/>
      <c r="D52" s="123"/>
      <c r="E52" s="123"/>
      <c r="F52" s="123"/>
      <c r="G52" s="123"/>
      <c r="H52" s="123"/>
      <c r="I52" s="123"/>
      <c r="J52" s="123"/>
      <c r="K52" s="123"/>
      <c r="L52" s="123"/>
      <c r="M52" s="123"/>
      <c r="N52" s="123"/>
      <c r="O52" s="123"/>
      <c r="P52" s="123"/>
      <c r="Q52" s="123"/>
      <c r="R52" s="123"/>
      <c r="S52" s="123"/>
      <c r="T52" s="123"/>
      <c r="U52" s="123"/>
      <c r="V52" s="123"/>
    </row>
  </sheetData>
  <mergeCells count="34">
    <mergeCell ref="B52:V52"/>
    <mergeCell ref="W10:Y10"/>
    <mergeCell ref="W11:Y11"/>
    <mergeCell ref="W14:Y14"/>
    <mergeCell ref="W17:Y17"/>
    <mergeCell ref="W20:Y20"/>
    <mergeCell ref="W23:Y23"/>
    <mergeCell ref="W26:Y26"/>
    <mergeCell ref="W29:Y29"/>
    <mergeCell ref="W32:Y32"/>
    <mergeCell ref="W35:Y35"/>
    <mergeCell ref="W38:Y38"/>
    <mergeCell ref="W41:Y41"/>
    <mergeCell ref="W44:Y44"/>
    <mergeCell ref="B47:V47"/>
    <mergeCell ref="B48:V48"/>
    <mergeCell ref="B49:V49"/>
    <mergeCell ref="B50:V50"/>
    <mergeCell ref="B51:V51"/>
    <mergeCell ref="B32:V32"/>
    <mergeCell ref="B35:V35"/>
    <mergeCell ref="B38:V38"/>
    <mergeCell ref="B41:V41"/>
    <mergeCell ref="B44:V44"/>
    <mergeCell ref="B17:V17"/>
    <mergeCell ref="B20:V20"/>
    <mergeCell ref="B23:V23"/>
    <mergeCell ref="B26:V26"/>
    <mergeCell ref="B29:V29"/>
    <mergeCell ref="B5:E5"/>
    <mergeCell ref="B4:E4"/>
    <mergeCell ref="B10:V10"/>
    <mergeCell ref="B11:V11"/>
    <mergeCell ref="B14:V1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64B1D-45F4-4D1B-A8C4-4558BCDD0BBD}">
  <dimension ref="B4:R52"/>
  <sheetViews>
    <sheetView topLeftCell="G1" workbookViewId="0">
      <selection activeCell="M33" sqref="M33"/>
    </sheetView>
  </sheetViews>
  <sheetFormatPr baseColWidth="10" defaultRowHeight="15" x14ac:dyDescent="0.25"/>
  <cols>
    <col min="1" max="1" width="11.42578125" style="115"/>
    <col min="2" max="2" width="13" style="115" customWidth="1"/>
    <col min="3" max="6" width="17.28515625" style="115" bestFit="1" customWidth="1"/>
    <col min="7" max="7" width="17.28515625" style="115" customWidth="1"/>
    <col min="8" max="8" width="17.28515625" style="115" bestFit="1" customWidth="1"/>
    <col min="9" max="12" width="18.42578125" style="115" bestFit="1" customWidth="1"/>
    <col min="13" max="15" width="11.42578125" style="115"/>
    <col min="16" max="16" width="15.140625" style="115" bestFit="1" customWidth="1"/>
    <col min="17" max="16384" width="11.42578125" style="115"/>
  </cols>
  <sheetData>
    <row r="4" spans="2:18" x14ac:dyDescent="0.25">
      <c r="O4" s="152" t="s">
        <v>252</v>
      </c>
      <c r="P4" s="152"/>
    </row>
    <row r="5" spans="2:18" x14ac:dyDescent="0.25">
      <c r="B5" s="146" t="s">
        <v>274</v>
      </c>
      <c r="C5" s="146"/>
      <c r="D5" s="146"/>
      <c r="E5" s="146"/>
      <c r="F5" s="146"/>
      <c r="G5" s="146"/>
      <c r="H5" s="146"/>
      <c r="I5" s="146"/>
      <c r="J5" s="146"/>
      <c r="K5" s="146"/>
      <c r="L5" s="146"/>
      <c r="O5" s="116">
        <v>2021</v>
      </c>
      <c r="P5" s="153">
        <v>-24698562.540460099</v>
      </c>
      <c r="Q5" s="149" t="s">
        <v>253</v>
      </c>
    </row>
    <row r="6" spans="2:18" x14ac:dyDescent="0.25">
      <c r="B6" s="145" t="s">
        <v>268</v>
      </c>
      <c r="C6" s="145">
        <v>2021</v>
      </c>
      <c r="D6" s="145">
        <v>2022</v>
      </c>
      <c r="E6" s="145">
        <v>2023</v>
      </c>
      <c r="F6" s="145">
        <v>2024</v>
      </c>
      <c r="G6" s="145">
        <v>2025</v>
      </c>
      <c r="H6" s="145">
        <v>2026</v>
      </c>
      <c r="I6" s="145">
        <v>2027</v>
      </c>
      <c r="J6" s="145">
        <v>2028</v>
      </c>
      <c r="K6" s="145">
        <v>2029</v>
      </c>
      <c r="L6" s="145">
        <v>2030</v>
      </c>
      <c r="O6" s="116">
        <v>2022</v>
      </c>
      <c r="P6" s="153">
        <v>3938886.8830156699</v>
      </c>
      <c r="Q6" s="150">
        <f>SUM(C15:L15)/SUM(C14:L14)</f>
        <v>0.24006405022927302</v>
      </c>
    </row>
    <row r="7" spans="2:18" x14ac:dyDescent="0.25">
      <c r="B7" s="143" t="s">
        <v>247</v>
      </c>
      <c r="C7" s="144">
        <v>22769240.481306199</v>
      </c>
      <c r="D7" s="144">
        <v>25573121.0957448</v>
      </c>
      <c r="E7" s="144">
        <v>28726174.511587098</v>
      </c>
      <c r="F7" s="144">
        <v>32264991.374341998</v>
      </c>
      <c r="G7" s="144">
        <v>36241798.339322902</v>
      </c>
      <c r="H7" s="144">
        <v>40704972.248410597</v>
      </c>
      <c r="I7" s="144">
        <v>45719545.4177972</v>
      </c>
      <c r="J7" s="144">
        <v>51353481.594378598</v>
      </c>
      <c r="K7" s="144">
        <v>57678063.368019797</v>
      </c>
      <c r="L7" s="144">
        <v>64784649.818805099</v>
      </c>
      <c r="O7" s="116">
        <v>2023</v>
      </c>
      <c r="P7" s="153">
        <v>4974386.6225906396</v>
      </c>
      <c r="Q7" s="149" t="s">
        <v>254</v>
      </c>
      <c r="R7" s="115" t="s">
        <v>251</v>
      </c>
    </row>
    <row r="8" spans="2:18" x14ac:dyDescent="0.25">
      <c r="B8" s="143" t="s">
        <v>237</v>
      </c>
      <c r="C8" s="144">
        <v>671194.37671479001</v>
      </c>
      <c r="D8" s="144">
        <v>693094.180147985</v>
      </c>
      <c r="E8" s="144">
        <v>713718.11088186898</v>
      </c>
      <c r="F8" s="144">
        <v>752672.97813306097</v>
      </c>
      <c r="G8" s="144">
        <v>784385.04952481796</v>
      </c>
      <c r="H8" s="144">
        <v>821803.90243045904</v>
      </c>
      <c r="I8" s="144">
        <v>826303.936172368</v>
      </c>
      <c r="J8" s="144">
        <v>875178.60519813804</v>
      </c>
      <c r="K8" s="144">
        <v>905127.64311126596</v>
      </c>
      <c r="L8" s="144">
        <v>935993.03148752404</v>
      </c>
      <c r="O8" s="116">
        <v>2024</v>
      </c>
      <c r="P8" s="153">
        <v>5590859.6483022599</v>
      </c>
      <c r="Q8" s="151">
        <f>IRR(P5:P14)</f>
        <v>0.20788177284554132</v>
      </c>
      <c r="R8" s="115" t="s">
        <v>251</v>
      </c>
    </row>
    <row r="9" spans="2:18" x14ac:dyDescent="0.25">
      <c r="B9" s="143" t="s">
        <v>238</v>
      </c>
      <c r="C9" s="144">
        <v>4266819.3437333796</v>
      </c>
      <c r="D9" s="144">
        <v>4607882.3494257499</v>
      </c>
      <c r="E9" s="144">
        <v>4977019.3246788196</v>
      </c>
      <c r="F9" s="144">
        <v>5375130.5193150099</v>
      </c>
      <c r="G9" s="144">
        <v>5805467.4689465202</v>
      </c>
      <c r="H9" s="144">
        <v>6269576.1428634897</v>
      </c>
      <c r="I9" s="144">
        <v>6771089.6662651701</v>
      </c>
      <c r="J9" s="144">
        <v>7312992.2058135299</v>
      </c>
      <c r="K9" s="144">
        <v>7897677.6847760398</v>
      </c>
      <c r="L9" s="144">
        <v>8529584.7802173495</v>
      </c>
      <c r="O9" s="116">
        <v>2025</v>
      </c>
      <c r="P9" s="153">
        <v>6274529.1701549003</v>
      </c>
      <c r="Q9" s="115" t="s">
        <v>251</v>
      </c>
      <c r="R9" s="115" t="s">
        <v>251</v>
      </c>
    </row>
    <row r="10" spans="2:18" x14ac:dyDescent="0.25">
      <c r="B10" s="143" t="s">
        <v>239</v>
      </c>
      <c r="C10" s="144">
        <v>493801.37204481702</v>
      </c>
      <c r="D10" s="144">
        <v>530097.65295737295</v>
      </c>
      <c r="E10" s="144">
        <v>569073.74355606898</v>
      </c>
      <c r="F10" s="144">
        <v>612780.349744807</v>
      </c>
      <c r="G10" s="144">
        <v>658985.25184713397</v>
      </c>
      <c r="H10" s="144">
        <v>709138.00452939502</v>
      </c>
      <c r="I10" s="144">
        <v>759739.360243754</v>
      </c>
      <c r="J10" s="144">
        <v>818817.08110116702</v>
      </c>
      <c r="K10" s="144">
        <v>880280.53278873104</v>
      </c>
      <c r="L10" s="144">
        <v>946557.78117048705</v>
      </c>
      <c r="O10" s="116">
        <v>2026</v>
      </c>
      <c r="P10" s="153">
        <v>7050298.1783822998</v>
      </c>
      <c r="Q10" s="115" t="s">
        <v>251</v>
      </c>
      <c r="R10" s="115" t="s">
        <v>251</v>
      </c>
    </row>
    <row r="11" spans="2:18" x14ac:dyDescent="0.25">
      <c r="B11" s="143" t="s">
        <v>233</v>
      </c>
      <c r="C11" s="144">
        <v>4938013.7204481699</v>
      </c>
      <c r="D11" s="144">
        <v>5300976.5295737302</v>
      </c>
      <c r="E11" s="144">
        <v>5690737.4355606902</v>
      </c>
      <c r="F11" s="144">
        <v>6127803.49744807</v>
      </c>
      <c r="G11" s="144">
        <v>6589852.5184713397</v>
      </c>
      <c r="H11" s="144">
        <v>7091380.0452939495</v>
      </c>
      <c r="I11" s="144">
        <v>7597393.60243754</v>
      </c>
      <c r="J11" s="144">
        <v>8188170.8110116702</v>
      </c>
      <c r="K11" s="144">
        <v>8802805.3278873097</v>
      </c>
      <c r="L11" s="144">
        <v>9465577.8117048703</v>
      </c>
      <c r="O11" s="116">
        <v>2027</v>
      </c>
      <c r="P11" s="153">
        <v>7910949.4200176001</v>
      </c>
      <c r="Q11" s="115" t="s">
        <v>251</v>
      </c>
      <c r="R11" s="115" t="s">
        <v>251</v>
      </c>
    </row>
    <row r="12" spans="2:18" x14ac:dyDescent="0.25">
      <c r="B12" s="143" t="s">
        <v>240</v>
      </c>
      <c r="C12" s="144">
        <v>23263041.853351001</v>
      </c>
      <c r="D12" s="144">
        <v>26103218.748702198</v>
      </c>
      <c r="E12" s="144">
        <v>29295248.255143199</v>
      </c>
      <c r="F12" s="144">
        <v>32877771.724086799</v>
      </c>
      <c r="G12" s="144">
        <v>36900783.591170102</v>
      </c>
      <c r="H12" s="144">
        <v>41414110.252939999</v>
      </c>
      <c r="I12" s="144">
        <v>46479284.778040901</v>
      </c>
      <c r="J12" s="144">
        <v>52172298.6754798</v>
      </c>
      <c r="K12" s="144">
        <v>58558343.900808603</v>
      </c>
      <c r="L12" s="144">
        <v>65731207.599975601</v>
      </c>
      <c r="O12" s="116">
        <v>2028</v>
      </c>
      <c r="P12" s="153">
        <v>8885955.9095348492</v>
      </c>
      <c r="Q12" s="115" t="s">
        <v>251</v>
      </c>
      <c r="R12" s="115" t="s">
        <v>251</v>
      </c>
    </row>
    <row r="13" spans="2:18" x14ac:dyDescent="0.25">
      <c r="B13" s="143" t="s">
        <v>248</v>
      </c>
      <c r="C13" s="144">
        <v>51545777.859796897</v>
      </c>
      <c r="D13" s="144">
        <v>58449847.5043253</v>
      </c>
      <c r="E13" s="144">
        <v>65656372.030191898</v>
      </c>
      <c r="F13" s="144">
        <v>73744735.763092697</v>
      </c>
      <c r="G13" s="144">
        <v>82834065.561449602</v>
      </c>
      <c r="H13" s="144">
        <v>93035155.137435094</v>
      </c>
      <c r="I13" s="144">
        <v>104496409.328945</v>
      </c>
      <c r="J13" s="144">
        <v>117373276.356627</v>
      </c>
      <c r="K13" s="144">
        <v>131828789.403373</v>
      </c>
      <c r="L13" s="144">
        <v>148071512.61333501</v>
      </c>
      <c r="O13" s="116">
        <v>2029</v>
      </c>
      <c r="P13" s="153">
        <v>9980025.5674653109</v>
      </c>
      <c r="Q13" s="115" t="s">
        <v>251</v>
      </c>
      <c r="R13" s="115" t="s">
        <v>251</v>
      </c>
    </row>
    <row r="14" spans="2:18" x14ac:dyDescent="0.25">
      <c r="B14" s="143" t="s">
        <v>249</v>
      </c>
      <c r="C14" s="144">
        <v>28282736.0064459</v>
      </c>
      <c r="D14" s="144">
        <v>32346628.755623098</v>
      </c>
      <c r="E14" s="144">
        <v>36361123.775048703</v>
      </c>
      <c r="F14" s="144">
        <v>40866964.039006002</v>
      </c>
      <c r="G14" s="144">
        <v>45933281.970279597</v>
      </c>
      <c r="H14" s="144">
        <v>51621044.884495102</v>
      </c>
      <c r="I14" s="144">
        <v>58017124.550903901</v>
      </c>
      <c r="J14" s="144">
        <v>65200977.681146801</v>
      </c>
      <c r="K14" s="144">
        <v>73270445.502564505</v>
      </c>
      <c r="L14" s="144">
        <v>82340305.013359502</v>
      </c>
      <c r="O14" s="116">
        <v>2030</v>
      </c>
      <c r="P14" s="153">
        <v>11203055.080959201</v>
      </c>
      <c r="Q14" s="115" t="s">
        <v>251</v>
      </c>
    </row>
    <row r="15" spans="2:18" x14ac:dyDescent="0.25">
      <c r="B15" s="143" t="s">
        <v>210</v>
      </c>
      <c r="C15" s="144">
        <v>3584173.4659858001</v>
      </c>
      <c r="D15" s="144">
        <v>8002779.6321929004</v>
      </c>
      <c r="E15" s="144">
        <v>8988881.6420162208</v>
      </c>
      <c r="F15" s="144">
        <v>10096699.9122595</v>
      </c>
      <c r="G15" s="144">
        <v>11340847.101428499</v>
      </c>
      <c r="H15" s="144">
        <v>12738061.092597799</v>
      </c>
      <c r="I15" s="144">
        <v>14307029.0864265</v>
      </c>
      <c r="J15" s="144">
        <v>16069809.0397777</v>
      </c>
      <c r="K15" s="144">
        <v>18049493.388882998</v>
      </c>
      <c r="L15" s="144">
        <v>20272914.591754202</v>
      </c>
      <c r="Q15" s="115" t="s">
        <v>251</v>
      </c>
    </row>
    <row r="16" spans="2:18" x14ac:dyDescent="0.25">
      <c r="B16" s="143" t="s">
        <v>250</v>
      </c>
      <c r="C16" s="142">
        <f>C15/C14</f>
        <v>0.12672654672337688</v>
      </c>
      <c r="D16" s="142">
        <f>D15/D14</f>
        <v>0.24740691503443638</v>
      </c>
      <c r="E16" s="142">
        <f>E15/E14</f>
        <v>0.24721132651528399</v>
      </c>
      <c r="F16" s="142">
        <f>F15/F14</f>
        <v>0.24706263725934166</v>
      </c>
      <c r="G16" s="142">
        <f>G15/G14</f>
        <v>0.24689825361850729</v>
      </c>
      <c r="H16" s="142">
        <f>H15/H14</f>
        <v>0.24676100844335686</v>
      </c>
      <c r="I16" s="142">
        <f>I15/I14</f>
        <v>0.2466001063853758</v>
      </c>
      <c r="J16" s="142">
        <f>J15/J14</f>
        <v>0.24646576801906406</v>
      </c>
      <c r="K16" s="142">
        <f>K15/K14</f>
        <v>0.24634070756743598</v>
      </c>
      <c r="L16" s="142">
        <f>L15/L14</f>
        <v>0.24620888383234643</v>
      </c>
    </row>
    <row r="20" spans="2:18" x14ac:dyDescent="0.25">
      <c r="F20" s="115" t="s">
        <v>289</v>
      </c>
      <c r="G20" s="115" t="s">
        <v>288</v>
      </c>
    </row>
    <row r="21" spans="2:18" x14ac:dyDescent="0.25">
      <c r="B21" s="146" t="s">
        <v>275</v>
      </c>
      <c r="C21" s="146"/>
      <c r="D21" s="146"/>
      <c r="E21" s="146"/>
      <c r="F21" s="146"/>
      <c r="G21" s="146"/>
      <c r="H21" s="146"/>
      <c r="I21" s="146"/>
      <c r="J21" s="146"/>
      <c r="K21" s="146"/>
      <c r="L21" s="146"/>
    </row>
    <row r="22" spans="2:18" x14ac:dyDescent="0.25">
      <c r="B22" s="145" t="s">
        <v>268</v>
      </c>
      <c r="C22" s="145">
        <v>2021</v>
      </c>
      <c r="D22" s="145">
        <v>2022</v>
      </c>
      <c r="E22" s="145">
        <v>2023</v>
      </c>
      <c r="F22" s="145">
        <v>2024</v>
      </c>
      <c r="G22" s="145">
        <v>2025</v>
      </c>
      <c r="H22" s="145">
        <v>2026</v>
      </c>
      <c r="I22" s="145">
        <v>2027</v>
      </c>
      <c r="J22" s="145">
        <v>2028</v>
      </c>
      <c r="K22" s="145">
        <v>2029</v>
      </c>
      <c r="L22" s="145">
        <v>2030</v>
      </c>
    </row>
    <row r="23" spans="2:18" x14ac:dyDescent="0.25">
      <c r="B23" s="143" t="s">
        <v>247</v>
      </c>
      <c r="C23" s="144">
        <v>22769240.481306199</v>
      </c>
      <c r="D23" s="144">
        <v>25573121.0957448</v>
      </c>
      <c r="E23" s="144">
        <v>28726174.511587098</v>
      </c>
      <c r="F23" s="144">
        <v>32264991.374341998</v>
      </c>
      <c r="G23" s="144">
        <v>36241798.339322902</v>
      </c>
      <c r="H23" s="144">
        <v>40704972.248410597</v>
      </c>
      <c r="I23" s="144">
        <v>45719545.4177972</v>
      </c>
      <c r="J23" s="144">
        <v>51353481.594378598</v>
      </c>
      <c r="K23" s="144">
        <v>57678063.368019797</v>
      </c>
      <c r="L23" s="144">
        <v>64784649.818805099</v>
      </c>
      <c r="O23" s="154" t="s">
        <v>252</v>
      </c>
      <c r="P23" s="154"/>
      <c r="Q23" s="155" t="s">
        <v>253</v>
      </c>
    </row>
    <row r="24" spans="2:18" x14ac:dyDescent="0.25">
      <c r="B24" s="143" t="s">
        <v>237</v>
      </c>
      <c r="C24" s="144">
        <v>671194.37671479001</v>
      </c>
      <c r="D24" s="144">
        <v>693094.180147985</v>
      </c>
      <c r="E24" s="144">
        <v>713718.11088186898</v>
      </c>
      <c r="F24" s="144">
        <v>752672.97813306097</v>
      </c>
      <c r="G24" s="144">
        <v>784385.04952481796</v>
      </c>
      <c r="H24" s="144">
        <v>821803.90243045904</v>
      </c>
      <c r="I24" s="144">
        <v>826303.936172368</v>
      </c>
      <c r="J24" s="144">
        <v>875178.60519813804</v>
      </c>
      <c r="K24" s="144">
        <v>905127.64311126596</v>
      </c>
      <c r="L24" s="144">
        <v>935993.03148752404</v>
      </c>
      <c r="O24" s="116">
        <v>2021</v>
      </c>
      <c r="P24" s="153">
        <v>-25817491.065959401</v>
      </c>
      <c r="Q24" s="147">
        <f>SUM(C31:L31)/SUM(C30:L30)</f>
        <v>0.16511943153332534</v>
      </c>
    </row>
    <row r="25" spans="2:18" x14ac:dyDescent="0.25">
      <c r="B25" s="143" t="s">
        <v>238</v>
      </c>
      <c r="C25" s="144">
        <v>4266819.3437333796</v>
      </c>
      <c r="D25" s="144">
        <v>4607882.3494257499</v>
      </c>
      <c r="E25" s="144">
        <v>4977019.3246788196</v>
      </c>
      <c r="F25" s="144">
        <v>5375130.5193150099</v>
      </c>
      <c r="G25" s="144">
        <v>5805467.4689465202</v>
      </c>
      <c r="H25" s="144">
        <v>6269576.1428634897</v>
      </c>
      <c r="I25" s="144">
        <v>6771089.6662651701</v>
      </c>
      <c r="J25" s="144">
        <v>7312992.2058135299</v>
      </c>
      <c r="K25" s="144">
        <v>7897677.6847760398</v>
      </c>
      <c r="L25" s="144">
        <v>8529584.7802173495</v>
      </c>
      <c r="O25" s="116">
        <v>2022</v>
      </c>
      <c r="P25" s="153">
        <v>1440531.6837695099</v>
      </c>
      <c r="Q25" s="155" t="s">
        <v>254</v>
      </c>
    </row>
    <row r="26" spans="2:18" x14ac:dyDescent="0.25">
      <c r="B26" s="143" t="s">
        <v>239</v>
      </c>
      <c r="C26" s="144">
        <v>493801.37204481702</v>
      </c>
      <c r="D26" s="144">
        <v>530097.65295737295</v>
      </c>
      <c r="E26" s="144">
        <v>569073.74355606898</v>
      </c>
      <c r="F26" s="144">
        <v>612780.349744807</v>
      </c>
      <c r="G26" s="144">
        <v>658985.25184713397</v>
      </c>
      <c r="H26" s="144">
        <v>709138.00452939502</v>
      </c>
      <c r="I26" s="144">
        <v>759739.360243754</v>
      </c>
      <c r="J26" s="144">
        <v>818817.08110116702</v>
      </c>
      <c r="K26" s="144">
        <v>880280.53278873104</v>
      </c>
      <c r="L26" s="144">
        <v>946557.78117048705</v>
      </c>
      <c r="O26" s="116">
        <v>2023</v>
      </c>
      <c r="P26" s="153">
        <v>2168184.25067979</v>
      </c>
      <c r="Q26" s="148">
        <f>IRR(P24:P33)</f>
        <v>1.6529698912981283E-2</v>
      </c>
      <c r="R26" s="115" t="s">
        <v>251</v>
      </c>
    </row>
    <row r="27" spans="2:18" x14ac:dyDescent="0.25">
      <c r="B27" s="143" t="s">
        <v>233</v>
      </c>
      <c r="C27" s="144">
        <v>4938013.7204481699</v>
      </c>
      <c r="D27" s="144">
        <v>5300976.5295737302</v>
      </c>
      <c r="E27" s="144">
        <v>5690737.4355606902</v>
      </c>
      <c r="F27" s="144">
        <v>6127803.49744807</v>
      </c>
      <c r="G27" s="144">
        <v>6589852.5184713397</v>
      </c>
      <c r="H27" s="144">
        <v>7091380.0452939495</v>
      </c>
      <c r="I27" s="144">
        <v>7597393.60243754</v>
      </c>
      <c r="J27" s="144">
        <v>8188170.8110116702</v>
      </c>
      <c r="K27" s="144">
        <v>8802805.3278873097</v>
      </c>
      <c r="L27" s="144">
        <v>9465577.8117048703</v>
      </c>
      <c r="O27" s="116">
        <v>2024</v>
      </c>
      <c r="P27" s="153">
        <v>2438811.9998142002</v>
      </c>
      <c r="Q27" s="115" t="s">
        <v>251</v>
      </c>
      <c r="R27" s="115" t="s">
        <v>251</v>
      </c>
    </row>
    <row r="28" spans="2:18" x14ac:dyDescent="0.25">
      <c r="B28" s="143" t="s">
        <v>240</v>
      </c>
      <c r="C28" s="144">
        <v>23263041.853351001</v>
      </c>
      <c r="D28" s="144">
        <v>26103218.748702198</v>
      </c>
      <c r="E28" s="144">
        <v>29295248.255143199</v>
      </c>
      <c r="F28" s="144">
        <v>32877771.724086799</v>
      </c>
      <c r="G28" s="144">
        <v>36900783.591170102</v>
      </c>
      <c r="H28" s="144">
        <v>41414110.252939999</v>
      </c>
      <c r="I28" s="144">
        <v>46479284.778040901</v>
      </c>
      <c r="J28" s="144">
        <v>52172298.6754798</v>
      </c>
      <c r="K28" s="144">
        <v>58558343.900808603</v>
      </c>
      <c r="L28" s="144">
        <v>65731207.599975601</v>
      </c>
      <c r="O28" s="116">
        <v>2025</v>
      </c>
      <c r="P28" s="153">
        <v>2734076.2747968799</v>
      </c>
      <c r="Q28" s="115" t="s">
        <v>251</v>
      </c>
      <c r="R28" s="115" t="s">
        <v>251</v>
      </c>
    </row>
    <row r="29" spans="2:18" x14ac:dyDescent="0.25">
      <c r="B29" s="143" t="s">
        <v>248</v>
      </c>
      <c r="C29" s="144">
        <v>51545777.859796897</v>
      </c>
      <c r="D29" s="144">
        <v>58449847.5043253</v>
      </c>
      <c r="E29" s="144">
        <v>65656372.030191898</v>
      </c>
      <c r="F29" s="144">
        <v>73744735.763092697</v>
      </c>
      <c r="G29" s="144">
        <v>82834065.561449602</v>
      </c>
      <c r="H29" s="144">
        <v>93035155.137435094</v>
      </c>
      <c r="I29" s="144">
        <v>104496409.328945</v>
      </c>
      <c r="J29" s="144">
        <v>117373276.356627</v>
      </c>
      <c r="K29" s="144">
        <v>131828789.403373</v>
      </c>
      <c r="L29" s="144">
        <v>148071512.61333501</v>
      </c>
      <c r="O29" s="116">
        <v>2026</v>
      </c>
      <c r="P29" s="153">
        <v>3073654.7342735599</v>
      </c>
      <c r="Q29" s="115" t="s">
        <v>251</v>
      </c>
      <c r="R29" s="115" t="s">
        <v>251</v>
      </c>
    </row>
    <row r="30" spans="2:18" x14ac:dyDescent="0.25">
      <c r="B30" s="143" t="s">
        <v>249</v>
      </c>
      <c r="C30" s="144">
        <v>28282736.0064459</v>
      </c>
      <c r="D30" s="144">
        <v>32346628.755623098</v>
      </c>
      <c r="E30" s="144">
        <v>36361123.775048703</v>
      </c>
      <c r="F30" s="144">
        <v>40866964.039006002</v>
      </c>
      <c r="G30" s="144">
        <v>45933281.970279597</v>
      </c>
      <c r="H30" s="144">
        <v>51621044.884495102</v>
      </c>
      <c r="I30" s="144">
        <v>58017124.550903901</v>
      </c>
      <c r="J30" s="144">
        <v>65200977.681146801</v>
      </c>
      <c r="K30" s="144">
        <v>73270445.502564505</v>
      </c>
      <c r="L30" s="144">
        <v>82340305.013359502</v>
      </c>
      <c r="O30" s="116">
        <v>2027</v>
      </c>
      <c r="P30" s="153">
        <v>3444496.2441671202</v>
      </c>
      <c r="Q30" s="115" t="s">
        <v>251</v>
      </c>
      <c r="R30" s="115" t="s">
        <v>251</v>
      </c>
    </row>
    <row r="31" spans="2:18" x14ac:dyDescent="0.25">
      <c r="B31" s="143" t="s">
        <v>210</v>
      </c>
      <c r="C31" s="144">
        <v>2465244.94048646</v>
      </c>
      <c r="D31" s="144">
        <v>5504424.43294675</v>
      </c>
      <c r="E31" s="144">
        <v>6182679.2701053703</v>
      </c>
      <c r="F31" s="144">
        <v>6944652.2637714697</v>
      </c>
      <c r="G31" s="144">
        <v>7800394.2060704902</v>
      </c>
      <c r="H31" s="144">
        <v>8761417.6484890506</v>
      </c>
      <c r="I31" s="144">
        <v>9840575.9105760008</v>
      </c>
      <c r="J31" s="144">
        <v>11053040.765425</v>
      </c>
      <c r="K31" s="144">
        <v>12414695.515594799</v>
      </c>
      <c r="L31" s="144">
        <v>13943995.903248001</v>
      </c>
      <c r="O31" s="116">
        <v>2028</v>
      </c>
      <c r="P31" s="153">
        <v>3869187.6351821302</v>
      </c>
      <c r="Q31" s="115" t="s">
        <v>251</v>
      </c>
    </row>
    <row r="32" spans="2:18" x14ac:dyDescent="0.25">
      <c r="B32" s="143" t="s">
        <v>250</v>
      </c>
      <c r="C32" s="142">
        <f>C31/C30</f>
        <v>8.7164301923428042E-2</v>
      </c>
      <c r="D32" s="142">
        <f>D31/D30</f>
        <v>0.17016995726300743</v>
      </c>
      <c r="E32" s="142">
        <f>E31/E30</f>
        <v>0.17003542872753494</v>
      </c>
      <c r="F32" s="142">
        <f>F31/F30</f>
        <v>0.16993315816518831</v>
      </c>
      <c r="G32" s="142">
        <f>G31/G30</f>
        <v>0.16982009278408652</v>
      </c>
      <c r="H32" s="142">
        <f>H31/H30</f>
        <v>0.16972569362152973</v>
      </c>
      <c r="I32" s="142">
        <f>I31/I30</f>
        <v>0.16961502292210182</v>
      </c>
      <c r="J32" s="142">
        <f>J31/J30</f>
        <v>0.16952262310356497</v>
      </c>
      <c r="K32" s="142">
        <f>K31/K30</f>
        <v>0.16943660476529077</v>
      </c>
      <c r="L32" s="142">
        <f>L31/L30</f>
        <v>0.16934593454548927</v>
      </c>
      <c r="O32" s="116">
        <v>2029</v>
      </c>
      <c r="P32" s="153">
        <v>4345227.6941770799</v>
      </c>
      <c r="Q32" s="115" t="s">
        <v>251</v>
      </c>
    </row>
    <row r="33" spans="2:18" x14ac:dyDescent="0.25">
      <c r="O33" s="116">
        <v>2030</v>
      </c>
      <c r="P33" s="153">
        <v>4874136.39245304</v>
      </c>
      <c r="Q33" s="115" t="s">
        <v>251</v>
      </c>
    </row>
    <row r="34" spans="2:18" x14ac:dyDescent="0.25">
      <c r="Q34" s="115" t="s">
        <v>251</v>
      </c>
    </row>
    <row r="35" spans="2:18" x14ac:dyDescent="0.25">
      <c r="Q35" s="115" t="s">
        <v>251</v>
      </c>
    </row>
    <row r="37" spans="2:18" x14ac:dyDescent="0.25">
      <c r="B37" s="146" t="s">
        <v>276</v>
      </c>
      <c r="C37" s="146"/>
      <c r="D37" s="146"/>
      <c r="E37" s="146"/>
      <c r="F37" s="146"/>
      <c r="G37" s="146"/>
      <c r="H37" s="146"/>
      <c r="I37" s="146"/>
      <c r="J37" s="146"/>
      <c r="K37" s="146"/>
      <c r="L37" s="146"/>
    </row>
    <row r="38" spans="2:18" x14ac:dyDescent="0.25">
      <c r="B38" s="145" t="s">
        <v>268</v>
      </c>
      <c r="C38" s="145">
        <v>2021</v>
      </c>
      <c r="D38" s="145">
        <v>2022</v>
      </c>
      <c r="E38" s="145">
        <v>2023</v>
      </c>
      <c r="F38" s="145">
        <v>2024</v>
      </c>
      <c r="G38" s="145">
        <v>2025</v>
      </c>
      <c r="H38" s="145">
        <v>2026</v>
      </c>
      <c r="I38" s="145">
        <v>2027</v>
      </c>
      <c r="J38" s="145">
        <v>2028</v>
      </c>
      <c r="K38" s="145">
        <v>2029</v>
      </c>
      <c r="L38" s="145">
        <v>2030</v>
      </c>
    </row>
    <row r="39" spans="2:18" x14ac:dyDescent="0.25">
      <c r="B39" s="143" t="s">
        <v>247</v>
      </c>
      <c r="C39" s="144">
        <v>22769240.481306199</v>
      </c>
      <c r="D39" s="144">
        <v>25573121.0957448</v>
      </c>
      <c r="E39" s="144">
        <v>28726174.511587098</v>
      </c>
      <c r="F39" s="144">
        <v>32264991.374341998</v>
      </c>
      <c r="G39" s="144">
        <v>36241798.339322902</v>
      </c>
      <c r="H39" s="144">
        <v>40704972.248410597</v>
      </c>
      <c r="I39" s="144">
        <v>45719545.4177972</v>
      </c>
      <c r="J39" s="144">
        <v>51353481.594378598</v>
      </c>
      <c r="K39" s="144">
        <v>57678063.368019797</v>
      </c>
      <c r="L39" s="144">
        <v>64784649.818805099</v>
      </c>
      <c r="O39" s="154" t="s">
        <v>252</v>
      </c>
      <c r="P39" s="154"/>
      <c r="Q39" s="155" t="s">
        <v>253</v>
      </c>
      <c r="R39" s="115" t="s">
        <v>251</v>
      </c>
    </row>
    <row r="40" spans="2:18" x14ac:dyDescent="0.25">
      <c r="B40" s="143" t="s">
        <v>237</v>
      </c>
      <c r="C40" s="144">
        <v>671194.37671479001</v>
      </c>
      <c r="D40" s="144">
        <v>693094.180147985</v>
      </c>
      <c r="E40" s="144">
        <v>713718.11088186898</v>
      </c>
      <c r="F40" s="144">
        <v>752672.97813306097</v>
      </c>
      <c r="G40" s="144">
        <v>784385.04952481796</v>
      </c>
      <c r="H40" s="144">
        <v>821803.90243045904</v>
      </c>
      <c r="I40" s="144">
        <v>826303.936172368</v>
      </c>
      <c r="J40" s="144">
        <v>875178.60519813804</v>
      </c>
      <c r="K40" s="144">
        <v>905127.64311126596</v>
      </c>
      <c r="L40" s="144">
        <v>935993.03148752404</v>
      </c>
      <c r="O40" s="116">
        <v>2021</v>
      </c>
      <c r="P40" s="153">
        <v>-23899327.8793891</v>
      </c>
      <c r="Q40" s="147">
        <f>SUM(C47:L47)/SUM(C46:L46)</f>
        <v>0.29359592072637858</v>
      </c>
      <c r="R40" s="115" t="s">
        <v>251</v>
      </c>
    </row>
    <row r="41" spans="2:18" x14ac:dyDescent="0.25">
      <c r="B41" s="143" t="s">
        <v>238</v>
      </c>
      <c r="C41" s="144">
        <v>4266819.3437333796</v>
      </c>
      <c r="D41" s="144">
        <v>4607882.3494257499</v>
      </c>
      <c r="E41" s="144">
        <v>4977019.3246788196</v>
      </c>
      <c r="F41" s="144">
        <v>5375130.5193150099</v>
      </c>
      <c r="G41" s="144">
        <v>5805467.4689465202</v>
      </c>
      <c r="H41" s="144">
        <v>6269576.1428634897</v>
      </c>
      <c r="I41" s="144">
        <v>6771089.6662651701</v>
      </c>
      <c r="J41" s="144">
        <v>7312992.2058135299</v>
      </c>
      <c r="K41" s="144">
        <v>7897677.6847760398</v>
      </c>
      <c r="L41" s="144">
        <v>8529584.7802173495</v>
      </c>
      <c r="O41" s="116">
        <v>2022</v>
      </c>
      <c r="P41" s="153">
        <v>5723426.3110486297</v>
      </c>
      <c r="Q41" s="155" t="s">
        <v>254</v>
      </c>
      <c r="R41" s="115" t="s">
        <v>251</v>
      </c>
    </row>
    <row r="42" spans="2:18" x14ac:dyDescent="0.25">
      <c r="B42" s="143" t="s">
        <v>239</v>
      </c>
      <c r="C42" s="144">
        <v>493801.37204481702</v>
      </c>
      <c r="D42" s="144">
        <v>530097.65295737295</v>
      </c>
      <c r="E42" s="144">
        <v>569073.74355606898</v>
      </c>
      <c r="F42" s="144">
        <v>612780.349744807</v>
      </c>
      <c r="G42" s="144">
        <v>658985.25184713397</v>
      </c>
      <c r="H42" s="144">
        <v>709138.00452939502</v>
      </c>
      <c r="I42" s="144">
        <v>759739.360243754</v>
      </c>
      <c r="J42" s="144">
        <v>818817.08110116702</v>
      </c>
      <c r="K42" s="144">
        <v>880280.53278873104</v>
      </c>
      <c r="L42" s="144">
        <v>946557.78117048705</v>
      </c>
      <c r="O42" s="116">
        <v>2023</v>
      </c>
      <c r="P42" s="153">
        <v>6978816.8882412501</v>
      </c>
      <c r="Q42" s="148">
        <f>IRR(P40:P49)</f>
        <v>0.31883620113260625</v>
      </c>
      <c r="R42" s="115" t="s">
        <v>251</v>
      </c>
    </row>
    <row r="43" spans="2:18" x14ac:dyDescent="0.25">
      <c r="B43" s="143" t="s">
        <v>233</v>
      </c>
      <c r="C43" s="144">
        <v>4938013.7204481699</v>
      </c>
      <c r="D43" s="144">
        <v>5300976.5295737302</v>
      </c>
      <c r="E43" s="144">
        <v>5690737.4355606902</v>
      </c>
      <c r="F43" s="144">
        <v>6127803.49744807</v>
      </c>
      <c r="G43" s="144">
        <v>6589852.5184713397</v>
      </c>
      <c r="H43" s="144">
        <v>7091380.0452939495</v>
      </c>
      <c r="I43" s="144">
        <v>7597393.60243754</v>
      </c>
      <c r="J43" s="144">
        <v>8188170.8110116702</v>
      </c>
      <c r="K43" s="144">
        <v>8802805.3278873097</v>
      </c>
      <c r="L43" s="144">
        <v>9465577.8117048703</v>
      </c>
      <c r="O43" s="116">
        <v>2024</v>
      </c>
      <c r="P43" s="153">
        <v>7842322.2543651704</v>
      </c>
      <c r="R43" s="115" t="s">
        <v>251</v>
      </c>
    </row>
    <row r="44" spans="2:18" x14ac:dyDescent="0.25">
      <c r="B44" s="143" t="s">
        <v>240</v>
      </c>
      <c r="C44" s="144">
        <v>23263041.853351001</v>
      </c>
      <c r="D44" s="144">
        <v>26103218.748702198</v>
      </c>
      <c r="E44" s="144">
        <v>29295248.255143199</v>
      </c>
      <c r="F44" s="144">
        <v>32877771.724086799</v>
      </c>
      <c r="G44" s="144">
        <v>36900783.591170102</v>
      </c>
      <c r="H44" s="144">
        <v>41414110.252939999</v>
      </c>
      <c r="I44" s="144">
        <v>46479284.778040901</v>
      </c>
      <c r="J44" s="144">
        <v>52172298.6754798</v>
      </c>
      <c r="K44" s="144">
        <v>58558343.900808603</v>
      </c>
      <c r="L44" s="144">
        <v>65731207.599975601</v>
      </c>
      <c r="O44" s="116">
        <v>2025</v>
      </c>
      <c r="P44" s="153">
        <v>8803424.0954106394</v>
      </c>
      <c r="Q44" s="115" t="s">
        <v>251</v>
      </c>
    </row>
    <row r="45" spans="2:18" x14ac:dyDescent="0.25">
      <c r="B45" s="143" t="s">
        <v>248</v>
      </c>
      <c r="C45" s="144">
        <v>51545777.859796897</v>
      </c>
      <c r="D45" s="144">
        <v>58449847.5043253</v>
      </c>
      <c r="E45" s="144">
        <v>65656372.030191898</v>
      </c>
      <c r="F45" s="144">
        <v>73744735.763092697</v>
      </c>
      <c r="G45" s="144">
        <v>82834065.561449602</v>
      </c>
      <c r="H45" s="144">
        <v>93035155.137435094</v>
      </c>
      <c r="I45" s="144">
        <v>104496409.328945</v>
      </c>
      <c r="J45" s="144">
        <v>117373276.356627</v>
      </c>
      <c r="K45" s="144">
        <v>131828789.403373</v>
      </c>
      <c r="L45" s="144">
        <v>148071512.61333501</v>
      </c>
      <c r="O45" s="116">
        <v>2026</v>
      </c>
      <c r="P45" s="153">
        <v>9890757.7813171204</v>
      </c>
      <c r="Q45" s="115" t="s">
        <v>251</v>
      </c>
    </row>
    <row r="46" spans="2:18" x14ac:dyDescent="0.25">
      <c r="B46" s="143" t="s">
        <v>249</v>
      </c>
      <c r="C46" s="144">
        <v>28282736.0064459</v>
      </c>
      <c r="D46" s="144">
        <v>32346628.755623098</v>
      </c>
      <c r="E46" s="144">
        <v>36361123.775048703</v>
      </c>
      <c r="F46" s="144">
        <v>40866964.039006002</v>
      </c>
      <c r="G46" s="144">
        <v>45933281.970279597</v>
      </c>
      <c r="H46" s="144">
        <v>51621044.884495102</v>
      </c>
      <c r="I46" s="144">
        <v>58017124.550903901</v>
      </c>
      <c r="J46" s="144">
        <v>65200977.681146801</v>
      </c>
      <c r="K46" s="144">
        <v>73270445.502564505</v>
      </c>
      <c r="L46" s="144">
        <v>82340305.013359502</v>
      </c>
      <c r="O46" s="116">
        <v>2027</v>
      </c>
      <c r="P46" s="153">
        <v>11101273.117053701</v>
      </c>
      <c r="Q46" s="115" t="s">
        <v>251</v>
      </c>
    </row>
    <row r="47" spans="2:18" x14ac:dyDescent="0.25">
      <c r="B47" s="143" t="s">
        <v>210</v>
      </c>
      <c r="C47" s="144">
        <v>4383408.1270567598</v>
      </c>
      <c r="D47" s="144">
        <v>9787319.0602258705</v>
      </c>
      <c r="E47" s="144">
        <v>10993311.907666801</v>
      </c>
      <c r="F47" s="144">
        <v>12348162.518322401</v>
      </c>
      <c r="G47" s="144">
        <v>13869742.026684299</v>
      </c>
      <c r="H47" s="144">
        <v>15578520.695532599</v>
      </c>
      <c r="I47" s="144">
        <v>17497352.783462498</v>
      </c>
      <c r="J47" s="144">
        <v>19653214.950029701</v>
      </c>
      <c r="K47" s="144">
        <v>22074349.012660298</v>
      </c>
      <c r="L47" s="144">
        <v>24793570.797830001</v>
      </c>
      <c r="O47" s="116">
        <v>2028</v>
      </c>
      <c r="P47" s="153">
        <v>12469361.8197868</v>
      </c>
      <c r="Q47" s="115" t="s">
        <v>251</v>
      </c>
    </row>
    <row r="48" spans="2:18" x14ac:dyDescent="0.25">
      <c r="B48" s="143" t="s">
        <v>250</v>
      </c>
      <c r="C48" s="142">
        <f>C47/C46</f>
        <v>0.15498529300905473</v>
      </c>
      <c r="D48" s="142">
        <f>D47/D46</f>
        <v>0.30257617058545722</v>
      </c>
      <c r="E48" s="142">
        <f>E47/E46</f>
        <v>0.30233696779224684</v>
      </c>
      <c r="F48" s="142">
        <f>F47/F46</f>
        <v>0.30215512232659458</v>
      </c>
      <c r="G48" s="142">
        <f>G47/G46</f>
        <v>0.30195408278595237</v>
      </c>
      <c r="H48" s="142">
        <f>H47/H46</f>
        <v>0.30178623331609011</v>
      </c>
      <c r="I48" s="142">
        <f>I47/I46</f>
        <v>0.30158945171628454</v>
      </c>
      <c r="J48" s="142">
        <f>J47/J46</f>
        <v>0.30142515724442165</v>
      </c>
      <c r="K48" s="142">
        <f>K47/K46</f>
        <v>0.3012722095689685</v>
      </c>
      <c r="L48" s="142">
        <f>L47/L46</f>
        <v>0.30111099046581508</v>
      </c>
      <c r="O48" s="116">
        <v>2029</v>
      </c>
      <c r="P48" s="153">
        <v>14004881.1912426</v>
      </c>
      <c r="Q48" s="115" t="s">
        <v>251</v>
      </c>
    </row>
    <row r="49" spans="15:17" x14ac:dyDescent="0.25">
      <c r="O49" s="116">
        <v>2030</v>
      </c>
      <c r="P49" s="153">
        <v>15723711.287035</v>
      </c>
      <c r="Q49" s="115" t="s">
        <v>251</v>
      </c>
    </row>
    <row r="50" spans="15:17" x14ac:dyDescent="0.25">
      <c r="Q50" s="115" t="s">
        <v>251</v>
      </c>
    </row>
    <row r="51" spans="15:17" x14ac:dyDescent="0.25">
      <c r="Q51" s="115" t="s">
        <v>251</v>
      </c>
    </row>
    <row r="52" spans="15:17" x14ac:dyDescent="0.25">
      <c r="Q52" s="115" t="s">
        <v>251</v>
      </c>
    </row>
  </sheetData>
  <mergeCells count="6">
    <mergeCell ref="B5:L5"/>
    <mergeCell ref="B21:L21"/>
    <mergeCell ref="B37:L37"/>
    <mergeCell ref="O4:P4"/>
    <mergeCell ref="O23:P23"/>
    <mergeCell ref="O39:P3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8FCBE-9DA0-D144-81B8-FB9D799B77EE}">
  <dimension ref="A1:R47"/>
  <sheetViews>
    <sheetView workbookViewId="0">
      <selection activeCell="A3" sqref="A3"/>
    </sheetView>
  </sheetViews>
  <sheetFormatPr baseColWidth="10" defaultColWidth="10.85546875" defaultRowHeight="14.25" x14ac:dyDescent="0.2"/>
  <cols>
    <col min="1" max="1" width="10.85546875" style="14"/>
    <col min="2" max="2" width="17.85546875" style="14" customWidth="1"/>
    <col min="3" max="4" width="28.42578125" style="14" customWidth="1"/>
    <col min="5" max="5" width="16.28515625" style="14" customWidth="1"/>
    <col min="6" max="6" width="13.28515625" style="14" customWidth="1"/>
    <col min="7" max="7" width="15.85546875" style="14" customWidth="1"/>
    <col min="8" max="8" width="18.28515625" style="14" customWidth="1"/>
    <col min="9" max="9" width="16.85546875" style="14" customWidth="1"/>
    <col min="10" max="11" width="10.85546875" style="14"/>
    <col min="12" max="12" width="26.28515625" style="14" customWidth="1"/>
    <col min="13" max="13" width="20" style="14" customWidth="1"/>
    <col min="14" max="14" width="34.85546875" style="14" customWidth="1"/>
    <col min="15" max="15" width="28" style="14" customWidth="1"/>
    <col min="16" max="16" width="36" style="14" customWidth="1"/>
    <col min="17" max="17" width="33.140625" style="14" customWidth="1"/>
    <col min="18" max="18" width="18.7109375" style="14" customWidth="1"/>
    <col min="19" max="16384" width="10.85546875" style="14"/>
  </cols>
  <sheetData>
    <row r="1" spans="1:18" x14ac:dyDescent="0.2">
      <c r="C1" s="14" t="s">
        <v>56</v>
      </c>
      <c r="M1" s="14" t="s">
        <v>57</v>
      </c>
    </row>
    <row r="3" spans="1:18" x14ac:dyDescent="0.2">
      <c r="A3" s="14">
        <v>2015</v>
      </c>
      <c r="K3" s="14">
        <v>2015</v>
      </c>
    </row>
    <row r="4" spans="1:18" x14ac:dyDescent="0.2">
      <c r="B4" s="14" t="s">
        <v>52</v>
      </c>
      <c r="C4" s="14" t="s">
        <v>53</v>
      </c>
      <c r="D4" s="14" t="s">
        <v>145</v>
      </c>
      <c r="E4" s="14" t="s">
        <v>54</v>
      </c>
      <c r="F4" s="14" t="s">
        <v>55</v>
      </c>
      <c r="G4" s="14" t="s">
        <v>77</v>
      </c>
      <c r="H4" s="14" t="s">
        <v>78</v>
      </c>
      <c r="I4" s="14" t="s">
        <v>79</v>
      </c>
      <c r="L4" s="14" t="s">
        <v>59</v>
      </c>
      <c r="M4" s="14" t="s">
        <v>60</v>
      </c>
      <c r="N4" s="14" t="s">
        <v>62</v>
      </c>
      <c r="O4" s="14" t="s">
        <v>70</v>
      </c>
      <c r="P4" s="14" t="s">
        <v>71</v>
      </c>
      <c r="Q4" s="14" t="s">
        <v>72</v>
      </c>
      <c r="R4" s="14" t="s">
        <v>80</v>
      </c>
    </row>
    <row r="5" spans="1:18" x14ac:dyDescent="0.2">
      <c r="A5" s="14" t="s">
        <v>50</v>
      </c>
      <c r="B5" s="17">
        <f>BncoDeMex!C15+BncoDeMex!D15+BncoDeMex!E15+BncoDeMex!F15</f>
        <v>24096026</v>
      </c>
      <c r="C5" s="14">
        <f>ROUNDDOWN(B5*(BncoDeMex!C33+BncoDeMex!D33+BncoDeMex!E33+BncoDeMex!F33)*0.01, 0)</f>
        <v>154214</v>
      </c>
      <c r="D5" s="14">
        <f>B5/(0.4*tarjetas!C12)</f>
        <v>2.0326029635953575</v>
      </c>
      <c r="E5" s="14">
        <f>ROUNDDOWN(C5*F39, 0)</f>
        <v>138329</v>
      </c>
      <c r="F5" s="14">
        <f>C5-E5</f>
        <v>15885</v>
      </c>
      <c r="G5" s="14">
        <f>E5/B5</f>
        <v>5.7407391575689699E-3</v>
      </c>
      <c r="H5" s="14">
        <f>F5/B5</f>
        <v>6.5923733648029764E-4</v>
      </c>
      <c r="I5" s="23">
        <f>H5/G5</f>
        <v>0.11483492253974222</v>
      </c>
      <c r="K5" s="14" t="s">
        <v>50</v>
      </c>
      <c r="L5" s="12">
        <f>BncoDeMex!C16+BncoDeMex!D16+BncoDeMex!E16+BncoDeMex!F16</f>
        <v>43625</v>
      </c>
      <c r="M5" s="14">
        <f>L5/B5*1000000</f>
        <v>1810.4645139410125</v>
      </c>
      <c r="N5" s="13">
        <f>L5*(BncoDeMex!C34+BncoDeMex!D34+BncoDeMex!E34+BncoDeMex!F34)*0.01</f>
        <v>449.33750000000003</v>
      </c>
      <c r="O5" s="14">
        <f>N5/C5*1000000</f>
        <v>2913.7270286744397</v>
      </c>
      <c r="P5" s="14">
        <f>N5-Q5</f>
        <v>46.281762500000013</v>
      </c>
      <c r="Q5" s="14">
        <f>N5*F39</f>
        <v>403.05573750000002</v>
      </c>
      <c r="R5" s="23">
        <f>P5/Q5</f>
        <v>0.11482720178372355</v>
      </c>
    </row>
    <row r="6" spans="1:18" x14ac:dyDescent="0.2">
      <c r="A6" s="14" t="s">
        <v>51</v>
      </c>
      <c r="B6" s="14">
        <f>BncoDeMex!C18+BncoDeMex!D18+BncoDeMex!E18+BncoDeMex!F18</f>
        <v>13890229</v>
      </c>
      <c r="C6" s="14">
        <f>ROUNDUP(B6*(BncoDeMex!C36+BncoDeMex!D36+BncoDeMex!E36+BncoDeMex!F36)*0.01, 0)</f>
        <v>50005</v>
      </c>
      <c r="D6" s="14">
        <f>B6/(0.4*tarjetas!C92)</f>
        <v>0.24484446783944608</v>
      </c>
      <c r="E6" s="14">
        <f>ROUNDUP(F40*C6, 0)</f>
        <v>44205</v>
      </c>
      <c r="F6" s="14">
        <f>C6-E6</f>
        <v>5800</v>
      </c>
      <c r="G6" s="14">
        <f t="shared" ref="G6:G33" si="0">E6/B6</f>
        <v>3.1824529314815474E-3</v>
      </c>
      <c r="H6" s="14">
        <f t="shared" ref="H6:H33" si="1">F6/B6</f>
        <v>4.1755971049865342E-4</v>
      </c>
      <c r="I6" s="23">
        <f t="shared" ref="I6:I33" si="2">H6/G6</f>
        <v>0.13120687705010745</v>
      </c>
      <c r="K6" s="14" t="s">
        <v>51</v>
      </c>
      <c r="L6" s="10">
        <f>BncoDeMex!C19+BncoDeMex!D19+BncoDeMex!E19+BncoDeMex!F19</f>
        <v>8402</v>
      </c>
      <c r="M6" s="14">
        <f>L6/B6*1000000</f>
        <v>604.88563579477352</v>
      </c>
      <c r="N6" s="14">
        <f>L6*(BncoDeMex!C37+BncoDeMex!D37+BncoDeMex!E37+BncoDeMex!F37)*0.01</f>
        <v>65.535600000000002</v>
      </c>
      <c r="O6" s="14">
        <f>N6/C6*1000000</f>
        <v>1310.5809419058094</v>
      </c>
      <c r="P6" s="14">
        <f>N6-Q6</f>
        <v>7.6021295999999978</v>
      </c>
      <c r="Q6" s="14">
        <f>N6*F40</f>
        <v>57.933470400000004</v>
      </c>
      <c r="R6" s="23">
        <f t="shared" ref="R6:R33" si="3">P6/Q6</f>
        <v>0.13122171945701352</v>
      </c>
    </row>
    <row r="7" spans="1:18" x14ac:dyDescent="0.2">
      <c r="A7" s="14" t="s">
        <v>63</v>
      </c>
      <c r="B7" s="14">
        <f>B5+B6</f>
        <v>37986255</v>
      </c>
      <c r="C7" s="14">
        <f>C5+C6</f>
        <v>204219</v>
      </c>
      <c r="E7" s="14">
        <f t="shared" ref="E7:F7" si="4">E5+E6</f>
        <v>182534</v>
      </c>
      <c r="F7" s="14">
        <f t="shared" si="4"/>
        <v>21685</v>
      </c>
      <c r="G7" s="14">
        <f t="shared" si="0"/>
        <v>4.8052644305157221E-3</v>
      </c>
      <c r="H7" s="14">
        <f t="shared" si="1"/>
        <v>5.7086438239305247E-4</v>
      </c>
      <c r="I7" s="23">
        <f t="shared" si="2"/>
        <v>0.11879978524548852</v>
      </c>
      <c r="R7" s="23"/>
    </row>
    <row r="8" spans="1:18" x14ac:dyDescent="0.2">
      <c r="I8" s="23"/>
      <c r="R8" s="23"/>
    </row>
    <row r="9" spans="1:18" x14ac:dyDescent="0.2">
      <c r="A9" s="14">
        <v>2016</v>
      </c>
      <c r="I9" s="23"/>
      <c r="K9" s="14">
        <v>2016</v>
      </c>
      <c r="R9" s="23"/>
    </row>
    <row r="10" spans="1:18" x14ac:dyDescent="0.2">
      <c r="B10" s="14" t="s">
        <v>52</v>
      </c>
      <c r="C10" s="14" t="s">
        <v>53</v>
      </c>
      <c r="E10" s="14" t="s">
        <v>54</v>
      </c>
      <c r="F10" s="14" t="s">
        <v>55</v>
      </c>
      <c r="G10" s="14" t="s">
        <v>77</v>
      </c>
      <c r="H10" s="14" t="s">
        <v>78</v>
      </c>
      <c r="I10" s="14" t="s">
        <v>79</v>
      </c>
      <c r="L10" s="14" t="s">
        <v>59</v>
      </c>
      <c r="M10" s="14" t="s">
        <v>60</v>
      </c>
      <c r="N10" s="14" t="s">
        <v>61</v>
      </c>
      <c r="O10" s="14" t="s">
        <v>70</v>
      </c>
      <c r="P10" s="14" t="s">
        <v>71</v>
      </c>
      <c r="Q10" s="14" t="s">
        <v>72</v>
      </c>
      <c r="R10" s="23"/>
    </row>
    <row r="11" spans="1:18" x14ac:dyDescent="0.2">
      <c r="A11" s="14" t="s">
        <v>50</v>
      </c>
      <c r="B11" s="14">
        <f>BncoDeMex!CG5+BncoDeMex!H15+BncoDeMex!I15+BncoDeMex!J15</f>
        <v>31074852</v>
      </c>
      <c r="C11" s="14">
        <f>ROUNDDOWN(B11*(BncoDeMex!G33+BncoDeMex!H33+BncoDeMex!I33+BncoDeMex!J33)*0.01, 0)</f>
        <v>320070</v>
      </c>
      <c r="D11" s="14">
        <f>B11/tarjetas!D12/0.4</f>
        <v>2.4878424584493506</v>
      </c>
      <c r="E11" s="14">
        <f>ROUNDDOWN(C11*I39,0)</f>
        <v>295104</v>
      </c>
      <c r="F11" s="14">
        <f>C11-E11</f>
        <v>24966</v>
      </c>
      <c r="G11" s="14">
        <f t="shared" si="0"/>
        <v>9.4965536762652968E-3</v>
      </c>
      <c r="H11" s="14">
        <f t="shared" si="1"/>
        <v>8.0341492857311111E-4</v>
      </c>
      <c r="I11" s="23">
        <f t="shared" si="2"/>
        <v>8.4600683148991537E-2</v>
      </c>
      <c r="K11" s="14" t="s">
        <v>50</v>
      </c>
      <c r="L11" s="10">
        <f>BncoDeMex!G16+BncoDeMex!H16+BncoDeMex!I16+BncoDeMex!J16</f>
        <v>60192</v>
      </c>
      <c r="M11" s="14">
        <f>L11/B11*1000000</f>
        <v>1937.0003757379118</v>
      </c>
      <c r="N11" s="14">
        <f>L11*(BncoDeMex!G34+BncoDeMex!H34+BncoDeMex!I34+BncoDeMex!J34)*0.01</f>
        <v>920.93759999999997</v>
      </c>
      <c r="O11" s="14">
        <f>N11/C11*1000000</f>
        <v>2877.3005904958291</v>
      </c>
      <c r="P11" s="14">
        <f>N11-Q11</f>
        <v>71.83313279999993</v>
      </c>
      <c r="Q11" s="14">
        <f>N11*I39</f>
        <v>849.10446720000004</v>
      </c>
      <c r="R11" s="23">
        <f t="shared" si="3"/>
        <v>8.4598698481561735E-2</v>
      </c>
    </row>
    <row r="12" spans="1:18" x14ac:dyDescent="0.2">
      <c r="A12" s="14" t="s">
        <v>51</v>
      </c>
      <c r="B12" s="14">
        <f>BncoDeMex!G18+BncoDeMex!H18+BncoDeMex!I18+BncoDeMex!J18</f>
        <v>42893735</v>
      </c>
      <c r="C12" s="14">
        <f>ROUNDUP(B12*(BncoDeMex!G36+BncoDeMex!H36+BncoDeMex!I36+BncoDeMex!J36)*0.01, 0)</f>
        <v>145839</v>
      </c>
      <c r="D12" s="14">
        <f>B12/tarjetas!D92/0.4</f>
        <v>0.78201726711502606</v>
      </c>
      <c r="E12" s="14">
        <f>ROUNDUP(C12*I40,0)</f>
        <v>129943</v>
      </c>
      <c r="F12" s="14">
        <f>C12-E12</f>
        <v>15896</v>
      </c>
      <c r="G12" s="14">
        <f t="shared" si="0"/>
        <v>3.0294167668075537E-3</v>
      </c>
      <c r="H12" s="14">
        <f t="shared" si="1"/>
        <v>3.7059025053425633E-4</v>
      </c>
      <c r="I12" s="23">
        <f t="shared" si="2"/>
        <v>0.12233056032260298</v>
      </c>
      <c r="K12" s="14" t="s">
        <v>51</v>
      </c>
      <c r="L12" s="10">
        <f>BncoDeMex!G19+BncoDeMex!H19+BncoDeMex!I19+BncoDeMex!J19</f>
        <v>18014</v>
      </c>
      <c r="M12" s="14">
        <f>L12/B12*1000000</f>
        <v>419.96809091117854</v>
      </c>
      <c r="N12" s="14">
        <f>L12*(BncoDeMex!G37+BncoDeMex!H37+BncoDeMex!I37+BncoDeMex!J37)*0.01</f>
        <v>169.33160000000001</v>
      </c>
      <c r="O12" s="14">
        <f>N12/C12*1000000</f>
        <v>1161.0858549496363</v>
      </c>
      <c r="P12" s="14">
        <f>N12-Q12</f>
        <v>18.457144400000004</v>
      </c>
      <c r="Q12" s="14">
        <f>N12*I40</f>
        <v>150.8744556</v>
      </c>
      <c r="R12" s="23">
        <f t="shared" si="3"/>
        <v>0.12233445566778903</v>
      </c>
    </row>
    <row r="13" spans="1:18" x14ac:dyDescent="0.2">
      <c r="I13" s="23"/>
      <c r="R13" s="23"/>
    </row>
    <row r="14" spans="1:18" x14ac:dyDescent="0.2">
      <c r="I14" s="23"/>
      <c r="R14" s="23"/>
    </row>
    <row r="15" spans="1:18" x14ac:dyDescent="0.2">
      <c r="A15" s="17">
        <v>2017</v>
      </c>
      <c r="B15" s="17"/>
      <c r="C15" s="17"/>
      <c r="D15" s="17"/>
      <c r="E15" s="17"/>
      <c r="F15" s="17"/>
      <c r="I15" s="23"/>
      <c r="K15" s="17">
        <v>2017</v>
      </c>
      <c r="L15" s="17"/>
      <c r="M15" s="17"/>
      <c r="N15" s="17"/>
      <c r="O15" s="17"/>
      <c r="P15" s="17"/>
      <c r="Q15" s="17"/>
      <c r="R15" s="23"/>
    </row>
    <row r="16" spans="1:18" x14ac:dyDescent="0.2">
      <c r="A16" s="17"/>
      <c r="B16" s="17" t="s">
        <v>52</v>
      </c>
      <c r="C16" s="17" t="s">
        <v>53</v>
      </c>
      <c r="D16" s="17"/>
      <c r="E16" s="17" t="s">
        <v>54</v>
      </c>
      <c r="F16" s="17" t="s">
        <v>55</v>
      </c>
      <c r="G16" s="14" t="s">
        <v>77</v>
      </c>
      <c r="H16" s="14" t="s">
        <v>78</v>
      </c>
      <c r="I16" s="14" t="s">
        <v>79</v>
      </c>
      <c r="K16" s="17"/>
      <c r="L16" s="14" t="s">
        <v>59</v>
      </c>
      <c r="M16" s="14" t="s">
        <v>60</v>
      </c>
      <c r="N16" s="14" t="s">
        <v>61</v>
      </c>
      <c r="O16" s="14" t="s">
        <v>70</v>
      </c>
      <c r="P16" s="14" t="s">
        <v>71</v>
      </c>
      <c r="Q16" s="14" t="s">
        <v>72</v>
      </c>
      <c r="R16" s="23"/>
    </row>
    <row r="17" spans="1:18" x14ac:dyDescent="0.2">
      <c r="A17" s="17" t="s">
        <v>50</v>
      </c>
      <c r="B17" s="14">
        <f>BncoDeMex!K15+BncoDeMex!L15+BncoDeMex!M15+BncoDeMex!N15</f>
        <v>76893788</v>
      </c>
      <c r="C17" s="14">
        <f>ROUNDDOWN(B17*(BncoDeMex!K33+BncoDeMex!L33+BncoDeMex!M33+BncoDeMex!N33)*0.01, 0)</f>
        <v>1976170</v>
      </c>
      <c r="D17" s="14">
        <f>B17/tarjetas!E12/0.4</f>
        <v>5.8714755548817017</v>
      </c>
      <c r="E17" s="17">
        <f>ROUNDDOWN(C17*J39,0)</f>
        <v>1829933</v>
      </c>
      <c r="F17" s="17">
        <f>C17-E17</f>
        <v>146237</v>
      </c>
      <c r="G17" s="14">
        <f t="shared" si="0"/>
        <v>2.3798190303747295E-2</v>
      </c>
      <c r="H17" s="14">
        <f t="shared" si="1"/>
        <v>1.901805123711684E-3</v>
      </c>
      <c r="I17" s="23">
        <f t="shared" si="2"/>
        <v>7.9913854769546211E-2</v>
      </c>
      <c r="K17" s="17" t="s">
        <v>50</v>
      </c>
      <c r="L17" s="11">
        <f>BncoDeMex!K16+BncoDeMex!L16+BncoDeMex!M16+BncoDeMex!N16</f>
        <v>90621</v>
      </c>
      <c r="M17" s="17">
        <f>L17/B17*1000000</f>
        <v>1178.5217292195307</v>
      </c>
      <c r="N17" s="17">
        <f>L17*(BncoDeMex!K34+BncoDeMex!L34+BncoDeMex!M34+BncoDeMex!N34)*0.01</f>
        <v>3180.7970999999998</v>
      </c>
      <c r="O17" s="17">
        <f>N17/C17*1000000</f>
        <v>1609.5766558545063</v>
      </c>
      <c r="P17" s="17">
        <f>N17-Q17</f>
        <v>235.37898539999969</v>
      </c>
      <c r="Q17" s="17">
        <f>N17*J39</f>
        <v>2945.4181146000001</v>
      </c>
      <c r="R17" s="23">
        <f t="shared" si="3"/>
        <v>7.9913606911446972E-2</v>
      </c>
    </row>
    <row r="18" spans="1:18" x14ac:dyDescent="0.2">
      <c r="A18" s="17" t="s">
        <v>51</v>
      </c>
      <c r="B18" s="17">
        <f>BncoDeMex!K18+BncoDeMex!L18+BncoDeMex!M18+BncoDeMex!N18</f>
        <v>96842934</v>
      </c>
      <c r="C18" s="14">
        <f>ROUNDUP(B18*(BncoDeMex!K36+BncoDeMex!L36+BncoDeMex!M36+BncoDeMex!FN6)*0.01, 0)</f>
        <v>629480</v>
      </c>
      <c r="D18" s="14">
        <f>B18/tarjetas!E92/0.4</f>
        <v>1.6777648267558638</v>
      </c>
      <c r="E18" s="17">
        <f>ROUNDUP(C18*J40,0)</f>
        <v>589194</v>
      </c>
      <c r="F18" s="17">
        <f>C18-E18</f>
        <v>40286</v>
      </c>
      <c r="G18" s="14">
        <f t="shared" si="0"/>
        <v>6.0840164136291034E-3</v>
      </c>
      <c r="H18" s="14">
        <f t="shared" si="1"/>
        <v>4.1599317922358695E-4</v>
      </c>
      <c r="I18" s="23">
        <f t="shared" si="2"/>
        <v>6.8374762811569706E-2</v>
      </c>
      <c r="K18" s="17" t="s">
        <v>51</v>
      </c>
      <c r="L18" s="11">
        <f>BncoDeMex!K19+BncoDeMex!L19+BncoDeMex!M19+BncoDeMex!N19</f>
        <v>39581</v>
      </c>
      <c r="M18" s="17">
        <f>L18/B18*1000000</f>
        <v>408.71335021716709</v>
      </c>
      <c r="N18" s="17">
        <f>L18*(BncoDeMex!K37+BncoDeMex!L37+BncoDeMex!M37+BncoDeMex!N37)*0.01</f>
        <v>1072.6451</v>
      </c>
      <c r="O18" s="17">
        <f>N18/C18*1000000</f>
        <v>1704.0177606913642</v>
      </c>
      <c r="P18" s="17">
        <f>N18-Q18</f>
        <v>68.649286399999937</v>
      </c>
      <c r="Q18" s="17">
        <f>N18*J40</f>
        <v>1003.9958136</v>
      </c>
      <c r="R18" s="23">
        <f t="shared" si="3"/>
        <v>6.8376068376068314E-2</v>
      </c>
    </row>
    <row r="19" spans="1:18" x14ac:dyDescent="0.2">
      <c r="I19" s="23"/>
      <c r="R19" s="23"/>
    </row>
    <row r="20" spans="1:18" x14ac:dyDescent="0.2">
      <c r="A20" s="17">
        <v>2018</v>
      </c>
      <c r="B20" s="17"/>
      <c r="C20" s="17"/>
      <c r="D20" s="17"/>
      <c r="E20" s="17"/>
      <c r="F20" s="17"/>
      <c r="I20" s="23"/>
      <c r="K20" s="17">
        <v>2018</v>
      </c>
      <c r="L20" s="17"/>
      <c r="M20" s="17"/>
      <c r="N20" s="17"/>
      <c r="O20" s="17"/>
      <c r="P20" s="17"/>
      <c r="Q20" s="17"/>
      <c r="R20" s="23"/>
    </row>
    <row r="21" spans="1:18" x14ac:dyDescent="0.2">
      <c r="A21" s="17"/>
      <c r="B21" s="17" t="s">
        <v>52</v>
      </c>
      <c r="C21" s="17" t="s">
        <v>53</v>
      </c>
      <c r="D21" s="17"/>
      <c r="E21" s="17" t="s">
        <v>54</v>
      </c>
      <c r="F21" s="17" t="s">
        <v>55</v>
      </c>
      <c r="G21" s="14" t="s">
        <v>77</v>
      </c>
      <c r="H21" s="14" t="s">
        <v>78</v>
      </c>
      <c r="I21" s="14" t="s">
        <v>79</v>
      </c>
      <c r="K21" s="17"/>
      <c r="L21" s="14" t="s">
        <v>59</v>
      </c>
      <c r="M21" s="14" t="s">
        <v>60</v>
      </c>
      <c r="N21" s="14" t="s">
        <v>61</v>
      </c>
      <c r="O21" s="14" t="s">
        <v>70</v>
      </c>
      <c r="P21" s="14" t="s">
        <v>71</v>
      </c>
      <c r="Q21" s="14" t="s">
        <v>72</v>
      </c>
      <c r="R21" s="23"/>
    </row>
    <row r="22" spans="1:18" x14ac:dyDescent="0.2">
      <c r="A22" s="17" t="s">
        <v>50</v>
      </c>
      <c r="B22" s="17">
        <f>BncoDeMex!O15+BncoDeMex!P15+BncoDeMex!Q15+BncoDeMex!R15</f>
        <v>111729731</v>
      </c>
      <c r="C22" s="14">
        <f>ROUNDDOWN(B22*(BncoDeMex!O33+BncoDeMex!P33+BncoDeMex!Q33+BncoDeMex!R33)*0.01, 0)</f>
        <v>2502745</v>
      </c>
      <c r="D22" s="14">
        <f>B22/tarjetas!F12/0.4</f>
        <v>10.171743932535128</v>
      </c>
      <c r="E22" s="17">
        <f>ROUNDDOWN(C22*K39,0)</f>
        <v>2310033</v>
      </c>
      <c r="F22" s="17">
        <f>C22-E22</f>
        <v>192712</v>
      </c>
      <c r="G22" s="14">
        <f t="shared" si="0"/>
        <v>2.0675186267118104E-2</v>
      </c>
      <c r="H22" s="14">
        <f t="shared" si="1"/>
        <v>1.7248050118370015E-3</v>
      </c>
      <c r="I22" s="23">
        <f t="shared" si="2"/>
        <v>8.3423916454873154E-2</v>
      </c>
      <c r="K22" s="17" t="s">
        <v>50</v>
      </c>
      <c r="L22" s="11">
        <f>BncoDeMex!O16+BncoDeMex!P16+BncoDeMex!Q16+BncoDeMex!R16</f>
        <v>122843</v>
      </c>
      <c r="M22" s="17">
        <f>L22/B22*1000000</f>
        <v>1099.4656382015276</v>
      </c>
      <c r="N22" s="17">
        <f>L22*(BncoDeMex!O34+BncoDeMex!P34+BncoDeMex!Q34+BncoDeMex!R34)*0.01</f>
        <v>5552.5036000000009</v>
      </c>
      <c r="O22" s="17">
        <f>N22/C22*1000000</f>
        <v>2218.5654551302673</v>
      </c>
      <c r="P22" s="17">
        <f>N22-Q22</f>
        <v>427.54277720000027</v>
      </c>
      <c r="Q22" s="17">
        <f>N22*K39</f>
        <v>5124.9608228000006</v>
      </c>
      <c r="R22" s="23">
        <f t="shared" si="3"/>
        <v>8.3423618634886287E-2</v>
      </c>
    </row>
    <row r="23" spans="1:18" x14ac:dyDescent="0.2">
      <c r="A23" s="17" t="s">
        <v>51</v>
      </c>
      <c r="B23" s="14">
        <f>BncoDeMex!O18+BncoDeMex!P18+BncoDeMex!Q18+BncoDeMex!R18</f>
        <v>173489467</v>
      </c>
      <c r="C23" s="14">
        <f>ROUNDUP(B23*(BncoDeMex!O36+BncoDeMex!P36+BncoDeMex!Q36+BncoDeMex!R36)*0.01, 0)</f>
        <v>1387916</v>
      </c>
      <c r="D23" s="14">
        <f>B23/tarjetas!F92/0.4</f>
        <v>2.8221303399362978</v>
      </c>
      <c r="E23" s="17">
        <f>ROUNDUP(C23*K40,0)</f>
        <v>1233858</v>
      </c>
      <c r="F23" s="17">
        <f>C23-E23</f>
        <v>154058</v>
      </c>
      <c r="G23" s="14">
        <f t="shared" si="0"/>
        <v>7.1120052492869784E-3</v>
      </c>
      <c r="H23" s="14">
        <f t="shared" si="1"/>
        <v>8.8799627241923566E-4</v>
      </c>
      <c r="I23" s="23">
        <f t="shared" si="2"/>
        <v>0.1248587762935443</v>
      </c>
      <c r="K23" s="17" t="s">
        <v>51</v>
      </c>
      <c r="L23" s="11">
        <f>BncoDeMex!Q19+BncoDeMex!P19+BncoDeMex!Q19+BncoDeMex!R19</f>
        <v>70944</v>
      </c>
      <c r="M23" s="17">
        <f>L23/B23*1000000</f>
        <v>408.92396078431671</v>
      </c>
      <c r="N23" s="17">
        <f>L23*(BncoDeMex!O37+BncoDeMex!P37+BncoDeMex!Q37+BncoDeMex!R37)*0.01</f>
        <v>1596.24</v>
      </c>
      <c r="O23" s="17">
        <f>N23/C23*1000000</f>
        <v>1150.0984209419014</v>
      </c>
      <c r="P23" s="17">
        <f>N23-Q23</f>
        <v>177.18263999999999</v>
      </c>
      <c r="Q23" s="17">
        <f>N23*K40</f>
        <v>1419.05736</v>
      </c>
      <c r="R23" s="23">
        <f t="shared" si="3"/>
        <v>0.124859392575928</v>
      </c>
    </row>
    <row r="24" spans="1:18" x14ac:dyDescent="0.2">
      <c r="I24" s="23"/>
      <c r="R24" s="23"/>
    </row>
    <row r="25" spans="1:18" x14ac:dyDescent="0.2">
      <c r="A25" s="17">
        <v>2019</v>
      </c>
      <c r="B25" s="17"/>
      <c r="C25" s="17"/>
      <c r="D25" s="17"/>
      <c r="E25" s="17"/>
      <c r="F25" s="17"/>
      <c r="I25" s="23"/>
      <c r="K25" s="17">
        <v>2019</v>
      </c>
      <c r="L25" s="17"/>
      <c r="M25" s="17"/>
      <c r="N25" s="17"/>
      <c r="O25" s="17"/>
      <c r="P25" s="17"/>
      <c r="Q25" s="17"/>
      <c r="R25" s="23"/>
    </row>
    <row r="26" spans="1:18" x14ac:dyDescent="0.2">
      <c r="A26" s="17"/>
      <c r="B26" s="17" t="s">
        <v>52</v>
      </c>
      <c r="C26" s="17" t="s">
        <v>53</v>
      </c>
      <c r="D26" s="17"/>
      <c r="E26" s="17" t="s">
        <v>54</v>
      </c>
      <c r="F26" s="17" t="s">
        <v>55</v>
      </c>
      <c r="G26" s="14" t="s">
        <v>77</v>
      </c>
      <c r="H26" s="14" t="s">
        <v>78</v>
      </c>
      <c r="I26" s="14" t="s">
        <v>79</v>
      </c>
      <c r="K26" s="17"/>
      <c r="L26" s="14" t="s">
        <v>59</v>
      </c>
      <c r="M26" s="14" t="s">
        <v>60</v>
      </c>
      <c r="N26" s="14" t="s">
        <v>61</v>
      </c>
      <c r="O26" s="14" t="s">
        <v>70</v>
      </c>
      <c r="P26" s="14" t="s">
        <v>71</v>
      </c>
      <c r="Q26" s="14" t="s">
        <v>72</v>
      </c>
      <c r="R26" s="23"/>
    </row>
    <row r="27" spans="1:18" x14ac:dyDescent="0.2">
      <c r="A27" s="17" t="s">
        <v>50</v>
      </c>
      <c r="B27" s="14">
        <f>BncoDeMex!S15+BncoDeMex!T15+BncoDeMex!U15+BncoDeMex!V15</f>
        <v>144958347</v>
      </c>
      <c r="C27" s="14">
        <f>ROUNDDOWN(B27*(BncoDeMex!S33+BncoDeMex!T33+BncoDeMex!U33+BncoDeMex!V33)*0.01, 0)</f>
        <v>5175012</v>
      </c>
      <c r="D27" s="14">
        <f>B27/tarjetas!G12/0.4</f>
        <v>14.863171442403567</v>
      </c>
      <c r="E27" s="17">
        <f>ROUNDDOWN(C27*L39,0)</f>
        <v>4667860</v>
      </c>
      <c r="F27" s="17">
        <f>C27-E27</f>
        <v>507152</v>
      </c>
      <c r="G27" s="14">
        <f>E27/B27</f>
        <v>3.2201388168423307E-2</v>
      </c>
      <c r="H27" s="14">
        <f t="shared" si="1"/>
        <v>3.4986050165155373E-3</v>
      </c>
      <c r="I27" s="23">
        <f t="shared" si="2"/>
        <v>0.10864764581628411</v>
      </c>
      <c r="K27" s="17" t="s">
        <v>50</v>
      </c>
      <c r="L27" s="11">
        <f>BncoDeMex!S16+BncoDeMex!T16+BncoDeMex!U16+BncoDeMex!V16</f>
        <v>147813</v>
      </c>
      <c r="M27" s="17">
        <f>L27/B27*1000000</f>
        <v>1019.6929190976496</v>
      </c>
      <c r="N27" s="17">
        <f>L27*(BncoDeMex!S34+BncoDeMex!T34+BncoDeMex!U34+BncoDeMex!V34)*0.01</f>
        <v>7834.0889999999999</v>
      </c>
      <c r="O27" s="17">
        <f>N27/C27*1000000</f>
        <v>1513.8301128577093</v>
      </c>
      <c r="P27" s="17">
        <f>N27-Q27</f>
        <v>767.74072199999955</v>
      </c>
      <c r="Q27" s="17">
        <f>N27*L39</f>
        <v>7066.3482780000004</v>
      </c>
      <c r="R27" s="23">
        <f t="shared" si="3"/>
        <v>0.10864745011086467</v>
      </c>
    </row>
    <row r="28" spans="1:18" x14ac:dyDescent="0.2">
      <c r="A28" s="17" t="s">
        <v>51</v>
      </c>
      <c r="B28" s="17">
        <f>BncoDeMex!S18+BncoDeMex!T18+BncoDeMex!U18+BncoDeMex!V18</f>
        <v>277598832</v>
      </c>
      <c r="C28" s="14">
        <f>ROUNDUP(B28*(BncoDeMex!S36+BncoDeMex!T36+BncoDeMex!U36+BncoDeMex!V36)*0.01, 0)</f>
        <v>4330542</v>
      </c>
      <c r="D28" s="14">
        <f>B28/tarjetas!G92/0.4</f>
        <v>5.4514773895803321</v>
      </c>
      <c r="E28" s="17">
        <f>ROUNDUP(C28*L40, 0)</f>
        <v>3862844</v>
      </c>
      <c r="F28" s="17">
        <f>C28-E28</f>
        <v>467698</v>
      </c>
      <c r="G28" s="14">
        <f t="shared" si="0"/>
        <v>1.3915202640333876E-2</v>
      </c>
      <c r="H28" s="14">
        <f t="shared" si="1"/>
        <v>1.6847981550585198E-3</v>
      </c>
      <c r="I28" s="23">
        <f t="shared" si="2"/>
        <v>0.12107607762570789</v>
      </c>
      <c r="K28" s="17" t="s">
        <v>51</v>
      </c>
      <c r="L28" s="11">
        <f>BncoDeMex!S19+BncoDeMex!T19+BncoDeMex!U19+BncoDeMex!V19</f>
        <v>98223</v>
      </c>
      <c r="M28" s="17">
        <f>L28/B28*1000000</f>
        <v>353.83073946074819</v>
      </c>
      <c r="N28" s="17">
        <f>L28*(BncoDeMex!S37+BncoDeMex!T37+BncoDeMex!U37+BncoDeMex!V37)*0.01</f>
        <v>2936.8677000000002</v>
      </c>
      <c r="O28" s="17">
        <f>N28/C28*1000000</f>
        <v>678.17554938850617</v>
      </c>
      <c r="P28" s="17">
        <f>N28-Q28</f>
        <v>317.1817116000002</v>
      </c>
      <c r="Q28" s="17">
        <f>N28*L40</f>
        <v>2619.6859884</v>
      </c>
      <c r="R28" s="23">
        <f t="shared" si="3"/>
        <v>0.12107623318385657</v>
      </c>
    </row>
    <row r="29" spans="1:18" x14ac:dyDescent="0.2">
      <c r="I29" s="23"/>
      <c r="R29" s="23"/>
    </row>
    <row r="30" spans="1:18" x14ac:dyDescent="0.2">
      <c r="A30" s="17">
        <v>2020</v>
      </c>
      <c r="B30" s="17"/>
      <c r="C30" s="17"/>
      <c r="D30" s="17"/>
      <c r="E30" s="17"/>
      <c r="F30" s="17"/>
      <c r="I30" s="23"/>
      <c r="K30" s="17">
        <v>2020</v>
      </c>
      <c r="L30" s="17"/>
      <c r="M30" s="17"/>
      <c r="N30" s="17"/>
      <c r="O30" s="17"/>
      <c r="P30" s="17"/>
      <c r="Q30" s="17"/>
      <c r="R30" s="23"/>
    </row>
    <row r="31" spans="1:18" x14ac:dyDescent="0.2">
      <c r="A31" s="17"/>
      <c r="B31" s="17" t="s">
        <v>52</v>
      </c>
      <c r="C31" s="17" t="s">
        <v>53</v>
      </c>
      <c r="D31" s="17"/>
      <c r="E31" s="17" t="s">
        <v>54</v>
      </c>
      <c r="F31" s="17" t="s">
        <v>55</v>
      </c>
      <c r="G31" s="14" t="s">
        <v>77</v>
      </c>
      <c r="H31" s="14" t="s">
        <v>78</v>
      </c>
      <c r="I31" s="14" t="s">
        <v>79</v>
      </c>
      <c r="K31" s="17"/>
      <c r="L31" s="14" t="s">
        <v>59</v>
      </c>
      <c r="M31" s="14" t="s">
        <v>60</v>
      </c>
      <c r="N31" s="14" t="s">
        <v>61</v>
      </c>
      <c r="O31" s="14" t="s">
        <v>70</v>
      </c>
      <c r="P31" s="14" t="s">
        <v>71</v>
      </c>
      <c r="Q31" s="14" t="s">
        <v>72</v>
      </c>
      <c r="R31" s="23"/>
    </row>
    <row r="32" spans="1:18" x14ac:dyDescent="0.2">
      <c r="A32" s="17" t="s">
        <v>50</v>
      </c>
      <c r="B32" s="10">
        <f>BncoDeMex!W15+BncoDeMex!X15+BncoDeMex!Y15</f>
        <v>117130181</v>
      </c>
      <c r="C32" s="14">
        <f>ROUNDDOWN(B32*(BncoDeMex!W33+BncoDeMex!X33+BncoDeMex!Y33)*0.01, 0)</f>
        <v>3103949</v>
      </c>
      <c r="D32" s="14">
        <f>B32/tarjetas!H12/0.4</f>
        <v>10.389629485788555</v>
      </c>
      <c r="E32" s="17">
        <f>ROUNDDOWN(C32*M39,0)</f>
        <v>2832353</v>
      </c>
      <c r="F32" s="17">
        <f>C32-E32</f>
        <v>271596</v>
      </c>
      <c r="G32" s="14">
        <f t="shared" si="0"/>
        <v>2.4181239846286926E-2</v>
      </c>
      <c r="H32" s="14">
        <f t="shared" si="1"/>
        <v>2.3187533535869802E-3</v>
      </c>
      <c r="I32" s="23">
        <f t="shared" si="2"/>
        <v>9.5890589908814342E-2</v>
      </c>
      <c r="K32" s="17" t="s">
        <v>50</v>
      </c>
      <c r="L32" s="11">
        <f>BncoDeMex!W16+BncoDeMex!X16+BncoDeMex!Y16</f>
        <v>123281</v>
      </c>
      <c r="M32" s="17">
        <f>L32/B32*1000000</f>
        <v>1052.5126739110904</v>
      </c>
      <c r="N32" s="17">
        <f>L32*(BncoDeMex!W34+BncoDeMex!X34+BncoDeMex!Y34)*0.01</f>
        <v>4795.6309000000001</v>
      </c>
      <c r="O32" s="17">
        <f>N32/C32*1000000</f>
        <v>1545.0095668453314</v>
      </c>
      <c r="P32" s="17">
        <f>N32-Q32</f>
        <v>419.61770374999924</v>
      </c>
      <c r="Q32" s="17">
        <f>N32*M39</f>
        <v>4376.0131962500009</v>
      </c>
      <c r="R32" s="23">
        <f t="shared" si="3"/>
        <v>9.589041095890391E-2</v>
      </c>
    </row>
    <row r="33" spans="1:18" x14ac:dyDescent="0.2">
      <c r="A33" s="17" t="s">
        <v>51</v>
      </c>
      <c r="B33" s="11">
        <f>BncoDeMex!W18+BncoDeMex!X18+BncoDeMex!Y18</f>
        <v>276853623</v>
      </c>
      <c r="C33" s="14">
        <f>ROUNDUP(B33*(BncoDeMex!W36+BncoDeMex!X36+BncoDeMex!Y36)*0.01, 0)</f>
        <v>4678827</v>
      </c>
      <c r="D33" s="14">
        <f>B33/tarjetas!H92/0.4</f>
        <v>5.0448971015179493</v>
      </c>
      <c r="E33" s="17">
        <f>ROUNDUP(C33*M40, 0)</f>
        <v>4166496</v>
      </c>
      <c r="F33" s="17">
        <f>C33-E33</f>
        <v>512331</v>
      </c>
      <c r="G33" s="14">
        <f t="shared" si="0"/>
        <v>1.5049454490974822E-2</v>
      </c>
      <c r="H33" s="14">
        <f t="shared" si="1"/>
        <v>1.8505482949739112E-3</v>
      </c>
      <c r="I33" s="23">
        <f t="shared" si="2"/>
        <v>0.12296447662496256</v>
      </c>
      <c r="K33" s="17" t="s">
        <v>51</v>
      </c>
      <c r="L33" s="11">
        <f>BncoDeMex!W19+BncoDeMex!X19+BncoDeMex!Y19</f>
        <v>117156</v>
      </c>
      <c r="M33" s="17">
        <f>L33/B33*1000000</f>
        <v>423.16946670407128</v>
      </c>
      <c r="N33" s="17">
        <f>L33*(BncoDeMex!W37+BncoDeMex!X37+BncoDeMex!Y37)*0.01</f>
        <v>2800.0284000000001</v>
      </c>
      <c r="O33" s="17">
        <f>N33/C33*1000000</f>
        <v>598.4466619518098</v>
      </c>
      <c r="P33" s="17">
        <f>N33-Q33</f>
        <v>306.60310979999986</v>
      </c>
      <c r="Q33" s="17">
        <f>N33*M40</f>
        <v>2493.4252902000003</v>
      </c>
      <c r="R33" s="23">
        <f t="shared" si="3"/>
        <v>0.12296462661426158</v>
      </c>
    </row>
    <row r="34" spans="1:18" x14ac:dyDescent="0.2">
      <c r="G34" s="14">
        <f>G32+G33</f>
        <v>3.923069433726175E-2</v>
      </c>
      <c r="H34" s="14">
        <f>H32+H33</f>
        <v>4.169301648560891E-3</v>
      </c>
    </row>
    <row r="35" spans="1:18" x14ac:dyDescent="0.2">
      <c r="G35" s="14">
        <f>G34+H34</f>
        <v>4.3399995985822643E-2</v>
      </c>
    </row>
    <row r="37" spans="1:18" x14ac:dyDescent="0.2">
      <c r="F37" s="14" t="s">
        <v>69</v>
      </c>
    </row>
    <row r="38" spans="1:18" x14ac:dyDescent="0.2">
      <c r="F38" s="14">
        <v>2015</v>
      </c>
      <c r="I38" s="14">
        <v>2016</v>
      </c>
      <c r="J38" s="14">
        <v>2017</v>
      </c>
      <c r="K38" s="14">
        <v>2018</v>
      </c>
      <c r="L38" s="14">
        <v>2019</v>
      </c>
      <c r="M38" s="14">
        <v>2020</v>
      </c>
    </row>
    <row r="39" spans="1:18" x14ac:dyDescent="0.2">
      <c r="E39" s="14" t="s">
        <v>50</v>
      </c>
      <c r="F39" s="15">
        <v>0.89700000000000002</v>
      </c>
      <c r="G39" s="15"/>
      <c r="H39" s="15"/>
      <c r="I39" s="15">
        <v>0.92200000000000004</v>
      </c>
      <c r="J39" s="15">
        <v>0.92600000000000005</v>
      </c>
      <c r="K39" s="15">
        <v>0.92300000000000004</v>
      </c>
      <c r="L39" s="15">
        <v>0.90200000000000002</v>
      </c>
      <c r="M39" s="15">
        <f>AVERAGE(K39,L39)</f>
        <v>0.91250000000000009</v>
      </c>
    </row>
    <row r="40" spans="1:18" x14ac:dyDescent="0.2">
      <c r="B40" s="14">
        <f>(B17+B22+B27+B32)/(B17+B18+B22+B23+B27+B28+B32+B33)</f>
        <v>0.35336192972316455</v>
      </c>
      <c r="E40" s="14" t="s">
        <v>64</v>
      </c>
      <c r="F40" s="15">
        <v>0.88400000000000001</v>
      </c>
      <c r="G40" s="15"/>
      <c r="H40" s="15"/>
      <c r="I40" s="15">
        <v>0.89100000000000001</v>
      </c>
      <c r="J40" s="15">
        <v>0.93600000000000005</v>
      </c>
      <c r="K40" s="15">
        <v>0.88900000000000001</v>
      </c>
      <c r="L40" s="15">
        <v>0.89200000000000002</v>
      </c>
      <c r="M40" s="15">
        <f>AVERAGE(K40,L40)</f>
        <v>0.89050000000000007</v>
      </c>
    </row>
    <row r="41" spans="1:18" x14ac:dyDescent="0.2">
      <c r="E41" s="14" t="s">
        <v>58</v>
      </c>
      <c r="F41" s="18">
        <f>AVERAGE(F39,F40)</f>
        <v>0.89050000000000007</v>
      </c>
      <c r="G41" s="18"/>
      <c r="H41" s="18"/>
      <c r="I41" s="18">
        <f t="shared" ref="I41:M41" si="5">AVERAGE(I39,I40)</f>
        <v>0.90650000000000008</v>
      </c>
      <c r="J41" s="18">
        <f t="shared" si="5"/>
        <v>0.93100000000000005</v>
      </c>
      <c r="K41" s="18">
        <f t="shared" si="5"/>
        <v>0.90600000000000003</v>
      </c>
      <c r="L41" s="18">
        <f t="shared" si="5"/>
        <v>0.89700000000000002</v>
      </c>
      <c r="M41" s="18">
        <f t="shared" si="5"/>
        <v>0.90150000000000008</v>
      </c>
    </row>
    <row r="42" spans="1:18" x14ac:dyDescent="0.2">
      <c r="N42" s="14" t="s">
        <v>68</v>
      </c>
    </row>
    <row r="44" spans="1:18" x14ac:dyDescent="0.2">
      <c r="N44" s="14" t="s">
        <v>81</v>
      </c>
    </row>
    <row r="45" spans="1:18" x14ac:dyDescent="0.2">
      <c r="G45" s="18">
        <f>AVERAGE(F39,I39,J39,K39,L39,M39)</f>
        <v>0.91374999999999995</v>
      </c>
    </row>
    <row r="46" spans="1:18" x14ac:dyDescent="0.2">
      <c r="G46" s="18">
        <f>AVERAGE(F40,I40,J40,K40,L40,M40)</f>
        <v>0.89708333333333334</v>
      </c>
    </row>
    <row r="47" spans="1:18" x14ac:dyDescent="0.2">
      <c r="G47" s="14">
        <f>(G45+G46)/2</f>
        <v>0.90541666666666665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D9AF1-067B-9F45-9D9A-FCA8534A1E0C}">
  <dimension ref="A1:T28"/>
  <sheetViews>
    <sheetView showGridLines="0" topLeftCell="C1" workbookViewId="0">
      <selection activeCell="C17" sqref="C17"/>
    </sheetView>
  </sheetViews>
  <sheetFormatPr baseColWidth="10" defaultRowHeight="15" x14ac:dyDescent="0.25"/>
  <cols>
    <col min="3" max="3" width="17.85546875" bestFit="1" customWidth="1"/>
    <col min="5" max="5" width="11.140625" bestFit="1" customWidth="1"/>
    <col min="7" max="7" width="15.42578125" style="21" bestFit="1" customWidth="1"/>
    <col min="8" max="8" width="14.85546875" customWidth="1"/>
    <col min="9" max="9" width="18.85546875" customWidth="1"/>
    <col min="10" max="11" width="17.85546875" bestFit="1" customWidth="1"/>
    <col min="12" max="12" width="16" customWidth="1"/>
    <col min="13" max="13" width="22.7109375" customWidth="1"/>
    <col min="14" max="16" width="22.7109375" style="21" customWidth="1"/>
    <col min="17" max="17" width="15.7109375" customWidth="1"/>
  </cols>
  <sheetData>
    <row r="1" spans="1:17" x14ac:dyDescent="0.25">
      <c r="A1" s="114" t="s">
        <v>264</v>
      </c>
      <c r="B1" s="114" t="s">
        <v>73</v>
      </c>
      <c r="C1" s="114" t="s">
        <v>57</v>
      </c>
      <c r="D1" s="114" t="s">
        <v>74</v>
      </c>
      <c r="E1" s="114" t="s">
        <v>75</v>
      </c>
      <c r="F1" s="114" t="s">
        <v>56</v>
      </c>
      <c r="G1" s="114" t="s">
        <v>287</v>
      </c>
      <c r="H1" s="114" t="s">
        <v>278</v>
      </c>
      <c r="I1" s="114" t="s">
        <v>279</v>
      </c>
      <c r="J1" s="114" t="s">
        <v>280</v>
      </c>
      <c r="K1" s="114" t="s">
        <v>281</v>
      </c>
      <c r="L1" s="114" t="s">
        <v>282</v>
      </c>
      <c r="M1" s="114" t="s">
        <v>283</v>
      </c>
      <c r="N1" s="114" t="s">
        <v>284</v>
      </c>
      <c r="O1" s="114" t="s">
        <v>285</v>
      </c>
      <c r="P1" s="114" t="s">
        <v>286</v>
      </c>
      <c r="Q1" s="114" t="s">
        <v>76</v>
      </c>
    </row>
    <row r="2" spans="1:17" x14ac:dyDescent="0.25">
      <c r="A2" s="19">
        <v>2015</v>
      </c>
      <c r="B2" s="19">
        <v>0</v>
      </c>
      <c r="C2" s="100">
        <f>'Datos Seguro'!N5*1000000</f>
        <v>449337500.00000006</v>
      </c>
      <c r="D2" s="19">
        <f>'Datos Seguro'!C5</f>
        <v>154214</v>
      </c>
      <c r="E2" s="19">
        <f>'Datos Seguro'!B5</f>
        <v>24096026</v>
      </c>
      <c r="F2" s="19">
        <f>D2/E2</f>
        <v>6.3999764940492676E-3</v>
      </c>
      <c r="G2" s="19">
        <f>'Datos Seguro'!D5</f>
        <v>2.0326029635953575</v>
      </c>
      <c r="H2">
        <f>C2*F2</f>
        <v>2875749.4378948631</v>
      </c>
      <c r="I2" s="100">
        <f>'Datos Seguro'!F40*C2</f>
        <v>397214350.00000006</v>
      </c>
      <c r="J2" s="100">
        <f t="shared" ref="J2:J13" si="0">I2*$Q$2</f>
        <v>178746457.50000003</v>
      </c>
      <c r="K2" s="100">
        <f>C2-J2</f>
        <v>270591042.5</v>
      </c>
      <c r="L2" s="100">
        <f>K2*F2</f>
        <v>1731776.3115002865</v>
      </c>
      <c r="M2" s="100">
        <f>'Datos Seguro'!O5</f>
        <v>2913.7270286744397</v>
      </c>
      <c r="N2" s="100">
        <f>'Datos Seguro'!M5</f>
        <v>1810.4645139410125</v>
      </c>
      <c r="O2" s="100">
        <f>M2*G2</f>
        <v>5922.4501935915614</v>
      </c>
      <c r="P2" s="100">
        <f>O2*F2</f>
        <v>37.903542026163528</v>
      </c>
      <c r="Q2" s="20">
        <v>0.45</v>
      </c>
    </row>
    <row r="3" spans="1:17" x14ac:dyDescent="0.25">
      <c r="A3" s="19">
        <v>2015</v>
      </c>
      <c r="B3" s="19">
        <v>1</v>
      </c>
      <c r="C3" s="100">
        <f>'Datos Seguro'!N6*1000000</f>
        <v>65535600</v>
      </c>
      <c r="D3" s="19">
        <f>'Datos Seguro'!C6</f>
        <v>50005</v>
      </c>
      <c r="E3" s="19">
        <f>'Datos Seguro'!B6</f>
        <v>13890229</v>
      </c>
      <c r="F3" s="19">
        <f t="shared" ref="F3:F13" si="1">D3/E3</f>
        <v>3.6000126419802004E-3</v>
      </c>
      <c r="G3" s="19">
        <f>'Datos Seguro'!D6</f>
        <v>0.24484446783944608</v>
      </c>
      <c r="H3">
        <f t="shared" ref="H3:H13" si="2">C3*F3</f>
        <v>235928.98849975763</v>
      </c>
      <c r="I3" s="100">
        <f>'Datos Seguro'!F41*C3</f>
        <v>58359451.800000004</v>
      </c>
      <c r="J3" s="100">
        <f t="shared" si="0"/>
        <v>26261753.310000002</v>
      </c>
      <c r="K3" s="100">
        <f t="shared" ref="K3:K13" si="3">C3-J3</f>
        <v>39273846.689999998</v>
      </c>
      <c r="L3" s="100">
        <f t="shared" ref="L3:L13" si="4">K3*F3</f>
        <v>141386.34458319223</v>
      </c>
      <c r="M3" s="100">
        <f>'Datos Seguro'!O6</f>
        <v>1310.5809419058094</v>
      </c>
      <c r="N3" s="100">
        <f>'Datos Seguro'!M6</f>
        <v>604.88563579477352</v>
      </c>
      <c r="O3" s="100">
        <f t="shared" ref="O3:O13" si="5">M3*G3</f>
        <v>320.88849328144789</v>
      </c>
      <c r="P3" s="100">
        <f t="shared" ref="P3:P13" si="6">O3*F3</f>
        <v>1.1552026324791911</v>
      </c>
    </row>
    <row r="4" spans="1:17" x14ac:dyDescent="0.25">
      <c r="A4" s="19">
        <v>2016</v>
      </c>
      <c r="B4" s="19">
        <v>0</v>
      </c>
      <c r="C4" s="100">
        <f>'Datos Seguro'!N11*1000000</f>
        <v>920937600</v>
      </c>
      <c r="D4" s="19">
        <f>'Datos Seguro'!C11</f>
        <v>320070</v>
      </c>
      <c r="E4" s="19">
        <f>'Datos Seguro'!B11</f>
        <v>31074852</v>
      </c>
      <c r="F4" s="19">
        <f t="shared" si="1"/>
        <v>1.0299968604838408E-2</v>
      </c>
      <c r="G4" s="19">
        <f>'Datos Seguro'!D11</f>
        <v>2.4878424584493506</v>
      </c>
      <c r="H4">
        <f t="shared" si="2"/>
        <v>9485628.3670152314</v>
      </c>
      <c r="I4" s="100">
        <f>'Datos Seguro'!I40*C4</f>
        <v>820555401.60000002</v>
      </c>
      <c r="J4" s="100">
        <f t="shared" si="0"/>
        <v>369249930.72000003</v>
      </c>
      <c r="K4" s="100">
        <f t="shared" si="3"/>
        <v>551687669.27999997</v>
      </c>
      <c r="L4" s="100">
        <f t="shared" si="4"/>
        <v>5682365.6732604746</v>
      </c>
      <c r="M4" s="100">
        <f>'Datos Seguro'!O11</f>
        <v>2877.3005904958291</v>
      </c>
      <c r="N4" s="100">
        <f>'Datos Seguro'!M11</f>
        <v>1937.0003757379118</v>
      </c>
      <c r="O4" s="100">
        <f t="shared" si="5"/>
        <v>7158.2705747569116</v>
      </c>
      <c r="P4" s="100">
        <f t="shared" si="6"/>
        <v>73.729962184934777</v>
      </c>
    </row>
    <row r="5" spans="1:17" x14ac:dyDescent="0.25">
      <c r="A5" s="19">
        <v>2016</v>
      </c>
      <c r="B5" s="19">
        <v>1</v>
      </c>
      <c r="C5" s="100">
        <f>'Datos Seguro'!N12*1000000</f>
        <v>169331600</v>
      </c>
      <c r="D5" s="19">
        <f>'Datos Seguro'!C12</f>
        <v>145839</v>
      </c>
      <c r="E5" s="19">
        <f>'Datos Seguro'!B12</f>
        <v>42893735</v>
      </c>
      <c r="F5" s="19">
        <f t="shared" si="1"/>
        <v>3.4000070173418099E-3</v>
      </c>
      <c r="G5" s="19">
        <f>'Datos Seguro'!D12</f>
        <v>0.78201726711502606</v>
      </c>
      <c r="H5">
        <f t="shared" si="2"/>
        <v>575728.62825771642</v>
      </c>
      <c r="I5" s="100">
        <f>'Datos Seguro'!I41*C5</f>
        <v>153499095.40000001</v>
      </c>
      <c r="J5" s="100">
        <f t="shared" si="0"/>
        <v>69074592.930000007</v>
      </c>
      <c r="K5" s="100">
        <f t="shared" si="3"/>
        <v>100257007.06999999</v>
      </c>
      <c r="L5" s="100">
        <f t="shared" si="4"/>
        <v>340874.52757568745</v>
      </c>
      <c r="M5" s="100">
        <f>'Datos Seguro'!O12</f>
        <v>1161.0858549496363</v>
      </c>
      <c r="N5" s="100">
        <f>'Datos Seguro'!M12</f>
        <v>419.96809091117854</v>
      </c>
      <c r="O5" s="100">
        <f t="shared" si="5"/>
        <v>907.98918717362812</v>
      </c>
      <c r="P5" s="100">
        <f t="shared" si="6"/>
        <v>3.0871696080608215</v>
      </c>
    </row>
    <row r="6" spans="1:17" x14ac:dyDescent="0.25">
      <c r="A6" s="19">
        <v>2017</v>
      </c>
      <c r="B6" s="19">
        <v>0</v>
      </c>
      <c r="C6" s="100">
        <f>'Datos Seguro'!N17*1000000</f>
        <v>3180797100</v>
      </c>
      <c r="D6" s="19">
        <f>'Datos Seguro'!C17</f>
        <v>1976170</v>
      </c>
      <c r="E6" s="19">
        <f>'Datos Seguro'!B17</f>
        <v>76893788</v>
      </c>
      <c r="F6" s="19">
        <f t="shared" si="1"/>
        <v>2.5699995427458978E-2</v>
      </c>
      <c r="G6" s="19">
        <f>'Datos Seguro'!D17</f>
        <v>5.8714755548817017</v>
      </c>
      <c r="H6">
        <f t="shared" si="2"/>
        <v>81746470.925674781</v>
      </c>
      <c r="I6" s="100">
        <f>'Datos Seguro'!J40*C6</f>
        <v>2977226085.6000004</v>
      </c>
      <c r="J6" s="100">
        <f t="shared" si="0"/>
        <v>1339751738.5200002</v>
      </c>
      <c r="K6" s="100">
        <f t="shared" si="3"/>
        <v>1841045361.4799998</v>
      </c>
      <c r="L6" s="100">
        <f t="shared" si="4"/>
        <v>47314857.371780552</v>
      </c>
      <c r="M6" s="100">
        <f>'Datos Seguro'!O17</f>
        <v>1609.5766558545063</v>
      </c>
      <c r="N6" s="100">
        <f>'Datos Seguro'!M17</f>
        <v>1178.5217292195307</v>
      </c>
      <c r="O6" s="100">
        <f t="shared" si="5"/>
        <v>9450.5899885579711</v>
      </c>
      <c r="P6" s="100">
        <f t="shared" si="6"/>
        <v>242.88011949272945</v>
      </c>
    </row>
    <row r="7" spans="1:17" x14ac:dyDescent="0.25">
      <c r="A7" s="19">
        <v>2017</v>
      </c>
      <c r="B7" s="19">
        <v>1</v>
      </c>
      <c r="C7" s="100">
        <f>'Datos Seguro'!N18*1000000</f>
        <v>1072645100</v>
      </c>
      <c r="D7" s="19">
        <f>'Datos Seguro'!C18</f>
        <v>629480</v>
      </c>
      <c r="E7" s="19">
        <f>'Datos Seguro'!B18</f>
        <v>96842934</v>
      </c>
      <c r="F7" s="19">
        <f t="shared" si="1"/>
        <v>6.5000095928526907E-3</v>
      </c>
      <c r="G7" s="19">
        <f>'Datos Seguro'!D18</f>
        <v>1.6777648267558638</v>
      </c>
      <c r="H7">
        <f t="shared" si="2"/>
        <v>6972203.4397264337</v>
      </c>
      <c r="I7" s="100">
        <f>'Datos Seguro'!J41*C7</f>
        <v>998632588.10000002</v>
      </c>
      <c r="J7" s="100">
        <f t="shared" si="0"/>
        <v>449384664.64500004</v>
      </c>
      <c r="K7" s="100">
        <f t="shared" si="3"/>
        <v>623260435.35500002</v>
      </c>
      <c r="L7" s="100">
        <f t="shared" si="4"/>
        <v>4051198.8086530445</v>
      </c>
      <c r="M7" s="100">
        <f>'Datos Seguro'!O18</f>
        <v>1704.0177606913642</v>
      </c>
      <c r="N7" s="100">
        <f>'Datos Seguro'!M18</f>
        <v>408.71335021716709</v>
      </c>
      <c r="O7" s="100">
        <f t="shared" si="5"/>
        <v>2858.9410630552616</v>
      </c>
      <c r="P7" s="100">
        <f t="shared" si="6"/>
        <v>18.583144335259668</v>
      </c>
    </row>
    <row r="8" spans="1:17" x14ac:dyDescent="0.25">
      <c r="A8" s="19">
        <v>2018</v>
      </c>
      <c r="B8" s="19">
        <v>0</v>
      </c>
      <c r="C8" s="100">
        <f>'Datos Seguro'!N22*1000000</f>
        <v>5552503600.000001</v>
      </c>
      <c r="D8" s="19">
        <f>'Datos Seguro'!C22</f>
        <v>2502745</v>
      </c>
      <c r="E8" s="19">
        <f>'Datos Seguro'!B22</f>
        <v>111729731</v>
      </c>
      <c r="F8" s="19">
        <f t="shared" si="1"/>
        <v>2.2399991278955107E-2</v>
      </c>
      <c r="G8" s="19">
        <f>'Datos Seguro'!D22</f>
        <v>10.171743932535128</v>
      </c>
      <c r="H8">
        <f t="shared" si="2"/>
        <v>124376032.21636686</v>
      </c>
      <c r="I8" s="100">
        <f>'Datos Seguro'!K40*C8</f>
        <v>4936175700.4000006</v>
      </c>
      <c r="J8" s="100">
        <f t="shared" si="0"/>
        <v>2221279065.1800003</v>
      </c>
      <c r="K8" s="100">
        <f t="shared" si="3"/>
        <v>3331224534.8200006</v>
      </c>
      <c r="L8" s="100">
        <f t="shared" si="4"/>
        <v>74619400.528209299</v>
      </c>
      <c r="M8" s="100">
        <f>'Datos Seguro'!O22</f>
        <v>2218.5654551302673</v>
      </c>
      <c r="N8" s="100">
        <f>'Datos Seguro'!M22</f>
        <v>1099.4656382015276</v>
      </c>
      <c r="O8" s="100">
        <f t="shared" si="5"/>
        <v>22566.679707153329</v>
      </c>
      <c r="P8" s="100">
        <f t="shared" si="6"/>
        <v>505.49342863520775</v>
      </c>
    </row>
    <row r="9" spans="1:17" x14ac:dyDescent="0.25">
      <c r="A9" s="19">
        <v>2018</v>
      </c>
      <c r="B9" s="19">
        <v>1</v>
      </c>
      <c r="C9" s="100">
        <f>'Datos Seguro'!N23*1000000</f>
        <v>1596240000</v>
      </c>
      <c r="D9" s="19">
        <f>'Datos Seguro'!C23</f>
        <v>1387916</v>
      </c>
      <c r="E9" s="19">
        <f>'Datos Seguro'!B23</f>
        <v>173489467</v>
      </c>
      <c r="F9" s="19">
        <f t="shared" si="1"/>
        <v>8.0000015217062143E-3</v>
      </c>
      <c r="G9" s="19">
        <f>'Datos Seguro'!D23</f>
        <v>2.8221303399362978</v>
      </c>
      <c r="H9">
        <f t="shared" si="2"/>
        <v>12769922.429008327</v>
      </c>
      <c r="I9" s="100">
        <f>'Datos Seguro'!K41*C9</f>
        <v>1446193440</v>
      </c>
      <c r="J9" s="100">
        <f t="shared" si="0"/>
        <v>650787048</v>
      </c>
      <c r="K9" s="100">
        <f t="shared" si="3"/>
        <v>945452952</v>
      </c>
      <c r="L9" s="100">
        <f t="shared" si="4"/>
        <v>7563625.0547016328</v>
      </c>
      <c r="M9" s="100">
        <f>'Datos Seguro'!O23</f>
        <v>1150.0984209419014</v>
      </c>
      <c r="N9" s="100">
        <f>'Datos Seguro'!M23</f>
        <v>408.92396078431671</v>
      </c>
      <c r="O9" s="100">
        <f t="shared" si="5"/>
        <v>3245.7276476529673</v>
      </c>
      <c r="P9" s="100">
        <f t="shared" si="6"/>
        <v>25.965826120267671</v>
      </c>
    </row>
    <row r="10" spans="1:17" x14ac:dyDescent="0.25">
      <c r="A10" s="19">
        <v>2019</v>
      </c>
      <c r="B10" s="19">
        <v>0</v>
      </c>
      <c r="C10" s="100">
        <f>'Datos Seguro'!N27*1000000</f>
        <v>7834089000</v>
      </c>
      <c r="D10" s="19">
        <f>'Datos Seguro'!C27</f>
        <v>5175012</v>
      </c>
      <c r="E10" s="19">
        <f>'Datos Seguro'!B27</f>
        <v>144958347</v>
      </c>
      <c r="F10" s="19">
        <f t="shared" si="1"/>
        <v>3.5699993184938841E-2</v>
      </c>
      <c r="G10" s="19">
        <f>'Datos Seguro'!D27</f>
        <v>14.863171442403567</v>
      </c>
      <c r="H10">
        <f t="shared" si="2"/>
        <v>279676923.91020435</v>
      </c>
      <c r="I10" s="100">
        <f>'Datos Seguro'!L40*C10</f>
        <v>6988007388</v>
      </c>
      <c r="J10" s="100">
        <f t="shared" si="0"/>
        <v>3144603324.5999999</v>
      </c>
      <c r="K10" s="100">
        <f t="shared" si="3"/>
        <v>4689485675.3999996</v>
      </c>
      <c r="L10" s="100">
        <f t="shared" si="4"/>
        <v>167414606.6526483</v>
      </c>
      <c r="M10" s="100">
        <f>'Datos Seguro'!O27</f>
        <v>1513.8301128577093</v>
      </c>
      <c r="N10" s="100">
        <f>'Datos Seguro'!M27</f>
        <v>1019.6929190976496</v>
      </c>
      <c r="O10" s="100">
        <f t="shared" si="5"/>
        <v>22500.316502077276</v>
      </c>
      <c r="P10" s="100">
        <f t="shared" si="6"/>
        <v>803.2611457831257</v>
      </c>
    </row>
    <row r="11" spans="1:17" x14ac:dyDescent="0.25">
      <c r="A11" s="19">
        <v>2019</v>
      </c>
      <c r="B11" s="19">
        <v>1</v>
      </c>
      <c r="C11" s="100">
        <f>'Datos Seguro'!N28*1000000</f>
        <v>2936867700.0000005</v>
      </c>
      <c r="D11" s="19">
        <f>'Datos Seguro'!C28</f>
        <v>4330542</v>
      </c>
      <c r="E11" s="19">
        <f>'Datos Seguro'!B28</f>
        <v>277598832</v>
      </c>
      <c r="F11" s="19">
        <f t="shared" si="1"/>
        <v>1.5600000795392395E-2</v>
      </c>
      <c r="G11" s="19">
        <f>'Datos Seguro'!D28</f>
        <v>5.4514773895803321</v>
      </c>
      <c r="H11">
        <f t="shared" si="2"/>
        <v>45815138.455962241</v>
      </c>
      <c r="I11" s="100">
        <f>'Datos Seguro'!L41*C11</f>
        <v>2634370326.9000006</v>
      </c>
      <c r="J11" s="100">
        <f t="shared" si="0"/>
        <v>1185466647.1050003</v>
      </c>
      <c r="K11" s="100">
        <f t="shared" si="3"/>
        <v>1751401052.8950002</v>
      </c>
      <c r="L11" s="100">
        <f t="shared" si="4"/>
        <v>27321857.818213083</v>
      </c>
      <c r="M11" s="100">
        <f>'Datos Seguro'!O28</f>
        <v>678.17554938850617</v>
      </c>
      <c r="N11" s="100">
        <f>'Datos Seguro'!M28</f>
        <v>353.83073946074819</v>
      </c>
      <c r="O11" s="100">
        <f t="shared" si="5"/>
        <v>3697.0586736576611</v>
      </c>
      <c r="P11" s="100">
        <f t="shared" si="6"/>
        <v>57.674118249671864</v>
      </c>
    </row>
    <row r="12" spans="1:17" x14ac:dyDescent="0.25">
      <c r="A12" s="19">
        <v>2020</v>
      </c>
      <c r="B12" s="19">
        <v>0</v>
      </c>
      <c r="C12" s="100">
        <f>'Datos Seguro'!N32*1000000</f>
        <v>4795630900</v>
      </c>
      <c r="D12" s="19">
        <f>'Datos Seguro'!C32</f>
        <v>3103949</v>
      </c>
      <c r="E12" s="19">
        <f>'Datos Seguro'!B32</f>
        <v>117130181</v>
      </c>
      <c r="F12" s="19">
        <f t="shared" si="1"/>
        <v>2.6499993199873909E-2</v>
      </c>
      <c r="G12" s="19">
        <f>'Datos Seguro'!D32</f>
        <v>10.389629485788555</v>
      </c>
      <c r="H12">
        <f t="shared" si="2"/>
        <v>127084186.23910519</v>
      </c>
      <c r="I12" s="100">
        <f>'Datos Seguro'!M40*C12</f>
        <v>4270509316.4500003</v>
      </c>
      <c r="J12" s="100">
        <f t="shared" si="0"/>
        <v>1921729192.4025002</v>
      </c>
      <c r="K12" s="100">
        <f t="shared" si="3"/>
        <v>2873901707.5974998</v>
      </c>
      <c r="L12" s="100">
        <f t="shared" si="4"/>
        <v>76158375.708439752</v>
      </c>
      <c r="M12" s="100">
        <f>'Datos Seguro'!O32</f>
        <v>1545.0095668453314</v>
      </c>
      <c r="N12" s="100">
        <f>'Datos Seguro'!M32</f>
        <v>1052.5126739110904</v>
      </c>
      <c r="O12" s="100">
        <f t="shared" si="5"/>
        <v>16052.07695152166</v>
      </c>
      <c r="P12" s="100">
        <f t="shared" si="6"/>
        <v>425.37993005917667</v>
      </c>
    </row>
    <row r="13" spans="1:17" x14ac:dyDescent="0.25">
      <c r="A13" s="19">
        <v>2020</v>
      </c>
      <c r="B13" s="19">
        <v>1</v>
      </c>
      <c r="C13" s="100">
        <f>'Datos Seguro'!N33*1000000</f>
        <v>2800028400</v>
      </c>
      <c r="D13" s="19">
        <f>'Datos Seguro'!C33</f>
        <v>4678827</v>
      </c>
      <c r="E13" s="19">
        <f>'Datos Seguro'!B33</f>
        <v>276853623</v>
      </c>
      <c r="F13" s="19">
        <f t="shared" si="1"/>
        <v>1.690000278594873E-2</v>
      </c>
      <c r="G13" s="19">
        <f>'Datos Seguro'!D33</f>
        <v>5.0448971015179493</v>
      </c>
      <c r="H13">
        <f t="shared" si="2"/>
        <v>47320487.760735564</v>
      </c>
      <c r="I13" s="100">
        <f>'Datos Seguro'!M41*C13</f>
        <v>2524225602.6000004</v>
      </c>
      <c r="J13" s="100">
        <f t="shared" si="0"/>
        <v>1135901521.1700003</v>
      </c>
      <c r="K13" s="100">
        <f t="shared" si="3"/>
        <v>1664126878.8299997</v>
      </c>
      <c r="L13" s="100">
        <f t="shared" si="4"/>
        <v>28123748.888399161</v>
      </c>
      <c r="M13" s="100">
        <f>'Datos Seguro'!O33</f>
        <v>598.4466619518098</v>
      </c>
      <c r="N13" s="100">
        <f>'Datos Seguro'!M33</f>
        <v>423.16946670407128</v>
      </c>
      <c r="O13" s="100">
        <f t="shared" si="5"/>
        <v>3019.1018302937773</v>
      </c>
      <c r="P13" s="100">
        <f t="shared" si="6"/>
        <v>51.022829343027745</v>
      </c>
    </row>
    <row r="16" spans="1:17" x14ac:dyDescent="0.25">
      <c r="D16" s="90"/>
      <c r="E16" s="90"/>
      <c r="F16" s="90"/>
      <c r="G16" s="90"/>
    </row>
    <row r="17" spans="4:20" x14ac:dyDescent="0.25">
      <c r="D17" s="90"/>
      <c r="E17" s="90"/>
      <c r="F17" s="90"/>
      <c r="G17" s="90"/>
      <c r="H17" s="90"/>
      <c r="I17" s="90"/>
      <c r="J17" s="90"/>
      <c r="K17" s="90"/>
      <c r="L17" s="90"/>
      <c r="M17" s="90"/>
      <c r="N17" s="90"/>
      <c r="O17" s="90"/>
      <c r="P17" s="9"/>
      <c r="Q17" s="9"/>
      <c r="R17" s="9"/>
      <c r="S17" s="9"/>
      <c r="T17" s="9"/>
    </row>
    <row r="18" spans="4:20" x14ac:dyDescent="0.25">
      <c r="D18" s="90">
        <f>E2/E18</f>
        <v>0.63433539315734078</v>
      </c>
      <c r="E18" s="90">
        <f>E2+E3</f>
        <v>37986255</v>
      </c>
      <c r="F18" s="90"/>
      <c r="G18" s="90"/>
      <c r="H18" s="90"/>
      <c r="I18" s="90"/>
      <c r="J18" s="113">
        <f>I2/H2/C2</f>
        <v>3.0739813015389657E-7</v>
      </c>
      <c r="K18" s="90"/>
      <c r="L18" s="90"/>
      <c r="M18" s="90">
        <f>AVERAGE(M2,M4,M6,M8,M10,M12)</f>
        <v>2113.0015683096808</v>
      </c>
      <c r="N18" s="90">
        <f>M18/12</f>
        <v>176.08346402580673</v>
      </c>
      <c r="O18" s="90"/>
    </row>
    <row r="19" spans="4:20" x14ac:dyDescent="0.25">
      <c r="D19" s="90"/>
      <c r="E19" s="90">
        <f>E5+E4</f>
        <v>73968587</v>
      </c>
      <c r="F19" s="90">
        <f>(E19-E18)/E18</f>
        <v>0.94724610257052189</v>
      </c>
      <c r="G19" s="90"/>
      <c r="H19" s="90">
        <f>F19+1</f>
        <v>1.9472461025705219</v>
      </c>
      <c r="I19" s="90"/>
      <c r="J19" s="113">
        <f t="shared" ref="J19:J26" si="7">I3/H3/C3</f>
        <v>3.7744407995921829E-6</v>
      </c>
      <c r="K19" s="90"/>
      <c r="L19" s="90"/>
      <c r="M19" s="90">
        <f>AVERAGE(M3,M5,M7,M9,M11,M13)</f>
        <v>1100.4008649715045</v>
      </c>
      <c r="N19" s="90">
        <f>M19/12</f>
        <v>91.700072080958705</v>
      </c>
      <c r="O19" s="90"/>
    </row>
    <row r="20" spans="4:20" x14ac:dyDescent="0.25">
      <c r="D20" s="90"/>
      <c r="E20" s="90">
        <f>E6+E7</f>
        <v>173736722</v>
      </c>
      <c r="F20" s="90">
        <f t="shared" ref="F20:F22" si="8">(E20-E19)/E19</f>
        <v>1.3487906021511538</v>
      </c>
      <c r="G20" s="90"/>
      <c r="H20" s="90">
        <f t="shared" ref="H20:H23" si="9">F20+1</f>
        <v>2.348790602151154</v>
      </c>
      <c r="I20" s="90"/>
      <c r="J20" s="113">
        <f t="shared" si="7"/>
        <v>9.3931573695034403E-8</v>
      </c>
      <c r="K20" s="90"/>
      <c r="L20" s="90"/>
      <c r="M20" s="90"/>
      <c r="N20" s="90"/>
      <c r="O20" s="90"/>
    </row>
    <row r="21" spans="4:20" x14ac:dyDescent="0.25">
      <c r="D21" s="90"/>
      <c r="E21" s="90">
        <f>E8+E9</f>
        <v>285219198</v>
      </c>
      <c r="F21" s="90">
        <f t="shared" si="8"/>
        <v>0.64167479803147198</v>
      </c>
      <c r="G21" s="90"/>
      <c r="H21" s="90">
        <f t="shared" si="9"/>
        <v>1.6416747980314721</v>
      </c>
      <c r="I21" s="90"/>
      <c r="J21" s="113">
        <f t="shared" si="7"/>
        <v>1.5745265312639945E-6</v>
      </c>
      <c r="K21" s="90"/>
      <c r="L21" s="90"/>
      <c r="M21" s="90"/>
      <c r="N21" s="90"/>
      <c r="O21" s="90"/>
    </row>
    <row r="22" spans="4:20" x14ac:dyDescent="0.25">
      <c r="D22" s="90"/>
      <c r="E22" s="90">
        <f>E10+E11</f>
        <v>422557179</v>
      </c>
      <c r="F22" s="90">
        <f t="shared" si="8"/>
        <v>0.48151731006550269</v>
      </c>
      <c r="G22" s="90"/>
      <c r="H22" s="90">
        <f t="shared" si="9"/>
        <v>1.4815173100655028</v>
      </c>
      <c r="I22" s="90"/>
      <c r="J22" s="113">
        <f t="shared" si="7"/>
        <v>1.1450035572190346E-8</v>
      </c>
      <c r="K22" s="90"/>
      <c r="L22" s="90"/>
      <c r="M22" s="90"/>
      <c r="N22" s="90"/>
      <c r="O22" s="90"/>
    </row>
    <row r="23" spans="4:20" x14ac:dyDescent="0.25">
      <c r="D23" s="90"/>
      <c r="E23" s="90">
        <f>E12+E13</f>
        <v>393983804</v>
      </c>
      <c r="F23" s="90">
        <f>(E23/0.75-E22)/E22</f>
        <v>0.24317314856616526</v>
      </c>
      <c r="G23" s="90"/>
      <c r="H23" s="90">
        <f t="shared" si="9"/>
        <v>1.2431731485661652</v>
      </c>
      <c r="I23" s="90"/>
      <c r="J23" s="113">
        <f t="shared" si="7"/>
        <v>1.3353024019570625E-7</v>
      </c>
      <c r="K23" s="90"/>
      <c r="L23" s="90"/>
      <c r="M23" s="90"/>
      <c r="N23" s="90"/>
      <c r="O23" s="90"/>
    </row>
    <row r="24" spans="4:20" x14ac:dyDescent="0.25">
      <c r="D24" s="90"/>
      <c r="E24" s="90"/>
      <c r="F24" s="90"/>
      <c r="G24" s="90"/>
      <c r="H24" s="90"/>
      <c r="I24" s="90"/>
      <c r="J24" s="113">
        <f t="shared" si="7"/>
        <v>7.1476793732531936E-9</v>
      </c>
      <c r="K24" s="90"/>
      <c r="L24" s="90"/>
      <c r="M24" s="90"/>
      <c r="N24" s="90"/>
      <c r="O24" s="90"/>
    </row>
    <row r="25" spans="4:20" x14ac:dyDescent="0.25">
      <c r="D25" s="90"/>
      <c r="E25" s="90"/>
      <c r="F25" s="90"/>
      <c r="G25" s="90"/>
      <c r="H25" s="90"/>
      <c r="I25" s="90"/>
      <c r="J25" s="113">
        <f t="shared" si="7"/>
        <v>7.0947964252462348E-8</v>
      </c>
      <c r="K25" s="90"/>
      <c r="L25" s="90"/>
      <c r="M25" s="90"/>
      <c r="N25" s="90"/>
      <c r="O25" s="90"/>
    </row>
    <row r="26" spans="4:20" x14ac:dyDescent="0.25">
      <c r="E26" s="21"/>
      <c r="H26" s="90"/>
      <c r="I26" s="90"/>
      <c r="J26" s="113">
        <f t="shared" si="7"/>
        <v>3.1893943466225831E-9</v>
      </c>
      <c r="K26" s="90"/>
      <c r="L26" s="90"/>
      <c r="M26" s="90"/>
      <c r="N26" s="90"/>
      <c r="O26" s="90"/>
    </row>
    <row r="27" spans="4:20" x14ac:dyDescent="0.25">
      <c r="H27" s="90"/>
      <c r="I27" s="90"/>
      <c r="J27" s="90"/>
      <c r="K27" s="90"/>
      <c r="L27" s="90"/>
      <c r="M27" s="90"/>
      <c r="N27" s="90"/>
      <c r="O27" s="90"/>
    </row>
    <row r="28" spans="4:20" x14ac:dyDescent="0.25">
      <c r="H28" s="90"/>
      <c r="I28" s="90"/>
      <c r="J28" s="90"/>
      <c r="K28" s="90"/>
      <c r="L28" s="90"/>
      <c r="M28" s="90"/>
      <c r="N28" s="90"/>
      <c r="O28" s="9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D462A-B224-C149-9258-DBA2FD60A89E}">
  <sheetPr>
    <outlinePr summaryBelow="0"/>
  </sheetPr>
  <dimension ref="B4:H207"/>
  <sheetViews>
    <sheetView showGridLines="0" workbookViewId="0">
      <pane ySplit="9" topLeftCell="A10" activePane="bottomLeft" state="frozen"/>
      <selection pane="bottomLeft" activeCell="B91" sqref="B91:H91"/>
    </sheetView>
  </sheetViews>
  <sheetFormatPr baseColWidth="10" defaultColWidth="8.85546875" defaultRowHeight="15" outlineLevelRow="3" x14ac:dyDescent="0.25"/>
  <cols>
    <col min="1" max="1" width="8.85546875" style="21"/>
    <col min="2" max="2" width="51.85546875" style="21" bestFit="1" customWidth="1"/>
    <col min="3" max="7" width="12.7109375" style="21" bestFit="1" customWidth="1"/>
    <col min="8" max="8" width="13" style="21" bestFit="1" customWidth="1"/>
    <col min="9" max="16384" width="8.85546875" style="21"/>
  </cols>
  <sheetData>
    <row r="4" spans="2:8" x14ac:dyDescent="0.25">
      <c r="B4" s="22" t="s">
        <v>144</v>
      </c>
    </row>
    <row r="5" spans="2:8" x14ac:dyDescent="0.25">
      <c r="B5" s="27" t="s">
        <v>143</v>
      </c>
    </row>
    <row r="7" spans="2:8" x14ac:dyDescent="0.25">
      <c r="B7" s="21" t="s">
        <v>142</v>
      </c>
    </row>
    <row r="9" spans="2:8" x14ac:dyDescent="0.25">
      <c r="B9" s="26" t="s">
        <v>4</v>
      </c>
      <c r="C9" s="26" t="s">
        <v>8</v>
      </c>
      <c r="D9" s="26" t="s">
        <v>12</v>
      </c>
      <c r="E9" s="26" t="s">
        <v>16</v>
      </c>
      <c r="F9" s="26" t="s">
        <v>20</v>
      </c>
      <c r="G9" s="26" t="s">
        <v>24</v>
      </c>
      <c r="H9" s="26" t="s">
        <v>66</v>
      </c>
    </row>
    <row r="10" spans="2:8" ht="15" customHeight="1" x14ac:dyDescent="0.25">
      <c r="B10" s="125" t="s">
        <v>141</v>
      </c>
      <c r="C10" s="125"/>
      <c r="D10" s="125"/>
      <c r="E10" s="125"/>
      <c r="F10" s="125"/>
      <c r="G10" s="125"/>
      <c r="H10" s="125"/>
    </row>
    <row r="11" spans="2:8" ht="15" customHeight="1" outlineLevel="1" x14ac:dyDescent="0.25">
      <c r="B11" s="125" t="s">
        <v>140</v>
      </c>
      <c r="C11" s="125"/>
      <c r="D11" s="125"/>
      <c r="E11" s="125"/>
      <c r="F11" s="125"/>
      <c r="G11" s="125"/>
      <c r="H11" s="125"/>
    </row>
    <row r="12" spans="2:8" outlineLevel="2" collapsed="1" x14ac:dyDescent="0.25">
      <c r="B12" s="3" t="s">
        <v>139</v>
      </c>
      <c r="C12" s="6">
        <v>29636907</v>
      </c>
      <c r="D12" s="6">
        <v>31226708</v>
      </c>
      <c r="E12" s="6">
        <v>32740402</v>
      </c>
      <c r="F12" s="6">
        <v>27460810</v>
      </c>
      <c r="G12" s="6">
        <v>24382136</v>
      </c>
      <c r="H12" s="6">
        <v>28184398</v>
      </c>
    </row>
    <row r="13" spans="2:8" hidden="1" outlineLevel="3" x14ac:dyDescent="0.25">
      <c r="B13" s="2" t="s">
        <v>137</v>
      </c>
      <c r="C13" s="25">
        <v>0</v>
      </c>
      <c r="D13" s="25">
        <v>0</v>
      </c>
      <c r="E13" s="25">
        <v>0</v>
      </c>
      <c r="F13" s="25">
        <v>0</v>
      </c>
      <c r="G13" s="25">
        <v>0</v>
      </c>
      <c r="H13" s="25">
        <v>0</v>
      </c>
    </row>
    <row r="14" spans="2:8" hidden="1" outlineLevel="3" x14ac:dyDescent="0.25">
      <c r="B14" s="3" t="s">
        <v>123</v>
      </c>
      <c r="C14" s="6">
        <v>18782</v>
      </c>
      <c r="D14" s="6">
        <v>20222</v>
      </c>
      <c r="E14" s="6">
        <v>16662</v>
      </c>
      <c r="F14" s="6">
        <v>19190</v>
      </c>
      <c r="G14" s="6">
        <v>19271</v>
      </c>
      <c r="H14" s="6">
        <v>18476</v>
      </c>
    </row>
    <row r="15" spans="2:8" hidden="1" outlineLevel="3" x14ac:dyDescent="0.25">
      <c r="B15" s="2" t="s">
        <v>106</v>
      </c>
      <c r="C15" s="5">
        <v>6659920</v>
      </c>
      <c r="D15" s="5">
        <v>6609016</v>
      </c>
      <c r="E15" s="5">
        <v>6511560</v>
      </c>
      <c r="F15" s="5">
        <v>6352833</v>
      </c>
      <c r="G15" s="5">
        <v>5894939</v>
      </c>
      <c r="H15" s="5">
        <v>5594485</v>
      </c>
    </row>
    <row r="16" spans="2:8" hidden="1" outlineLevel="3" x14ac:dyDescent="0.25">
      <c r="B16" s="3" t="s">
        <v>105</v>
      </c>
      <c r="C16" s="6">
        <v>11135277</v>
      </c>
      <c r="D16" s="6">
        <v>11293872</v>
      </c>
      <c r="E16" s="6">
        <v>11944747</v>
      </c>
      <c r="F16" s="6">
        <v>5975892</v>
      </c>
      <c r="G16" s="6">
        <v>6715877</v>
      </c>
      <c r="H16" s="6">
        <v>6881238</v>
      </c>
    </row>
    <row r="17" spans="2:8" hidden="1" outlineLevel="3" x14ac:dyDescent="0.25">
      <c r="B17" s="2" t="s">
        <v>122</v>
      </c>
      <c r="C17" s="5">
        <v>3075762</v>
      </c>
      <c r="D17" s="5">
        <v>3354330</v>
      </c>
      <c r="E17" s="5">
        <v>3464160</v>
      </c>
      <c r="F17" s="5">
        <v>3494388</v>
      </c>
      <c r="G17" s="5">
        <v>3645028</v>
      </c>
      <c r="H17" s="5">
        <v>3724028</v>
      </c>
    </row>
    <row r="18" spans="2:8" hidden="1" outlineLevel="3" x14ac:dyDescent="0.25">
      <c r="B18" s="3" t="s">
        <v>104</v>
      </c>
      <c r="C18" s="6">
        <v>1482640</v>
      </c>
      <c r="D18" s="6">
        <v>1474045</v>
      </c>
      <c r="E18" s="6">
        <v>1210581</v>
      </c>
      <c r="F18" s="6">
        <v>1308206</v>
      </c>
      <c r="G18" s="6">
        <v>1529108</v>
      </c>
      <c r="H18" s="6">
        <v>1518259</v>
      </c>
    </row>
    <row r="19" spans="2:8" hidden="1" outlineLevel="3" x14ac:dyDescent="0.25">
      <c r="B19" s="2" t="s">
        <v>103</v>
      </c>
      <c r="C19" s="5">
        <v>56126</v>
      </c>
      <c r="D19" s="5">
        <v>64417</v>
      </c>
      <c r="E19" s="5">
        <v>73604</v>
      </c>
      <c r="F19" s="5">
        <v>89212</v>
      </c>
      <c r="G19" s="5">
        <v>104224</v>
      </c>
      <c r="H19" s="5">
        <v>111776</v>
      </c>
    </row>
    <row r="20" spans="2:8" hidden="1" outlineLevel="3" x14ac:dyDescent="0.25">
      <c r="B20" s="3" t="s">
        <v>121</v>
      </c>
      <c r="C20" s="24">
        <v>0</v>
      </c>
      <c r="D20" s="24">
        <v>0</v>
      </c>
      <c r="E20" s="24">
        <v>0</v>
      </c>
      <c r="F20" s="24">
        <v>0</v>
      </c>
      <c r="G20" s="24">
        <v>0</v>
      </c>
      <c r="H20" s="24">
        <v>0</v>
      </c>
    </row>
    <row r="21" spans="2:8" hidden="1" outlineLevel="3" x14ac:dyDescent="0.25">
      <c r="B21" s="2" t="s">
        <v>102</v>
      </c>
      <c r="C21" s="5">
        <v>1283112</v>
      </c>
      <c r="D21" s="5">
        <v>1841706</v>
      </c>
      <c r="E21" s="5">
        <v>1905805</v>
      </c>
      <c r="F21" s="5">
        <v>1930580</v>
      </c>
      <c r="G21" s="5">
        <v>1954534</v>
      </c>
      <c r="H21" s="5">
        <v>1869662</v>
      </c>
    </row>
    <row r="22" spans="2:8" hidden="1" outlineLevel="3" x14ac:dyDescent="0.25">
      <c r="B22" s="3" t="s">
        <v>120</v>
      </c>
      <c r="C22" s="6">
        <v>2858</v>
      </c>
      <c r="D22" s="6">
        <v>3697</v>
      </c>
      <c r="E22" s="24">
        <v>0</v>
      </c>
      <c r="F22" s="24">
        <v>0</v>
      </c>
      <c r="G22" s="24">
        <v>0</v>
      </c>
      <c r="H22" s="24">
        <v>0</v>
      </c>
    </row>
    <row r="23" spans="2:8" hidden="1" outlineLevel="3" x14ac:dyDescent="0.25">
      <c r="B23" s="2" t="s">
        <v>101</v>
      </c>
      <c r="C23" s="5">
        <v>415834</v>
      </c>
      <c r="D23" s="5">
        <v>445556</v>
      </c>
      <c r="E23" s="5">
        <v>522681</v>
      </c>
      <c r="F23" s="5">
        <v>572533</v>
      </c>
      <c r="G23" s="5">
        <v>885186</v>
      </c>
      <c r="H23" s="5">
        <v>853174</v>
      </c>
    </row>
    <row r="24" spans="2:8" hidden="1" outlineLevel="3" x14ac:dyDescent="0.25">
      <c r="B24" s="3" t="s">
        <v>119</v>
      </c>
      <c r="C24" s="6">
        <v>58950</v>
      </c>
      <c r="D24" s="6">
        <v>107007</v>
      </c>
      <c r="E24" s="6">
        <v>144406</v>
      </c>
      <c r="F24" s="6">
        <v>181099</v>
      </c>
      <c r="G24" s="6">
        <v>5681</v>
      </c>
      <c r="H24" s="6">
        <v>8015</v>
      </c>
    </row>
    <row r="25" spans="2:8" hidden="1" outlineLevel="3" x14ac:dyDescent="0.25">
      <c r="B25" s="2" t="s">
        <v>100</v>
      </c>
      <c r="C25" s="5">
        <v>166265</v>
      </c>
      <c r="D25" s="5">
        <v>203651</v>
      </c>
      <c r="E25" s="5">
        <v>339241</v>
      </c>
      <c r="F25" s="5">
        <v>353571</v>
      </c>
      <c r="G25" s="5">
        <v>411629</v>
      </c>
      <c r="H25" s="5">
        <v>420709</v>
      </c>
    </row>
    <row r="26" spans="2:8" hidden="1" outlineLevel="3" x14ac:dyDescent="0.25">
      <c r="B26" s="3" t="s">
        <v>118</v>
      </c>
      <c r="C26" s="6">
        <v>21930</v>
      </c>
      <c r="D26" s="6">
        <v>28476</v>
      </c>
      <c r="E26" s="6">
        <v>32246</v>
      </c>
      <c r="F26" s="6">
        <v>31788</v>
      </c>
      <c r="G26" s="6">
        <v>31102</v>
      </c>
      <c r="H26" s="6">
        <v>30850</v>
      </c>
    </row>
    <row r="27" spans="2:8" hidden="1" outlineLevel="3" x14ac:dyDescent="0.25">
      <c r="B27" s="2" t="s">
        <v>99</v>
      </c>
      <c r="C27" s="5">
        <v>1928209</v>
      </c>
      <c r="D27" s="5">
        <v>2069783</v>
      </c>
      <c r="E27" s="5">
        <v>2206343</v>
      </c>
      <c r="F27" s="5">
        <v>2123415</v>
      </c>
      <c r="G27" s="5">
        <v>2157135</v>
      </c>
      <c r="H27" s="5">
        <v>1962731</v>
      </c>
    </row>
    <row r="28" spans="2:8" hidden="1" outlineLevel="3" x14ac:dyDescent="0.25">
      <c r="B28" s="3" t="s">
        <v>98</v>
      </c>
      <c r="C28" s="6">
        <v>780061</v>
      </c>
      <c r="D28" s="6">
        <v>817145</v>
      </c>
      <c r="E28" s="6">
        <v>686123</v>
      </c>
      <c r="F28" s="6">
        <v>824867</v>
      </c>
      <c r="G28" s="6">
        <v>962782</v>
      </c>
      <c r="H28" s="6">
        <v>963345</v>
      </c>
    </row>
    <row r="29" spans="2:8" hidden="1" outlineLevel="3" x14ac:dyDescent="0.25">
      <c r="B29" s="2" t="s">
        <v>97</v>
      </c>
      <c r="C29" s="5">
        <v>1237</v>
      </c>
      <c r="D29" s="5">
        <v>4833</v>
      </c>
      <c r="E29" s="5">
        <v>4833</v>
      </c>
      <c r="F29" s="5">
        <v>4171</v>
      </c>
      <c r="G29" s="5">
        <v>3802</v>
      </c>
      <c r="H29" s="25">
        <v>0</v>
      </c>
    </row>
    <row r="30" spans="2:8" hidden="1" outlineLevel="3" x14ac:dyDescent="0.25">
      <c r="B30" s="3" t="s">
        <v>96</v>
      </c>
      <c r="C30" s="24">
        <v>0</v>
      </c>
      <c r="D30" s="6">
        <v>9859</v>
      </c>
      <c r="E30" s="6">
        <v>13518</v>
      </c>
      <c r="F30" s="6">
        <v>11233</v>
      </c>
      <c r="G30" s="6">
        <v>9198</v>
      </c>
      <c r="H30" s="6">
        <v>3806</v>
      </c>
    </row>
    <row r="31" spans="2:8" hidden="1" outlineLevel="3" x14ac:dyDescent="0.25">
      <c r="B31" s="2" t="s">
        <v>117</v>
      </c>
      <c r="C31" s="5">
        <v>22260</v>
      </c>
      <c r="D31" s="5">
        <v>66192</v>
      </c>
      <c r="E31" s="5">
        <v>76944</v>
      </c>
      <c r="F31" s="5">
        <v>62297</v>
      </c>
      <c r="G31" s="5">
        <v>51568</v>
      </c>
      <c r="H31" s="5">
        <v>49417</v>
      </c>
    </row>
    <row r="32" spans="2:8" hidden="1" outlineLevel="3" x14ac:dyDescent="0.25">
      <c r="B32" s="3" t="s">
        <v>116</v>
      </c>
      <c r="C32" s="24">
        <v>0</v>
      </c>
      <c r="D32" s="6">
        <v>1028</v>
      </c>
      <c r="E32" s="24">
        <v>635</v>
      </c>
      <c r="F32" s="24">
        <v>755</v>
      </c>
      <c r="G32" s="24">
        <v>712</v>
      </c>
      <c r="H32" s="24">
        <v>742</v>
      </c>
    </row>
    <row r="33" spans="2:8" hidden="1" outlineLevel="3" x14ac:dyDescent="0.25">
      <c r="B33" s="2" t="s">
        <v>115</v>
      </c>
      <c r="C33" s="5">
        <v>2527683</v>
      </c>
      <c r="D33" s="5">
        <v>2811873</v>
      </c>
      <c r="E33" s="5">
        <v>3586108</v>
      </c>
      <c r="F33" s="5">
        <v>4124462</v>
      </c>
      <c r="G33" s="25">
        <v>0</v>
      </c>
      <c r="H33" s="5">
        <v>4173305</v>
      </c>
    </row>
    <row r="34" spans="2:8" hidden="1" outlineLevel="3" x14ac:dyDescent="0.25">
      <c r="B34" s="3" t="s">
        <v>130</v>
      </c>
      <c r="C34" s="24">
        <v>0</v>
      </c>
      <c r="D34" s="24">
        <v>0</v>
      </c>
      <c r="E34" s="24">
        <v>0</v>
      </c>
      <c r="F34" s="24">
        <v>0</v>
      </c>
      <c r="G34" s="24">
        <v>0</v>
      </c>
      <c r="H34" s="24">
        <v>0</v>
      </c>
    </row>
    <row r="35" spans="2:8" hidden="1" outlineLevel="3" x14ac:dyDescent="0.25">
      <c r="B35" s="2" t="s">
        <v>94</v>
      </c>
      <c r="C35" s="25">
        <v>1</v>
      </c>
      <c r="D35" s="25">
        <v>0</v>
      </c>
      <c r="E35" s="25">
        <v>0</v>
      </c>
      <c r="F35" s="25">
        <v>0</v>
      </c>
      <c r="G35" s="25">
        <v>0</v>
      </c>
      <c r="H35" s="25">
        <v>0</v>
      </c>
    </row>
    <row r="36" spans="2:8" hidden="1" outlineLevel="3" x14ac:dyDescent="0.25">
      <c r="B36" s="3" t="s">
        <v>138</v>
      </c>
      <c r="C36" s="24">
        <v>0</v>
      </c>
      <c r="D36" s="24">
        <v>0</v>
      </c>
      <c r="E36" s="24">
        <v>205</v>
      </c>
      <c r="F36" s="24">
        <v>318</v>
      </c>
      <c r="G36" s="24">
        <v>360</v>
      </c>
      <c r="H36" s="24">
        <v>380</v>
      </c>
    </row>
    <row r="37" spans="2:8" hidden="1" outlineLevel="3" x14ac:dyDescent="0.25">
      <c r="B37" s="2" t="s">
        <v>114</v>
      </c>
      <c r="C37" s="25">
        <v>0</v>
      </c>
      <c r="D37" s="25">
        <v>0</v>
      </c>
      <c r="E37" s="25">
        <v>0</v>
      </c>
      <c r="F37" s="25">
        <v>0</v>
      </c>
      <c r="G37" s="25">
        <v>0</v>
      </c>
      <c r="H37" s="25">
        <v>0</v>
      </c>
    </row>
    <row r="38" spans="2:8" outlineLevel="2" collapsed="1" x14ac:dyDescent="0.25">
      <c r="B38" s="3" t="s">
        <v>131</v>
      </c>
      <c r="C38" s="6">
        <v>9750849</v>
      </c>
      <c r="D38" s="6">
        <v>10168669</v>
      </c>
      <c r="E38" s="6">
        <v>12140457</v>
      </c>
      <c r="F38" s="6">
        <v>11691509</v>
      </c>
      <c r="G38" s="6">
        <v>11695007</v>
      </c>
      <c r="H38" s="6">
        <v>11216133</v>
      </c>
    </row>
    <row r="39" spans="2:8" hidden="1" outlineLevel="3" x14ac:dyDescent="0.25">
      <c r="B39" s="2" t="s">
        <v>123</v>
      </c>
      <c r="C39" s="5">
        <v>5166</v>
      </c>
      <c r="D39" s="5">
        <v>4367</v>
      </c>
      <c r="E39" s="5">
        <v>3242</v>
      </c>
      <c r="F39" s="5">
        <v>3635</v>
      </c>
      <c r="G39" s="5">
        <v>3454</v>
      </c>
      <c r="H39" s="5">
        <v>3033</v>
      </c>
    </row>
    <row r="40" spans="2:8" hidden="1" outlineLevel="3" x14ac:dyDescent="0.25">
      <c r="B40" s="3" t="s">
        <v>106</v>
      </c>
      <c r="C40" s="6">
        <v>4751622</v>
      </c>
      <c r="D40" s="6">
        <v>5141770</v>
      </c>
      <c r="E40" s="6">
        <v>5474552</v>
      </c>
      <c r="F40" s="6">
        <v>5503071</v>
      </c>
      <c r="G40" s="6">
        <v>5019389</v>
      </c>
      <c r="H40" s="6">
        <v>4743902</v>
      </c>
    </row>
    <row r="41" spans="2:8" hidden="1" outlineLevel="3" x14ac:dyDescent="0.25">
      <c r="B41" s="2" t="s">
        <v>105</v>
      </c>
      <c r="C41" s="5">
        <v>1290771</v>
      </c>
      <c r="D41" s="5">
        <v>1245243</v>
      </c>
      <c r="E41" s="5">
        <v>1650611</v>
      </c>
      <c r="F41" s="5">
        <v>851985</v>
      </c>
      <c r="G41" s="5">
        <v>1003515</v>
      </c>
      <c r="H41" s="5">
        <v>924023</v>
      </c>
    </row>
    <row r="42" spans="2:8" hidden="1" outlineLevel="3" x14ac:dyDescent="0.25">
      <c r="B42" s="3" t="s">
        <v>122</v>
      </c>
      <c r="C42" s="6">
        <v>2619480</v>
      </c>
      <c r="D42" s="6">
        <v>2472111</v>
      </c>
      <c r="E42" s="6">
        <v>2374127</v>
      </c>
      <c r="F42" s="6">
        <v>2501040</v>
      </c>
      <c r="G42" s="6">
        <v>2657289</v>
      </c>
      <c r="H42" s="6">
        <v>2755768</v>
      </c>
    </row>
    <row r="43" spans="2:8" hidden="1" outlineLevel="3" x14ac:dyDescent="0.25">
      <c r="B43" s="2" t="s">
        <v>104</v>
      </c>
      <c r="C43" s="5">
        <v>229673</v>
      </c>
      <c r="D43" s="5">
        <v>354723</v>
      </c>
      <c r="E43" s="5">
        <v>189870</v>
      </c>
      <c r="F43" s="5">
        <v>280254</v>
      </c>
      <c r="G43" s="5">
        <v>290760</v>
      </c>
      <c r="H43" s="5">
        <v>327049</v>
      </c>
    </row>
    <row r="44" spans="2:8" hidden="1" outlineLevel="3" x14ac:dyDescent="0.25">
      <c r="B44" s="3" t="s">
        <v>103</v>
      </c>
      <c r="C44" s="24">
        <v>644</v>
      </c>
      <c r="D44" s="24">
        <v>515</v>
      </c>
      <c r="E44" s="24">
        <v>484</v>
      </c>
      <c r="F44" s="6">
        <v>1107</v>
      </c>
      <c r="G44" s="6">
        <v>1107</v>
      </c>
      <c r="H44" s="6">
        <v>1108</v>
      </c>
    </row>
    <row r="45" spans="2:8" hidden="1" outlineLevel="3" x14ac:dyDescent="0.25">
      <c r="B45" s="2" t="s">
        <v>121</v>
      </c>
      <c r="C45" s="25">
        <v>0</v>
      </c>
      <c r="D45" s="25">
        <v>0</v>
      </c>
      <c r="E45" s="25">
        <v>0</v>
      </c>
      <c r="F45" s="25">
        <v>0</v>
      </c>
      <c r="G45" s="25">
        <v>0</v>
      </c>
      <c r="H45" s="25">
        <v>0</v>
      </c>
    </row>
    <row r="46" spans="2:8" hidden="1" outlineLevel="3" x14ac:dyDescent="0.25">
      <c r="B46" s="3" t="s">
        <v>102</v>
      </c>
      <c r="C46" s="24">
        <v>0</v>
      </c>
      <c r="D46" s="24">
        <v>0</v>
      </c>
      <c r="E46" s="6">
        <v>1346647</v>
      </c>
      <c r="F46" s="6">
        <v>1389124</v>
      </c>
      <c r="G46" s="6">
        <v>1421293</v>
      </c>
      <c r="H46" s="6">
        <v>1346859</v>
      </c>
    </row>
    <row r="47" spans="2:8" hidden="1" outlineLevel="3" x14ac:dyDescent="0.25">
      <c r="B47" s="2" t="s">
        <v>120</v>
      </c>
      <c r="C47" s="25">
        <v>807</v>
      </c>
      <c r="D47" s="5">
        <v>1007</v>
      </c>
      <c r="E47" s="25">
        <v>0</v>
      </c>
      <c r="F47" s="25">
        <v>0</v>
      </c>
      <c r="G47" s="25">
        <v>0</v>
      </c>
      <c r="H47" s="25">
        <v>0</v>
      </c>
    </row>
    <row r="48" spans="2:8" hidden="1" outlineLevel="3" x14ac:dyDescent="0.25">
      <c r="B48" s="3" t="s">
        <v>101</v>
      </c>
      <c r="C48" s="6">
        <v>372978</v>
      </c>
      <c r="D48" s="6">
        <v>393713</v>
      </c>
      <c r="E48" s="6">
        <v>451385</v>
      </c>
      <c r="F48" s="6">
        <v>485042</v>
      </c>
      <c r="G48" s="6">
        <v>686197</v>
      </c>
      <c r="H48" s="6">
        <v>580165</v>
      </c>
    </row>
    <row r="49" spans="2:8" hidden="1" outlineLevel="3" x14ac:dyDescent="0.25">
      <c r="B49" s="2" t="s">
        <v>100</v>
      </c>
      <c r="C49" s="5">
        <v>10386</v>
      </c>
      <c r="D49" s="5">
        <v>9268</v>
      </c>
      <c r="E49" s="5">
        <v>11151</v>
      </c>
      <c r="F49" s="5">
        <v>9291</v>
      </c>
      <c r="G49" s="5">
        <v>18542</v>
      </c>
      <c r="H49" s="5">
        <v>18123</v>
      </c>
    </row>
    <row r="50" spans="2:8" hidden="1" outlineLevel="3" x14ac:dyDescent="0.25">
      <c r="B50" s="3" t="s">
        <v>118</v>
      </c>
      <c r="C50" s="6">
        <v>15535</v>
      </c>
      <c r="D50" s="6">
        <v>21117</v>
      </c>
      <c r="E50" s="6">
        <v>25871</v>
      </c>
      <c r="F50" s="6">
        <v>25484</v>
      </c>
      <c r="G50" s="6">
        <v>24930</v>
      </c>
      <c r="H50" s="6">
        <v>24717</v>
      </c>
    </row>
    <row r="51" spans="2:8" hidden="1" outlineLevel="3" x14ac:dyDescent="0.25">
      <c r="B51" s="2" t="s">
        <v>99</v>
      </c>
      <c r="C51" s="5">
        <v>453777</v>
      </c>
      <c r="D51" s="5">
        <v>523794</v>
      </c>
      <c r="E51" s="5">
        <v>611436</v>
      </c>
      <c r="F51" s="5">
        <v>637514</v>
      </c>
      <c r="G51" s="5">
        <v>567459</v>
      </c>
      <c r="H51" s="5">
        <v>490264</v>
      </c>
    </row>
    <row r="52" spans="2:8" hidden="1" outlineLevel="3" x14ac:dyDescent="0.25">
      <c r="B52" s="3" t="s">
        <v>116</v>
      </c>
      <c r="C52" s="24">
        <v>0</v>
      </c>
      <c r="D52" s="6">
        <v>1028</v>
      </c>
      <c r="E52" s="24">
        <v>635</v>
      </c>
      <c r="F52" s="24">
        <v>755</v>
      </c>
      <c r="G52" s="24">
        <v>712</v>
      </c>
      <c r="H52" s="24">
        <v>742</v>
      </c>
    </row>
    <row r="53" spans="2:8" hidden="1" outlineLevel="3" x14ac:dyDescent="0.25">
      <c r="B53" s="2" t="s">
        <v>115</v>
      </c>
      <c r="C53" s="25">
        <v>9</v>
      </c>
      <c r="D53" s="25">
        <v>13</v>
      </c>
      <c r="E53" s="25">
        <v>241</v>
      </c>
      <c r="F53" s="5">
        <v>2889</v>
      </c>
      <c r="G53" s="25">
        <v>0</v>
      </c>
      <c r="H53" s="25">
        <v>0</v>
      </c>
    </row>
    <row r="54" spans="2:8" hidden="1" outlineLevel="3" x14ac:dyDescent="0.25">
      <c r="B54" s="3" t="s">
        <v>130</v>
      </c>
      <c r="C54" s="24">
        <v>0</v>
      </c>
      <c r="D54" s="24">
        <v>0</v>
      </c>
      <c r="E54" s="24">
        <v>0</v>
      </c>
      <c r="F54" s="24">
        <v>0</v>
      </c>
      <c r="G54" s="24">
        <v>0</v>
      </c>
      <c r="H54" s="24">
        <v>0</v>
      </c>
    </row>
    <row r="55" spans="2:8" hidden="1" outlineLevel="3" x14ac:dyDescent="0.25">
      <c r="B55" s="2" t="s">
        <v>94</v>
      </c>
      <c r="C55" s="25">
        <v>1</v>
      </c>
      <c r="D55" s="25">
        <v>0</v>
      </c>
      <c r="E55" s="25">
        <v>0</v>
      </c>
      <c r="F55" s="25">
        <v>0</v>
      </c>
      <c r="G55" s="25">
        <v>0</v>
      </c>
      <c r="H55" s="25">
        <v>0</v>
      </c>
    </row>
    <row r="56" spans="2:8" hidden="1" outlineLevel="3" x14ac:dyDescent="0.25">
      <c r="B56" s="3" t="s">
        <v>138</v>
      </c>
      <c r="C56" s="24">
        <v>0</v>
      </c>
      <c r="D56" s="24">
        <v>0</v>
      </c>
      <c r="E56" s="24">
        <v>205</v>
      </c>
      <c r="F56" s="24">
        <v>318</v>
      </c>
      <c r="G56" s="24">
        <v>360</v>
      </c>
      <c r="H56" s="24">
        <v>380</v>
      </c>
    </row>
    <row r="57" spans="2:8" hidden="1" outlineLevel="3" x14ac:dyDescent="0.25">
      <c r="B57" s="2" t="s">
        <v>114</v>
      </c>
      <c r="C57" s="25">
        <v>0</v>
      </c>
      <c r="D57" s="25">
        <v>0</v>
      </c>
      <c r="E57" s="25">
        <v>0</v>
      </c>
      <c r="F57" s="25">
        <v>0</v>
      </c>
      <c r="G57" s="25">
        <v>0</v>
      </c>
      <c r="H57" s="25">
        <v>0</v>
      </c>
    </row>
    <row r="58" spans="2:8" outlineLevel="2" collapsed="1" x14ac:dyDescent="0.25">
      <c r="B58" s="3" t="s">
        <v>124</v>
      </c>
      <c r="C58" s="6">
        <v>18237272</v>
      </c>
      <c r="D58" s="6">
        <v>19451682</v>
      </c>
      <c r="E58" s="6">
        <v>19135316</v>
      </c>
      <c r="F58" s="6">
        <v>14241254</v>
      </c>
      <c r="G58" s="6">
        <v>11658415</v>
      </c>
      <c r="H58" s="6">
        <v>15943479</v>
      </c>
    </row>
    <row r="59" spans="2:8" hidden="1" outlineLevel="3" x14ac:dyDescent="0.25">
      <c r="B59" s="2" t="s">
        <v>137</v>
      </c>
      <c r="C59" s="25">
        <v>0</v>
      </c>
      <c r="D59" s="25">
        <v>0</v>
      </c>
      <c r="E59" s="25">
        <v>0</v>
      </c>
      <c r="F59" s="25">
        <v>0</v>
      </c>
      <c r="G59" s="25">
        <v>0</v>
      </c>
      <c r="H59" s="25">
        <v>0</v>
      </c>
    </row>
    <row r="60" spans="2:8" hidden="1" outlineLevel="3" x14ac:dyDescent="0.25">
      <c r="B60" s="3" t="s">
        <v>123</v>
      </c>
      <c r="C60" s="6">
        <v>13616</v>
      </c>
      <c r="D60" s="6">
        <v>15855</v>
      </c>
      <c r="E60" s="6">
        <v>13420</v>
      </c>
      <c r="F60" s="6">
        <v>15555</v>
      </c>
      <c r="G60" s="6">
        <v>15817</v>
      </c>
      <c r="H60" s="6">
        <v>15443</v>
      </c>
    </row>
    <row r="61" spans="2:8" hidden="1" outlineLevel="3" x14ac:dyDescent="0.25">
      <c r="B61" s="2" t="s">
        <v>106</v>
      </c>
      <c r="C61" s="5">
        <v>1122712</v>
      </c>
      <c r="D61" s="5">
        <v>747278</v>
      </c>
      <c r="E61" s="5">
        <v>312221</v>
      </c>
      <c r="F61" s="5">
        <v>201995</v>
      </c>
      <c r="G61" s="5">
        <v>871710</v>
      </c>
      <c r="H61" s="5">
        <v>848783</v>
      </c>
    </row>
    <row r="62" spans="2:8" hidden="1" outlineLevel="3" x14ac:dyDescent="0.25">
      <c r="B62" s="3" t="s">
        <v>105</v>
      </c>
      <c r="C62" s="6">
        <v>9844506</v>
      </c>
      <c r="D62" s="6">
        <v>10048629</v>
      </c>
      <c r="E62" s="6">
        <v>10294136</v>
      </c>
      <c r="F62" s="6">
        <v>5123907</v>
      </c>
      <c r="G62" s="6">
        <v>5712362</v>
      </c>
      <c r="H62" s="6">
        <v>5957215</v>
      </c>
    </row>
    <row r="63" spans="2:8" hidden="1" outlineLevel="3" x14ac:dyDescent="0.25">
      <c r="B63" s="2" t="s">
        <v>122</v>
      </c>
      <c r="C63" s="5">
        <v>373143</v>
      </c>
      <c r="D63" s="5">
        <v>812975</v>
      </c>
      <c r="E63" s="5">
        <v>1036314</v>
      </c>
      <c r="F63" s="5">
        <v>937935</v>
      </c>
      <c r="G63" s="5">
        <v>925647</v>
      </c>
      <c r="H63" s="5">
        <v>908619</v>
      </c>
    </row>
    <row r="64" spans="2:8" hidden="1" outlineLevel="3" x14ac:dyDescent="0.25">
      <c r="B64" s="3" t="s">
        <v>104</v>
      </c>
      <c r="C64" s="6">
        <v>1252967</v>
      </c>
      <c r="D64" s="6">
        <v>1119322</v>
      </c>
      <c r="E64" s="6">
        <v>1020711</v>
      </c>
      <c r="F64" s="6">
        <v>1027952</v>
      </c>
      <c r="G64" s="6">
        <v>1238348</v>
      </c>
      <c r="H64" s="6">
        <v>1191210</v>
      </c>
    </row>
    <row r="65" spans="2:8" hidden="1" outlineLevel="3" x14ac:dyDescent="0.25">
      <c r="B65" s="2" t="s">
        <v>103</v>
      </c>
      <c r="C65" s="5">
        <v>55482</v>
      </c>
      <c r="D65" s="5">
        <v>63902</v>
      </c>
      <c r="E65" s="5">
        <v>73120</v>
      </c>
      <c r="F65" s="5">
        <v>88105</v>
      </c>
      <c r="G65" s="5">
        <v>103117</v>
      </c>
      <c r="H65" s="5">
        <v>110668</v>
      </c>
    </row>
    <row r="66" spans="2:8" hidden="1" outlineLevel="3" x14ac:dyDescent="0.25">
      <c r="B66" s="3" t="s">
        <v>121</v>
      </c>
      <c r="C66" s="24">
        <v>0</v>
      </c>
      <c r="D66" s="24">
        <v>0</v>
      </c>
      <c r="E66" s="24">
        <v>0</v>
      </c>
      <c r="F66" s="24">
        <v>0</v>
      </c>
      <c r="G66" s="24">
        <v>0</v>
      </c>
      <c r="H66" s="24">
        <v>0</v>
      </c>
    </row>
    <row r="67" spans="2:8" hidden="1" outlineLevel="3" x14ac:dyDescent="0.25">
      <c r="B67" s="2" t="s">
        <v>102</v>
      </c>
      <c r="C67" s="5">
        <v>1283112</v>
      </c>
      <c r="D67" s="5">
        <v>1841706</v>
      </c>
      <c r="E67" s="5">
        <v>559158</v>
      </c>
      <c r="F67" s="5">
        <v>541456</v>
      </c>
      <c r="G67" s="5">
        <v>533241</v>
      </c>
      <c r="H67" s="5">
        <v>522803</v>
      </c>
    </row>
    <row r="68" spans="2:8" hidden="1" outlineLevel="3" x14ac:dyDescent="0.25">
      <c r="B68" s="3" t="s">
        <v>120</v>
      </c>
      <c r="C68" s="6">
        <v>2051</v>
      </c>
      <c r="D68" s="6">
        <v>2690</v>
      </c>
      <c r="E68" s="24">
        <v>0</v>
      </c>
      <c r="F68" s="24">
        <v>0</v>
      </c>
      <c r="G68" s="24">
        <v>0</v>
      </c>
      <c r="H68" s="24">
        <v>0</v>
      </c>
    </row>
    <row r="69" spans="2:8" hidden="1" outlineLevel="3" x14ac:dyDescent="0.25">
      <c r="B69" s="2" t="s">
        <v>101</v>
      </c>
      <c r="C69" s="5">
        <v>42856</v>
      </c>
      <c r="D69" s="5">
        <v>51843</v>
      </c>
      <c r="E69" s="5">
        <v>71296</v>
      </c>
      <c r="F69" s="5">
        <v>87491</v>
      </c>
      <c r="G69" s="5">
        <v>198989</v>
      </c>
      <c r="H69" s="5">
        <v>273009</v>
      </c>
    </row>
    <row r="70" spans="2:8" hidden="1" outlineLevel="3" x14ac:dyDescent="0.25">
      <c r="B70" s="3" t="s">
        <v>119</v>
      </c>
      <c r="C70" s="6">
        <v>58950</v>
      </c>
      <c r="D70" s="6">
        <v>107007</v>
      </c>
      <c r="E70" s="6">
        <v>144406</v>
      </c>
      <c r="F70" s="6">
        <v>181099</v>
      </c>
      <c r="G70" s="6">
        <v>5681</v>
      </c>
      <c r="H70" s="6">
        <v>8015</v>
      </c>
    </row>
    <row r="71" spans="2:8" hidden="1" outlineLevel="3" x14ac:dyDescent="0.25">
      <c r="B71" s="2" t="s">
        <v>100</v>
      </c>
      <c r="C71" s="5">
        <v>155879</v>
      </c>
      <c r="D71" s="5">
        <v>194383</v>
      </c>
      <c r="E71" s="5">
        <v>328090</v>
      </c>
      <c r="F71" s="5">
        <v>344280</v>
      </c>
      <c r="G71" s="5">
        <v>393087</v>
      </c>
      <c r="H71" s="5">
        <v>402586</v>
      </c>
    </row>
    <row r="72" spans="2:8" hidden="1" outlineLevel="3" x14ac:dyDescent="0.25">
      <c r="B72" s="3" t="s">
        <v>118</v>
      </c>
      <c r="C72" s="6">
        <v>6395</v>
      </c>
      <c r="D72" s="6">
        <v>7359</v>
      </c>
      <c r="E72" s="6">
        <v>6375</v>
      </c>
      <c r="F72" s="6">
        <v>6304</v>
      </c>
      <c r="G72" s="6">
        <v>6172</v>
      </c>
      <c r="H72" s="6">
        <v>6133</v>
      </c>
    </row>
    <row r="73" spans="2:8" hidden="1" outlineLevel="3" x14ac:dyDescent="0.25">
      <c r="B73" s="2" t="s">
        <v>99</v>
      </c>
      <c r="C73" s="5">
        <v>1474432</v>
      </c>
      <c r="D73" s="5">
        <v>1545989</v>
      </c>
      <c r="E73" s="5">
        <v>1594907</v>
      </c>
      <c r="F73" s="5">
        <v>1485901</v>
      </c>
      <c r="G73" s="5">
        <v>1589676</v>
      </c>
      <c r="H73" s="5">
        <v>1472467</v>
      </c>
    </row>
    <row r="74" spans="2:8" hidden="1" outlineLevel="3" x14ac:dyDescent="0.25">
      <c r="B74" s="3" t="s">
        <v>97</v>
      </c>
      <c r="C74" s="6">
        <v>1237</v>
      </c>
      <c r="D74" s="6">
        <v>4833</v>
      </c>
      <c r="E74" s="6">
        <v>4833</v>
      </c>
      <c r="F74" s="6">
        <v>4171</v>
      </c>
      <c r="G74" s="6">
        <v>3802</v>
      </c>
      <c r="H74" s="24">
        <v>0</v>
      </c>
    </row>
    <row r="75" spans="2:8" hidden="1" outlineLevel="3" x14ac:dyDescent="0.25">
      <c r="B75" s="2" t="s">
        <v>96</v>
      </c>
      <c r="C75" s="25">
        <v>0</v>
      </c>
      <c r="D75" s="5">
        <v>9859</v>
      </c>
      <c r="E75" s="5">
        <v>13518</v>
      </c>
      <c r="F75" s="5">
        <v>11233</v>
      </c>
      <c r="G75" s="5">
        <v>9198</v>
      </c>
      <c r="H75" s="5">
        <v>3806</v>
      </c>
    </row>
    <row r="76" spans="2:8" hidden="1" outlineLevel="3" x14ac:dyDescent="0.25">
      <c r="B76" s="3" t="s">
        <v>117</v>
      </c>
      <c r="C76" s="6">
        <v>22260</v>
      </c>
      <c r="D76" s="6">
        <v>66192</v>
      </c>
      <c r="E76" s="6">
        <v>76944</v>
      </c>
      <c r="F76" s="6">
        <v>62297</v>
      </c>
      <c r="G76" s="6">
        <v>51568</v>
      </c>
      <c r="H76" s="6">
        <v>49417</v>
      </c>
    </row>
    <row r="77" spans="2:8" hidden="1" outlineLevel="3" x14ac:dyDescent="0.25">
      <c r="B77" s="2" t="s">
        <v>116</v>
      </c>
      <c r="C77" s="25">
        <v>0</v>
      </c>
      <c r="D77" s="25">
        <v>0</v>
      </c>
      <c r="E77" s="25">
        <v>0</v>
      </c>
      <c r="F77" s="25">
        <v>0</v>
      </c>
      <c r="G77" s="25">
        <v>0</v>
      </c>
      <c r="H77" s="25">
        <v>0</v>
      </c>
    </row>
    <row r="78" spans="2:8" hidden="1" outlineLevel="3" x14ac:dyDescent="0.25">
      <c r="B78" s="3" t="s">
        <v>115</v>
      </c>
      <c r="C78" s="6">
        <v>2527674</v>
      </c>
      <c r="D78" s="6">
        <v>2811860</v>
      </c>
      <c r="E78" s="6">
        <v>3585867</v>
      </c>
      <c r="F78" s="6">
        <v>4121573</v>
      </c>
      <c r="G78" s="24">
        <v>0</v>
      </c>
      <c r="H78" s="6">
        <v>4173305</v>
      </c>
    </row>
    <row r="79" spans="2:8" hidden="1" outlineLevel="3" x14ac:dyDescent="0.25">
      <c r="B79" s="2" t="s">
        <v>114</v>
      </c>
      <c r="C79" s="25">
        <v>0</v>
      </c>
      <c r="D79" s="25">
        <v>0</v>
      </c>
      <c r="E79" s="25">
        <v>0</v>
      </c>
      <c r="F79" s="25">
        <v>0</v>
      </c>
      <c r="G79" s="25">
        <v>0</v>
      </c>
      <c r="H79" s="25">
        <v>0</v>
      </c>
    </row>
    <row r="80" spans="2:8" outlineLevel="2" collapsed="1" x14ac:dyDescent="0.25">
      <c r="B80" s="3" t="s">
        <v>107</v>
      </c>
      <c r="C80" s="6">
        <v>1648786</v>
      </c>
      <c r="D80" s="6">
        <v>1606357</v>
      </c>
      <c r="E80" s="6">
        <v>1464629</v>
      </c>
      <c r="F80" s="6">
        <v>1528047</v>
      </c>
      <c r="G80" s="6">
        <v>1028714</v>
      </c>
      <c r="H80" s="6">
        <v>1024786</v>
      </c>
    </row>
    <row r="81" spans="2:8" hidden="1" outlineLevel="3" x14ac:dyDescent="0.25">
      <c r="B81" s="2" t="s">
        <v>137</v>
      </c>
      <c r="C81" s="25">
        <v>0</v>
      </c>
      <c r="D81" s="25">
        <v>0</v>
      </c>
      <c r="E81" s="25">
        <v>0</v>
      </c>
      <c r="F81" s="25">
        <v>0</v>
      </c>
      <c r="G81" s="25">
        <v>0</v>
      </c>
      <c r="H81" s="25">
        <v>0</v>
      </c>
    </row>
    <row r="82" spans="2:8" hidden="1" outlineLevel="3" x14ac:dyDescent="0.25">
      <c r="B82" s="3" t="s">
        <v>106</v>
      </c>
      <c r="C82" s="6">
        <v>785586</v>
      </c>
      <c r="D82" s="6">
        <v>719968</v>
      </c>
      <c r="E82" s="6">
        <v>724787</v>
      </c>
      <c r="F82" s="6">
        <v>647767</v>
      </c>
      <c r="G82" s="6">
        <v>3840</v>
      </c>
      <c r="H82" s="6">
        <v>1800</v>
      </c>
    </row>
    <row r="83" spans="2:8" hidden="1" outlineLevel="3" x14ac:dyDescent="0.25">
      <c r="B83" s="2" t="s">
        <v>122</v>
      </c>
      <c r="C83" s="5">
        <v>83139</v>
      </c>
      <c r="D83" s="5">
        <v>69244</v>
      </c>
      <c r="E83" s="5">
        <v>53719</v>
      </c>
      <c r="F83" s="5">
        <v>55413</v>
      </c>
      <c r="G83" s="5">
        <v>62092</v>
      </c>
      <c r="H83" s="5">
        <v>59641</v>
      </c>
    </row>
    <row r="84" spans="2:8" hidden="1" outlineLevel="3" x14ac:dyDescent="0.25">
      <c r="B84" s="3" t="s">
        <v>103</v>
      </c>
      <c r="C84" s="24">
        <v>0</v>
      </c>
      <c r="D84" s="24">
        <v>0</v>
      </c>
      <c r="E84" s="24">
        <v>0</v>
      </c>
      <c r="F84" s="24">
        <v>0</v>
      </c>
      <c r="G84" s="24">
        <v>0</v>
      </c>
      <c r="H84" s="24">
        <v>0</v>
      </c>
    </row>
    <row r="85" spans="2:8" hidden="1" outlineLevel="3" x14ac:dyDescent="0.25">
      <c r="B85" s="2" t="s">
        <v>97</v>
      </c>
      <c r="C85" s="25">
        <v>0</v>
      </c>
      <c r="D85" s="25">
        <v>0</v>
      </c>
      <c r="E85" s="25">
        <v>0</v>
      </c>
      <c r="F85" s="25">
        <v>0</v>
      </c>
      <c r="G85" s="25">
        <v>0</v>
      </c>
      <c r="H85" s="25">
        <v>0</v>
      </c>
    </row>
    <row r="86" spans="2:8" hidden="1" outlineLevel="3" x14ac:dyDescent="0.25">
      <c r="B86" s="3" t="s">
        <v>98</v>
      </c>
      <c r="C86" s="6">
        <v>780061</v>
      </c>
      <c r="D86" s="6">
        <v>817145</v>
      </c>
      <c r="E86" s="6">
        <v>686123</v>
      </c>
      <c r="F86" s="6">
        <v>824867</v>
      </c>
      <c r="G86" s="6">
        <v>962782</v>
      </c>
      <c r="H86" s="6">
        <v>963345</v>
      </c>
    </row>
    <row r="87" spans="2:8" hidden="1" outlineLevel="3" x14ac:dyDescent="0.25">
      <c r="B87" s="2" t="s">
        <v>130</v>
      </c>
      <c r="C87" s="25">
        <v>0</v>
      </c>
      <c r="D87" s="25">
        <v>0</v>
      </c>
      <c r="E87" s="25">
        <v>0</v>
      </c>
      <c r="F87" s="25">
        <v>0</v>
      </c>
      <c r="G87" s="25">
        <v>0</v>
      </c>
      <c r="H87" s="25">
        <v>0</v>
      </c>
    </row>
    <row r="88" spans="2:8" outlineLevel="1" x14ac:dyDescent="0.25">
      <c r="B88" s="3" t="s">
        <v>136</v>
      </c>
      <c r="C88" s="6">
        <v>18957700</v>
      </c>
      <c r="D88" s="6">
        <v>21150346</v>
      </c>
      <c r="E88" s="6">
        <v>22908964</v>
      </c>
      <c r="F88" s="6">
        <v>22434043</v>
      </c>
      <c r="G88" s="6">
        <v>18632431</v>
      </c>
      <c r="H88" s="6">
        <v>16972379</v>
      </c>
    </row>
    <row r="89" spans="2:8" outlineLevel="1" x14ac:dyDescent="0.25">
      <c r="B89" s="2" t="s">
        <v>135</v>
      </c>
      <c r="C89" s="5">
        <v>14908796</v>
      </c>
      <c r="D89" s="5">
        <v>16002617</v>
      </c>
      <c r="E89" s="5">
        <v>17056242</v>
      </c>
      <c r="F89" s="5">
        <v>18637285</v>
      </c>
      <c r="G89" s="5">
        <v>15023724</v>
      </c>
      <c r="H89" s="5">
        <v>13691695</v>
      </c>
    </row>
    <row r="90" spans="2:8" ht="15" customHeight="1" x14ac:dyDescent="0.25">
      <c r="B90" s="125" t="s">
        <v>134</v>
      </c>
      <c r="C90" s="125"/>
      <c r="D90" s="125"/>
      <c r="E90" s="125"/>
      <c r="F90" s="125"/>
      <c r="G90" s="125"/>
      <c r="H90" s="125"/>
    </row>
    <row r="91" spans="2:8" ht="15" customHeight="1" outlineLevel="1" x14ac:dyDescent="0.25">
      <c r="B91" s="125" t="s">
        <v>133</v>
      </c>
      <c r="C91" s="125"/>
      <c r="D91" s="125"/>
      <c r="E91" s="125"/>
      <c r="F91" s="125"/>
      <c r="G91" s="125"/>
      <c r="H91" s="125"/>
    </row>
    <row r="92" spans="2:8" outlineLevel="2" collapsed="1" x14ac:dyDescent="0.25">
      <c r="B92" s="3" t="s">
        <v>132</v>
      </c>
      <c r="C92" s="6">
        <v>141827066</v>
      </c>
      <c r="D92" s="6">
        <v>137125281</v>
      </c>
      <c r="E92" s="6">
        <v>144303499</v>
      </c>
      <c r="F92" s="6">
        <v>153686618</v>
      </c>
      <c r="G92" s="6">
        <v>127304404</v>
      </c>
      <c r="H92" s="6">
        <v>137194881</v>
      </c>
    </row>
    <row r="93" spans="2:8" hidden="1" outlineLevel="3" x14ac:dyDescent="0.25">
      <c r="B93" s="2" t="s">
        <v>123</v>
      </c>
      <c r="C93" s="5">
        <v>400468</v>
      </c>
      <c r="D93" s="5">
        <v>431443</v>
      </c>
      <c r="E93" s="5">
        <v>528489</v>
      </c>
      <c r="F93" s="5">
        <v>584826</v>
      </c>
      <c r="G93" s="5">
        <v>629848</v>
      </c>
      <c r="H93" s="5">
        <v>661124</v>
      </c>
    </row>
    <row r="94" spans="2:8" hidden="1" outlineLevel="3" x14ac:dyDescent="0.25">
      <c r="B94" s="3" t="s">
        <v>106</v>
      </c>
      <c r="C94" s="6">
        <v>22999663</v>
      </c>
      <c r="D94" s="6">
        <v>23392905</v>
      </c>
      <c r="E94" s="6">
        <v>25750806</v>
      </c>
      <c r="F94" s="6">
        <v>36505332</v>
      </c>
      <c r="G94" s="6">
        <v>25903077</v>
      </c>
      <c r="H94" s="6">
        <v>27075728</v>
      </c>
    </row>
    <row r="95" spans="2:8" hidden="1" outlineLevel="3" x14ac:dyDescent="0.25">
      <c r="B95" s="2" t="s">
        <v>105</v>
      </c>
      <c r="C95" s="5">
        <v>30821495</v>
      </c>
      <c r="D95" s="5">
        <v>29951336</v>
      </c>
      <c r="E95" s="5">
        <v>27886481</v>
      </c>
      <c r="F95" s="5">
        <v>24471593</v>
      </c>
      <c r="G95" s="5">
        <v>27610869</v>
      </c>
      <c r="H95" s="5">
        <v>27936659</v>
      </c>
    </row>
    <row r="96" spans="2:8" hidden="1" outlineLevel="3" x14ac:dyDescent="0.25">
      <c r="B96" s="3" t="s">
        <v>122</v>
      </c>
      <c r="C96" s="6">
        <v>12445437</v>
      </c>
      <c r="D96" s="6">
        <v>10576267</v>
      </c>
      <c r="E96" s="6">
        <v>10708051</v>
      </c>
      <c r="F96" s="6">
        <v>7746908</v>
      </c>
      <c r="G96" s="6">
        <v>11025852</v>
      </c>
      <c r="H96" s="6">
        <v>10738387</v>
      </c>
    </row>
    <row r="97" spans="2:8" hidden="1" outlineLevel="3" x14ac:dyDescent="0.25">
      <c r="B97" s="2" t="s">
        <v>104</v>
      </c>
      <c r="C97" s="5">
        <v>6334748</v>
      </c>
      <c r="D97" s="5">
        <v>5651641</v>
      </c>
      <c r="E97" s="5">
        <v>5694191</v>
      </c>
      <c r="F97" s="5">
        <v>6070779</v>
      </c>
      <c r="G97" s="5">
        <v>6469069</v>
      </c>
      <c r="H97" s="5">
        <v>6668408</v>
      </c>
    </row>
    <row r="98" spans="2:8" hidden="1" outlineLevel="3" x14ac:dyDescent="0.25">
      <c r="B98" s="3" t="s">
        <v>103</v>
      </c>
      <c r="C98" s="6">
        <v>747783</v>
      </c>
      <c r="D98" s="6">
        <v>1049605</v>
      </c>
      <c r="E98" s="6">
        <v>918447</v>
      </c>
      <c r="F98" s="6">
        <v>1066024</v>
      </c>
      <c r="G98" s="6">
        <v>1179933</v>
      </c>
      <c r="H98" s="6">
        <v>1274242</v>
      </c>
    </row>
    <row r="99" spans="2:8" hidden="1" outlineLevel="3" x14ac:dyDescent="0.25">
      <c r="B99" s="2" t="s">
        <v>121</v>
      </c>
      <c r="C99" s="25">
        <v>0</v>
      </c>
      <c r="D99" s="25">
        <v>0</v>
      </c>
      <c r="E99" s="25">
        <v>0</v>
      </c>
      <c r="F99" s="25">
        <v>0</v>
      </c>
      <c r="G99" s="25">
        <v>0</v>
      </c>
      <c r="H99" s="25">
        <v>0</v>
      </c>
    </row>
    <row r="100" spans="2:8" hidden="1" outlineLevel="3" x14ac:dyDescent="0.25">
      <c r="B100" s="3" t="s">
        <v>102</v>
      </c>
      <c r="C100" s="6">
        <v>2115116</v>
      </c>
      <c r="D100" s="6">
        <v>1681884</v>
      </c>
      <c r="E100" s="6">
        <v>1651116</v>
      </c>
      <c r="F100" s="6">
        <v>1709082</v>
      </c>
      <c r="G100" s="6">
        <v>1825486</v>
      </c>
      <c r="H100" s="6">
        <v>1878454</v>
      </c>
    </row>
    <row r="101" spans="2:8" hidden="1" outlineLevel="3" x14ac:dyDescent="0.25">
      <c r="B101" s="2" t="s">
        <v>120</v>
      </c>
      <c r="C101" s="5">
        <v>25617</v>
      </c>
      <c r="D101" s="5">
        <v>17795</v>
      </c>
      <c r="E101" s="25">
        <v>0</v>
      </c>
      <c r="F101" s="25">
        <v>0</v>
      </c>
      <c r="G101" s="25">
        <v>0</v>
      </c>
      <c r="H101" s="25">
        <v>0</v>
      </c>
    </row>
    <row r="102" spans="2:8" hidden="1" outlineLevel="3" x14ac:dyDescent="0.25">
      <c r="B102" s="3" t="s">
        <v>101</v>
      </c>
      <c r="C102" s="6">
        <v>3883248</v>
      </c>
      <c r="D102" s="6">
        <v>4982794</v>
      </c>
      <c r="E102" s="6">
        <v>6018677</v>
      </c>
      <c r="F102" s="6">
        <v>6705308</v>
      </c>
      <c r="G102" s="6">
        <v>3691511</v>
      </c>
      <c r="H102" s="6">
        <v>3768524</v>
      </c>
    </row>
    <row r="103" spans="2:8" hidden="1" outlineLevel="3" x14ac:dyDescent="0.25">
      <c r="B103" s="2" t="s">
        <v>119</v>
      </c>
      <c r="C103" s="5">
        <v>254164</v>
      </c>
      <c r="D103" s="5">
        <v>283397</v>
      </c>
      <c r="E103" s="5">
        <v>321734</v>
      </c>
      <c r="F103" s="5">
        <v>610851</v>
      </c>
      <c r="G103" s="5">
        <v>402833</v>
      </c>
      <c r="H103" s="5">
        <v>1930437</v>
      </c>
    </row>
    <row r="104" spans="2:8" hidden="1" outlineLevel="3" x14ac:dyDescent="0.25">
      <c r="B104" s="3" t="s">
        <v>100</v>
      </c>
      <c r="C104" s="24">
        <v>0</v>
      </c>
      <c r="D104" s="24">
        <v>0</v>
      </c>
      <c r="E104" s="24">
        <v>0</v>
      </c>
      <c r="F104" s="24">
        <v>0</v>
      </c>
      <c r="G104" s="24">
        <v>0</v>
      </c>
      <c r="H104" s="6">
        <v>2518</v>
      </c>
    </row>
    <row r="105" spans="2:8" hidden="1" outlineLevel="3" x14ac:dyDescent="0.25">
      <c r="B105" s="2" t="s">
        <v>118</v>
      </c>
      <c r="C105" s="5">
        <v>333371</v>
      </c>
      <c r="D105" s="5">
        <v>377175</v>
      </c>
      <c r="E105" s="5">
        <v>600158</v>
      </c>
      <c r="F105" s="5">
        <v>801888</v>
      </c>
      <c r="G105" s="5">
        <v>889522</v>
      </c>
      <c r="H105" s="5">
        <v>708037</v>
      </c>
    </row>
    <row r="106" spans="2:8" hidden="1" outlineLevel="3" x14ac:dyDescent="0.25">
      <c r="B106" s="3" t="s">
        <v>99</v>
      </c>
      <c r="C106" s="6">
        <v>13225621</v>
      </c>
      <c r="D106" s="6">
        <v>13621952</v>
      </c>
      <c r="E106" s="6">
        <v>12721150</v>
      </c>
      <c r="F106" s="6">
        <v>11857307</v>
      </c>
      <c r="G106" s="6">
        <v>11430400</v>
      </c>
      <c r="H106" s="6">
        <v>11122763</v>
      </c>
    </row>
    <row r="107" spans="2:8" hidden="1" outlineLevel="3" x14ac:dyDescent="0.25">
      <c r="B107" s="2" t="s">
        <v>98</v>
      </c>
      <c r="C107" s="25">
        <v>0</v>
      </c>
      <c r="D107" s="25">
        <v>0</v>
      </c>
      <c r="E107" s="25">
        <v>0</v>
      </c>
      <c r="F107" s="25">
        <v>0</v>
      </c>
      <c r="G107" s="25">
        <v>0</v>
      </c>
      <c r="H107" s="25">
        <v>0</v>
      </c>
    </row>
    <row r="108" spans="2:8" hidden="1" outlineLevel="3" x14ac:dyDescent="0.25">
      <c r="B108" s="3" t="s">
        <v>97</v>
      </c>
      <c r="C108" s="6">
        <v>12446962</v>
      </c>
      <c r="D108" s="6">
        <v>11040078</v>
      </c>
      <c r="E108" s="6">
        <v>12278076</v>
      </c>
      <c r="F108" s="6">
        <v>13752237</v>
      </c>
      <c r="G108" s="6">
        <v>16847733</v>
      </c>
      <c r="H108" s="24">
        <v>0</v>
      </c>
    </row>
    <row r="109" spans="2:8" hidden="1" outlineLevel="3" x14ac:dyDescent="0.25">
      <c r="B109" s="2" t="s">
        <v>96</v>
      </c>
      <c r="C109" s="5">
        <v>606699</v>
      </c>
      <c r="D109" s="5">
        <v>699722</v>
      </c>
      <c r="E109" s="5">
        <v>855452</v>
      </c>
      <c r="F109" s="5">
        <v>927355</v>
      </c>
      <c r="G109" s="5">
        <v>1139321</v>
      </c>
      <c r="H109" s="5">
        <v>1054475</v>
      </c>
    </row>
    <row r="110" spans="2:8" hidden="1" outlineLevel="3" x14ac:dyDescent="0.25">
      <c r="B110" s="3" t="s">
        <v>117</v>
      </c>
      <c r="C110" s="24">
        <v>0</v>
      </c>
      <c r="D110" s="24">
        <v>202</v>
      </c>
      <c r="E110" s="6">
        <v>1686</v>
      </c>
      <c r="F110" s="6">
        <v>6212</v>
      </c>
      <c r="G110" s="6">
        <v>7843</v>
      </c>
      <c r="H110" s="6">
        <v>8365</v>
      </c>
    </row>
    <row r="111" spans="2:8" hidden="1" outlineLevel="3" x14ac:dyDescent="0.25">
      <c r="B111" s="2" t="s">
        <v>116</v>
      </c>
      <c r="C111" s="25">
        <v>0</v>
      </c>
      <c r="D111" s="5">
        <v>25337</v>
      </c>
      <c r="E111" s="5">
        <v>22819</v>
      </c>
      <c r="F111" s="5">
        <v>32919</v>
      </c>
      <c r="G111" s="5">
        <v>40566</v>
      </c>
      <c r="H111" s="5">
        <v>44331</v>
      </c>
    </row>
    <row r="112" spans="2:8" hidden="1" outlineLevel="3" x14ac:dyDescent="0.25">
      <c r="B112" s="3" t="s">
        <v>115</v>
      </c>
      <c r="C112" s="6">
        <v>20889664</v>
      </c>
      <c r="D112" s="6">
        <v>18364454</v>
      </c>
      <c r="E112" s="6">
        <v>20947666</v>
      </c>
      <c r="F112" s="6">
        <v>22982283</v>
      </c>
      <c r="G112" s="24">
        <v>0</v>
      </c>
      <c r="H112" s="6">
        <v>23932878</v>
      </c>
    </row>
    <row r="113" spans="2:8" hidden="1" outlineLevel="3" x14ac:dyDescent="0.25">
      <c r="B113" s="2" t="s">
        <v>130</v>
      </c>
      <c r="C113" s="25">
        <v>0</v>
      </c>
      <c r="D113" s="25">
        <v>0</v>
      </c>
      <c r="E113" s="25">
        <v>0</v>
      </c>
      <c r="F113" s="25">
        <v>0</v>
      </c>
      <c r="G113" s="25">
        <v>0</v>
      </c>
      <c r="H113" s="25">
        <v>0</v>
      </c>
    </row>
    <row r="114" spans="2:8" hidden="1" outlineLevel="3" x14ac:dyDescent="0.25">
      <c r="B114" s="3" t="s">
        <v>94</v>
      </c>
      <c r="C114" s="6">
        <v>9987</v>
      </c>
      <c r="D114" s="6">
        <v>11248</v>
      </c>
      <c r="E114" s="6">
        <v>3006</v>
      </c>
      <c r="F114" s="6">
        <v>4391</v>
      </c>
      <c r="G114" s="6">
        <v>5417</v>
      </c>
      <c r="H114" s="6">
        <v>5748</v>
      </c>
    </row>
    <row r="115" spans="2:8" hidden="1" outlineLevel="3" x14ac:dyDescent="0.25">
      <c r="B115" s="2" t="s">
        <v>114</v>
      </c>
      <c r="C115" s="25">
        <v>116</v>
      </c>
      <c r="D115" s="25">
        <v>174</v>
      </c>
      <c r="E115" s="25">
        <v>256</v>
      </c>
      <c r="F115" s="25">
        <v>322</v>
      </c>
      <c r="G115" s="25">
        <v>391</v>
      </c>
      <c r="H115" s="25">
        <v>443</v>
      </c>
    </row>
    <row r="116" spans="2:8" hidden="1" outlineLevel="3" x14ac:dyDescent="0.25">
      <c r="B116" s="3" t="s">
        <v>95</v>
      </c>
      <c r="C116" s="24">
        <v>0</v>
      </c>
      <c r="D116" s="24">
        <v>0</v>
      </c>
      <c r="E116" s="24">
        <v>0</v>
      </c>
      <c r="F116" s="24">
        <v>0</v>
      </c>
      <c r="G116" s="24">
        <v>0</v>
      </c>
      <c r="H116" s="24">
        <v>0</v>
      </c>
    </row>
    <row r="117" spans="2:8" hidden="1" outlineLevel="3" x14ac:dyDescent="0.25">
      <c r="B117" s="2" t="s">
        <v>113</v>
      </c>
      <c r="C117" s="5">
        <v>62270</v>
      </c>
      <c r="D117" s="5">
        <v>55466</v>
      </c>
      <c r="E117" s="5">
        <v>43050</v>
      </c>
      <c r="F117" s="5">
        <v>23401</v>
      </c>
      <c r="G117" s="5">
        <v>20366</v>
      </c>
      <c r="H117" s="5">
        <v>11136</v>
      </c>
    </row>
    <row r="118" spans="2:8" hidden="1" outlineLevel="3" x14ac:dyDescent="0.25">
      <c r="B118" s="3" t="s">
        <v>129</v>
      </c>
      <c r="C118" s="6">
        <v>194545</v>
      </c>
      <c r="D118" s="6">
        <v>316384</v>
      </c>
      <c r="E118" s="6">
        <v>312697</v>
      </c>
      <c r="F118" s="6">
        <v>283210</v>
      </c>
      <c r="G118" s="6">
        <v>283210</v>
      </c>
      <c r="H118" s="6">
        <v>262028</v>
      </c>
    </row>
    <row r="119" spans="2:8" hidden="1" outlineLevel="3" x14ac:dyDescent="0.25">
      <c r="B119" s="2" t="s">
        <v>128</v>
      </c>
      <c r="C119" s="25">
        <v>0</v>
      </c>
      <c r="D119" s="5">
        <v>2070</v>
      </c>
      <c r="E119" s="5">
        <v>4127</v>
      </c>
      <c r="F119" s="5">
        <v>5684</v>
      </c>
      <c r="G119" s="5">
        <v>8519</v>
      </c>
      <c r="H119" s="5">
        <v>9405</v>
      </c>
    </row>
    <row r="120" spans="2:8" hidden="1" outlineLevel="3" x14ac:dyDescent="0.25">
      <c r="B120" s="3" t="s">
        <v>93</v>
      </c>
      <c r="C120" s="6">
        <v>13275288</v>
      </c>
      <c r="D120" s="6">
        <v>13591137</v>
      </c>
      <c r="E120" s="6">
        <v>15363313</v>
      </c>
      <c r="F120" s="6">
        <v>16023223</v>
      </c>
      <c r="G120" s="6">
        <v>16252072</v>
      </c>
      <c r="H120" s="6">
        <v>16548944</v>
      </c>
    </row>
    <row r="121" spans="2:8" hidden="1" outlineLevel="3" x14ac:dyDescent="0.25">
      <c r="B121" s="2" t="s">
        <v>112</v>
      </c>
      <c r="C121" s="5">
        <v>21067</v>
      </c>
      <c r="D121" s="5">
        <v>10911</v>
      </c>
      <c r="E121" s="5">
        <v>10246</v>
      </c>
      <c r="F121" s="5">
        <v>18903</v>
      </c>
      <c r="G121" s="5">
        <v>20354</v>
      </c>
      <c r="H121" s="5">
        <v>20675</v>
      </c>
    </row>
    <row r="122" spans="2:8" hidden="1" outlineLevel="3" x14ac:dyDescent="0.25">
      <c r="B122" s="3" t="s">
        <v>92</v>
      </c>
      <c r="C122" s="6">
        <v>233585</v>
      </c>
      <c r="D122" s="6">
        <v>466233</v>
      </c>
      <c r="E122" s="6">
        <v>1408880</v>
      </c>
      <c r="F122" s="6">
        <v>1352362</v>
      </c>
      <c r="G122" s="6">
        <v>1440573</v>
      </c>
      <c r="H122" s="6">
        <v>1346386</v>
      </c>
    </row>
    <row r="123" spans="2:8" hidden="1" outlineLevel="3" x14ac:dyDescent="0.25">
      <c r="B123" s="2" t="s">
        <v>111</v>
      </c>
      <c r="C123" s="5">
        <v>462233</v>
      </c>
      <c r="D123" s="5">
        <v>364419</v>
      </c>
      <c r="E123" s="5">
        <v>113587</v>
      </c>
      <c r="F123" s="5">
        <v>90833</v>
      </c>
      <c r="G123" s="5">
        <v>94308</v>
      </c>
      <c r="H123" s="5">
        <v>97467</v>
      </c>
    </row>
    <row r="124" spans="2:8" hidden="1" outlineLevel="3" x14ac:dyDescent="0.25">
      <c r="B124" s="3" t="s">
        <v>110</v>
      </c>
      <c r="C124" s="24">
        <v>0</v>
      </c>
      <c r="D124" s="6">
        <v>39330</v>
      </c>
      <c r="E124" s="6">
        <v>46695</v>
      </c>
      <c r="F124" s="6">
        <v>11502</v>
      </c>
      <c r="G124" s="6">
        <v>40559</v>
      </c>
      <c r="H124" s="6">
        <v>43866</v>
      </c>
    </row>
    <row r="125" spans="2:8" hidden="1" outlineLevel="3" x14ac:dyDescent="0.25">
      <c r="B125" s="2" t="s">
        <v>109</v>
      </c>
      <c r="C125" s="5">
        <v>30888</v>
      </c>
      <c r="D125" s="5">
        <v>47659</v>
      </c>
      <c r="E125" s="5">
        <v>40650</v>
      </c>
      <c r="F125" s="5">
        <v>35974</v>
      </c>
      <c r="G125" s="5">
        <v>33775</v>
      </c>
      <c r="H125" s="5">
        <v>36561</v>
      </c>
    </row>
    <row r="126" spans="2:8" hidden="1" outlineLevel="3" x14ac:dyDescent="0.25">
      <c r="B126" s="3" t="s">
        <v>127</v>
      </c>
      <c r="C126" s="6">
        <v>6521</v>
      </c>
      <c r="D126" s="6">
        <v>71498</v>
      </c>
      <c r="E126" s="6">
        <v>50900</v>
      </c>
      <c r="F126" s="24">
        <v>0</v>
      </c>
      <c r="G126" s="24">
        <v>0</v>
      </c>
      <c r="H126" s="24">
        <v>0</v>
      </c>
    </row>
    <row r="127" spans="2:8" hidden="1" outlineLevel="3" x14ac:dyDescent="0.25">
      <c r="B127" s="2" t="s">
        <v>126</v>
      </c>
      <c r="C127" s="25">
        <v>110</v>
      </c>
      <c r="D127" s="25">
        <v>261</v>
      </c>
      <c r="E127" s="25">
        <v>463</v>
      </c>
      <c r="F127" s="25">
        <v>0</v>
      </c>
      <c r="G127" s="25">
        <v>891</v>
      </c>
      <c r="H127" s="25">
        <v>940</v>
      </c>
    </row>
    <row r="128" spans="2:8" hidden="1" outlineLevel="3" x14ac:dyDescent="0.25">
      <c r="B128" s="3" t="s">
        <v>125</v>
      </c>
      <c r="C128" s="24">
        <v>400</v>
      </c>
      <c r="D128" s="24">
        <v>504</v>
      </c>
      <c r="E128" s="24">
        <v>616</v>
      </c>
      <c r="F128" s="6">
        <v>5873</v>
      </c>
      <c r="G128" s="6">
        <v>9889</v>
      </c>
      <c r="H128" s="6">
        <v>5736</v>
      </c>
    </row>
    <row r="129" spans="2:8" hidden="1" outlineLevel="3" x14ac:dyDescent="0.25">
      <c r="B129" s="2" t="s">
        <v>108</v>
      </c>
      <c r="C129" s="25">
        <v>0</v>
      </c>
      <c r="D129" s="25">
        <v>0</v>
      </c>
      <c r="E129" s="25">
        <v>14</v>
      </c>
      <c r="F129" s="25">
        <v>36</v>
      </c>
      <c r="G129" s="25">
        <v>217</v>
      </c>
      <c r="H129" s="25">
        <v>216</v>
      </c>
    </row>
    <row r="130" spans="2:8" outlineLevel="2" collapsed="1" x14ac:dyDescent="0.25">
      <c r="B130" s="3" t="s">
        <v>131</v>
      </c>
      <c r="C130" s="6">
        <v>35740081</v>
      </c>
      <c r="D130" s="6">
        <v>32748157</v>
      </c>
      <c r="E130" s="6">
        <v>38451877</v>
      </c>
      <c r="F130" s="6">
        <v>53213417</v>
      </c>
      <c r="G130" s="6">
        <v>47740290</v>
      </c>
      <c r="H130" s="6">
        <v>43316043</v>
      </c>
    </row>
    <row r="131" spans="2:8" hidden="1" outlineLevel="3" x14ac:dyDescent="0.25">
      <c r="B131" s="2" t="s">
        <v>106</v>
      </c>
      <c r="C131" s="5">
        <v>9363638</v>
      </c>
      <c r="D131" s="5">
        <v>7276051</v>
      </c>
      <c r="E131" s="5">
        <v>9994589</v>
      </c>
      <c r="F131" s="5">
        <v>25242704</v>
      </c>
      <c r="G131" s="5">
        <v>17636807</v>
      </c>
      <c r="H131" s="5">
        <v>19113845</v>
      </c>
    </row>
    <row r="132" spans="2:8" hidden="1" outlineLevel="3" x14ac:dyDescent="0.25">
      <c r="B132" s="3" t="s">
        <v>105</v>
      </c>
      <c r="C132" s="6">
        <v>6578</v>
      </c>
      <c r="D132" s="6">
        <v>6219</v>
      </c>
      <c r="E132" s="24">
        <v>86</v>
      </c>
      <c r="F132" s="24">
        <v>11</v>
      </c>
      <c r="G132" s="6">
        <v>9850</v>
      </c>
      <c r="H132" s="6">
        <v>13789</v>
      </c>
    </row>
    <row r="133" spans="2:8" hidden="1" outlineLevel="3" x14ac:dyDescent="0.25">
      <c r="B133" s="2" t="s">
        <v>122</v>
      </c>
      <c r="C133" s="5">
        <v>12445428</v>
      </c>
      <c r="D133" s="5">
        <v>10576259</v>
      </c>
      <c r="E133" s="5">
        <v>10708048</v>
      </c>
      <c r="F133" s="5">
        <v>7746908</v>
      </c>
      <c r="G133" s="5">
        <v>11025852</v>
      </c>
      <c r="H133" s="5">
        <v>10738387</v>
      </c>
    </row>
    <row r="134" spans="2:8" hidden="1" outlineLevel="3" x14ac:dyDescent="0.25">
      <c r="B134" s="3" t="s">
        <v>103</v>
      </c>
      <c r="C134" s="6">
        <v>177888</v>
      </c>
      <c r="D134" s="6">
        <v>170080</v>
      </c>
      <c r="E134" s="6">
        <v>107991</v>
      </c>
      <c r="F134" s="6">
        <v>90988</v>
      </c>
      <c r="G134" s="6">
        <v>72181</v>
      </c>
      <c r="H134" s="6">
        <v>66338</v>
      </c>
    </row>
    <row r="135" spans="2:8" hidden="1" outlineLevel="3" x14ac:dyDescent="0.25">
      <c r="B135" s="2" t="s">
        <v>102</v>
      </c>
      <c r="C135" s="5">
        <v>864265</v>
      </c>
      <c r="D135" s="5">
        <v>353179</v>
      </c>
      <c r="E135" s="5">
        <v>251357</v>
      </c>
      <c r="F135" s="5">
        <v>287537</v>
      </c>
      <c r="G135" s="5">
        <v>336657</v>
      </c>
      <c r="H135" s="5">
        <v>427068</v>
      </c>
    </row>
    <row r="136" spans="2:8" hidden="1" outlineLevel="3" x14ac:dyDescent="0.25">
      <c r="B136" s="3" t="s">
        <v>101</v>
      </c>
      <c r="C136" s="6">
        <v>3838437</v>
      </c>
      <c r="D136" s="6">
        <v>4937982</v>
      </c>
      <c r="E136" s="6">
        <v>5983096</v>
      </c>
      <c r="F136" s="6">
        <v>6678393</v>
      </c>
      <c r="G136" s="6">
        <v>3691511</v>
      </c>
      <c r="H136" s="6">
        <v>3768524</v>
      </c>
    </row>
    <row r="137" spans="2:8" hidden="1" outlineLevel="3" x14ac:dyDescent="0.25">
      <c r="B137" s="2" t="s">
        <v>118</v>
      </c>
      <c r="C137" s="5">
        <v>330078</v>
      </c>
      <c r="D137" s="5">
        <v>369682</v>
      </c>
      <c r="E137" s="5">
        <v>589611</v>
      </c>
      <c r="F137" s="5">
        <v>789200</v>
      </c>
      <c r="G137" s="5">
        <v>874989</v>
      </c>
      <c r="H137" s="5">
        <v>692071</v>
      </c>
    </row>
    <row r="138" spans="2:8" hidden="1" outlineLevel="3" x14ac:dyDescent="0.25">
      <c r="B138" s="3" t="s">
        <v>99</v>
      </c>
      <c r="C138" s="6">
        <v>18689</v>
      </c>
      <c r="D138" s="6">
        <v>49408</v>
      </c>
      <c r="E138" s="6">
        <v>75149</v>
      </c>
      <c r="F138" s="6">
        <v>226457</v>
      </c>
      <c r="G138" s="6">
        <v>319856</v>
      </c>
      <c r="H138" s="6">
        <v>417619</v>
      </c>
    </row>
    <row r="139" spans="2:8" hidden="1" outlineLevel="3" x14ac:dyDescent="0.25">
      <c r="B139" s="2" t="s">
        <v>95</v>
      </c>
      <c r="C139" s="25">
        <v>0</v>
      </c>
      <c r="D139" s="25">
        <v>0</v>
      </c>
      <c r="E139" s="25">
        <v>0</v>
      </c>
      <c r="F139" s="25">
        <v>0</v>
      </c>
      <c r="G139" s="25">
        <v>0</v>
      </c>
      <c r="H139" s="25">
        <v>0</v>
      </c>
    </row>
    <row r="140" spans="2:8" hidden="1" outlineLevel="3" x14ac:dyDescent="0.25">
      <c r="B140" s="3" t="s">
        <v>97</v>
      </c>
      <c r="C140" s="6">
        <v>4323871</v>
      </c>
      <c r="D140" s="6">
        <v>3881335</v>
      </c>
      <c r="E140" s="6">
        <v>3826558</v>
      </c>
      <c r="F140" s="6">
        <v>4569642</v>
      </c>
      <c r="G140" s="6">
        <v>5958280</v>
      </c>
      <c r="H140" s="24">
        <v>0</v>
      </c>
    </row>
    <row r="141" spans="2:8" hidden="1" outlineLevel="3" x14ac:dyDescent="0.25">
      <c r="B141" s="2" t="s">
        <v>96</v>
      </c>
      <c r="C141" s="5">
        <v>11533</v>
      </c>
      <c r="D141" s="5">
        <v>9421</v>
      </c>
      <c r="E141" s="5">
        <v>2461</v>
      </c>
      <c r="F141" s="5">
        <v>1654</v>
      </c>
      <c r="G141" s="25">
        <v>0</v>
      </c>
      <c r="H141" s="25">
        <v>0</v>
      </c>
    </row>
    <row r="142" spans="2:8" hidden="1" outlineLevel="3" x14ac:dyDescent="0.25">
      <c r="B142" s="3" t="s">
        <v>117</v>
      </c>
      <c r="C142" s="24">
        <v>0</v>
      </c>
      <c r="D142" s="24">
        <v>0</v>
      </c>
      <c r="E142" s="24">
        <v>0</v>
      </c>
      <c r="F142" s="24">
        <v>0</v>
      </c>
      <c r="G142" s="24">
        <v>0</v>
      </c>
      <c r="H142" s="24">
        <v>0</v>
      </c>
    </row>
    <row r="143" spans="2:8" hidden="1" outlineLevel="3" x14ac:dyDescent="0.25">
      <c r="B143" s="2" t="s">
        <v>115</v>
      </c>
      <c r="C143" s="25">
        <v>6</v>
      </c>
      <c r="D143" s="25">
        <v>6</v>
      </c>
      <c r="E143" s="25">
        <v>8</v>
      </c>
      <c r="F143" s="25">
        <v>9</v>
      </c>
      <c r="G143" s="25">
        <v>0</v>
      </c>
      <c r="H143" s="25">
        <v>15</v>
      </c>
    </row>
    <row r="144" spans="2:8" hidden="1" outlineLevel="3" x14ac:dyDescent="0.25">
      <c r="B144" s="3" t="s">
        <v>130</v>
      </c>
      <c r="C144" s="24">
        <v>0</v>
      </c>
      <c r="D144" s="24">
        <v>0</v>
      </c>
      <c r="E144" s="24">
        <v>0</v>
      </c>
      <c r="F144" s="24">
        <v>0</v>
      </c>
      <c r="G144" s="24">
        <v>0</v>
      </c>
      <c r="H144" s="24">
        <v>0</v>
      </c>
    </row>
    <row r="145" spans="2:8" hidden="1" outlineLevel="3" x14ac:dyDescent="0.25">
      <c r="B145" s="2" t="s">
        <v>94</v>
      </c>
      <c r="C145" s="5">
        <v>9987</v>
      </c>
      <c r="D145" s="5">
        <v>11248</v>
      </c>
      <c r="E145" s="25">
        <v>0</v>
      </c>
      <c r="F145" s="25">
        <v>0</v>
      </c>
      <c r="G145" s="25">
        <v>0</v>
      </c>
      <c r="H145" s="25">
        <v>0</v>
      </c>
    </row>
    <row r="146" spans="2:8" hidden="1" outlineLevel="3" x14ac:dyDescent="0.25">
      <c r="B146" s="3" t="s">
        <v>114</v>
      </c>
      <c r="C146" s="24">
        <v>0</v>
      </c>
      <c r="D146" s="24">
        <v>0</v>
      </c>
      <c r="E146" s="24">
        <v>0</v>
      </c>
      <c r="F146" s="24">
        <v>0</v>
      </c>
      <c r="G146" s="24">
        <v>0</v>
      </c>
      <c r="H146" s="24">
        <v>0</v>
      </c>
    </row>
    <row r="147" spans="2:8" hidden="1" outlineLevel="3" x14ac:dyDescent="0.25">
      <c r="B147" s="2" t="s">
        <v>113</v>
      </c>
      <c r="C147" s="5">
        <v>60027</v>
      </c>
      <c r="D147" s="5">
        <v>54420</v>
      </c>
      <c r="E147" s="5">
        <v>42530</v>
      </c>
      <c r="F147" s="5">
        <v>23401</v>
      </c>
      <c r="G147" s="5">
        <v>20366</v>
      </c>
      <c r="H147" s="5">
        <v>11136</v>
      </c>
    </row>
    <row r="148" spans="2:8" hidden="1" outlineLevel="3" x14ac:dyDescent="0.25">
      <c r="B148" s="3" t="s">
        <v>129</v>
      </c>
      <c r="C148" s="6">
        <v>194545</v>
      </c>
      <c r="D148" s="6">
        <v>316384</v>
      </c>
      <c r="E148" s="6">
        <v>312697</v>
      </c>
      <c r="F148" s="6">
        <v>283210</v>
      </c>
      <c r="G148" s="6">
        <v>283210</v>
      </c>
      <c r="H148" s="6">
        <v>262028</v>
      </c>
    </row>
    <row r="149" spans="2:8" hidden="1" outlineLevel="3" x14ac:dyDescent="0.25">
      <c r="B149" s="2" t="s">
        <v>128</v>
      </c>
      <c r="C149" s="25">
        <v>0</v>
      </c>
      <c r="D149" s="5">
        <v>2070</v>
      </c>
      <c r="E149" s="5">
        <v>4127</v>
      </c>
      <c r="F149" s="5">
        <v>5684</v>
      </c>
      <c r="G149" s="5">
        <v>8519</v>
      </c>
      <c r="H149" s="5">
        <v>9405</v>
      </c>
    </row>
    <row r="150" spans="2:8" hidden="1" outlineLevel="3" x14ac:dyDescent="0.25">
      <c r="B150" s="3" t="s">
        <v>93</v>
      </c>
      <c r="C150" s="6">
        <v>4088080</v>
      </c>
      <c r="D150" s="6">
        <v>4662150</v>
      </c>
      <c r="E150" s="6">
        <v>6501590</v>
      </c>
      <c r="F150" s="6">
        <v>7261746</v>
      </c>
      <c r="G150" s="6">
        <v>7491432</v>
      </c>
      <c r="H150" s="6">
        <v>7789142</v>
      </c>
    </row>
    <row r="151" spans="2:8" hidden="1" outlineLevel="3" x14ac:dyDescent="0.25">
      <c r="B151" s="2" t="s">
        <v>127</v>
      </c>
      <c r="C151" s="5">
        <v>6521</v>
      </c>
      <c r="D151" s="5">
        <v>71498</v>
      </c>
      <c r="E151" s="5">
        <v>50900</v>
      </c>
      <c r="F151" s="25">
        <v>0</v>
      </c>
      <c r="G151" s="25">
        <v>0</v>
      </c>
      <c r="H151" s="25">
        <v>0</v>
      </c>
    </row>
    <row r="152" spans="2:8" hidden="1" outlineLevel="3" x14ac:dyDescent="0.25">
      <c r="B152" s="3" t="s">
        <v>126</v>
      </c>
      <c r="C152" s="24">
        <v>110</v>
      </c>
      <c r="D152" s="24">
        <v>261</v>
      </c>
      <c r="E152" s="24">
        <v>463</v>
      </c>
      <c r="F152" s="24">
        <v>0</v>
      </c>
      <c r="G152" s="24">
        <v>891</v>
      </c>
      <c r="H152" s="24">
        <v>940</v>
      </c>
    </row>
    <row r="153" spans="2:8" hidden="1" outlineLevel="3" x14ac:dyDescent="0.25">
      <c r="B153" s="2" t="s">
        <v>125</v>
      </c>
      <c r="C153" s="25">
        <v>400</v>
      </c>
      <c r="D153" s="25">
        <v>504</v>
      </c>
      <c r="E153" s="25">
        <v>616</v>
      </c>
      <c r="F153" s="5">
        <v>5873</v>
      </c>
      <c r="G153" s="5">
        <v>9889</v>
      </c>
      <c r="H153" s="5">
        <v>5736</v>
      </c>
    </row>
    <row r="154" spans="2:8" outlineLevel="2" collapsed="1" x14ac:dyDescent="0.25">
      <c r="B154" s="3" t="s">
        <v>124</v>
      </c>
      <c r="C154" s="6">
        <v>101318191</v>
      </c>
      <c r="D154" s="6">
        <v>99708325</v>
      </c>
      <c r="E154" s="6">
        <v>104602744</v>
      </c>
      <c r="F154" s="6">
        <v>99621820</v>
      </c>
      <c r="G154" s="6">
        <v>78761228</v>
      </c>
      <c r="H154" s="6">
        <v>93278658</v>
      </c>
    </row>
    <row r="155" spans="2:8" hidden="1" outlineLevel="3" x14ac:dyDescent="0.25">
      <c r="B155" s="2" t="s">
        <v>123</v>
      </c>
      <c r="C155" s="5">
        <v>400468</v>
      </c>
      <c r="D155" s="5">
        <v>431443</v>
      </c>
      <c r="E155" s="5">
        <v>528489</v>
      </c>
      <c r="F155" s="5">
        <v>584826</v>
      </c>
      <c r="G155" s="5">
        <v>629848</v>
      </c>
      <c r="H155" s="5">
        <v>661124</v>
      </c>
    </row>
    <row r="156" spans="2:8" hidden="1" outlineLevel="3" x14ac:dyDescent="0.25">
      <c r="B156" s="3" t="s">
        <v>106</v>
      </c>
      <c r="C156" s="6">
        <v>9765448</v>
      </c>
      <c r="D156" s="6">
        <v>12520103</v>
      </c>
      <c r="E156" s="6">
        <v>15683994</v>
      </c>
      <c r="F156" s="6">
        <v>11222920</v>
      </c>
      <c r="G156" s="6">
        <v>8201948</v>
      </c>
      <c r="H156" s="6">
        <v>7903485</v>
      </c>
    </row>
    <row r="157" spans="2:8" hidden="1" outlineLevel="3" x14ac:dyDescent="0.25">
      <c r="B157" s="2" t="s">
        <v>105</v>
      </c>
      <c r="C157" s="5">
        <v>30814917</v>
      </c>
      <c r="D157" s="5">
        <v>29945117</v>
      </c>
      <c r="E157" s="5">
        <v>27511753</v>
      </c>
      <c r="F157" s="5">
        <v>24471582</v>
      </c>
      <c r="G157" s="5">
        <v>27601019</v>
      </c>
      <c r="H157" s="5">
        <v>27922870</v>
      </c>
    </row>
    <row r="158" spans="2:8" hidden="1" outlineLevel="3" x14ac:dyDescent="0.25">
      <c r="B158" s="3" t="s">
        <v>122</v>
      </c>
      <c r="C158" s="24">
        <v>9</v>
      </c>
      <c r="D158" s="24">
        <v>8</v>
      </c>
      <c r="E158" s="24">
        <v>3</v>
      </c>
      <c r="F158" s="24">
        <v>0</v>
      </c>
      <c r="G158" s="24">
        <v>0</v>
      </c>
      <c r="H158" s="24">
        <v>0</v>
      </c>
    </row>
    <row r="159" spans="2:8" hidden="1" outlineLevel="3" x14ac:dyDescent="0.25">
      <c r="B159" s="2" t="s">
        <v>104</v>
      </c>
      <c r="C159" s="5">
        <v>6334743</v>
      </c>
      <c r="D159" s="5">
        <v>5651639</v>
      </c>
      <c r="E159" s="5">
        <v>5694191</v>
      </c>
      <c r="F159" s="5">
        <v>6070779</v>
      </c>
      <c r="G159" s="5">
        <v>6469069</v>
      </c>
      <c r="H159" s="5">
        <v>6668408</v>
      </c>
    </row>
    <row r="160" spans="2:8" hidden="1" outlineLevel="3" x14ac:dyDescent="0.25">
      <c r="B160" s="3" t="s">
        <v>103</v>
      </c>
      <c r="C160" s="6">
        <v>569895</v>
      </c>
      <c r="D160" s="6">
        <v>772228</v>
      </c>
      <c r="E160" s="6">
        <v>694656</v>
      </c>
      <c r="F160" s="6">
        <v>856617</v>
      </c>
      <c r="G160" s="6">
        <v>970126</v>
      </c>
      <c r="H160" s="6">
        <v>1003257</v>
      </c>
    </row>
    <row r="161" spans="2:8" hidden="1" outlineLevel="3" x14ac:dyDescent="0.25">
      <c r="B161" s="2" t="s">
        <v>121</v>
      </c>
      <c r="C161" s="25">
        <v>0</v>
      </c>
      <c r="D161" s="25">
        <v>0</v>
      </c>
      <c r="E161" s="25">
        <v>0</v>
      </c>
      <c r="F161" s="25">
        <v>0</v>
      </c>
      <c r="G161" s="25">
        <v>0</v>
      </c>
      <c r="H161" s="25">
        <v>0</v>
      </c>
    </row>
    <row r="162" spans="2:8" hidden="1" outlineLevel="3" x14ac:dyDescent="0.25">
      <c r="B162" s="3" t="s">
        <v>102</v>
      </c>
      <c r="C162" s="6">
        <v>769046</v>
      </c>
      <c r="D162" s="6">
        <v>858824</v>
      </c>
      <c r="E162" s="6">
        <v>958463</v>
      </c>
      <c r="F162" s="6">
        <v>1000157</v>
      </c>
      <c r="G162" s="6">
        <v>1058656</v>
      </c>
      <c r="H162" s="6">
        <v>1122933</v>
      </c>
    </row>
    <row r="163" spans="2:8" hidden="1" outlineLevel="3" x14ac:dyDescent="0.25">
      <c r="B163" s="2" t="s">
        <v>120</v>
      </c>
      <c r="C163" s="5">
        <v>25617</v>
      </c>
      <c r="D163" s="5">
        <v>17795</v>
      </c>
      <c r="E163" s="25">
        <v>0</v>
      </c>
      <c r="F163" s="25">
        <v>0</v>
      </c>
      <c r="G163" s="25">
        <v>0</v>
      </c>
      <c r="H163" s="25">
        <v>0</v>
      </c>
    </row>
    <row r="164" spans="2:8" hidden="1" outlineLevel="3" x14ac:dyDescent="0.25">
      <c r="B164" s="3" t="s">
        <v>119</v>
      </c>
      <c r="C164" s="6">
        <v>254164</v>
      </c>
      <c r="D164" s="6">
        <v>283397</v>
      </c>
      <c r="E164" s="6">
        <v>321734</v>
      </c>
      <c r="F164" s="6">
        <v>610851</v>
      </c>
      <c r="G164" s="6">
        <v>402833</v>
      </c>
      <c r="H164" s="6">
        <v>1930437</v>
      </c>
    </row>
    <row r="165" spans="2:8" hidden="1" outlineLevel="3" x14ac:dyDescent="0.25">
      <c r="B165" s="2" t="s">
        <v>118</v>
      </c>
      <c r="C165" s="5">
        <v>3293</v>
      </c>
      <c r="D165" s="5">
        <v>7493</v>
      </c>
      <c r="E165" s="5">
        <v>10547</v>
      </c>
      <c r="F165" s="5">
        <v>12688</v>
      </c>
      <c r="G165" s="5">
        <v>14533</v>
      </c>
      <c r="H165" s="5">
        <v>15966</v>
      </c>
    </row>
    <row r="166" spans="2:8" hidden="1" outlineLevel="3" x14ac:dyDescent="0.25">
      <c r="B166" s="3" t="s">
        <v>99</v>
      </c>
      <c r="C166" s="6">
        <v>13171733</v>
      </c>
      <c r="D166" s="6">
        <v>13458885</v>
      </c>
      <c r="E166" s="6">
        <v>12439671</v>
      </c>
      <c r="F166" s="6">
        <v>11390290</v>
      </c>
      <c r="G166" s="6">
        <v>10945196</v>
      </c>
      <c r="H166" s="6">
        <v>10704728</v>
      </c>
    </row>
    <row r="167" spans="2:8" hidden="1" outlineLevel="3" x14ac:dyDescent="0.25">
      <c r="B167" s="2" t="s">
        <v>97</v>
      </c>
      <c r="C167" s="5">
        <v>8123091</v>
      </c>
      <c r="D167" s="5">
        <v>7158743</v>
      </c>
      <c r="E167" s="5">
        <v>8451518</v>
      </c>
      <c r="F167" s="5">
        <v>9182595</v>
      </c>
      <c r="G167" s="5">
        <v>10889453</v>
      </c>
      <c r="H167" s="25">
        <v>0</v>
      </c>
    </row>
    <row r="168" spans="2:8" hidden="1" outlineLevel="3" x14ac:dyDescent="0.25">
      <c r="B168" s="3" t="s">
        <v>96</v>
      </c>
      <c r="C168" s="6">
        <v>595166</v>
      </c>
      <c r="D168" s="6">
        <v>690301</v>
      </c>
      <c r="E168" s="6">
        <v>852991</v>
      </c>
      <c r="F168" s="6">
        <v>925701</v>
      </c>
      <c r="G168" s="6">
        <v>1139321</v>
      </c>
      <c r="H168" s="6">
        <v>1054475</v>
      </c>
    </row>
    <row r="169" spans="2:8" hidden="1" outlineLevel="3" x14ac:dyDescent="0.25">
      <c r="B169" s="2" t="s">
        <v>117</v>
      </c>
      <c r="C169" s="25">
        <v>0</v>
      </c>
      <c r="D169" s="25">
        <v>202</v>
      </c>
      <c r="E169" s="5">
        <v>1686</v>
      </c>
      <c r="F169" s="5">
        <v>6212</v>
      </c>
      <c r="G169" s="5">
        <v>7843</v>
      </c>
      <c r="H169" s="5">
        <v>8365</v>
      </c>
    </row>
    <row r="170" spans="2:8" hidden="1" outlineLevel="3" x14ac:dyDescent="0.25">
      <c r="B170" s="3" t="s">
        <v>116</v>
      </c>
      <c r="C170" s="24">
        <v>0</v>
      </c>
      <c r="D170" s="6">
        <v>25337</v>
      </c>
      <c r="E170" s="6">
        <v>22819</v>
      </c>
      <c r="F170" s="6">
        <v>32919</v>
      </c>
      <c r="G170" s="6">
        <v>40566</v>
      </c>
      <c r="H170" s="6">
        <v>44331</v>
      </c>
    </row>
    <row r="171" spans="2:8" hidden="1" outlineLevel="3" x14ac:dyDescent="0.25">
      <c r="B171" s="2" t="s">
        <v>115</v>
      </c>
      <c r="C171" s="5">
        <v>20889658</v>
      </c>
      <c r="D171" s="5">
        <v>18364448</v>
      </c>
      <c r="E171" s="5">
        <v>20947658</v>
      </c>
      <c r="F171" s="5">
        <v>22982274</v>
      </c>
      <c r="G171" s="25">
        <v>0</v>
      </c>
      <c r="H171" s="5">
        <v>23932863</v>
      </c>
    </row>
    <row r="172" spans="2:8" hidden="1" outlineLevel="3" x14ac:dyDescent="0.25">
      <c r="B172" s="3" t="s">
        <v>114</v>
      </c>
      <c r="C172" s="24">
        <v>116</v>
      </c>
      <c r="D172" s="24">
        <v>174</v>
      </c>
      <c r="E172" s="24">
        <v>256</v>
      </c>
      <c r="F172" s="24">
        <v>322</v>
      </c>
      <c r="G172" s="24">
        <v>391</v>
      </c>
      <c r="H172" s="24">
        <v>443</v>
      </c>
    </row>
    <row r="173" spans="2:8" hidden="1" outlineLevel="3" x14ac:dyDescent="0.25">
      <c r="B173" s="2" t="s">
        <v>113</v>
      </c>
      <c r="C173" s="5">
        <v>2243</v>
      </c>
      <c r="D173" s="5">
        <v>1046</v>
      </c>
      <c r="E173" s="25">
        <v>520</v>
      </c>
      <c r="F173" s="25">
        <v>0</v>
      </c>
      <c r="G173" s="25">
        <v>0</v>
      </c>
      <c r="H173" s="25">
        <v>0</v>
      </c>
    </row>
    <row r="174" spans="2:8" hidden="1" outlineLevel="3" x14ac:dyDescent="0.25">
      <c r="B174" s="3" t="s">
        <v>93</v>
      </c>
      <c r="C174" s="6">
        <v>8850811</v>
      </c>
      <c r="D174" s="6">
        <v>8592590</v>
      </c>
      <c r="E174" s="6">
        <v>8861723</v>
      </c>
      <c r="F174" s="6">
        <v>8761477</v>
      </c>
      <c r="G174" s="6">
        <v>8760640</v>
      </c>
      <c r="H174" s="6">
        <v>8759802</v>
      </c>
    </row>
    <row r="175" spans="2:8" hidden="1" outlineLevel="3" x14ac:dyDescent="0.25">
      <c r="B175" s="2" t="s">
        <v>112</v>
      </c>
      <c r="C175" s="5">
        <v>21067</v>
      </c>
      <c r="D175" s="5">
        <v>10911</v>
      </c>
      <c r="E175" s="5">
        <v>10246</v>
      </c>
      <c r="F175" s="5">
        <v>18903</v>
      </c>
      <c r="G175" s="5">
        <v>20354</v>
      </c>
      <c r="H175" s="5">
        <v>20675</v>
      </c>
    </row>
    <row r="176" spans="2:8" hidden="1" outlineLevel="3" x14ac:dyDescent="0.25">
      <c r="B176" s="3" t="s">
        <v>92</v>
      </c>
      <c r="C176" s="6">
        <v>233585</v>
      </c>
      <c r="D176" s="6">
        <v>466233</v>
      </c>
      <c r="E176" s="6">
        <v>1408880</v>
      </c>
      <c r="F176" s="6">
        <v>1352362</v>
      </c>
      <c r="G176" s="6">
        <v>1440573</v>
      </c>
      <c r="H176" s="6">
        <v>1346386</v>
      </c>
    </row>
    <row r="177" spans="2:8" hidden="1" outlineLevel="3" x14ac:dyDescent="0.25">
      <c r="B177" s="2" t="s">
        <v>111</v>
      </c>
      <c r="C177" s="5">
        <v>462233</v>
      </c>
      <c r="D177" s="5">
        <v>364419</v>
      </c>
      <c r="E177" s="5">
        <v>113587</v>
      </c>
      <c r="F177" s="5">
        <v>90833</v>
      </c>
      <c r="G177" s="5">
        <v>94308</v>
      </c>
      <c r="H177" s="5">
        <v>97467</v>
      </c>
    </row>
    <row r="178" spans="2:8" hidden="1" outlineLevel="3" x14ac:dyDescent="0.25">
      <c r="B178" s="3" t="s">
        <v>110</v>
      </c>
      <c r="C178" s="24">
        <v>0</v>
      </c>
      <c r="D178" s="6">
        <v>39330</v>
      </c>
      <c r="E178" s="6">
        <v>46695</v>
      </c>
      <c r="F178" s="6">
        <v>11502</v>
      </c>
      <c r="G178" s="6">
        <v>40559</v>
      </c>
      <c r="H178" s="6">
        <v>43866</v>
      </c>
    </row>
    <row r="179" spans="2:8" hidden="1" outlineLevel="3" x14ac:dyDescent="0.25">
      <c r="B179" s="2" t="s">
        <v>109</v>
      </c>
      <c r="C179" s="5">
        <v>30888</v>
      </c>
      <c r="D179" s="5">
        <v>47659</v>
      </c>
      <c r="E179" s="5">
        <v>40650</v>
      </c>
      <c r="F179" s="5">
        <v>35974</v>
      </c>
      <c r="G179" s="5">
        <v>33775</v>
      </c>
      <c r="H179" s="5">
        <v>36561</v>
      </c>
    </row>
    <row r="180" spans="2:8" hidden="1" outlineLevel="3" x14ac:dyDescent="0.25">
      <c r="B180" s="3" t="s">
        <v>108</v>
      </c>
      <c r="C180" s="24">
        <v>0</v>
      </c>
      <c r="D180" s="24">
        <v>0</v>
      </c>
      <c r="E180" s="24">
        <v>14</v>
      </c>
      <c r="F180" s="24">
        <v>36</v>
      </c>
      <c r="G180" s="24">
        <v>217</v>
      </c>
      <c r="H180" s="24">
        <v>216</v>
      </c>
    </row>
    <row r="181" spans="2:8" outlineLevel="2" collapsed="1" x14ac:dyDescent="0.25">
      <c r="B181" s="2" t="s">
        <v>107</v>
      </c>
      <c r="C181" s="5">
        <v>4768794</v>
      </c>
      <c r="D181" s="5">
        <v>4668799</v>
      </c>
      <c r="E181" s="5">
        <v>1248878</v>
      </c>
      <c r="F181" s="5">
        <v>851381</v>
      </c>
      <c r="G181" s="5">
        <v>805483</v>
      </c>
      <c r="H181" s="5">
        <v>600180</v>
      </c>
    </row>
    <row r="182" spans="2:8" hidden="1" outlineLevel="3" x14ac:dyDescent="0.25">
      <c r="B182" s="3" t="s">
        <v>106</v>
      </c>
      <c r="C182" s="6">
        <v>3870577</v>
      </c>
      <c r="D182" s="6">
        <v>3596751</v>
      </c>
      <c r="E182" s="6">
        <v>72223</v>
      </c>
      <c r="F182" s="6">
        <v>39708</v>
      </c>
      <c r="G182" s="6">
        <v>64322</v>
      </c>
      <c r="H182" s="6">
        <v>58398</v>
      </c>
    </row>
    <row r="183" spans="2:8" hidden="1" outlineLevel="3" x14ac:dyDescent="0.25">
      <c r="B183" s="2" t="s">
        <v>105</v>
      </c>
      <c r="C183" s="25">
        <v>0</v>
      </c>
      <c r="D183" s="25">
        <v>0</v>
      </c>
      <c r="E183" s="5">
        <v>374642</v>
      </c>
      <c r="F183" s="25">
        <v>0</v>
      </c>
      <c r="G183" s="25">
        <v>0</v>
      </c>
      <c r="H183" s="25">
        <v>0</v>
      </c>
    </row>
    <row r="184" spans="2:8" hidden="1" outlineLevel="3" x14ac:dyDescent="0.25">
      <c r="B184" s="3" t="s">
        <v>104</v>
      </c>
      <c r="C184" s="24">
        <v>5</v>
      </c>
      <c r="D184" s="24">
        <v>2</v>
      </c>
      <c r="E184" s="24">
        <v>0</v>
      </c>
      <c r="F184" s="24">
        <v>0</v>
      </c>
      <c r="G184" s="24">
        <v>0</v>
      </c>
      <c r="H184" s="24">
        <v>0</v>
      </c>
    </row>
    <row r="185" spans="2:8" hidden="1" outlineLevel="3" x14ac:dyDescent="0.25">
      <c r="B185" s="2" t="s">
        <v>103</v>
      </c>
      <c r="C185" s="25">
        <v>0</v>
      </c>
      <c r="D185" s="5">
        <v>107297</v>
      </c>
      <c r="E185" s="5">
        <v>115800</v>
      </c>
      <c r="F185" s="5">
        <v>118419</v>
      </c>
      <c r="G185" s="5">
        <v>137626</v>
      </c>
      <c r="H185" s="5">
        <v>204647</v>
      </c>
    </row>
    <row r="186" spans="2:8" hidden="1" outlineLevel="3" x14ac:dyDescent="0.25">
      <c r="B186" s="3" t="s">
        <v>102</v>
      </c>
      <c r="C186" s="6">
        <v>481805</v>
      </c>
      <c r="D186" s="6">
        <v>469881</v>
      </c>
      <c r="E186" s="6">
        <v>441296</v>
      </c>
      <c r="F186" s="6">
        <v>421388</v>
      </c>
      <c r="G186" s="6">
        <v>430173</v>
      </c>
      <c r="H186" s="6">
        <v>328453</v>
      </c>
    </row>
    <row r="187" spans="2:8" hidden="1" outlineLevel="3" x14ac:dyDescent="0.25">
      <c r="B187" s="2" t="s">
        <v>101</v>
      </c>
      <c r="C187" s="5">
        <v>44811</v>
      </c>
      <c r="D187" s="5">
        <v>44812</v>
      </c>
      <c r="E187" s="5">
        <v>35581</v>
      </c>
      <c r="F187" s="5">
        <v>26915</v>
      </c>
      <c r="G187" s="25">
        <v>0</v>
      </c>
      <c r="H187" s="25">
        <v>0</v>
      </c>
    </row>
    <row r="188" spans="2:8" hidden="1" outlineLevel="3" x14ac:dyDescent="0.25">
      <c r="B188" s="3" t="s">
        <v>100</v>
      </c>
      <c r="C188" s="24">
        <v>0</v>
      </c>
      <c r="D188" s="24">
        <v>0</v>
      </c>
      <c r="E188" s="24">
        <v>0</v>
      </c>
      <c r="F188" s="24">
        <v>0</v>
      </c>
      <c r="G188" s="6">
        <v>2597</v>
      </c>
      <c r="H188" s="6">
        <v>2518</v>
      </c>
    </row>
    <row r="189" spans="2:8" hidden="1" outlineLevel="3" x14ac:dyDescent="0.25">
      <c r="B189" s="2" t="s">
        <v>99</v>
      </c>
      <c r="C189" s="5">
        <v>35199</v>
      </c>
      <c r="D189" s="5">
        <v>113659</v>
      </c>
      <c r="E189" s="5">
        <v>206330</v>
      </c>
      <c r="F189" s="5">
        <v>240560</v>
      </c>
      <c r="G189" s="5">
        <v>165348</v>
      </c>
      <c r="H189" s="25">
        <v>416</v>
      </c>
    </row>
    <row r="190" spans="2:8" hidden="1" outlineLevel="3" x14ac:dyDescent="0.25">
      <c r="B190" s="3" t="s">
        <v>98</v>
      </c>
      <c r="C190" s="24">
        <v>0</v>
      </c>
      <c r="D190" s="24">
        <v>0</v>
      </c>
      <c r="E190" s="24">
        <v>0</v>
      </c>
      <c r="F190" s="24">
        <v>0</v>
      </c>
      <c r="G190" s="24">
        <v>0</v>
      </c>
      <c r="H190" s="24">
        <v>0</v>
      </c>
    </row>
    <row r="191" spans="2:8" hidden="1" outlineLevel="3" x14ac:dyDescent="0.25">
      <c r="B191" s="2" t="s">
        <v>97</v>
      </c>
      <c r="C191" s="25">
        <v>0</v>
      </c>
      <c r="D191" s="25">
        <v>0</v>
      </c>
      <c r="E191" s="25">
        <v>0</v>
      </c>
      <c r="F191" s="25">
        <v>0</v>
      </c>
      <c r="G191" s="25">
        <v>0</v>
      </c>
      <c r="H191" s="25">
        <v>0</v>
      </c>
    </row>
    <row r="192" spans="2:8" hidden="1" outlineLevel="3" x14ac:dyDescent="0.25">
      <c r="B192" s="3" t="s">
        <v>96</v>
      </c>
      <c r="C192" s="24">
        <v>0</v>
      </c>
      <c r="D192" s="24">
        <v>0</v>
      </c>
      <c r="E192" s="24">
        <v>0</v>
      </c>
      <c r="F192" s="24">
        <v>0</v>
      </c>
      <c r="G192" s="24">
        <v>0</v>
      </c>
      <c r="H192" s="24">
        <v>0</v>
      </c>
    </row>
    <row r="193" spans="2:8" hidden="1" outlineLevel="3" x14ac:dyDescent="0.25">
      <c r="B193" s="2" t="s">
        <v>95</v>
      </c>
      <c r="C193" s="25">
        <v>0</v>
      </c>
      <c r="D193" s="25">
        <v>0</v>
      </c>
      <c r="E193" s="25">
        <v>0</v>
      </c>
      <c r="F193" s="25">
        <v>0</v>
      </c>
      <c r="G193" s="25">
        <v>0</v>
      </c>
      <c r="H193" s="25">
        <v>0</v>
      </c>
    </row>
    <row r="194" spans="2:8" hidden="1" outlineLevel="3" x14ac:dyDescent="0.25">
      <c r="B194" s="3" t="s">
        <v>94</v>
      </c>
      <c r="C194" s="24">
        <v>0</v>
      </c>
      <c r="D194" s="24">
        <v>0</v>
      </c>
      <c r="E194" s="6">
        <v>3006</v>
      </c>
      <c r="F194" s="6">
        <v>4391</v>
      </c>
      <c r="G194" s="6">
        <v>5417</v>
      </c>
      <c r="H194" s="6">
        <v>5748</v>
      </c>
    </row>
    <row r="195" spans="2:8" hidden="1" outlineLevel="3" x14ac:dyDescent="0.25">
      <c r="B195" s="2" t="s">
        <v>93</v>
      </c>
      <c r="C195" s="5">
        <v>336397</v>
      </c>
      <c r="D195" s="5">
        <v>336397</v>
      </c>
      <c r="E195" s="25">
        <v>0</v>
      </c>
      <c r="F195" s="25">
        <v>0</v>
      </c>
      <c r="G195" s="25">
        <v>0</v>
      </c>
      <c r="H195" s="25">
        <v>0</v>
      </c>
    </row>
    <row r="196" spans="2:8" hidden="1" outlineLevel="3" x14ac:dyDescent="0.25">
      <c r="B196" s="3" t="s">
        <v>92</v>
      </c>
      <c r="C196" s="24">
        <v>0</v>
      </c>
      <c r="D196" s="24">
        <v>0</v>
      </c>
      <c r="E196" s="24">
        <v>0</v>
      </c>
      <c r="F196" s="24">
        <v>0</v>
      </c>
      <c r="G196" s="24">
        <v>0</v>
      </c>
      <c r="H196" s="24">
        <v>0</v>
      </c>
    </row>
    <row r="197" spans="2:8" outlineLevel="1" x14ac:dyDescent="0.25">
      <c r="B197" s="2" t="s">
        <v>91</v>
      </c>
      <c r="C197" s="5">
        <v>55483248</v>
      </c>
      <c r="D197" s="5">
        <v>64274927</v>
      </c>
      <c r="E197" s="5">
        <v>68103101</v>
      </c>
      <c r="F197" s="5">
        <v>75448906</v>
      </c>
      <c r="G197" s="5">
        <v>72093336</v>
      </c>
      <c r="H197" s="5">
        <v>63921272</v>
      </c>
    </row>
    <row r="198" spans="2:8" outlineLevel="1" x14ac:dyDescent="0.25">
      <c r="B198" s="3" t="s">
        <v>90</v>
      </c>
      <c r="C198" s="6">
        <v>48872159</v>
      </c>
      <c r="D198" s="6">
        <v>56355113</v>
      </c>
      <c r="E198" s="6">
        <v>59534606</v>
      </c>
      <c r="F198" s="6">
        <v>70060293</v>
      </c>
      <c r="G198" s="6">
        <v>64459012</v>
      </c>
      <c r="H198" s="6">
        <v>57039145</v>
      </c>
    </row>
    <row r="199" spans="2:8" ht="22.5" customHeight="1" x14ac:dyDescent="0.25">
      <c r="B199" s="122" t="s">
        <v>45</v>
      </c>
      <c r="C199" s="123"/>
      <c r="D199" s="123"/>
      <c r="E199" s="123"/>
      <c r="F199" s="123"/>
      <c r="G199" s="123"/>
      <c r="H199" s="123"/>
    </row>
    <row r="200" spans="2:8" ht="22.5" customHeight="1" x14ac:dyDescent="0.25">
      <c r="B200" s="122" t="s">
        <v>89</v>
      </c>
      <c r="C200" s="123"/>
      <c r="D200" s="123"/>
      <c r="E200" s="123"/>
      <c r="F200" s="123"/>
      <c r="G200" s="123"/>
      <c r="H200" s="123"/>
    </row>
    <row r="201" spans="2:8" ht="22.5" customHeight="1" x14ac:dyDescent="0.25">
      <c r="B201" s="122" t="s">
        <v>88</v>
      </c>
      <c r="C201" s="123"/>
      <c r="D201" s="123"/>
      <c r="E201" s="123"/>
      <c r="F201" s="123"/>
      <c r="G201" s="123"/>
      <c r="H201" s="123"/>
    </row>
    <row r="202" spans="2:8" ht="22.5" customHeight="1" x14ac:dyDescent="0.25">
      <c r="B202" s="122" t="s">
        <v>87</v>
      </c>
      <c r="C202" s="123"/>
      <c r="D202" s="123"/>
      <c r="E202" s="123"/>
      <c r="F202" s="123"/>
      <c r="G202" s="123"/>
      <c r="H202" s="123"/>
    </row>
    <row r="203" spans="2:8" ht="22.5" customHeight="1" x14ac:dyDescent="0.25">
      <c r="B203" s="122" t="s">
        <v>86</v>
      </c>
      <c r="C203" s="123"/>
      <c r="D203" s="123"/>
      <c r="E203" s="123"/>
      <c r="F203" s="123"/>
      <c r="G203" s="123"/>
      <c r="H203" s="123"/>
    </row>
    <row r="204" spans="2:8" ht="22.5" customHeight="1" x14ac:dyDescent="0.25">
      <c r="B204" s="122" t="s">
        <v>85</v>
      </c>
      <c r="C204" s="123"/>
      <c r="D204" s="123"/>
      <c r="E204" s="123"/>
      <c r="F204" s="123"/>
      <c r="G204" s="123"/>
      <c r="H204" s="123"/>
    </row>
    <row r="205" spans="2:8" ht="22.5" customHeight="1" x14ac:dyDescent="0.25">
      <c r="B205" s="122" t="s">
        <v>84</v>
      </c>
      <c r="C205" s="123"/>
      <c r="D205" s="123"/>
      <c r="E205" s="123"/>
      <c r="F205" s="123"/>
      <c r="G205" s="123"/>
      <c r="H205" s="123"/>
    </row>
    <row r="206" spans="2:8" ht="22.5" customHeight="1" x14ac:dyDescent="0.25">
      <c r="B206" s="122" t="s">
        <v>83</v>
      </c>
      <c r="C206" s="123"/>
      <c r="D206" s="123"/>
      <c r="E206" s="123"/>
      <c r="F206" s="123"/>
      <c r="G206" s="123"/>
      <c r="H206" s="123"/>
    </row>
    <row r="207" spans="2:8" ht="22.5" customHeight="1" x14ac:dyDescent="0.25">
      <c r="B207" s="122" t="s">
        <v>82</v>
      </c>
      <c r="C207" s="123"/>
      <c r="D207" s="123"/>
      <c r="E207" s="123"/>
      <c r="F207" s="123"/>
      <c r="G207" s="123"/>
      <c r="H207" s="123"/>
    </row>
  </sheetData>
  <mergeCells count="13">
    <mergeCell ref="B10:H10"/>
    <mergeCell ref="B11:H11"/>
    <mergeCell ref="B90:H90"/>
    <mergeCell ref="B203:H203"/>
    <mergeCell ref="B204:H204"/>
    <mergeCell ref="B205:H205"/>
    <mergeCell ref="B206:H206"/>
    <mergeCell ref="B207:H207"/>
    <mergeCell ref="B91:H91"/>
    <mergeCell ref="B199:H199"/>
    <mergeCell ref="B200:H200"/>
    <mergeCell ref="B201:H201"/>
    <mergeCell ref="B202:H20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A6E7A-D09C-F947-92B1-F8C55EA77704}">
  <dimension ref="A3:K25"/>
  <sheetViews>
    <sheetView showGridLines="0" workbookViewId="0">
      <selection activeCell="G15" sqref="G15"/>
    </sheetView>
  </sheetViews>
  <sheetFormatPr baseColWidth="10" defaultRowHeight="15" x14ac:dyDescent="0.25"/>
  <cols>
    <col min="1" max="1" width="29.85546875" customWidth="1"/>
    <col min="3" max="4" width="12" bestFit="1" customWidth="1"/>
    <col min="5" max="5" width="15.42578125" customWidth="1"/>
    <col min="10" max="10" width="18" bestFit="1" customWidth="1"/>
    <col min="11" max="11" width="17.42578125" bestFit="1" customWidth="1"/>
    <col min="13" max="13" width="19.5703125" bestFit="1" customWidth="1"/>
    <col min="14" max="14" width="19" bestFit="1" customWidth="1"/>
  </cols>
  <sheetData>
    <row r="3" spans="1:11" ht="15.75" thickBot="1" x14ac:dyDescent="0.3"/>
    <row r="4" spans="1:11" ht="15.75" thickBot="1" x14ac:dyDescent="0.3">
      <c r="I4" s="126" t="s">
        <v>256</v>
      </c>
      <c r="J4" s="127"/>
      <c r="K4" s="128"/>
    </row>
    <row r="5" spans="1:11" ht="15.75" thickBot="1" x14ac:dyDescent="0.3">
      <c r="B5" s="82" t="s">
        <v>269</v>
      </c>
      <c r="C5" s="131" t="s">
        <v>151</v>
      </c>
      <c r="D5" s="132"/>
      <c r="E5" s="133" t="s">
        <v>255</v>
      </c>
      <c r="F5" s="134"/>
      <c r="I5" s="98" t="s">
        <v>264</v>
      </c>
      <c r="J5" s="98" t="s">
        <v>246</v>
      </c>
      <c r="K5" s="99" t="s">
        <v>245</v>
      </c>
    </row>
    <row r="6" spans="1:11" ht="16.5" thickBot="1" x14ac:dyDescent="0.3">
      <c r="B6" s="97" t="s">
        <v>152</v>
      </c>
      <c r="C6" s="129">
        <f>0.1*0.04*tarjetas!H12*0.4</f>
        <v>45095.036800000002</v>
      </c>
      <c r="D6" s="129"/>
      <c r="E6" s="129">
        <f>C6/0.4*0.016</f>
        <v>1803.8014720000001</v>
      </c>
      <c r="F6" s="135"/>
      <c r="G6" s="90">
        <f>tarjetas!H12*0.1</f>
        <v>2818439.8000000003</v>
      </c>
      <c r="I6" s="91">
        <v>2021</v>
      </c>
      <c r="J6" s="92">
        <v>45095</v>
      </c>
      <c r="K6" s="93">
        <v>45095</v>
      </c>
    </row>
    <row r="7" spans="1:11" ht="16.5" thickBot="1" x14ac:dyDescent="0.3">
      <c r="B7" s="97" t="s">
        <v>153</v>
      </c>
      <c r="C7" s="130">
        <f>0.1*0.04*tarjetas!H92*0.4</f>
        <v>219511.80960000001</v>
      </c>
      <c r="D7" s="130"/>
      <c r="E7" s="130">
        <f>C7*G7</f>
        <v>1419.0142299549325</v>
      </c>
      <c r="F7" s="136"/>
      <c r="G7" s="90">
        <f>F11/G6</f>
        <v>6.4644095119105269E-3</v>
      </c>
      <c r="I7" s="91">
        <v>2022</v>
      </c>
      <c r="J7" s="92">
        <v>48703</v>
      </c>
      <c r="K7" s="93">
        <v>48703</v>
      </c>
    </row>
    <row r="8" spans="1:11" ht="15.75" x14ac:dyDescent="0.25">
      <c r="G8" s="90"/>
      <c r="I8" s="91">
        <v>2023</v>
      </c>
      <c r="J8" s="92">
        <v>52599</v>
      </c>
      <c r="K8" s="93">
        <v>52599</v>
      </c>
    </row>
    <row r="9" spans="1:11" ht="15.75" x14ac:dyDescent="0.25">
      <c r="G9" s="90"/>
      <c r="I9" s="91">
        <v>2024</v>
      </c>
      <c r="J9" s="92">
        <v>56807</v>
      </c>
      <c r="K9" s="93">
        <v>56807</v>
      </c>
    </row>
    <row r="10" spans="1:11" ht="15.75" x14ac:dyDescent="0.25">
      <c r="A10" s="90"/>
      <c r="B10" s="90"/>
      <c r="C10" s="90"/>
      <c r="D10" s="90"/>
      <c r="E10" s="90"/>
      <c r="F10" s="90"/>
      <c r="G10" s="90"/>
      <c r="I10" s="91">
        <v>2025</v>
      </c>
      <c r="J10" s="92">
        <v>61352</v>
      </c>
      <c r="K10" s="93">
        <v>61352</v>
      </c>
    </row>
    <row r="11" spans="1:11" ht="15.75" x14ac:dyDescent="0.25">
      <c r="A11" s="90"/>
      <c r="B11" s="90"/>
      <c r="C11" s="90">
        <f>C6/(1.15)^9</f>
        <v>12818.823931807136</v>
      </c>
      <c r="D11" s="90">
        <f>C11*5</f>
        <v>64094.119659035678</v>
      </c>
      <c r="E11" s="90">
        <f>(1.15)^9</f>
        <v>3.5178762919199191</v>
      </c>
      <c r="F11" s="90">
        <f>D11/E11</f>
        <v>18219.549051867205</v>
      </c>
      <c r="G11" s="90">
        <f>F11/C6</f>
        <v>0.40402559449440795</v>
      </c>
      <c r="I11" s="91">
        <v>2026</v>
      </c>
      <c r="J11" s="92">
        <v>66260</v>
      </c>
      <c r="K11" s="93">
        <v>66260</v>
      </c>
    </row>
    <row r="12" spans="1:11" ht="15.75" x14ac:dyDescent="0.25">
      <c r="A12" s="90"/>
      <c r="B12" s="90"/>
      <c r="C12" s="90">
        <f>C7/(1.15)^9</f>
        <v>62398.956468193217</v>
      </c>
      <c r="D12" s="90">
        <f>C12*5</f>
        <v>311994.78234096611</v>
      </c>
      <c r="E12" s="90"/>
      <c r="F12" s="90">
        <f>D12/E11</f>
        <v>88688.389372183286</v>
      </c>
      <c r="G12" s="90"/>
      <c r="I12" s="91">
        <v>2027</v>
      </c>
      <c r="J12" s="92">
        <v>71561</v>
      </c>
      <c r="K12" s="93">
        <v>71561</v>
      </c>
    </row>
    <row r="13" spans="1:11" ht="15.75" x14ac:dyDescent="0.25">
      <c r="A13" s="90"/>
      <c r="B13" s="90"/>
      <c r="C13" s="90"/>
      <c r="D13" s="90"/>
      <c r="E13" s="90"/>
      <c r="F13" s="90" t="e">
        <f>F11*(1+#REF!)^9</f>
        <v>#REF!</v>
      </c>
      <c r="G13" s="90"/>
      <c r="I13" s="91">
        <v>2028</v>
      </c>
      <c r="J13" s="92">
        <v>77286</v>
      </c>
      <c r="K13" s="93">
        <v>77286</v>
      </c>
    </row>
    <row r="14" spans="1:11" ht="15.75" x14ac:dyDescent="0.25">
      <c r="A14" s="90"/>
      <c r="B14" s="90"/>
      <c r="C14" s="90"/>
      <c r="D14" s="90"/>
      <c r="E14" s="90"/>
      <c r="F14" s="90"/>
      <c r="G14" s="90"/>
      <c r="I14" s="91">
        <v>2029</v>
      </c>
      <c r="J14" s="92">
        <v>83469</v>
      </c>
      <c r="K14" s="93">
        <v>83469</v>
      </c>
    </row>
    <row r="15" spans="1:11" ht="16.5" thickBot="1" x14ac:dyDescent="0.3">
      <c r="A15" s="90"/>
      <c r="B15" s="90"/>
      <c r="C15" s="90">
        <v>393983804</v>
      </c>
      <c r="D15" s="90"/>
      <c r="E15" s="90"/>
      <c r="F15" s="90"/>
      <c r="G15" s="90"/>
      <c r="I15" s="94">
        <v>2030</v>
      </c>
      <c r="J15" s="95">
        <v>90147</v>
      </c>
      <c r="K15" s="96">
        <v>90147</v>
      </c>
    </row>
    <row r="16" spans="1:11" x14ac:dyDescent="0.25">
      <c r="A16" s="90"/>
      <c r="B16" s="90">
        <v>3</v>
      </c>
      <c r="C16" s="90">
        <f>C15*0.36</f>
        <v>141834169.44</v>
      </c>
      <c r="D16" s="90"/>
      <c r="E16" s="90"/>
      <c r="F16" s="90"/>
      <c r="G16" s="90"/>
    </row>
    <row r="17" spans="1:10" x14ac:dyDescent="0.25">
      <c r="A17" s="90"/>
      <c r="B17" s="90"/>
      <c r="C17" s="90">
        <f>C15-C18</f>
        <v>393969620.58305597</v>
      </c>
      <c r="D17" s="90"/>
      <c r="E17" s="90"/>
      <c r="F17" s="90"/>
      <c r="G17" s="90"/>
    </row>
    <row r="18" spans="1:10" x14ac:dyDescent="0.25">
      <c r="A18" s="90"/>
      <c r="B18" s="90"/>
      <c r="C18" s="90">
        <f>0.001*0.1*C16</f>
        <v>14183.416944000001</v>
      </c>
      <c r="D18" s="90"/>
      <c r="E18" s="90">
        <f>C18*(1.25)^9</f>
        <v>105674.69108104706</v>
      </c>
      <c r="F18" s="90"/>
      <c r="G18" s="90"/>
      <c r="H18" s="90"/>
      <c r="I18" s="90"/>
      <c r="J18" s="90"/>
    </row>
    <row r="19" spans="1:10" x14ac:dyDescent="0.25">
      <c r="A19" s="90"/>
      <c r="B19" s="90"/>
      <c r="C19" s="90">
        <f>C17*0.001*0.1</f>
        <v>39396.962058305602</v>
      </c>
      <c r="D19" s="90"/>
      <c r="E19" s="90"/>
      <c r="F19" s="90"/>
      <c r="G19" s="90"/>
      <c r="H19" s="90"/>
      <c r="I19" s="90"/>
      <c r="J19" s="90"/>
    </row>
    <row r="20" spans="1:10" x14ac:dyDescent="0.25">
      <c r="A20" s="90"/>
      <c r="B20" s="90"/>
      <c r="C20" s="90">
        <f>C19/C12</f>
        <v>0.63137213005136583</v>
      </c>
      <c r="D20" s="90"/>
      <c r="E20" s="90"/>
      <c r="F20" s="90"/>
      <c r="G20" s="90"/>
      <c r="H20" s="90"/>
      <c r="I20" s="90"/>
      <c r="J20" s="90"/>
    </row>
    <row r="21" spans="1:10" x14ac:dyDescent="0.25">
      <c r="A21" s="90"/>
      <c r="B21" s="90"/>
      <c r="C21" s="90">
        <f>C18/C11</f>
        <v>1.1064522782629789</v>
      </c>
      <c r="D21" s="90"/>
      <c r="E21" s="90"/>
      <c r="F21" s="90"/>
      <c r="G21" s="90"/>
      <c r="H21" s="90"/>
      <c r="I21" s="90"/>
      <c r="J21" s="90"/>
    </row>
    <row r="22" spans="1:10" x14ac:dyDescent="0.25">
      <c r="A22" s="90"/>
      <c r="B22" s="90"/>
      <c r="C22" s="90"/>
      <c r="D22" s="90"/>
      <c r="E22" s="90"/>
      <c r="F22" s="90"/>
      <c r="G22" s="90"/>
      <c r="H22" s="90"/>
      <c r="I22" s="90"/>
      <c r="J22" s="90"/>
    </row>
    <row r="23" spans="1:10" x14ac:dyDescent="0.25">
      <c r="A23" s="90"/>
      <c r="B23" s="90"/>
      <c r="C23" s="90"/>
      <c r="D23" s="90"/>
      <c r="E23" s="90"/>
      <c r="F23" s="90"/>
      <c r="G23" s="90"/>
      <c r="H23" s="90"/>
      <c r="I23" s="90"/>
      <c r="J23" s="90"/>
    </row>
    <row r="24" spans="1:10" x14ac:dyDescent="0.25">
      <c r="A24" s="90"/>
      <c r="B24" s="90"/>
      <c r="C24" s="90"/>
      <c r="D24" s="90"/>
      <c r="E24" s="90"/>
      <c r="F24" s="90"/>
      <c r="G24" s="90"/>
      <c r="H24" s="90"/>
      <c r="I24" s="90"/>
      <c r="J24" s="90"/>
    </row>
    <row r="25" spans="1:10" x14ac:dyDescent="0.25">
      <c r="A25" s="90"/>
      <c r="B25" s="90"/>
      <c r="C25" s="90"/>
      <c r="D25" s="90"/>
      <c r="E25" s="90"/>
      <c r="F25" s="90"/>
      <c r="G25" s="90"/>
      <c r="H25" s="90"/>
      <c r="I25" s="90"/>
      <c r="J25" s="90"/>
    </row>
  </sheetData>
  <mergeCells count="7">
    <mergeCell ref="I4:K4"/>
    <mergeCell ref="C6:D6"/>
    <mergeCell ref="C7:D7"/>
    <mergeCell ref="C5:D5"/>
    <mergeCell ref="E5:F5"/>
    <mergeCell ref="E6:F6"/>
    <mergeCell ref="E7:F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197D2-43BB-B14B-9934-FF1EA8DF1ED6}">
  <dimension ref="A1:G1001"/>
  <sheetViews>
    <sheetView showGridLines="0" tabSelected="1" workbookViewId="0">
      <selection activeCell="A2" sqref="A2"/>
    </sheetView>
  </sheetViews>
  <sheetFormatPr baseColWidth="10" defaultColWidth="10.85546875" defaultRowHeight="15.75" x14ac:dyDescent="0.25"/>
  <cols>
    <col min="1" max="1" width="10.85546875" style="29"/>
    <col min="2" max="2" width="19.42578125" style="29" bestFit="1" customWidth="1"/>
    <col min="3" max="3" width="20" style="29" bestFit="1" customWidth="1"/>
    <col min="4" max="4" width="12.42578125" style="29" bestFit="1" customWidth="1"/>
    <col min="5" max="5" width="13.5703125" style="29" bestFit="1" customWidth="1"/>
    <col min="6" max="6" width="14.140625" style="29" bestFit="1" customWidth="1"/>
    <col min="7" max="7" width="30.85546875" style="29" bestFit="1" customWidth="1"/>
    <col min="8" max="16384" width="10.85546875" style="29"/>
  </cols>
  <sheetData>
    <row r="1" spans="1:7" x14ac:dyDescent="0.25">
      <c r="A1" s="40"/>
      <c r="B1" s="40" t="s">
        <v>150</v>
      </c>
      <c r="C1" s="40" t="s">
        <v>61</v>
      </c>
      <c r="D1" s="40" t="s">
        <v>149</v>
      </c>
      <c r="E1" s="40" t="s">
        <v>148</v>
      </c>
      <c r="F1" s="41" t="s">
        <v>147</v>
      </c>
      <c r="G1" s="41" t="s">
        <v>146</v>
      </c>
    </row>
    <row r="2" spans="1:7" x14ac:dyDescent="0.25">
      <c r="A2" s="43">
        <v>1</v>
      </c>
      <c r="B2" s="42">
        <v>7</v>
      </c>
      <c r="C2" s="44">
        <v>14148.803230105599</v>
      </c>
      <c r="D2" s="48">
        <v>633.050051978326</v>
      </c>
      <c r="E2" s="39">
        <v>958.61865013860802</v>
      </c>
      <c r="F2" s="39">
        <v>79.884887511550602</v>
      </c>
      <c r="G2" s="49">
        <v>112</v>
      </c>
    </row>
    <row r="3" spans="1:7" x14ac:dyDescent="0.25">
      <c r="A3" s="43">
        <v>2</v>
      </c>
      <c r="B3" s="37">
        <v>11</v>
      </c>
      <c r="C3" s="44">
        <v>20608.6602486306</v>
      </c>
      <c r="D3" s="48">
        <v>633.050051978326</v>
      </c>
      <c r="E3" s="39">
        <v>958.61865013860802</v>
      </c>
      <c r="F3" s="39">
        <v>79.884887511550602</v>
      </c>
      <c r="G3" s="49">
        <v>112</v>
      </c>
    </row>
    <row r="4" spans="1:7" x14ac:dyDescent="0.25">
      <c r="A4" s="43">
        <v>3</v>
      </c>
      <c r="B4" s="37">
        <v>3</v>
      </c>
      <c r="C4" s="44">
        <v>6271.8306910285301</v>
      </c>
      <c r="D4" s="48">
        <v>633.050051978326</v>
      </c>
      <c r="E4" s="39">
        <v>958.61865013860802</v>
      </c>
      <c r="F4" s="39">
        <v>79.884887511550602</v>
      </c>
      <c r="G4" s="49">
        <v>112</v>
      </c>
    </row>
    <row r="5" spans="1:7" x14ac:dyDescent="0.25">
      <c r="A5" s="43">
        <v>4</v>
      </c>
      <c r="B5" s="37">
        <v>13</v>
      </c>
      <c r="C5" s="44">
        <v>28139.0255290102</v>
      </c>
      <c r="D5" s="48">
        <v>633.050051978326</v>
      </c>
      <c r="E5" s="39">
        <v>958.61865013860802</v>
      </c>
      <c r="F5" s="39">
        <v>79.884887511550602</v>
      </c>
      <c r="G5" s="49">
        <v>112</v>
      </c>
    </row>
    <row r="6" spans="1:7" x14ac:dyDescent="0.25">
      <c r="A6" s="43">
        <v>5</v>
      </c>
      <c r="B6" s="37">
        <v>5</v>
      </c>
      <c r="C6" s="44">
        <v>11412.2154924187</v>
      </c>
      <c r="D6" s="48">
        <v>633.050051978326</v>
      </c>
      <c r="E6" s="39">
        <v>958.61865013860802</v>
      </c>
      <c r="F6" s="39">
        <v>79.884887511550602</v>
      </c>
      <c r="G6" s="49">
        <v>112</v>
      </c>
    </row>
    <row r="7" spans="1:7" x14ac:dyDescent="0.25">
      <c r="A7" s="43">
        <v>6</v>
      </c>
      <c r="B7" s="37">
        <v>9</v>
      </c>
      <c r="C7" s="44">
        <v>18451.164072508702</v>
      </c>
      <c r="D7" s="48">
        <v>633.050051978326</v>
      </c>
      <c r="E7" s="39">
        <v>958.61865013860802</v>
      </c>
      <c r="F7" s="39">
        <v>79.884887511550602</v>
      </c>
      <c r="G7" s="49">
        <v>112</v>
      </c>
    </row>
    <row r="8" spans="1:7" x14ac:dyDescent="0.25">
      <c r="A8" s="43">
        <v>7</v>
      </c>
      <c r="B8" s="37">
        <v>4</v>
      </c>
      <c r="C8" s="44">
        <v>8949.8519664082105</v>
      </c>
      <c r="D8" s="48">
        <v>633.050051978326</v>
      </c>
      <c r="E8" s="39">
        <v>958.61865013860802</v>
      </c>
      <c r="F8" s="39">
        <v>79.884887511550602</v>
      </c>
      <c r="G8" s="49">
        <v>112</v>
      </c>
    </row>
    <row r="9" spans="1:7" x14ac:dyDescent="0.25">
      <c r="A9" s="43">
        <v>8</v>
      </c>
      <c r="B9" s="37">
        <v>2</v>
      </c>
      <c r="C9" s="44">
        <v>5055.9131452791598</v>
      </c>
      <c r="D9" s="48">
        <v>633.050051978326</v>
      </c>
      <c r="E9" s="39">
        <v>958.61865013860802</v>
      </c>
      <c r="F9" s="39">
        <v>79.884887511550602</v>
      </c>
      <c r="G9" s="49">
        <v>112</v>
      </c>
    </row>
    <row r="10" spans="1:7" x14ac:dyDescent="0.25">
      <c r="A10" s="43">
        <v>9</v>
      </c>
      <c r="B10" s="37">
        <v>9</v>
      </c>
      <c r="C10" s="44">
        <v>18865.296412916301</v>
      </c>
      <c r="D10" s="48">
        <v>633.050051978326</v>
      </c>
      <c r="E10" s="39">
        <v>958.61865013860802</v>
      </c>
      <c r="F10" s="39">
        <v>79.884887511550602</v>
      </c>
      <c r="G10" s="49">
        <v>112</v>
      </c>
    </row>
    <row r="11" spans="1:7" x14ac:dyDescent="0.25">
      <c r="A11" s="43">
        <v>10</v>
      </c>
      <c r="B11" s="37">
        <v>6</v>
      </c>
      <c r="C11" s="44">
        <v>13089.8401846856</v>
      </c>
      <c r="D11" s="48">
        <v>633.050051978326</v>
      </c>
      <c r="E11" s="39">
        <v>958.61865013860802</v>
      </c>
      <c r="F11" s="39">
        <v>79.884887511550602</v>
      </c>
      <c r="G11" s="49">
        <v>112</v>
      </c>
    </row>
    <row r="12" spans="1:7" x14ac:dyDescent="0.25">
      <c r="A12" s="43">
        <v>11</v>
      </c>
      <c r="B12" s="37">
        <v>4</v>
      </c>
      <c r="C12" s="44">
        <v>7493.6984550720699</v>
      </c>
      <c r="D12" s="48">
        <v>633.050051978326</v>
      </c>
      <c r="E12" s="39">
        <v>958.61865013860802</v>
      </c>
      <c r="F12" s="39">
        <v>79.884887511550602</v>
      </c>
      <c r="G12" s="49">
        <v>112</v>
      </c>
    </row>
    <row r="13" spans="1:7" x14ac:dyDescent="0.25">
      <c r="A13" s="43">
        <v>12</v>
      </c>
      <c r="B13" s="37">
        <v>4</v>
      </c>
      <c r="C13" s="44">
        <v>7500.7596913342904</v>
      </c>
      <c r="D13" s="48">
        <v>633.050051978326</v>
      </c>
      <c r="E13" s="39">
        <v>958.61865013860802</v>
      </c>
      <c r="F13" s="39">
        <v>79.884887511550602</v>
      </c>
      <c r="G13" s="49">
        <v>112</v>
      </c>
    </row>
    <row r="14" spans="1:7" x14ac:dyDescent="0.25">
      <c r="A14" s="43">
        <v>13</v>
      </c>
      <c r="B14" s="37">
        <v>8</v>
      </c>
      <c r="C14" s="44">
        <v>17992.196766584799</v>
      </c>
      <c r="D14" s="48">
        <v>633.050051978326</v>
      </c>
      <c r="E14" s="39">
        <v>958.61865013860802</v>
      </c>
      <c r="F14" s="39">
        <v>79.884887511550602</v>
      </c>
      <c r="G14" s="49">
        <v>112</v>
      </c>
    </row>
    <row r="15" spans="1:7" x14ac:dyDescent="0.25">
      <c r="A15" s="43">
        <v>14</v>
      </c>
      <c r="B15" s="37">
        <v>14</v>
      </c>
      <c r="C15" s="44">
        <v>31222.981122460798</v>
      </c>
      <c r="D15" s="48">
        <v>633.050051978326</v>
      </c>
      <c r="E15" s="39">
        <v>958.61865013860802</v>
      </c>
      <c r="F15" s="39">
        <v>79.884887511550602</v>
      </c>
      <c r="G15" s="49">
        <v>112</v>
      </c>
    </row>
    <row r="16" spans="1:7" x14ac:dyDescent="0.25">
      <c r="A16" s="43">
        <v>15</v>
      </c>
      <c r="B16" s="37">
        <v>16</v>
      </c>
      <c r="C16" s="44">
        <v>31838.054164123401</v>
      </c>
      <c r="D16" s="48">
        <v>633.050051978326</v>
      </c>
      <c r="E16" s="39">
        <v>958.61865013860802</v>
      </c>
      <c r="F16" s="39">
        <v>79.884887511550602</v>
      </c>
      <c r="G16" s="49">
        <v>112</v>
      </c>
    </row>
    <row r="17" spans="1:7" x14ac:dyDescent="0.25">
      <c r="A17" s="43">
        <v>16</v>
      </c>
      <c r="B17" s="37">
        <v>4</v>
      </c>
      <c r="C17" s="44">
        <v>8262.7001871430493</v>
      </c>
      <c r="D17" s="48">
        <v>633.050051978326</v>
      </c>
      <c r="E17" s="39">
        <v>958.61865013860802</v>
      </c>
      <c r="F17" s="39">
        <v>79.884887511550602</v>
      </c>
      <c r="G17" s="49">
        <v>112</v>
      </c>
    </row>
    <row r="18" spans="1:7" x14ac:dyDescent="0.25">
      <c r="A18" s="43">
        <v>17</v>
      </c>
      <c r="B18" s="37">
        <v>11</v>
      </c>
      <c r="C18" s="44">
        <v>24463.687969827599</v>
      </c>
      <c r="D18" s="48">
        <v>633.050051978326</v>
      </c>
      <c r="E18" s="39">
        <v>958.61865013860802</v>
      </c>
      <c r="F18" s="39">
        <v>79.884887511550602</v>
      </c>
      <c r="G18" s="49">
        <v>112</v>
      </c>
    </row>
    <row r="19" spans="1:7" x14ac:dyDescent="0.25">
      <c r="A19" s="43">
        <v>18</v>
      </c>
      <c r="B19" s="37">
        <v>8</v>
      </c>
      <c r="C19" s="44">
        <v>16923.052462026699</v>
      </c>
      <c r="D19" s="48">
        <v>633.050051978326</v>
      </c>
      <c r="E19" s="39">
        <v>958.61865013860802</v>
      </c>
      <c r="F19" s="39">
        <v>79.884887511550602</v>
      </c>
      <c r="G19" s="49">
        <v>112</v>
      </c>
    </row>
    <row r="20" spans="1:7" x14ac:dyDescent="0.25">
      <c r="A20" s="43">
        <v>19</v>
      </c>
      <c r="B20" s="37">
        <v>12</v>
      </c>
      <c r="C20" s="44">
        <v>25193.892223781699</v>
      </c>
      <c r="D20" s="48">
        <v>633.050051978326</v>
      </c>
      <c r="E20" s="39">
        <v>958.61865013860802</v>
      </c>
      <c r="F20" s="39">
        <v>79.884887511550602</v>
      </c>
      <c r="G20" s="49">
        <v>112</v>
      </c>
    </row>
    <row r="21" spans="1:7" x14ac:dyDescent="0.25">
      <c r="A21" s="43">
        <v>20</v>
      </c>
      <c r="B21" s="37">
        <v>8</v>
      </c>
      <c r="C21" s="44">
        <v>16597.484930400598</v>
      </c>
      <c r="D21" s="48">
        <v>633.050051978326</v>
      </c>
      <c r="E21" s="39">
        <v>958.61865013860802</v>
      </c>
      <c r="F21" s="39">
        <v>79.884887511550602</v>
      </c>
      <c r="G21" s="49">
        <v>112</v>
      </c>
    </row>
    <row r="22" spans="1:7" x14ac:dyDescent="0.25">
      <c r="A22" s="43">
        <v>21</v>
      </c>
      <c r="B22" s="37">
        <v>5</v>
      </c>
      <c r="C22" s="44">
        <v>11537.860423149499</v>
      </c>
      <c r="D22" s="48">
        <v>633.050051978326</v>
      </c>
      <c r="E22" s="39">
        <v>958.61865013860802</v>
      </c>
      <c r="F22" s="39">
        <v>79.884887511550602</v>
      </c>
      <c r="G22" s="49">
        <v>112</v>
      </c>
    </row>
    <row r="23" spans="1:7" x14ac:dyDescent="0.25">
      <c r="A23" s="43">
        <v>22</v>
      </c>
      <c r="B23" s="37">
        <v>9</v>
      </c>
      <c r="C23" s="44">
        <v>18970.8587181027</v>
      </c>
      <c r="D23" s="48">
        <v>633.050051978326</v>
      </c>
      <c r="E23" s="39">
        <v>958.61865013860802</v>
      </c>
      <c r="F23" s="39">
        <v>79.884887511550602</v>
      </c>
      <c r="G23" s="49">
        <v>112</v>
      </c>
    </row>
    <row r="24" spans="1:7" x14ac:dyDescent="0.25">
      <c r="A24" s="43">
        <v>23</v>
      </c>
      <c r="B24" s="37">
        <v>9</v>
      </c>
      <c r="C24" s="44">
        <v>19869.854597457801</v>
      </c>
      <c r="D24" s="48">
        <v>633.050051978326</v>
      </c>
      <c r="E24" s="39">
        <v>958.61865013860802</v>
      </c>
      <c r="F24" s="39">
        <v>79.884887511550602</v>
      </c>
      <c r="G24" s="49">
        <v>112</v>
      </c>
    </row>
    <row r="25" spans="1:7" x14ac:dyDescent="0.25">
      <c r="A25" s="43">
        <v>24</v>
      </c>
      <c r="B25" s="37">
        <v>11</v>
      </c>
      <c r="C25" s="44">
        <v>26326.423251728898</v>
      </c>
      <c r="D25" s="48">
        <v>633.050051978326</v>
      </c>
      <c r="E25" s="39">
        <v>958.61865013860802</v>
      </c>
      <c r="F25" s="39">
        <v>79.884887511550602</v>
      </c>
      <c r="G25" s="49">
        <v>112</v>
      </c>
    </row>
    <row r="26" spans="1:7" x14ac:dyDescent="0.25">
      <c r="A26" s="43">
        <v>25</v>
      </c>
      <c r="B26" s="37">
        <v>12</v>
      </c>
      <c r="C26" s="44">
        <v>26088.358803264498</v>
      </c>
      <c r="D26" s="48">
        <v>633.050051978326</v>
      </c>
      <c r="E26" s="39">
        <v>958.61865013860802</v>
      </c>
      <c r="F26" s="39">
        <v>79.884887511550602</v>
      </c>
      <c r="G26" s="49">
        <v>112</v>
      </c>
    </row>
    <row r="27" spans="1:7" x14ac:dyDescent="0.25">
      <c r="A27" s="43">
        <v>26</v>
      </c>
      <c r="B27" s="37">
        <v>2</v>
      </c>
      <c r="C27" s="44">
        <v>5108.7128954267</v>
      </c>
      <c r="D27" s="48">
        <v>633.050051978326</v>
      </c>
      <c r="E27" s="39">
        <v>958.61865013860802</v>
      </c>
      <c r="F27" s="39">
        <v>79.884887511550602</v>
      </c>
      <c r="G27" s="49">
        <v>112</v>
      </c>
    </row>
    <row r="28" spans="1:7" x14ac:dyDescent="0.25">
      <c r="A28" s="43">
        <v>27</v>
      </c>
      <c r="B28" s="37">
        <v>8</v>
      </c>
      <c r="C28" s="44">
        <v>16257.1763987383</v>
      </c>
      <c r="D28" s="48">
        <v>633.050051978326</v>
      </c>
      <c r="E28" s="39">
        <v>958.61865013860802</v>
      </c>
      <c r="F28" s="39">
        <v>79.884887511550602</v>
      </c>
      <c r="G28" s="49">
        <v>112</v>
      </c>
    </row>
    <row r="29" spans="1:7" x14ac:dyDescent="0.25">
      <c r="A29" s="43">
        <v>28</v>
      </c>
      <c r="B29" s="37">
        <v>6</v>
      </c>
      <c r="C29" s="44">
        <v>11923.1713579146</v>
      </c>
      <c r="D29" s="48">
        <v>633.050051978326</v>
      </c>
      <c r="E29" s="39">
        <v>958.61865013860802</v>
      </c>
      <c r="F29" s="39">
        <v>79.884887511550602</v>
      </c>
      <c r="G29" s="49">
        <v>112</v>
      </c>
    </row>
    <row r="30" spans="1:7" x14ac:dyDescent="0.25">
      <c r="A30" s="43">
        <v>29</v>
      </c>
      <c r="B30" s="37">
        <v>8</v>
      </c>
      <c r="C30" s="44">
        <v>15506.4700622778</v>
      </c>
      <c r="D30" s="48">
        <v>633.050051978326</v>
      </c>
      <c r="E30" s="39">
        <v>958.61865013860802</v>
      </c>
      <c r="F30" s="39">
        <v>79.884887511550602</v>
      </c>
      <c r="G30" s="49">
        <v>112</v>
      </c>
    </row>
    <row r="31" spans="1:7" x14ac:dyDescent="0.25">
      <c r="A31" s="43">
        <v>30</v>
      </c>
      <c r="B31" s="37">
        <v>7</v>
      </c>
      <c r="C31" s="44">
        <v>14167.625711879</v>
      </c>
      <c r="D31" s="48">
        <v>633.050051978326</v>
      </c>
      <c r="E31" s="39">
        <v>958.61865013860802</v>
      </c>
      <c r="F31" s="39">
        <v>79.884887511550602</v>
      </c>
      <c r="G31" s="49">
        <v>112</v>
      </c>
    </row>
    <row r="32" spans="1:7" x14ac:dyDescent="0.25">
      <c r="A32" s="43">
        <v>31</v>
      </c>
      <c r="B32" s="37">
        <v>5</v>
      </c>
      <c r="C32" s="44">
        <v>10007.4525123197</v>
      </c>
      <c r="D32" s="48">
        <v>633.050051978326</v>
      </c>
      <c r="E32" s="39">
        <v>958.61865013860802</v>
      </c>
      <c r="F32" s="39">
        <v>79.884887511550602</v>
      </c>
      <c r="G32" s="49">
        <v>112</v>
      </c>
    </row>
    <row r="33" spans="1:7" x14ac:dyDescent="0.25">
      <c r="A33" s="43">
        <v>32</v>
      </c>
      <c r="B33" s="37">
        <v>5</v>
      </c>
      <c r="C33" s="44">
        <v>9483.4883391405401</v>
      </c>
      <c r="D33" s="48">
        <v>633.050051978326</v>
      </c>
      <c r="E33" s="39">
        <v>958.61865013860802</v>
      </c>
      <c r="F33" s="39">
        <v>79.884887511550602</v>
      </c>
      <c r="G33" s="49">
        <v>112</v>
      </c>
    </row>
    <row r="34" spans="1:7" x14ac:dyDescent="0.25">
      <c r="A34" s="43">
        <v>33</v>
      </c>
      <c r="B34" s="37">
        <v>7</v>
      </c>
      <c r="C34" s="44">
        <v>16135.2620767717</v>
      </c>
      <c r="D34" s="48">
        <v>633.050051978326</v>
      </c>
      <c r="E34" s="39">
        <v>958.61865013860802</v>
      </c>
      <c r="F34" s="39">
        <v>79.884887511550602</v>
      </c>
      <c r="G34" s="49">
        <v>112</v>
      </c>
    </row>
    <row r="35" spans="1:7" x14ac:dyDescent="0.25">
      <c r="A35" s="43">
        <v>34</v>
      </c>
      <c r="B35" s="37">
        <v>5</v>
      </c>
      <c r="C35" s="44">
        <v>10673.1330218935</v>
      </c>
      <c r="D35" s="48">
        <v>633.050051978326</v>
      </c>
      <c r="E35" s="39">
        <v>958.61865013860802</v>
      </c>
      <c r="F35" s="39">
        <v>79.884887511550602</v>
      </c>
      <c r="G35" s="49">
        <v>112</v>
      </c>
    </row>
    <row r="36" spans="1:7" x14ac:dyDescent="0.25">
      <c r="A36" s="43">
        <v>35</v>
      </c>
      <c r="B36" s="37">
        <v>11</v>
      </c>
      <c r="C36" s="44">
        <v>24042.632490629199</v>
      </c>
      <c r="D36" s="48">
        <v>633.050051978326</v>
      </c>
      <c r="E36" s="39">
        <v>958.61865013860802</v>
      </c>
      <c r="F36" s="39">
        <v>79.884887511550602</v>
      </c>
      <c r="G36" s="49">
        <v>112</v>
      </c>
    </row>
    <row r="37" spans="1:7" x14ac:dyDescent="0.25">
      <c r="A37" s="43">
        <v>36</v>
      </c>
      <c r="B37" s="37">
        <v>6</v>
      </c>
      <c r="C37" s="44">
        <v>14425.389044223501</v>
      </c>
      <c r="D37" s="48">
        <v>633.050051978326</v>
      </c>
      <c r="E37" s="39">
        <v>958.61865013860802</v>
      </c>
      <c r="F37" s="39">
        <v>79.884887511550602</v>
      </c>
      <c r="G37" s="49">
        <v>112</v>
      </c>
    </row>
    <row r="38" spans="1:7" x14ac:dyDescent="0.25">
      <c r="A38" s="43">
        <v>37</v>
      </c>
      <c r="B38" s="37">
        <v>7</v>
      </c>
      <c r="C38" s="44">
        <v>12898.2287719588</v>
      </c>
      <c r="D38" s="48">
        <v>633.050051978326</v>
      </c>
      <c r="E38" s="39">
        <v>958.61865013860802</v>
      </c>
      <c r="F38" s="39">
        <v>79.884887511550602</v>
      </c>
      <c r="G38" s="49">
        <v>112</v>
      </c>
    </row>
    <row r="39" spans="1:7" x14ac:dyDescent="0.25">
      <c r="A39" s="43">
        <v>38</v>
      </c>
      <c r="B39" s="37">
        <v>15</v>
      </c>
      <c r="C39" s="44">
        <v>30925.246619224799</v>
      </c>
      <c r="D39" s="48">
        <v>633.050051978326</v>
      </c>
      <c r="E39" s="39">
        <v>958.61865013860802</v>
      </c>
      <c r="F39" s="39">
        <v>79.884887511550602</v>
      </c>
      <c r="G39" s="49">
        <v>112</v>
      </c>
    </row>
    <row r="40" spans="1:7" x14ac:dyDescent="0.25">
      <c r="A40" s="43">
        <v>39</v>
      </c>
      <c r="B40" s="37">
        <v>7</v>
      </c>
      <c r="C40" s="44">
        <v>15186.5517717486</v>
      </c>
      <c r="D40" s="48">
        <v>633.050051978326</v>
      </c>
      <c r="E40" s="39">
        <v>958.61865013860802</v>
      </c>
      <c r="F40" s="39">
        <v>79.884887511550602</v>
      </c>
      <c r="G40" s="49">
        <v>112</v>
      </c>
    </row>
    <row r="41" spans="1:7" x14ac:dyDescent="0.25">
      <c r="A41" s="43">
        <v>40</v>
      </c>
      <c r="B41" s="37">
        <v>7</v>
      </c>
      <c r="C41" s="44">
        <v>13514.495644463899</v>
      </c>
      <c r="D41" s="48">
        <v>633.050051978326</v>
      </c>
      <c r="E41" s="39">
        <v>958.61865013860802</v>
      </c>
      <c r="F41" s="39">
        <v>79.884887511550602</v>
      </c>
      <c r="G41" s="49">
        <v>112</v>
      </c>
    </row>
    <row r="42" spans="1:7" x14ac:dyDescent="0.25">
      <c r="A42" s="43">
        <v>41</v>
      </c>
      <c r="B42" s="37">
        <v>6</v>
      </c>
      <c r="C42" s="44">
        <v>12959.296915503</v>
      </c>
      <c r="D42" s="48">
        <v>633.050051978326</v>
      </c>
      <c r="E42" s="39">
        <v>958.61865013860802</v>
      </c>
      <c r="F42" s="39">
        <v>79.884887511550602</v>
      </c>
      <c r="G42" s="49">
        <v>112</v>
      </c>
    </row>
    <row r="43" spans="1:7" x14ac:dyDescent="0.25">
      <c r="A43" s="43">
        <v>42</v>
      </c>
      <c r="B43" s="37">
        <v>8</v>
      </c>
      <c r="C43" s="44">
        <v>16257.788135634</v>
      </c>
      <c r="D43" s="48">
        <v>633.050051978326</v>
      </c>
      <c r="E43" s="39">
        <v>958.61865013860802</v>
      </c>
      <c r="F43" s="39">
        <v>79.884887511550602</v>
      </c>
      <c r="G43" s="49">
        <v>112</v>
      </c>
    </row>
    <row r="44" spans="1:7" x14ac:dyDescent="0.25">
      <c r="A44" s="43">
        <v>43</v>
      </c>
      <c r="B44" s="37">
        <v>4</v>
      </c>
      <c r="C44" s="44">
        <v>9228.0929194868804</v>
      </c>
      <c r="D44" s="48">
        <v>633.050051978326</v>
      </c>
      <c r="E44" s="39">
        <v>958.61865013860802</v>
      </c>
      <c r="F44" s="39">
        <v>79.884887511550602</v>
      </c>
      <c r="G44" s="49">
        <v>112</v>
      </c>
    </row>
    <row r="45" spans="1:7" x14ac:dyDescent="0.25">
      <c r="A45" s="43">
        <v>44</v>
      </c>
      <c r="B45" s="37">
        <v>8</v>
      </c>
      <c r="C45" s="44">
        <v>16405.870287293801</v>
      </c>
      <c r="D45" s="48">
        <v>633.050051978326</v>
      </c>
      <c r="E45" s="39">
        <v>958.61865013860802</v>
      </c>
      <c r="F45" s="39">
        <v>79.884887511550602</v>
      </c>
      <c r="G45" s="49">
        <v>112</v>
      </c>
    </row>
    <row r="46" spans="1:7" x14ac:dyDescent="0.25">
      <c r="A46" s="43">
        <v>45</v>
      </c>
      <c r="B46" s="37">
        <v>5</v>
      </c>
      <c r="C46" s="44">
        <v>11214.584615474099</v>
      </c>
      <c r="D46" s="48">
        <v>633.050051978326</v>
      </c>
      <c r="E46" s="39">
        <v>958.61865013860802</v>
      </c>
      <c r="F46" s="39">
        <v>79.884887511550602</v>
      </c>
      <c r="G46" s="49">
        <v>112</v>
      </c>
    </row>
    <row r="47" spans="1:7" x14ac:dyDescent="0.25">
      <c r="A47" s="43">
        <v>46</v>
      </c>
      <c r="B47" s="37">
        <v>7</v>
      </c>
      <c r="C47" s="44">
        <v>13847.604030742399</v>
      </c>
      <c r="D47" s="48">
        <v>633.050051978326</v>
      </c>
      <c r="E47" s="39">
        <v>958.61865013860802</v>
      </c>
      <c r="F47" s="39">
        <v>79.884887511550602</v>
      </c>
      <c r="G47" s="49">
        <v>112</v>
      </c>
    </row>
    <row r="48" spans="1:7" x14ac:dyDescent="0.25">
      <c r="A48" s="43">
        <v>47</v>
      </c>
      <c r="B48" s="37">
        <v>11</v>
      </c>
      <c r="C48" s="44">
        <v>23304.289803811698</v>
      </c>
      <c r="D48" s="48">
        <v>633.050051978326</v>
      </c>
      <c r="E48" s="39">
        <v>958.61865013860802</v>
      </c>
      <c r="F48" s="39">
        <v>79.884887511550602</v>
      </c>
      <c r="G48" s="49">
        <v>112</v>
      </c>
    </row>
    <row r="49" spans="1:7" x14ac:dyDescent="0.25">
      <c r="A49" s="43">
        <v>48</v>
      </c>
      <c r="B49" s="37">
        <v>8</v>
      </c>
      <c r="C49" s="44">
        <v>18043.264075556301</v>
      </c>
      <c r="D49" s="48">
        <v>633.050051978326</v>
      </c>
      <c r="E49" s="39">
        <v>958.61865013860802</v>
      </c>
      <c r="F49" s="39">
        <v>79.884887511550602</v>
      </c>
      <c r="G49" s="49">
        <v>112</v>
      </c>
    </row>
    <row r="50" spans="1:7" x14ac:dyDescent="0.25">
      <c r="A50" s="43">
        <v>49</v>
      </c>
      <c r="B50" s="37">
        <v>7</v>
      </c>
      <c r="C50" s="44">
        <v>14619.824073468601</v>
      </c>
      <c r="D50" s="48">
        <v>633.050051978326</v>
      </c>
      <c r="E50" s="39">
        <v>958.61865013860802</v>
      </c>
      <c r="F50" s="39">
        <v>79.884887511550602</v>
      </c>
      <c r="G50" s="49">
        <v>112</v>
      </c>
    </row>
    <row r="51" spans="1:7" x14ac:dyDescent="0.25">
      <c r="A51" s="43">
        <v>50</v>
      </c>
      <c r="B51" s="37">
        <v>7</v>
      </c>
      <c r="C51" s="44">
        <v>14843.536111338701</v>
      </c>
      <c r="D51" s="48">
        <v>633.050051978326</v>
      </c>
      <c r="E51" s="39">
        <v>958.61865013860802</v>
      </c>
      <c r="F51" s="39">
        <v>79.884887511550602</v>
      </c>
      <c r="G51" s="49">
        <v>112</v>
      </c>
    </row>
    <row r="52" spans="1:7" x14ac:dyDescent="0.25">
      <c r="A52" s="43">
        <v>51</v>
      </c>
      <c r="B52" s="37">
        <v>11</v>
      </c>
      <c r="C52" s="44">
        <v>23210.5831917092</v>
      </c>
      <c r="D52" s="48">
        <v>633.050051978326</v>
      </c>
      <c r="E52" s="39">
        <v>958.61865013860802</v>
      </c>
      <c r="F52" s="39">
        <v>79.884887511550602</v>
      </c>
      <c r="G52" s="49">
        <v>112</v>
      </c>
    </row>
    <row r="53" spans="1:7" x14ac:dyDescent="0.25">
      <c r="A53" s="43">
        <v>52</v>
      </c>
      <c r="B53" s="37">
        <v>8</v>
      </c>
      <c r="C53" s="44">
        <v>16700.252452463599</v>
      </c>
      <c r="D53" s="48">
        <v>633.050051978326</v>
      </c>
      <c r="E53" s="39">
        <v>958.61865013860802</v>
      </c>
      <c r="F53" s="39">
        <v>79.884887511550602</v>
      </c>
      <c r="G53" s="49">
        <v>112</v>
      </c>
    </row>
    <row r="54" spans="1:7" x14ac:dyDescent="0.25">
      <c r="A54" s="43">
        <v>53</v>
      </c>
      <c r="B54" s="37">
        <v>6</v>
      </c>
      <c r="C54" s="44">
        <v>11902.825541917</v>
      </c>
      <c r="D54" s="48">
        <v>633.050051978326</v>
      </c>
      <c r="E54" s="39">
        <v>958.61865013860802</v>
      </c>
      <c r="F54" s="39">
        <v>79.884887511550602</v>
      </c>
      <c r="G54" s="49">
        <v>112</v>
      </c>
    </row>
    <row r="55" spans="1:7" x14ac:dyDescent="0.25">
      <c r="A55" s="43">
        <v>54</v>
      </c>
      <c r="B55" s="37">
        <v>3</v>
      </c>
      <c r="C55" s="44">
        <v>6821.3136173655903</v>
      </c>
      <c r="D55" s="48">
        <v>633.050051978326</v>
      </c>
      <c r="E55" s="39">
        <v>958.61865013860802</v>
      </c>
      <c r="F55" s="39">
        <v>79.884887511550602</v>
      </c>
      <c r="G55" s="49">
        <v>112</v>
      </c>
    </row>
    <row r="56" spans="1:7" x14ac:dyDescent="0.25">
      <c r="A56" s="43">
        <v>55</v>
      </c>
      <c r="B56" s="37">
        <v>9</v>
      </c>
      <c r="C56" s="44">
        <v>18337.942866296398</v>
      </c>
      <c r="D56" s="48">
        <v>633.050051978326</v>
      </c>
      <c r="E56" s="39">
        <v>958.61865013860802</v>
      </c>
      <c r="F56" s="39">
        <v>79.884887511550602</v>
      </c>
      <c r="G56" s="49">
        <v>112</v>
      </c>
    </row>
    <row r="57" spans="1:7" x14ac:dyDescent="0.25">
      <c r="A57" s="43">
        <v>56</v>
      </c>
      <c r="B57" s="37">
        <v>6</v>
      </c>
      <c r="C57" s="44">
        <v>14182.562680504099</v>
      </c>
      <c r="D57" s="48">
        <v>633.050051978326</v>
      </c>
      <c r="E57" s="39">
        <v>958.61865013860802</v>
      </c>
      <c r="F57" s="39">
        <v>79.884887511550602</v>
      </c>
      <c r="G57" s="49">
        <v>112</v>
      </c>
    </row>
    <row r="58" spans="1:7" x14ac:dyDescent="0.25">
      <c r="A58" s="43">
        <v>57</v>
      </c>
      <c r="B58" s="37">
        <v>7</v>
      </c>
      <c r="C58" s="44">
        <v>18347.699916266301</v>
      </c>
      <c r="D58" s="48">
        <v>633.050051978326</v>
      </c>
      <c r="E58" s="39">
        <v>958.61865013860802</v>
      </c>
      <c r="F58" s="39">
        <v>79.884887511550602</v>
      </c>
      <c r="G58" s="49">
        <v>112</v>
      </c>
    </row>
    <row r="59" spans="1:7" x14ac:dyDescent="0.25">
      <c r="A59" s="43">
        <v>58</v>
      </c>
      <c r="B59" s="37">
        <v>6</v>
      </c>
      <c r="C59" s="44">
        <v>12218.4701358235</v>
      </c>
      <c r="D59" s="48">
        <v>633.050051978326</v>
      </c>
      <c r="E59" s="39">
        <v>958.61865013860802</v>
      </c>
      <c r="F59" s="39">
        <v>79.884887511550602</v>
      </c>
      <c r="G59" s="49">
        <v>112</v>
      </c>
    </row>
    <row r="60" spans="1:7" x14ac:dyDescent="0.25">
      <c r="A60" s="43">
        <v>59</v>
      </c>
      <c r="B60" s="37">
        <v>9</v>
      </c>
      <c r="C60" s="44">
        <v>21581.545244534798</v>
      </c>
      <c r="D60" s="48">
        <v>633.050051978326</v>
      </c>
      <c r="E60" s="39">
        <v>958.61865013860802</v>
      </c>
      <c r="F60" s="39">
        <v>79.884887511550602</v>
      </c>
      <c r="G60" s="49">
        <v>112</v>
      </c>
    </row>
    <row r="61" spans="1:7" x14ac:dyDescent="0.25">
      <c r="A61" s="43">
        <v>60</v>
      </c>
      <c r="B61" s="37">
        <v>4</v>
      </c>
      <c r="C61" s="44">
        <v>9753.8542811465795</v>
      </c>
      <c r="D61" s="48">
        <v>633.050051978326</v>
      </c>
      <c r="E61" s="39">
        <v>958.61865013860802</v>
      </c>
      <c r="F61" s="39">
        <v>79.884887511550602</v>
      </c>
      <c r="G61" s="49">
        <v>112</v>
      </c>
    </row>
    <row r="62" spans="1:7" x14ac:dyDescent="0.25">
      <c r="A62" s="43">
        <v>61</v>
      </c>
      <c r="B62" s="37">
        <v>7</v>
      </c>
      <c r="C62" s="44">
        <v>16390.731960156201</v>
      </c>
      <c r="D62" s="48">
        <v>633.050051978326</v>
      </c>
      <c r="E62" s="39">
        <v>958.61865013860802</v>
      </c>
      <c r="F62" s="39">
        <v>79.884887511550602</v>
      </c>
      <c r="G62" s="49">
        <v>112</v>
      </c>
    </row>
    <row r="63" spans="1:7" x14ac:dyDescent="0.25">
      <c r="A63" s="43">
        <v>62</v>
      </c>
      <c r="B63" s="37">
        <v>7</v>
      </c>
      <c r="C63" s="44">
        <v>13556.214718415</v>
      </c>
      <c r="D63" s="48">
        <v>633.050051978326</v>
      </c>
      <c r="E63" s="39">
        <v>958.61865013860802</v>
      </c>
      <c r="F63" s="39">
        <v>79.884887511550602</v>
      </c>
      <c r="G63" s="49">
        <v>112</v>
      </c>
    </row>
    <row r="64" spans="1:7" x14ac:dyDescent="0.25">
      <c r="A64" s="43">
        <v>63</v>
      </c>
      <c r="B64" s="37">
        <v>11</v>
      </c>
      <c r="C64" s="44">
        <v>22792.236023333899</v>
      </c>
      <c r="D64" s="48">
        <v>633.050051978326</v>
      </c>
      <c r="E64" s="39">
        <v>958.61865013860802</v>
      </c>
      <c r="F64" s="39">
        <v>79.884887511550602</v>
      </c>
      <c r="G64" s="49">
        <v>112</v>
      </c>
    </row>
    <row r="65" spans="1:7" x14ac:dyDescent="0.25">
      <c r="A65" s="43">
        <v>64</v>
      </c>
      <c r="B65" s="37">
        <v>7</v>
      </c>
      <c r="C65" s="44">
        <v>16444.676225444498</v>
      </c>
      <c r="D65" s="48">
        <v>633.050051978326</v>
      </c>
      <c r="E65" s="39">
        <v>958.61865013860802</v>
      </c>
      <c r="F65" s="39">
        <v>79.884887511550602</v>
      </c>
      <c r="G65" s="49">
        <v>112</v>
      </c>
    </row>
    <row r="66" spans="1:7" x14ac:dyDescent="0.25">
      <c r="A66" s="43">
        <v>65</v>
      </c>
      <c r="B66" s="37">
        <v>5</v>
      </c>
      <c r="C66" s="44">
        <v>10030.1794672304</v>
      </c>
      <c r="D66" s="48">
        <v>633.050051978326</v>
      </c>
      <c r="E66" s="39">
        <v>958.61865013860802</v>
      </c>
      <c r="F66" s="39">
        <v>79.884887511550602</v>
      </c>
      <c r="G66" s="49">
        <v>112</v>
      </c>
    </row>
    <row r="67" spans="1:7" x14ac:dyDescent="0.25">
      <c r="A67" s="43">
        <v>66</v>
      </c>
      <c r="B67" s="37">
        <v>6</v>
      </c>
      <c r="C67" s="44">
        <v>12184.2079960069</v>
      </c>
      <c r="D67" s="48">
        <v>633.050051978326</v>
      </c>
      <c r="E67" s="39">
        <v>958.61865013860802</v>
      </c>
      <c r="F67" s="39">
        <v>79.884887511550602</v>
      </c>
      <c r="G67" s="49">
        <v>112</v>
      </c>
    </row>
    <row r="68" spans="1:7" x14ac:dyDescent="0.25">
      <c r="A68" s="43">
        <v>67</v>
      </c>
      <c r="B68" s="37">
        <v>4</v>
      </c>
      <c r="C68" s="44">
        <v>8689.9065489510194</v>
      </c>
      <c r="D68" s="48">
        <v>633.050051978326</v>
      </c>
      <c r="E68" s="39">
        <v>958.61865013860802</v>
      </c>
      <c r="F68" s="39">
        <v>79.884887511550602</v>
      </c>
      <c r="G68" s="49">
        <v>112</v>
      </c>
    </row>
    <row r="69" spans="1:7" x14ac:dyDescent="0.25">
      <c r="A69" s="43">
        <v>68</v>
      </c>
      <c r="B69" s="37">
        <v>8</v>
      </c>
      <c r="C69" s="44">
        <v>16138.168371485701</v>
      </c>
      <c r="D69" s="48">
        <v>633.050051978326</v>
      </c>
      <c r="E69" s="39">
        <v>958.61865013860802</v>
      </c>
      <c r="F69" s="39">
        <v>79.884887511550602</v>
      </c>
      <c r="G69" s="49">
        <v>112</v>
      </c>
    </row>
    <row r="70" spans="1:7" x14ac:dyDescent="0.25">
      <c r="A70" s="43">
        <v>69</v>
      </c>
      <c r="B70" s="37">
        <v>7</v>
      </c>
      <c r="C70" s="44">
        <v>16829.305014114401</v>
      </c>
      <c r="D70" s="48">
        <v>633.050051978326</v>
      </c>
      <c r="E70" s="39">
        <v>958.61865013860802</v>
      </c>
      <c r="F70" s="39">
        <v>79.884887511550602</v>
      </c>
      <c r="G70" s="49">
        <v>112</v>
      </c>
    </row>
    <row r="71" spans="1:7" x14ac:dyDescent="0.25">
      <c r="A71" s="43">
        <v>70</v>
      </c>
      <c r="B71" s="37">
        <v>7</v>
      </c>
      <c r="C71" s="44">
        <v>15898.344228268899</v>
      </c>
      <c r="D71" s="48">
        <v>633.050051978326</v>
      </c>
      <c r="E71" s="39">
        <v>958.61865013860802</v>
      </c>
      <c r="F71" s="39">
        <v>79.884887511550602</v>
      </c>
      <c r="G71" s="49">
        <v>112</v>
      </c>
    </row>
    <row r="72" spans="1:7" x14ac:dyDescent="0.25">
      <c r="A72" s="43">
        <v>71</v>
      </c>
      <c r="B72" s="37">
        <v>5</v>
      </c>
      <c r="C72" s="44">
        <v>9772.7849714700806</v>
      </c>
      <c r="D72" s="48">
        <v>633.050051978326</v>
      </c>
      <c r="E72" s="39">
        <v>958.61865013860802</v>
      </c>
      <c r="F72" s="39">
        <v>79.884887511550602</v>
      </c>
      <c r="G72" s="49">
        <v>112</v>
      </c>
    </row>
    <row r="73" spans="1:7" x14ac:dyDescent="0.25">
      <c r="A73" s="43">
        <v>72</v>
      </c>
      <c r="B73" s="37">
        <v>16</v>
      </c>
      <c r="C73" s="44">
        <v>35126.456961419899</v>
      </c>
      <c r="D73" s="48">
        <v>998.84339997515303</v>
      </c>
      <c r="E73" s="39">
        <v>1512.5342913909501</v>
      </c>
      <c r="F73" s="39">
        <v>126.044524282579</v>
      </c>
      <c r="G73" s="49">
        <v>112</v>
      </c>
    </row>
    <row r="74" spans="1:7" x14ac:dyDescent="0.25">
      <c r="A74" s="43">
        <v>73</v>
      </c>
      <c r="B74" s="37">
        <v>6</v>
      </c>
      <c r="C74" s="44">
        <v>13139.502352551401</v>
      </c>
      <c r="D74" s="48">
        <v>633.050051978326</v>
      </c>
      <c r="E74" s="39">
        <v>958.61865013860802</v>
      </c>
      <c r="F74" s="39">
        <v>79.884887511550602</v>
      </c>
      <c r="G74" s="49">
        <v>112</v>
      </c>
    </row>
    <row r="75" spans="1:7" x14ac:dyDescent="0.25">
      <c r="A75" s="43">
        <v>74</v>
      </c>
      <c r="B75" s="37">
        <v>9</v>
      </c>
      <c r="C75" s="44">
        <v>18851.0423915914</v>
      </c>
      <c r="D75" s="48">
        <v>633.050051978326</v>
      </c>
      <c r="E75" s="39">
        <v>958.61865013860802</v>
      </c>
      <c r="F75" s="39">
        <v>79.884887511550602</v>
      </c>
      <c r="G75" s="49">
        <v>112</v>
      </c>
    </row>
    <row r="76" spans="1:7" x14ac:dyDescent="0.25">
      <c r="A76" s="43">
        <v>75</v>
      </c>
      <c r="B76" s="37">
        <v>10</v>
      </c>
      <c r="C76" s="44">
        <v>24562.383210500298</v>
      </c>
      <c r="D76" s="48">
        <v>633.050051978326</v>
      </c>
      <c r="E76" s="39">
        <v>958.61865013860802</v>
      </c>
      <c r="F76" s="39">
        <v>79.884887511550602</v>
      </c>
      <c r="G76" s="49">
        <v>112</v>
      </c>
    </row>
    <row r="77" spans="1:7" x14ac:dyDescent="0.25">
      <c r="A77" s="43">
        <v>76</v>
      </c>
      <c r="B77" s="37">
        <v>8</v>
      </c>
      <c r="C77" s="44">
        <v>14543.1416277675</v>
      </c>
      <c r="D77" s="48">
        <v>633.050051978326</v>
      </c>
      <c r="E77" s="39">
        <v>958.61865013860802</v>
      </c>
      <c r="F77" s="39">
        <v>79.884887511550602</v>
      </c>
      <c r="G77" s="49">
        <v>112</v>
      </c>
    </row>
    <row r="78" spans="1:7" x14ac:dyDescent="0.25">
      <c r="A78" s="43">
        <v>77</v>
      </c>
      <c r="B78" s="37">
        <v>6</v>
      </c>
      <c r="C78" s="44">
        <v>11985.564977409</v>
      </c>
      <c r="D78" s="48">
        <v>633.050051978326</v>
      </c>
      <c r="E78" s="39">
        <v>958.61865013860802</v>
      </c>
      <c r="F78" s="39">
        <v>79.884887511550602</v>
      </c>
      <c r="G78" s="49">
        <v>112</v>
      </c>
    </row>
    <row r="79" spans="1:7" x14ac:dyDescent="0.25">
      <c r="A79" s="43">
        <v>78</v>
      </c>
      <c r="B79" s="37">
        <v>8</v>
      </c>
      <c r="C79" s="44">
        <v>17749.369075135299</v>
      </c>
      <c r="D79" s="48">
        <v>633.050051978326</v>
      </c>
      <c r="E79" s="39">
        <v>958.61865013860802</v>
      </c>
      <c r="F79" s="39">
        <v>79.884887511550602</v>
      </c>
      <c r="G79" s="49">
        <v>112</v>
      </c>
    </row>
    <row r="80" spans="1:7" x14ac:dyDescent="0.25">
      <c r="A80" s="43">
        <v>79</v>
      </c>
      <c r="B80" s="37">
        <v>4</v>
      </c>
      <c r="C80" s="44">
        <v>8220.9792258044909</v>
      </c>
      <c r="D80" s="48">
        <v>633.050051978326</v>
      </c>
      <c r="E80" s="39">
        <v>958.61865013860802</v>
      </c>
      <c r="F80" s="39">
        <v>79.884887511550602</v>
      </c>
      <c r="G80" s="49">
        <v>112</v>
      </c>
    </row>
    <row r="81" spans="1:7" x14ac:dyDescent="0.25">
      <c r="A81" s="43">
        <v>80</v>
      </c>
      <c r="B81" s="37">
        <v>3</v>
      </c>
      <c r="C81" s="44">
        <v>5380.4171010540504</v>
      </c>
      <c r="D81" s="48">
        <v>633.050051978326</v>
      </c>
      <c r="E81" s="39">
        <v>958.61865013860802</v>
      </c>
      <c r="F81" s="39">
        <v>79.884887511550602</v>
      </c>
      <c r="G81" s="49">
        <v>112</v>
      </c>
    </row>
    <row r="82" spans="1:7" x14ac:dyDescent="0.25">
      <c r="A82" s="43">
        <v>81</v>
      </c>
      <c r="B82" s="37">
        <v>8</v>
      </c>
      <c r="C82" s="44">
        <v>16837.713395453498</v>
      </c>
      <c r="D82" s="48">
        <v>633.050051978326</v>
      </c>
      <c r="E82" s="39">
        <v>958.61865013860802</v>
      </c>
      <c r="F82" s="39">
        <v>79.884887511550602</v>
      </c>
      <c r="G82" s="49">
        <v>112</v>
      </c>
    </row>
    <row r="83" spans="1:7" x14ac:dyDescent="0.25">
      <c r="A83" s="43">
        <v>82</v>
      </c>
      <c r="B83" s="37">
        <v>8</v>
      </c>
      <c r="C83" s="44">
        <v>15353.0779245577</v>
      </c>
      <c r="D83" s="48">
        <v>633.050051978326</v>
      </c>
      <c r="E83" s="39">
        <v>958.61865013860802</v>
      </c>
      <c r="F83" s="39">
        <v>79.884887511550602</v>
      </c>
      <c r="G83" s="49">
        <v>112</v>
      </c>
    </row>
    <row r="84" spans="1:7" x14ac:dyDescent="0.25">
      <c r="A84" s="43">
        <v>83</v>
      </c>
      <c r="B84" s="37">
        <v>5</v>
      </c>
      <c r="C84" s="44">
        <v>9870.6288959907197</v>
      </c>
      <c r="D84" s="48">
        <v>633.050051978326</v>
      </c>
      <c r="E84" s="39">
        <v>958.61865013860802</v>
      </c>
      <c r="F84" s="39">
        <v>79.884887511550602</v>
      </c>
      <c r="G84" s="49">
        <v>112</v>
      </c>
    </row>
    <row r="85" spans="1:7" x14ac:dyDescent="0.25">
      <c r="A85" s="43">
        <v>84</v>
      </c>
      <c r="B85" s="37">
        <v>5</v>
      </c>
      <c r="C85" s="44">
        <v>10251.1769427336</v>
      </c>
      <c r="D85" s="48">
        <v>633.050051978326</v>
      </c>
      <c r="E85" s="39">
        <v>958.61865013860802</v>
      </c>
      <c r="F85" s="39">
        <v>79.884887511550602</v>
      </c>
      <c r="G85" s="49">
        <v>112</v>
      </c>
    </row>
    <row r="86" spans="1:7" x14ac:dyDescent="0.25">
      <c r="A86" s="43">
        <v>85</v>
      </c>
      <c r="B86" s="37">
        <v>7</v>
      </c>
      <c r="C86" s="44">
        <v>15240.4689103486</v>
      </c>
      <c r="D86" s="48">
        <v>633.050051978326</v>
      </c>
      <c r="E86" s="39">
        <v>958.61865013860802</v>
      </c>
      <c r="F86" s="39">
        <v>79.884887511550602</v>
      </c>
      <c r="G86" s="49">
        <v>112</v>
      </c>
    </row>
    <row r="87" spans="1:7" x14ac:dyDescent="0.25">
      <c r="A87" s="43">
        <v>86</v>
      </c>
      <c r="B87" s="37">
        <v>6</v>
      </c>
      <c r="C87" s="44">
        <v>12489.3357676499</v>
      </c>
      <c r="D87" s="48">
        <v>633.050051978326</v>
      </c>
      <c r="E87" s="39">
        <v>958.61865013860802</v>
      </c>
      <c r="F87" s="39">
        <v>79.884887511550602</v>
      </c>
      <c r="G87" s="49">
        <v>112</v>
      </c>
    </row>
    <row r="88" spans="1:7" x14ac:dyDescent="0.25">
      <c r="A88" s="43">
        <v>87</v>
      </c>
      <c r="B88" s="37">
        <v>15</v>
      </c>
      <c r="C88" s="44">
        <v>30861.403278364302</v>
      </c>
      <c r="D88" s="48">
        <v>633.050051978326</v>
      </c>
      <c r="E88" s="39">
        <v>958.61865013860802</v>
      </c>
      <c r="F88" s="39">
        <v>79.884887511550602</v>
      </c>
      <c r="G88" s="49">
        <v>112</v>
      </c>
    </row>
    <row r="89" spans="1:7" x14ac:dyDescent="0.25">
      <c r="A89" s="43">
        <v>88</v>
      </c>
      <c r="B89" s="37">
        <v>8</v>
      </c>
      <c r="C89" s="44">
        <v>17775.802469274098</v>
      </c>
      <c r="D89" s="48">
        <v>633.050051978326</v>
      </c>
      <c r="E89" s="39">
        <v>958.61865013860802</v>
      </c>
      <c r="F89" s="39">
        <v>79.884887511550602</v>
      </c>
      <c r="G89" s="49">
        <v>112</v>
      </c>
    </row>
    <row r="90" spans="1:7" x14ac:dyDescent="0.25">
      <c r="A90" s="43">
        <v>89</v>
      </c>
      <c r="B90" s="37">
        <v>5</v>
      </c>
      <c r="C90" s="44">
        <v>12068.866671756599</v>
      </c>
      <c r="D90" s="48">
        <v>633.050051978326</v>
      </c>
      <c r="E90" s="39">
        <v>958.61865013860802</v>
      </c>
      <c r="F90" s="39">
        <v>79.884887511550602</v>
      </c>
      <c r="G90" s="49">
        <v>112</v>
      </c>
    </row>
    <row r="91" spans="1:7" x14ac:dyDescent="0.25">
      <c r="A91" s="43">
        <v>90</v>
      </c>
      <c r="B91" s="37">
        <v>5</v>
      </c>
      <c r="C91" s="44">
        <v>10873.9687657258</v>
      </c>
      <c r="D91" s="48">
        <v>633.050051978326</v>
      </c>
      <c r="E91" s="39">
        <v>958.61865013860802</v>
      </c>
      <c r="F91" s="39">
        <v>79.884887511550602</v>
      </c>
      <c r="G91" s="49">
        <v>112</v>
      </c>
    </row>
    <row r="92" spans="1:7" x14ac:dyDescent="0.25">
      <c r="A92" s="43">
        <v>91</v>
      </c>
      <c r="B92" s="37">
        <v>14</v>
      </c>
      <c r="C92" s="44">
        <v>29015.4034313343</v>
      </c>
      <c r="D92" s="48">
        <v>633.050051978326</v>
      </c>
      <c r="E92" s="39">
        <v>958.61865013860802</v>
      </c>
      <c r="F92" s="39">
        <v>79.884887511550602</v>
      </c>
      <c r="G92" s="49">
        <v>112</v>
      </c>
    </row>
    <row r="93" spans="1:7" x14ac:dyDescent="0.25">
      <c r="A93" s="43">
        <v>92</v>
      </c>
      <c r="B93" s="37">
        <v>10</v>
      </c>
      <c r="C93" s="44">
        <v>22298.270472361201</v>
      </c>
      <c r="D93" s="48">
        <v>633.050051978326</v>
      </c>
      <c r="E93" s="39">
        <v>958.61865013860802</v>
      </c>
      <c r="F93" s="39">
        <v>79.884887511550602</v>
      </c>
      <c r="G93" s="49">
        <v>112</v>
      </c>
    </row>
    <row r="94" spans="1:7" x14ac:dyDescent="0.25">
      <c r="A94" s="43">
        <v>93</v>
      </c>
      <c r="B94" s="37">
        <v>3</v>
      </c>
      <c r="C94" s="44">
        <v>5576.3540484712003</v>
      </c>
      <c r="D94" s="48">
        <v>633.050051978326</v>
      </c>
      <c r="E94" s="39">
        <v>958.61865013860802</v>
      </c>
      <c r="F94" s="39">
        <v>79.884887511550602</v>
      </c>
      <c r="G94" s="49">
        <v>112</v>
      </c>
    </row>
    <row r="95" spans="1:7" x14ac:dyDescent="0.25">
      <c r="A95" s="43">
        <v>94</v>
      </c>
      <c r="B95" s="37">
        <v>8</v>
      </c>
      <c r="C95" s="44">
        <v>19275.075432380501</v>
      </c>
      <c r="D95" s="48">
        <v>633.050051978326</v>
      </c>
      <c r="E95" s="39">
        <v>958.61865013860802</v>
      </c>
      <c r="F95" s="39">
        <v>79.884887511550602</v>
      </c>
      <c r="G95" s="49">
        <v>112</v>
      </c>
    </row>
    <row r="96" spans="1:7" x14ac:dyDescent="0.25">
      <c r="A96" s="43">
        <v>95</v>
      </c>
      <c r="B96" s="37">
        <v>8</v>
      </c>
      <c r="C96" s="44">
        <v>18117.300417732</v>
      </c>
      <c r="D96" s="48">
        <v>633.050051978326</v>
      </c>
      <c r="E96" s="39">
        <v>958.61865013860802</v>
      </c>
      <c r="F96" s="39">
        <v>79.884887511550602</v>
      </c>
      <c r="G96" s="49">
        <v>112</v>
      </c>
    </row>
    <row r="97" spans="1:7" x14ac:dyDescent="0.25">
      <c r="A97" s="43">
        <v>96</v>
      </c>
      <c r="B97" s="37">
        <v>9</v>
      </c>
      <c r="C97" s="44">
        <v>19487.178329571499</v>
      </c>
      <c r="D97" s="48">
        <v>633.050051978326</v>
      </c>
      <c r="E97" s="39">
        <v>958.61865013860802</v>
      </c>
      <c r="F97" s="39">
        <v>79.884887511550602</v>
      </c>
      <c r="G97" s="49">
        <v>112</v>
      </c>
    </row>
    <row r="98" spans="1:7" x14ac:dyDescent="0.25">
      <c r="A98" s="43">
        <v>97</v>
      </c>
      <c r="B98" s="37">
        <v>10</v>
      </c>
      <c r="C98" s="44">
        <v>20283.475929199001</v>
      </c>
      <c r="D98" s="48">
        <v>633.050051978326</v>
      </c>
      <c r="E98" s="39">
        <v>958.61865013860802</v>
      </c>
      <c r="F98" s="39">
        <v>79.884887511550602</v>
      </c>
      <c r="G98" s="49">
        <v>112</v>
      </c>
    </row>
    <row r="99" spans="1:7" x14ac:dyDescent="0.25">
      <c r="A99" s="43">
        <v>98</v>
      </c>
      <c r="B99" s="37">
        <v>7</v>
      </c>
      <c r="C99" s="44">
        <v>13040.030601017201</v>
      </c>
      <c r="D99" s="48">
        <v>633.050051978326</v>
      </c>
      <c r="E99" s="39">
        <v>958.61865013860802</v>
      </c>
      <c r="F99" s="39">
        <v>79.884887511550602</v>
      </c>
      <c r="G99" s="49">
        <v>112</v>
      </c>
    </row>
    <row r="100" spans="1:7" x14ac:dyDescent="0.25">
      <c r="A100" s="43">
        <v>99</v>
      </c>
      <c r="B100" s="37">
        <v>11</v>
      </c>
      <c r="C100" s="44">
        <v>24253.476927842799</v>
      </c>
      <c r="D100" s="48">
        <v>633.050051978326</v>
      </c>
      <c r="E100" s="39">
        <v>958.61865013860802</v>
      </c>
      <c r="F100" s="39">
        <v>79.884887511550602</v>
      </c>
      <c r="G100" s="49">
        <v>112</v>
      </c>
    </row>
    <row r="101" spans="1:7" x14ac:dyDescent="0.25">
      <c r="A101" s="43">
        <v>100</v>
      </c>
      <c r="B101" s="37">
        <v>11</v>
      </c>
      <c r="C101" s="44">
        <v>25237.006690092501</v>
      </c>
      <c r="D101" s="48">
        <v>633.050051978326</v>
      </c>
      <c r="E101" s="39">
        <v>958.61865013860802</v>
      </c>
      <c r="F101" s="39">
        <v>79.884887511550602</v>
      </c>
      <c r="G101" s="49">
        <v>112</v>
      </c>
    </row>
    <row r="102" spans="1:7" x14ac:dyDescent="0.25">
      <c r="A102" s="43">
        <v>101</v>
      </c>
      <c r="B102" s="37">
        <v>14</v>
      </c>
      <c r="C102" s="44">
        <v>29500.0792414428</v>
      </c>
      <c r="D102" s="48">
        <v>633.050051978326</v>
      </c>
      <c r="E102" s="39">
        <v>958.61865013860802</v>
      </c>
      <c r="F102" s="39">
        <v>79.884887511550602</v>
      </c>
      <c r="G102" s="49">
        <v>112</v>
      </c>
    </row>
    <row r="103" spans="1:7" x14ac:dyDescent="0.25">
      <c r="A103" s="43">
        <v>102</v>
      </c>
      <c r="B103" s="37">
        <v>7</v>
      </c>
      <c r="C103" s="44">
        <v>14610.328488549099</v>
      </c>
      <c r="D103" s="48">
        <v>633.050051978326</v>
      </c>
      <c r="E103" s="39">
        <v>958.61865013860802</v>
      </c>
      <c r="F103" s="39">
        <v>79.884887511550602</v>
      </c>
      <c r="G103" s="49">
        <v>112</v>
      </c>
    </row>
    <row r="104" spans="1:7" x14ac:dyDescent="0.25">
      <c r="A104" s="43">
        <v>103</v>
      </c>
      <c r="B104" s="37">
        <v>12</v>
      </c>
      <c r="C104" s="44">
        <v>23860.728190162201</v>
      </c>
      <c r="D104" s="48">
        <v>633.050051978326</v>
      </c>
      <c r="E104" s="39">
        <v>958.61865013860802</v>
      </c>
      <c r="F104" s="39">
        <v>79.884887511550602</v>
      </c>
      <c r="G104" s="49">
        <v>112</v>
      </c>
    </row>
    <row r="105" spans="1:7" x14ac:dyDescent="0.25">
      <c r="A105" s="43">
        <v>104</v>
      </c>
      <c r="B105" s="37">
        <v>7</v>
      </c>
      <c r="C105" s="44">
        <v>14558.4442461454</v>
      </c>
      <c r="D105" s="48">
        <v>633.050051978326</v>
      </c>
      <c r="E105" s="39">
        <v>958.61865013860802</v>
      </c>
      <c r="F105" s="39">
        <v>79.884887511550602</v>
      </c>
      <c r="G105" s="49">
        <v>112</v>
      </c>
    </row>
    <row r="106" spans="1:7" x14ac:dyDescent="0.25">
      <c r="A106" s="43">
        <v>105</v>
      </c>
      <c r="B106" s="37">
        <v>17</v>
      </c>
      <c r="C106" s="44">
        <v>34064.873925319</v>
      </c>
      <c r="D106" s="48">
        <v>633.050051978326</v>
      </c>
      <c r="E106" s="39">
        <v>958.61865013860802</v>
      </c>
      <c r="F106" s="39">
        <v>79.884887511550602</v>
      </c>
      <c r="G106" s="49">
        <v>112</v>
      </c>
    </row>
    <row r="107" spans="1:7" x14ac:dyDescent="0.25">
      <c r="A107" s="43">
        <v>106</v>
      </c>
      <c r="B107" s="37">
        <v>4</v>
      </c>
      <c r="C107" s="44">
        <v>7988.3415638836204</v>
      </c>
      <c r="D107" s="48">
        <v>633.050051978326</v>
      </c>
      <c r="E107" s="39">
        <v>958.61865013860802</v>
      </c>
      <c r="F107" s="39">
        <v>79.884887511550602</v>
      </c>
      <c r="G107" s="49">
        <v>112</v>
      </c>
    </row>
    <row r="108" spans="1:7" x14ac:dyDescent="0.25">
      <c r="A108" s="43">
        <v>107</v>
      </c>
      <c r="B108" s="37">
        <v>6</v>
      </c>
      <c r="C108" s="44">
        <v>11612.7612683388</v>
      </c>
      <c r="D108" s="48">
        <v>633.050051978326</v>
      </c>
      <c r="E108" s="39">
        <v>958.61865013860802</v>
      </c>
      <c r="F108" s="39">
        <v>79.884887511550602</v>
      </c>
      <c r="G108" s="49">
        <v>112</v>
      </c>
    </row>
    <row r="109" spans="1:7" x14ac:dyDescent="0.25">
      <c r="A109" s="43">
        <v>108</v>
      </c>
      <c r="B109" s="37">
        <v>9</v>
      </c>
      <c r="C109" s="44">
        <v>16147.796153609699</v>
      </c>
      <c r="D109" s="48">
        <v>633.050051978326</v>
      </c>
      <c r="E109" s="39">
        <v>958.61865013860802</v>
      </c>
      <c r="F109" s="39">
        <v>79.884887511550602</v>
      </c>
      <c r="G109" s="49">
        <v>112</v>
      </c>
    </row>
    <row r="110" spans="1:7" x14ac:dyDescent="0.25">
      <c r="A110" s="43">
        <v>109</v>
      </c>
      <c r="B110" s="37">
        <v>6</v>
      </c>
      <c r="C110" s="44">
        <v>12735.6675450358</v>
      </c>
      <c r="D110" s="48">
        <v>633.050051978326</v>
      </c>
      <c r="E110" s="39">
        <v>958.61865013860802</v>
      </c>
      <c r="F110" s="39">
        <v>79.884887511550602</v>
      </c>
      <c r="G110" s="49">
        <v>112</v>
      </c>
    </row>
    <row r="111" spans="1:7" x14ac:dyDescent="0.25">
      <c r="A111" s="43">
        <v>110</v>
      </c>
      <c r="B111" s="37">
        <v>8</v>
      </c>
      <c r="C111" s="44">
        <v>19443.775340327302</v>
      </c>
      <c r="D111" s="48">
        <v>633.050051978326</v>
      </c>
      <c r="E111" s="39">
        <v>958.61865013860802</v>
      </c>
      <c r="F111" s="39">
        <v>79.884887511550602</v>
      </c>
      <c r="G111" s="49">
        <v>112</v>
      </c>
    </row>
    <row r="112" spans="1:7" x14ac:dyDescent="0.25">
      <c r="A112" s="43">
        <v>111</v>
      </c>
      <c r="B112" s="37">
        <v>14</v>
      </c>
      <c r="C112" s="44">
        <v>28295.5840615181</v>
      </c>
      <c r="D112" s="48">
        <v>633.050051978326</v>
      </c>
      <c r="E112" s="39">
        <v>958.61865013860802</v>
      </c>
      <c r="F112" s="39">
        <v>79.884887511550602</v>
      </c>
      <c r="G112" s="49">
        <v>112</v>
      </c>
    </row>
    <row r="113" spans="1:7" x14ac:dyDescent="0.25">
      <c r="A113" s="43">
        <v>112</v>
      </c>
      <c r="B113" s="37">
        <v>9</v>
      </c>
      <c r="C113" s="44">
        <v>20356.699753233901</v>
      </c>
      <c r="D113" s="48">
        <v>633.050051978326</v>
      </c>
      <c r="E113" s="39">
        <v>958.61865013860802</v>
      </c>
      <c r="F113" s="39">
        <v>79.884887511550602</v>
      </c>
      <c r="G113" s="49">
        <v>112</v>
      </c>
    </row>
    <row r="114" spans="1:7" x14ac:dyDescent="0.25">
      <c r="A114" s="43">
        <v>113</v>
      </c>
      <c r="B114" s="37">
        <v>12</v>
      </c>
      <c r="C114" s="44">
        <v>25356.588750841602</v>
      </c>
      <c r="D114" s="48">
        <v>633.050051978326</v>
      </c>
      <c r="E114" s="39">
        <v>958.61865013860802</v>
      </c>
      <c r="F114" s="39">
        <v>79.884887511550602</v>
      </c>
      <c r="G114" s="49">
        <v>112</v>
      </c>
    </row>
    <row r="115" spans="1:7" x14ac:dyDescent="0.25">
      <c r="A115" s="43">
        <v>114</v>
      </c>
      <c r="B115" s="37">
        <v>9</v>
      </c>
      <c r="C115" s="44">
        <v>17620.6469394749</v>
      </c>
      <c r="D115" s="48">
        <v>633.050051978326</v>
      </c>
      <c r="E115" s="39">
        <v>958.61865013860802</v>
      </c>
      <c r="F115" s="39">
        <v>79.884887511550602</v>
      </c>
      <c r="G115" s="49">
        <v>112</v>
      </c>
    </row>
    <row r="116" spans="1:7" x14ac:dyDescent="0.25">
      <c r="A116" s="43">
        <v>115</v>
      </c>
      <c r="B116" s="37">
        <v>9</v>
      </c>
      <c r="C116" s="44">
        <v>18654.889989969299</v>
      </c>
      <c r="D116" s="48">
        <v>633.050051978326</v>
      </c>
      <c r="E116" s="39">
        <v>958.61865013860802</v>
      </c>
      <c r="F116" s="39">
        <v>79.884887511550602</v>
      </c>
      <c r="G116" s="49">
        <v>112</v>
      </c>
    </row>
    <row r="117" spans="1:7" x14ac:dyDescent="0.25">
      <c r="A117" s="43">
        <v>116</v>
      </c>
      <c r="B117" s="37">
        <v>9</v>
      </c>
      <c r="C117" s="44">
        <v>19720.161088780402</v>
      </c>
      <c r="D117" s="48">
        <v>633.050051978326</v>
      </c>
      <c r="E117" s="39">
        <v>958.61865013860802</v>
      </c>
      <c r="F117" s="39">
        <v>79.884887511550602</v>
      </c>
      <c r="G117" s="49">
        <v>112</v>
      </c>
    </row>
    <row r="118" spans="1:7" x14ac:dyDescent="0.25">
      <c r="A118" s="43">
        <v>117</v>
      </c>
      <c r="B118" s="37">
        <v>5</v>
      </c>
      <c r="C118" s="44">
        <v>8446.1601615131694</v>
      </c>
      <c r="D118" s="48">
        <v>633.050051978326</v>
      </c>
      <c r="E118" s="39">
        <v>958.61865013860802</v>
      </c>
      <c r="F118" s="39">
        <v>79.884887511550602</v>
      </c>
      <c r="G118" s="49">
        <v>112</v>
      </c>
    </row>
    <row r="119" spans="1:7" x14ac:dyDescent="0.25">
      <c r="A119" s="43">
        <v>118</v>
      </c>
      <c r="B119" s="37">
        <v>3</v>
      </c>
      <c r="C119" s="44">
        <v>4679.0513944179002</v>
      </c>
      <c r="D119" s="48">
        <v>633.050051978326</v>
      </c>
      <c r="E119" s="39">
        <v>958.61865013860802</v>
      </c>
      <c r="F119" s="39">
        <v>79.884887511550602</v>
      </c>
      <c r="G119" s="49">
        <v>112</v>
      </c>
    </row>
    <row r="120" spans="1:7" x14ac:dyDescent="0.25">
      <c r="A120" s="43">
        <v>119</v>
      </c>
      <c r="B120" s="37">
        <v>7</v>
      </c>
      <c r="C120" s="44">
        <v>14274.00336535</v>
      </c>
      <c r="D120" s="48">
        <v>633.050051978326</v>
      </c>
      <c r="E120" s="39">
        <v>958.61865013860802</v>
      </c>
      <c r="F120" s="39">
        <v>79.884887511550602</v>
      </c>
      <c r="G120" s="49">
        <v>112</v>
      </c>
    </row>
    <row r="121" spans="1:7" x14ac:dyDescent="0.25">
      <c r="A121" s="43">
        <v>120</v>
      </c>
      <c r="B121" s="37">
        <v>4</v>
      </c>
      <c r="C121" s="44">
        <v>8403.1290036391201</v>
      </c>
      <c r="D121" s="48">
        <v>633.050051978326</v>
      </c>
      <c r="E121" s="39">
        <v>958.61865013860802</v>
      </c>
      <c r="F121" s="39">
        <v>79.884887511550602</v>
      </c>
      <c r="G121" s="49">
        <v>112</v>
      </c>
    </row>
    <row r="122" spans="1:7" x14ac:dyDescent="0.25">
      <c r="A122" s="43">
        <v>121</v>
      </c>
      <c r="B122" s="37">
        <v>4</v>
      </c>
      <c r="C122" s="44">
        <v>8876.5239940103402</v>
      </c>
      <c r="D122" s="48">
        <v>633.050051978326</v>
      </c>
      <c r="E122" s="39">
        <v>958.61865013860802</v>
      </c>
      <c r="F122" s="39">
        <v>79.884887511550602</v>
      </c>
      <c r="G122" s="49">
        <v>112</v>
      </c>
    </row>
    <row r="123" spans="1:7" x14ac:dyDescent="0.25">
      <c r="A123" s="43">
        <v>122</v>
      </c>
      <c r="B123" s="37">
        <v>6</v>
      </c>
      <c r="C123" s="44">
        <v>13414.637745614</v>
      </c>
      <c r="D123" s="48">
        <v>633.050051978326</v>
      </c>
      <c r="E123" s="39">
        <v>958.61865013860802</v>
      </c>
      <c r="F123" s="39">
        <v>79.884887511550602</v>
      </c>
      <c r="G123" s="49">
        <v>112</v>
      </c>
    </row>
    <row r="124" spans="1:7" x14ac:dyDescent="0.25">
      <c r="A124" s="43">
        <v>123</v>
      </c>
      <c r="B124" s="37">
        <v>9</v>
      </c>
      <c r="C124" s="44">
        <v>18632.540412264501</v>
      </c>
      <c r="D124" s="48">
        <v>633.050051978326</v>
      </c>
      <c r="E124" s="39">
        <v>958.61865013860802</v>
      </c>
      <c r="F124" s="39">
        <v>79.884887511550602</v>
      </c>
      <c r="G124" s="49">
        <v>112</v>
      </c>
    </row>
    <row r="125" spans="1:7" x14ac:dyDescent="0.25">
      <c r="A125" s="43">
        <v>124</v>
      </c>
      <c r="B125" s="37">
        <v>8</v>
      </c>
      <c r="C125" s="44">
        <v>19328.853069577799</v>
      </c>
      <c r="D125" s="48">
        <v>633.050051978326</v>
      </c>
      <c r="E125" s="39">
        <v>958.61865013860802</v>
      </c>
      <c r="F125" s="39">
        <v>79.884887511550602</v>
      </c>
      <c r="G125" s="49">
        <v>112</v>
      </c>
    </row>
    <row r="126" spans="1:7" x14ac:dyDescent="0.25">
      <c r="A126" s="43">
        <v>125</v>
      </c>
      <c r="B126" s="37">
        <v>14</v>
      </c>
      <c r="C126" s="44">
        <v>30442.2857762852</v>
      </c>
      <c r="D126" s="48">
        <v>633.050051978326</v>
      </c>
      <c r="E126" s="39">
        <v>958.61865013860802</v>
      </c>
      <c r="F126" s="39">
        <v>79.884887511550602</v>
      </c>
      <c r="G126" s="49">
        <v>112</v>
      </c>
    </row>
    <row r="127" spans="1:7" x14ac:dyDescent="0.25">
      <c r="A127" s="43">
        <v>126</v>
      </c>
      <c r="B127" s="37">
        <v>7</v>
      </c>
      <c r="C127" s="44">
        <v>14104.871915818399</v>
      </c>
      <c r="D127" s="48">
        <v>633.050051978326</v>
      </c>
      <c r="E127" s="39">
        <v>958.61865013860802</v>
      </c>
      <c r="F127" s="39">
        <v>79.884887511550602</v>
      </c>
      <c r="G127" s="49">
        <v>112</v>
      </c>
    </row>
    <row r="128" spans="1:7" x14ac:dyDescent="0.25">
      <c r="A128" s="43">
        <v>127</v>
      </c>
      <c r="B128" s="37">
        <v>3</v>
      </c>
      <c r="C128" s="44">
        <v>6240.7210599484797</v>
      </c>
      <c r="D128" s="48">
        <v>633.050051978326</v>
      </c>
      <c r="E128" s="39">
        <v>958.61865013860802</v>
      </c>
      <c r="F128" s="39">
        <v>79.884887511550602</v>
      </c>
      <c r="G128" s="49">
        <v>112</v>
      </c>
    </row>
    <row r="129" spans="1:7" x14ac:dyDescent="0.25">
      <c r="A129" s="43">
        <v>128</v>
      </c>
      <c r="B129" s="37">
        <v>10</v>
      </c>
      <c r="C129" s="44">
        <v>21612.226854643901</v>
      </c>
      <c r="D129" s="48">
        <v>633.050051978326</v>
      </c>
      <c r="E129" s="39">
        <v>958.61865013860802</v>
      </c>
      <c r="F129" s="39">
        <v>79.884887511550602</v>
      </c>
      <c r="G129" s="49">
        <v>112</v>
      </c>
    </row>
    <row r="130" spans="1:7" x14ac:dyDescent="0.25">
      <c r="A130" s="43">
        <v>129</v>
      </c>
      <c r="B130" s="37">
        <v>6</v>
      </c>
      <c r="C130" s="44">
        <v>12180.9342384928</v>
      </c>
      <c r="D130" s="48">
        <v>633.050051978326</v>
      </c>
      <c r="E130" s="39">
        <v>958.61865013860802</v>
      </c>
      <c r="F130" s="39">
        <v>79.884887511550602</v>
      </c>
      <c r="G130" s="49">
        <v>112</v>
      </c>
    </row>
    <row r="131" spans="1:7" x14ac:dyDescent="0.25">
      <c r="A131" s="43">
        <v>130</v>
      </c>
      <c r="B131" s="37">
        <v>10</v>
      </c>
      <c r="C131" s="44">
        <v>21390.3186095417</v>
      </c>
      <c r="D131" s="48">
        <v>633.050051978326</v>
      </c>
      <c r="E131" s="39">
        <v>958.61865013860802</v>
      </c>
      <c r="F131" s="39">
        <v>79.884887511550602</v>
      </c>
      <c r="G131" s="49">
        <v>112</v>
      </c>
    </row>
    <row r="132" spans="1:7" x14ac:dyDescent="0.25">
      <c r="A132" s="43">
        <v>131</v>
      </c>
      <c r="B132" s="37">
        <v>6</v>
      </c>
      <c r="C132" s="44">
        <v>12937.720096881299</v>
      </c>
      <c r="D132" s="48">
        <v>633.050051978326</v>
      </c>
      <c r="E132" s="39">
        <v>958.61865013860802</v>
      </c>
      <c r="F132" s="39">
        <v>79.884887511550602</v>
      </c>
      <c r="G132" s="49">
        <v>112</v>
      </c>
    </row>
    <row r="133" spans="1:7" x14ac:dyDescent="0.25">
      <c r="A133" s="43">
        <v>132</v>
      </c>
      <c r="B133" s="37">
        <v>7</v>
      </c>
      <c r="C133" s="44">
        <v>17928.0308048113</v>
      </c>
      <c r="D133" s="48">
        <v>633.050051978326</v>
      </c>
      <c r="E133" s="39">
        <v>958.61865013860802</v>
      </c>
      <c r="F133" s="39">
        <v>79.884887511550602</v>
      </c>
      <c r="G133" s="49">
        <v>112</v>
      </c>
    </row>
    <row r="134" spans="1:7" x14ac:dyDescent="0.25">
      <c r="A134" s="43">
        <v>133</v>
      </c>
      <c r="B134" s="37">
        <v>11</v>
      </c>
      <c r="C134" s="44">
        <v>21471.3137657351</v>
      </c>
      <c r="D134" s="48">
        <v>633.050051978326</v>
      </c>
      <c r="E134" s="39">
        <v>958.61865013860802</v>
      </c>
      <c r="F134" s="39">
        <v>79.884887511550602</v>
      </c>
      <c r="G134" s="49">
        <v>112</v>
      </c>
    </row>
    <row r="135" spans="1:7" x14ac:dyDescent="0.25">
      <c r="A135" s="43">
        <v>134</v>
      </c>
      <c r="B135" s="37">
        <v>7</v>
      </c>
      <c r="C135" s="44">
        <v>13239.038298618199</v>
      </c>
      <c r="D135" s="48">
        <v>633.050051978326</v>
      </c>
      <c r="E135" s="39">
        <v>958.61865013860802</v>
      </c>
      <c r="F135" s="39">
        <v>79.884887511550602</v>
      </c>
      <c r="G135" s="49">
        <v>112</v>
      </c>
    </row>
    <row r="136" spans="1:7" x14ac:dyDescent="0.25">
      <c r="A136" s="43">
        <v>135</v>
      </c>
      <c r="B136" s="37">
        <v>6</v>
      </c>
      <c r="C136" s="44">
        <v>12847.4594939545</v>
      </c>
      <c r="D136" s="48">
        <v>633.050051978326</v>
      </c>
      <c r="E136" s="39">
        <v>958.61865013860802</v>
      </c>
      <c r="F136" s="39">
        <v>79.884887511550602</v>
      </c>
      <c r="G136" s="49">
        <v>112</v>
      </c>
    </row>
    <row r="137" spans="1:7" x14ac:dyDescent="0.25">
      <c r="A137" s="43">
        <v>136</v>
      </c>
      <c r="B137" s="37">
        <v>9</v>
      </c>
      <c r="C137" s="44">
        <v>17553.812765994</v>
      </c>
      <c r="D137" s="48">
        <v>633.050051978326</v>
      </c>
      <c r="E137" s="39">
        <v>958.61865013860802</v>
      </c>
      <c r="F137" s="39">
        <v>79.884887511550602</v>
      </c>
      <c r="G137" s="49">
        <v>112</v>
      </c>
    </row>
    <row r="138" spans="1:7" x14ac:dyDescent="0.25">
      <c r="A138" s="43">
        <v>137</v>
      </c>
      <c r="B138" s="37">
        <v>3</v>
      </c>
      <c r="C138" s="44">
        <v>5632.6598712862096</v>
      </c>
      <c r="D138" s="48">
        <v>633.050051978326</v>
      </c>
      <c r="E138" s="39">
        <v>958.61865013860802</v>
      </c>
      <c r="F138" s="39">
        <v>79.884887511550602</v>
      </c>
      <c r="G138" s="49">
        <v>112</v>
      </c>
    </row>
    <row r="139" spans="1:7" x14ac:dyDescent="0.25">
      <c r="A139" s="43">
        <v>138</v>
      </c>
      <c r="B139" s="37">
        <v>8</v>
      </c>
      <c r="C139" s="44">
        <v>15412.3896809327</v>
      </c>
      <c r="D139" s="48">
        <v>633.050051978326</v>
      </c>
      <c r="E139" s="39">
        <v>958.61865013860802</v>
      </c>
      <c r="F139" s="39">
        <v>79.884887511550602</v>
      </c>
      <c r="G139" s="49">
        <v>112</v>
      </c>
    </row>
    <row r="140" spans="1:7" x14ac:dyDescent="0.25">
      <c r="A140" s="43">
        <v>139</v>
      </c>
      <c r="B140" s="37">
        <v>8</v>
      </c>
      <c r="C140" s="44">
        <v>18772.615411585299</v>
      </c>
      <c r="D140" s="48">
        <v>633.050051978326</v>
      </c>
      <c r="E140" s="39">
        <v>958.61865013860802</v>
      </c>
      <c r="F140" s="39">
        <v>79.884887511550602</v>
      </c>
      <c r="G140" s="49">
        <v>112</v>
      </c>
    </row>
    <row r="141" spans="1:7" x14ac:dyDescent="0.25">
      <c r="A141" s="43">
        <v>140</v>
      </c>
      <c r="B141" s="37">
        <v>7</v>
      </c>
      <c r="C141" s="44">
        <v>16216.177928500099</v>
      </c>
      <c r="D141" s="48">
        <v>633.050051978326</v>
      </c>
      <c r="E141" s="39">
        <v>958.61865013860802</v>
      </c>
      <c r="F141" s="39">
        <v>79.884887511550602</v>
      </c>
      <c r="G141" s="49">
        <v>112</v>
      </c>
    </row>
    <row r="142" spans="1:7" x14ac:dyDescent="0.25">
      <c r="A142" s="43">
        <v>141</v>
      </c>
      <c r="B142" s="37">
        <v>8</v>
      </c>
      <c r="C142" s="44">
        <v>18244.230030591101</v>
      </c>
      <c r="D142" s="48">
        <v>633.050051978326</v>
      </c>
      <c r="E142" s="39">
        <v>958.61865013860802</v>
      </c>
      <c r="F142" s="39">
        <v>79.884887511550602</v>
      </c>
      <c r="G142" s="49">
        <v>112</v>
      </c>
    </row>
    <row r="143" spans="1:7" x14ac:dyDescent="0.25">
      <c r="A143" s="43">
        <v>142</v>
      </c>
      <c r="B143" s="37">
        <v>7</v>
      </c>
      <c r="C143" s="44">
        <v>16944.218858730401</v>
      </c>
      <c r="D143" s="48">
        <v>633.050051978326</v>
      </c>
      <c r="E143" s="39">
        <v>958.61865013860802</v>
      </c>
      <c r="F143" s="39">
        <v>79.884887511550602</v>
      </c>
      <c r="G143" s="49">
        <v>112</v>
      </c>
    </row>
    <row r="144" spans="1:7" x14ac:dyDescent="0.25">
      <c r="A144" s="43">
        <v>143</v>
      </c>
      <c r="B144" s="37">
        <v>11</v>
      </c>
      <c r="C144" s="44">
        <v>24447.718576003099</v>
      </c>
      <c r="D144" s="48">
        <v>633.050051978326</v>
      </c>
      <c r="E144" s="39">
        <v>958.61865013860802</v>
      </c>
      <c r="F144" s="39">
        <v>79.884887511550602</v>
      </c>
      <c r="G144" s="49">
        <v>112</v>
      </c>
    </row>
    <row r="145" spans="1:7" x14ac:dyDescent="0.25">
      <c r="A145" s="43">
        <v>144</v>
      </c>
      <c r="B145" s="37">
        <v>8</v>
      </c>
      <c r="C145" s="44">
        <v>16410.8752236943</v>
      </c>
      <c r="D145" s="48">
        <v>633.050051978326</v>
      </c>
      <c r="E145" s="39">
        <v>958.61865013860802</v>
      </c>
      <c r="F145" s="39">
        <v>79.884887511550602</v>
      </c>
      <c r="G145" s="49">
        <v>112</v>
      </c>
    </row>
    <row r="146" spans="1:7" x14ac:dyDescent="0.25">
      <c r="A146" s="43">
        <v>145</v>
      </c>
      <c r="B146" s="37">
        <v>5</v>
      </c>
      <c r="C146" s="44">
        <v>10311.561501997099</v>
      </c>
      <c r="D146" s="48">
        <v>633.050051978326</v>
      </c>
      <c r="E146" s="39">
        <v>958.61865013860802</v>
      </c>
      <c r="F146" s="39">
        <v>79.884887511550602</v>
      </c>
      <c r="G146" s="49">
        <v>112</v>
      </c>
    </row>
    <row r="147" spans="1:7" x14ac:dyDescent="0.25">
      <c r="A147" s="43">
        <v>146</v>
      </c>
      <c r="B147" s="37">
        <v>4</v>
      </c>
      <c r="C147" s="44">
        <v>8106.7926542124696</v>
      </c>
      <c r="D147" s="48">
        <v>633.050051978326</v>
      </c>
      <c r="E147" s="39">
        <v>958.61865013860802</v>
      </c>
      <c r="F147" s="39">
        <v>79.884887511550602</v>
      </c>
      <c r="G147" s="49">
        <v>112</v>
      </c>
    </row>
    <row r="148" spans="1:7" x14ac:dyDescent="0.25">
      <c r="A148" s="43">
        <v>147</v>
      </c>
      <c r="B148" s="37">
        <v>8</v>
      </c>
      <c r="C148" s="44">
        <v>17586.778624644801</v>
      </c>
      <c r="D148" s="48">
        <v>633.050051978326</v>
      </c>
      <c r="E148" s="39">
        <v>958.61865013860802</v>
      </c>
      <c r="F148" s="39">
        <v>79.884887511550602</v>
      </c>
      <c r="G148" s="49">
        <v>112</v>
      </c>
    </row>
    <row r="149" spans="1:7" x14ac:dyDescent="0.25">
      <c r="A149" s="43">
        <v>148</v>
      </c>
      <c r="B149" s="37">
        <v>7</v>
      </c>
      <c r="C149" s="44">
        <v>12923.8810643412</v>
      </c>
      <c r="D149" s="48">
        <v>633.050051978326</v>
      </c>
      <c r="E149" s="39">
        <v>958.61865013860802</v>
      </c>
      <c r="F149" s="39">
        <v>79.884887511550602</v>
      </c>
      <c r="G149" s="49">
        <v>112</v>
      </c>
    </row>
    <row r="150" spans="1:7" x14ac:dyDescent="0.25">
      <c r="A150" s="43">
        <v>149</v>
      </c>
      <c r="B150" s="37">
        <v>8</v>
      </c>
      <c r="C150" s="44">
        <v>16267.535115627499</v>
      </c>
      <c r="D150" s="48">
        <v>633.050051978326</v>
      </c>
      <c r="E150" s="39">
        <v>958.61865013860802</v>
      </c>
      <c r="F150" s="39">
        <v>79.884887511550602</v>
      </c>
      <c r="G150" s="49">
        <v>112</v>
      </c>
    </row>
    <row r="151" spans="1:7" x14ac:dyDescent="0.25">
      <c r="A151" s="43">
        <v>150</v>
      </c>
      <c r="B151" s="37">
        <v>7</v>
      </c>
      <c r="C151" s="44">
        <v>15324.1476240147</v>
      </c>
      <c r="D151" s="48">
        <v>633.050051978326</v>
      </c>
      <c r="E151" s="39">
        <v>958.61865013860802</v>
      </c>
      <c r="F151" s="39">
        <v>79.884887511550602</v>
      </c>
      <c r="G151" s="49">
        <v>112</v>
      </c>
    </row>
    <row r="152" spans="1:7" x14ac:dyDescent="0.25">
      <c r="A152" s="43">
        <v>151</v>
      </c>
      <c r="B152" s="37">
        <v>9</v>
      </c>
      <c r="C152" s="44">
        <v>16903.855610192801</v>
      </c>
      <c r="D152" s="48">
        <v>633.050051978326</v>
      </c>
      <c r="E152" s="39">
        <v>958.61865013860802</v>
      </c>
      <c r="F152" s="39">
        <v>79.884887511550602</v>
      </c>
      <c r="G152" s="49">
        <v>112</v>
      </c>
    </row>
    <row r="153" spans="1:7" x14ac:dyDescent="0.25">
      <c r="A153" s="43">
        <v>152</v>
      </c>
      <c r="B153" s="37">
        <v>7</v>
      </c>
      <c r="C153" s="44">
        <v>14317.6500857586</v>
      </c>
      <c r="D153" s="48">
        <v>633.050051978326</v>
      </c>
      <c r="E153" s="39">
        <v>958.61865013860802</v>
      </c>
      <c r="F153" s="39">
        <v>79.884887511550602</v>
      </c>
      <c r="G153" s="49">
        <v>112</v>
      </c>
    </row>
    <row r="154" spans="1:7" x14ac:dyDescent="0.25">
      <c r="A154" s="43">
        <v>153</v>
      </c>
      <c r="B154" s="37">
        <v>10</v>
      </c>
      <c r="C154" s="44">
        <v>21867.198174473699</v>
      </c>
      <c r="D154" s="48">
        <v>633.050051978326</v>
      </c>
      <c r="E154" s="39">
        <v>958.61865013860802</v>
      </c>
      <c r="F154" s="39">
        <v>79.884887511550602</v>
      </c>
      <c r="G154" s="49">
        <v>112</v>
      </c>
    </row>
    <row r="155" spans="1:7" x14ac:dyDescent="0.25">
      <c r="A155" s="43">
        <v>154</v>
      </c>
      <c r="B155" s="37">
        <v>7</v>
      </c>
      <c r="C155" s="44">
        <v>14322.2567717155</v>
      </c>
      <c r="D155" s="48">
        <v>633.050051978326</v>
      </c>
      <c r="E155" s="39">
        <v>958.61865013860802</v>
      </c>
      <c r="F155" s="39">
        <v>79.884887511550602</v>
      </c>
      <c r="G155" s="49">
        <v>112</v>
      </c>
    </row>
    <row r="156" spans="1:7" x14ac:dyDescent="0.25">
      <c r="A156" s="43">
        <v>155</v>
      </c>
      <c r="B156" s="37">
        <v>4</v>
      </c>
      <c r="C156" s="44">
        <v>11375.992086611101</v>
      </c>
      <c r="D156" s="48">
        <v>633.050051978326</v>
      </c>
      <c r="E156" s="39">
        <v>958.61865013860802</v>
      </c>
      <c r="F156" s="39">
        <v>79.884887511550602</v>
      </c>
      <c r="G156" s="49">
        <v>112</v>
      </c>
    </row>
    <row r="157" spans="1:7" x14ac:dyDescent="0.25">
      <c r="A157" s="43">
        <v>156</v>
      </c>
      <c r="B157" s="37">
        <v>10</v>
      </c>
      <c r="C157" s="44">
        <v>20456.6881813035</v>
      </c>
      <c r="D157" s="48">
        <v>633.050051978326</v>
      </c>
      <c r="E157" s="39">
        <v>958.61865013860802</v>
      </c>
      <c r="F157" s="39">
        <v>79.884887511550602</v>
      </c>
      <c r="G157" s="49">
        <v>112</v>
      </c>
    </row>
    <row r="158" spans="1:7" x14ac:dyDescent="0.25">
      <c r="A158" s="43">
        <v>157</v>
      </c>
      <c r="B158" s="37">
        <v>4</v>
      </c>
      <c r="C158" s="44">
        <v>9664.0377590145399</v>
      </c>
      <c r="D158" s="48">
        <v>633.050051978326</v>
      </c>
      <c r="E158" s="39">
        <v>958.61865013860802</v>
      </c>
      <c r="F158" s="39">
        <v>79.884887511550602</v>
      </c>
      <c r="G158" s="49">
        <v>112</v>
      </c>
    </row>
    <row r="159" spans="1:7" x14ac:dyDescent="0.25">
      <c r="A159" s="43">
        <v>158</v>
      </c>
      <c r="B159" s="37">
        <v>12</v>
      </c>
      <c r="C159" s="44">
        <v>24968.231850316799</v>
      </c>
      <c r="D159" s="48">
        <v>633.050051978326</v>
      </c>
      <c r="E159" s="39">
        <v>958.61865013860802</v>
      </c>
      <c r="F159" s="39">
        <v>79.884887511550602</v>
      </c>
      <c r="G159" s="49">
        <v>112</v>
      </c>
    </row>
    <row r="160" spans="1:7" x14ac:dyDescent="0.25">
      <c r="A160" s="43">
        <v>159</v>
      </c>
      <c r="B160" s="37">
        <v>5</v>
      </c>
      <c r="C160" s="44">
        <v>10706.7423607213</v>
      </c>
      <c r="D160" s="48">
        <v>633.050051978326</v>
      </c>
      <c r="E160" s="39">
        <v>958.61865013860802</v>
      </c>
      <c r="F160" s="39">
        <v>79.884887511550602</v>
      </c>
      <c r="G160" s="49">
        <v>112</v>
      </c>
    </row>
    <row r="161" spans="1:7" x14ac:dyDescent="0.25">
      <c r="A161" s="43">
        <v>160</v>
      </c>
      <c r="B161" s="37">
        <v>8</v>
      </c>
      <c r="C161" s="44">
        <v>17784.396893432298</v>
      </c>
      <c r="D161" s="48">
        <v>633.050051978326</v>
      </c>
      <c r="E161" s="39">
        <v>958.61865013860802</v>
      </c>
      <c r="F161" s="39">
        <v>79.884887511550602</v>
      </c>
      <c r="G161" s="49">
        <v>112</v>
      </c>
    </row>
    <row r="162" spans="1:7" x14ac:dyDescent="0.25">
      <c r="A162" s="43">
        <v>161</v>
      </c>
      <c r="B162" s="37">
        <v>12</v>
      </c>
      <c r="C162" s="44">
        <v>26446.594333561199</v>
      </c>
      <c r="D162" s="48">
        <v>633.050051978326</v>
      </c>
      <c r="E162" s="39">
        <v>958.61865013860802</v>
      </c>
      <c r="F162" s="39">
        <v>79.884887511550602</v>
      </c>
      <c r="G162" s="49">
        <v>112</v>
      </c>
    </row>
    <row r="163" spans="1:7" x14ac:dyDescent="0.25">
      <c r="A163" s="43">
        <v>162</v>
      </c>
      <c r="B163" s="37">
        <v>9</v>
      </c>
      <c r="C163" s="44">
        <v>19733.167527865</v>
      </c>
      <c r="D163" s="48">
        <v>633.050051978326</v>
      </c>
      <c r="E163" s="39">
        <v>958.61865013860802</v>
      </c>
      <c r="F163" s="39">
        <v>79.884887511550602</v>
      </c>
      <c r="G163" s="49">
        <v>112</v>
      </c>
    </row>
    <row r="164" spans="1:7" x14ac:dyDescent="0.25">
      <c r="A164" s="43">
        <v>163</v>
      </c>
      <c r="B164" s="37">
        <v>5</v>
      </c>
      <c r="C164" s="44">
        <v>10962.4125101234</v>
      </c>
      <c r="D164" s="48">
        <v>633.050051978326</v>
      </c>
      <c r="E164" s="39">
        <v>958.61865013860802</v>
      </c>
      <c r="F164" s="39">
        <v>79.884887511550602</v>
      </c>
      <c r="G164" s="49">
        <v>112</v>
      </c>
    </row>
    <row r="165" spans="1:7" x14ac:dyDescent="0.25">
      <c r="A165" s="43">
        <v>164</v>
      </c>
      <c r="B165" s="37">
        <v>11</v>
      </c>
      <c r="C165" s="44">
        <v>24783.957999582301</v>
      </c>
      <c r="D165" s="48">
        <v>633.050051978326</v>
      </c>
      <c r="E165" s="39">
        <v>958.61865013860802</v>
      </c>
      <c r="F165" s="39">
        <v>79.884887511550602</v>
      </c>
      <c r="G165" s="49">
        <v>112</v>
      </c>
    </row>
    <row r="166" spans="1:7" x14ac:dyDescent="0.25">
      <c r="A166" s="43">
        <v>165</v>
      </c>
      <c r="B166" s="37">
        <v>11</v>
      </c>
      <c r="C166" s="44">
        <v>21815.314720101</v>
      </c>
      <c r="D166" s="48">
        <v>633.050051978326</v>
      </c>
      <c r="E166" s="39">
        <v>958.61865013860802</v>
      </c>
      <c r="F166" s="39">
        <v>79.884887511550602</v>
      </c>
      <c r="G166" s="49">
        <v>112</v>
      </c>
    </row>
    <row r="167" spans="1:7" x14ac:dyDescent="0.25">
      <c r="A167" s="43">
        <v>166</v>
      </c>
      <c r="B167" s="37">
        <v>9</v>
      </c>
      <c r="C167" s="44">
        <v>20175.812051333301</v>
      </c>
      <c r="D167" s="48">
        <v>633.050051978326</v>
      </c>
      <c r="E167" s="39">
        <v>958.61865013860802</v>
      </c>
      <c r="F167" s="39">
        <v>79.884887511550602</v>
      </c>
      <c r="G167" s="49">
        <v>112</v>
      </c>
    </row>
    <row r="168" spans="1:7" x14ac:dyDescent="0.25">
      <c r="A168" s="43">
        <v>167</v>
      </c>
      <c r="B168" s="37">
        <v>8</v>
      </c>
      <c r="C168" s="44">
        <v>14993.742111583701</v>
      </c>
      <c r="D168" s="48">
        <v>633.050051978326</v>
      </c>
      <c r="E168" s="39">
        <v>958.61865013860802</v>
      </c>
      <c r="F168" s="39">
        <v>79.884887511550602</v>
      </c>
      <c r="G168" s="49">
        <v>112</v>
      </c>
    </row>
    <row r="169" spans="1:7" x14ac:dyDescent="0.25">
      <c r="A169" s="43">
        <v>168</v>
      </c>
      <c r="B169" s="37">
        <v>5</v>
      </c>
      <c r="C169" s="44">
        <v>9699.1320817562701</v>
      </c>
      <c r="D169" s="48">
        <v>633.050051978326</v>
      </c>
      <c r="E169" s="39">
        <v>958.61865013860802</v>
      </c>
      <c r="F169" s="39">
        <v>79.884887511550602</v>
      </c>
      <c r="G169" s="49">
        <v>112</v>
      </c>
    </row>
    <row r="170" spans="1:7" x14ac:dyDescent="0.25">
      <c r="A170" s="43">
        <v>169</v>
      </c>
      <c r="B170" s="37">
        <v>5</v>
      </c>
      <c r="C170" s="44">
        <v>10622.6669801792</v>
      </c>
      <c r="D170" s="48">
        <v>633.050051978326</v>
      </c>
      <c r="E170" s="39">
        <v>958.61865013860802</v>
      </c>
      <c r="F170" s="39">
        <v>79.884887511550602</v>
      </c>
      <c r="G170" s="49">
        <v>112</v>
      </c>
    </row>
    <row r="171" spans="1:7" x14ac:dyDescent="0.25">
      <c r="A171" s="43">
        <v>170</v>
      </c>
      <c r="B171" s="37">
        <v>5</v>
      </c>
      <c r="C171" s="44">
        <v>12925.218934182099</v>
      </c>
      <c r="D171" s="48">
        <v>633.050051978326</v>
      </c>
      <c r="E171" s="39">
        <v>958.61865013860802</v>
      </c>
      <c r="F171" s="39">
        <v>79.884887511550602</v>
      </c>
      <c r="G171" s="49">
        <v>112</v>
      </c>
    </row>
    <row r="172" spans="1:7" x14ac:dyDescent="0.25">
      <c r="A172" s="43">
        <v>171</v>
      </c>
      <c r="B172" s="37">
        <v>5</v>
      </c>
      <c r="C172" s="44">
        <v>9281.8551317396505</v>
      </c>
      <c r="D172" s="48">
        <v>633.050051978326</v>
      </c>
      <c r="E172" s="39">
        <v>958.61865013860802</v>
      </c>
      <c r="F172" s="39">
        <v>79.884887511550602</v>
      </c>
      <c r="G172" s="49">
        <v>112</v>
      </c>
    </row>
    <row r="173" spans="1:7" x14ac:dyDescent="0.25">
      <c r="A173" s="43">
        <v>172</v>
      </c>
      <c r="B173" s="37">
        <v>6</v>
      </c>
      <c r="C173" s="44">
        <v>11818.890390132001</v>
      </c>
      <c r="D173" s="48">
        <v>633.050051978326</v>
      </c>
      <c r="E173" s="39">
        <v>958.61865013860802</v>
      </c>
      <c r="F173" s="39">
        <v>79.884887511550602</v>
      </c>
      <c r="G173" s="49">
        <v>112</v>
      </c>
    </row>
    <row r="174" spans="1:7" x14ac:dyDescent="0.25">
      <c r="A174" s="43">
        <v>173</v>
      </c>
      <c r="B174" s="37">
        <v>9</v>
      </c>
      <c r="C174" s="44">
        <v>19482.210896058099</v>
      </c>
      <c r="D174" s="48">
        <v>633.050051978326</v>
      </c>
      <c r="E174" s="39">
        <v>958.61865013860802</v>
      </c>
      <c r="F174" s="39">
        <v>79.884887511550602</v>
      </c>
      <c r="G174" s="49">
        <v>112</v>
      </c>
    </row>
    <row r="175" spans="1:7" x14ac:dyDescent="0.25">
      <c r="A175" s="43">
        <v>174</v>
      </c>
      <c r="B175" s="37">
        <v>5</v>
      </c>
      <c r="C175" s="44">
        <v>9575.0736550566307</v>
      </c>
      <c r="D175" s="48">
        <v>633.050051978326</v>
      </c>
      <c r="E175" s="39">
        <v>958.61865013860802</v>
      </c>
      <c r="F175" s="39">
        <v>79.884887511550602</v>
      </c>
      <c r="G175" s="49">
        <v>112</v>
      </c>
    </row>
    <row r="176" spans="1:7" x14ac:dyDescent="0.25">
      <c r="A176" s="43">
        <v>175</v>
      </c>
      <c r="B176" s="37">
        <v>9</v>
      </c>
      <c r="C176" s="44">
        <v>19400.571700688099</v>
      </c>
      <c r="D176" s="48">
        <v>633.050051978326</v>
      </c>
      <c r="E176" s="39">
        <v>958.61865013860802</v>
      </c>
      <c r="F176" s="39">
        <v>79.884887511550602</v>
      </c>
      <c r="G176" s="49">
        <v>112</v>
      </c>
    </row>
    <row r="177" spans="1:7" x14ac:dyDescent="0.25">
      <c r="A177" s="43">
        <v>176</v>
      </c>
      <c r="B177" s="37">
        <v>9</v>
      </c>
      <c r="C177" s="44">
        <v>19756.9270949292</v>
      </c>
      <c r="D177" s="48">
        <v>633.050051978326</v>
      </c>
      <c r="E177" s="39">
        <v>958.61865013860802</v>
      </c>
      <c r="F177" s="39">
        <v>79.884887511550602</v>
      </c>
      <c r="G177" s="49">
        <v>112</v>
      </c>
    </row>
    <row r="178" spans="1:7" x14ac:dyDescent="0.25">
      <c r="A178" s="43">
        <v>177</v>
      </c>
      <c r="B178" s="37">
        <v>7</v>
      </c>
      <c r="C178" s="44">
        <v>13429.007332812</v>
      </c>
      <c r="D178" s="48">
        <v>633.050051978326</v>
      </c>
      <c r="E178" s="39">
        <v>958.61865013860802</v>
      </c>
      <c r="F178" s="39">
        <v>79.884887511550602</v>
      </c>
      <c r="G178" s="49">
        <v>112</v>
      </c>
    </row>
    <row r="179" spans="1:7" x14ac:dyDescent="0.25">
      <c r="A179" s="43">
        <v>178</v>
      </c>
      <c r="B179" s="37">
        <v>9</v>
      </c>
      <c r="C179" s="44">
        <v>18285.504417418499</v>
      </c>
      <c r="D179" s="48">
        <v>633.050051978326</v>
      </c>
      <c r="E179" s="39">
        <v>958.61865013860802</v>
      </c>
      <c r="F179" s="39">
        <v>79.884887511550602</v>
      </c>
      <c r="G179" s="49">
        <v>112</v>
      </c>
    </row>
    <row r="180" spans="1:7" x14ac:dyDescent="0.25">
      <c r="A180" s="43">
        <v>179</v>
      </c>
      <c r="B180" s="37">
        <v>5</v>
      </c>
      <c r="C180" s="44">
        <v>10118.7982085495</v>
      </c>
      <c r="D180" s="48">
        <v>633.050051978326</v>
      </c>
      <c r="E180" s="39">
        <v>958.61865013860802</v>
      </c>
      <c r="F180" s="39">
        <v>79.884887511550602</v>
      </c>
      <c r="G180" s="49">
        <v>112</v>
      </c>
    </row>
    <row r="181" spans="1:7" x14ac:dyDescent="0.25">
      <c r="A181" s="43">
        <v>180</v>
      </c>
      <c r="B181" s="37">
        <v>3</v>
      </c>
      <c r="C181" s="44">
        <v>5688.5879749769601</v>
      </c>
      <c r="D181" s="48">
        <v>633.050051978326</v>
      </c>
      <c r="E181" s="39">
        <v>958.61865013860802</v>
      </c>
      <c r="F181" s="39">
        <v>79.884887511550602</v>
      </c>
      <c r="G181" s="49">
        <v>112</v>
      </c>
    </row>
    <row r="182" spans="1:7" x14ac:dyDescent="0.25">
      <c r="A182" s="43">
        <v>181</v>
      </c>
      <c r="B182" s="37">
        <v>8</v>
      </c>
      <c r="C182" s="44">
        <v>15669.130942325501</v>
      </c>
      <c r="D182" s="48">
        <v>633.050051978326</v>
      </c>
      <c r="E182" s="39">
        <v>958.61865013860802</v>
      </c>
      <c r="F182" s="39">
        <v>79.884887511550602</v>
      </c>
      <c r="G182" s="49">
        <v>112</v>
      </c>
    </row>
    <row r="183" spans="1:7" x14ac:dyDescent="0.25">
      <c r="A183" s="43">
        <v>182</v>
      </c>
      <c r="B183" s="37">
        <v>4</v>
      </c>
      <c r="C183" s="44">
        <v>8058.9710898952599</v>
      </c>
      <c r="D183" s="48">
        <v>633.050051978326</v>
      </c>
      <c r="E183" s="39">
        <v>958.61865013860802</v>
      </c>
      <c r="F183" s="39">
        <v>79.884887511550602</v>
      </c>
      <c r="G183" s="49">
        <v>112</v>
      </c>
    </row>
    <row r="184" spans="1:7" x14ac:dyDescent="0.25">
      <c r="A184" s="43">
        <v>183</v>
      </c>
      <c r="B184" s="37">
        <v>6</v>
      </c>
      <c r="C184" s="44">
        <v>12674.0327695707</v>
      </c>
      <c r="D184" s="48">
        <v>633.050051978326</v>
      </c>
      <c r="E184" s="39">
        <v>958.61865013860802</v>
      </c>
      <c r="F184" s="39">
        <v>79.884887511550602</v>
      </c>
      <c r="G184" s="49">
        <v>112</v>
      </c>
    </row>
    <row r="185" spans="1:7" x14ac:dyDescent="0.25">
      <c r="A185" s="43">
        <v>184</v>
      </c>
      <c r="B185" s="37">
        <v>13</v>
      </c>
      <c r="C185" s="44">
        <v>25994.9780850475</v>
      </c>
      <c r="D185" s="48">
        <v>633.050051978326</v>
      </c>
      <c r="E185" s="39">
        <v>958.61865013860802</v>
      </c>
      <c r="F185" s="39">
        <v>79.884887511550602</v>
      </c>
      <c r="G185" s="49">
        <v>112</v>
      </c>
    </row>
    <row r="186" spans="1:7" x14ac:dyDescent="0.25">
      <c r="A186" s="43">
        <v>185</v>
      </c>
      <c r="B186" s="37">
        <v>10</v>
      </c>
      <c r="C186" s="44">
        <v>21478.2397501007</v>
      </c>
      <c r="D186" s="48">
        <v>633.050051978326</v>
      </c>
      <c r="E186" s="39">
        <v>958.61865013860802</v>
      </c>
      <c r="F186" s="39">
        <v>79.884887511550602</v>
      </c>
      <c r="G186" s="49">
        <v>112</v>
      </c>
    </row>
    <row r="187" spans="1:7" x14ac:dyDescent="0.25">
      <c r="A187" s="43">
        <v>186</v>
      </c>
      <c r="B187" s="37">
        <v>12</v>
      </c>
      <c r="C187" s="44">
        <v>22780.862744792099</v>
      </c>
      <c r="D187" s="48">
        <v>633.050051978326</v>
      </c>
      <c r="E187" s="39">
        <v>958.61865013860802</v>
      </c>
      <c r="F187" s="39">
        <v>79.884887511550602</v>
      </c>
      <c r="G187" s="49">
        <v>112</v>
      </c>
    </row>
    <row r="188" spans="1:7" x14ac:dyDescent="0.25">
      <c r="A188" s="43">
        <v>187</v>
      </c>
      <c r="B188" s="37">
        <v>7</v>
      </c>
      <c r="C188" s="44">
        <v>15346.3653232366</v>
      </c>
      <c r="D188" s="48">
        <v>633.050051978326</v>
      </c>
      <c r="E188" s="39">
        <v>958.61865013860802</v>
      </c>
      <c r="F188" s="39">
        <v>79.884887511550602</v>
      </c>
      <c r="G188" s="49">
        <v>112</v>
      </c>
    </row>
    <row r="189" spans="1:7" x14ac:dyDescent="0.25">
      <c r="A189" s="43">
        <v>188</v>
      </c>
      <c r="B189" s="37">
        <v>9</v>
      </c>
      <c r="C189" s="44">
        <v>18022.7773280863</v>
      </c>
      <c r="D189" s="48">
        <v>633.050051978326</v>
      </c>
      <c r="E189" s="39">
        <v>958.61865013860802</v>
      </c>
      <c r="F189" s="39">
        <v>79.884887511550602</v>
      </c>
      <c r="G189" s="49">
        <v>112</v>
      </c>
    </row>
    <row r="190" spans="1:7" x14ac:dyDescent="0.25">
      <c r="A190" s="43">
        <v>189</v>
      </c>
      <c r="B190" s="37">
        <v>6</v>
      </c>
      <c r="C190" s="44">
        <v>12997.312909348</v>
      </c>
      <c r="D190" s="48">
        <v>633.050051978326</v>
      </c>
      <c r="E190" s="39">
        <v>958.61865013860802</v>
      </c>
      <c r="F190" s="39">
        <v>79.884887511550602</v>
      </c>
      <c r="G190" s="49">
        <v>112</v>
      </c>
    </row>
    <row r="191" spans="1:7" x14ac:dyDescent="0.25">
      <c r="A191" s="43">
        <v>190</v>
      </c>
      <c r="B191" s="37">
        <v>8</v>
      </c>
      <c r="C191" s="44">
        <v>16538.303031931999</v>
      </c>
      <c r="D191" s="48">
        <v>633.050051978326</v>
      </c>
      <c r="E191" s="39">
        <v>958.61865013860802</v>
      </c>
      <c r="F191" s="39">
        <v>79.884887511550602</v>
      </c>
      <c r="G191" s="49">
        <v>112</v>
      </c>
    </row>
    <row r="192" spans="1:7" x14ac:dyDescent="0.25">
      <c r="A192" s="43">
        <v>191</v>
      </c>
      <c r="B192" s="37">
        <v>6</v>
      </c>
      <c r="C192" s="44">
        <v>12259.398585201599</v>
      </c>
      <c r="D192" s="48">
        <v>633.050051978326</v>
      </c>
      <c r="E192" s="39">
        <v>958.61865013860802</v>
      </c>
      <c r="F192" s="39">
        <v>79.884887511550602</v>
      </c>
      <c r="G192" s="49">
        <v>112</v>
      </c>
    </row>
    <row r="193" spans="1:7" x14ac:dyDescent="0.25">
      <c r="A193" s="43">
        <v>192</v>
      </c>
      <c r="B193" s="37">
        <v>3</v>
      </c>
      <c r="C193" s="44">
        <v>5226.3256621698602</v>
      </c>
      <c r="D193" s="48">
        <v>633.050051978326</v>
      </c>
      <c r="E193" s="39">
        <v>958.61865013860802</v>
      </c>
      <c r="F193" s="39">
        <v>79.884887511550602</v>
      </c>
      <c r="G193" s="49">
        <v>112</v>
      </c>
    </row>
    <row r="194" spans="1:7" x14ac:dyDescent="0.25">
      <c r="A194" s="43">
        <v>193</v>
      </c>
      <c r="B194" s="37">
        <v>4</v>
      </c>
      <c r="C194" s="44">
        <v>7874.3867503363399</v>
      </c>
      <c r="D194" s="48">
        <v>633.050051978326</v>
      </c>
      <c r="E194" s="39">
        <v>958.61865013860802</v>
      </c>
      <c r="F194" s="39">
        <v>79.884887511550602</v>
      </c>
      <c r="G194" s="49">
        <v>112</v>
      </c>
    </row>
    <row r="195" spans="1:7" x14ac:dyDescent="0.25">
      <c r="A195" s="43">
        <v>194</v>
      </c>
      <c r="B195" s="37">
        <v>3</v>
      </c>
      <c r="C195" s="44">
        <v>7068.8480446484</v>
      </c>
      <c r="D195" s="48">
        <v>633.050051978326</v>
      </c>
      <c r="E195" s="39">
        <v>958.61865013860802</v>
      </c>
      <c r="F195" s="39">
        <v>79.884887511550602</v>
      </c>
      <c r="G195" s="49">
        <v>112</v>
      </c>
    </row>
    <row r="196" spans="1:7" x14ac:dyDescent="0.25">
      <c r="A196" s="43">
        <v>195</v>
      </c>
      <c r="B196" s="37">
        <v>10</v>
      </c>
      <c r="C196" s="44">
        <v>19768.425720843399</v>
      </c>
      <c r="D196" s="48">
        <v>633.050051978326</v>
      </c>
      <c r="E196" s="39">
        <v>958.61865013860802</v>
      </c>
      <c r="F196" s="39">
        <v>79.884887511550602</v>
      </c>
      <c r="G196" s="49">
        <v>112</v>
      </c>
    </row>
    <row r="197" spans="1:7" x14ac:dyDescent="0.25">
      <c r="A197" s="43">
        <v>196</v>
      </c>
      <c r="B197" s="37">
        <v>8</v>
      </c>
      <c r="C197" s="44">
        <v>15079.147381102701</v>
      </c>
      <c r="D197" s="48">
        <v>633.050051978326</v>
      </c>
      <c r="E197" s="39">
        <v>958.61865013860802</v>
      </c>
      <c r="F197" s="39">
        <v>79.884887511550602</v>
      </c>
      <c r="G197" s="49">
        <v>112</v>
      </c>
    </row>
    <row r="198" spans="1:7" x14ac:dyDescent="0.25">
      <c r="A198" s="43">
        <v>197</v>
      </c>
      <c r="B198" s="37">
        <v>9</v>
      </c>
      <c r="C198" s="44">
        <v>19390.678718909101</v>
      </c>
      <c r="D198" s="48">
        <v>633.050051978326</v>
      </c>
      <c r="E198" s="39">
        <v>958.61865013860802</v>
      </c>
      <c r="F198" s="39">
        <v>79.884887511550602</v>
      </c>
      <c r="G198" s="49">
        <v>112</v>
      </c>
    </row>
    <row r="199" spans="1:7" x14ac:dyDescent="0.25">
      <c r="A199" s="43">
        <v>198</v>
      </c>
      <c r="B199" s="37">
        <v>7</v>
      </c>
      <c r="C199" s="44">
        <v>14581.8590400704</v>
      </c>
      <c r="D199" s="48">
        <v>633.050051978326</v>
      </c>
      <c r="E199" s="39">
        <v>958.61865013860802</v>
      </c>
      <c r="F199" s="39">
        <v>79.884887511550602</v>
      </c>
      <c r="G199" s="49">
        <v>112</v>
      </c>
    </row>
    <row r="200" spans="1:7" x14ac:dyDescent="0.25">
      <c r="A200" s="43">
        <v>199</v>
      </c>
      <c r="B200" s="37">
        <v>9</v>
      </c>
      <c r="C200" s="44">
        <v>17746.1897836301</v>
      </c>
      <c r="D200" s="48">
        <v>633.050051978326</v>
      </c>
      <c r="E200" s="39">
        <v>958.61865013860802</v>
      </c>
      <c r="F200" s="39">
        <v>79.884887511550602</v>
      </c>
      <c r="G200" s="49">
        <v>112</v>
      </c>
    </row>
    <row r="201" spans="1:7" x14ac:dyDescent="0.25">
      <c r="A201" s="43">
        <v>200</v>
      </c>
      <c r="B201" s="37">
        <v>10</v>
      </c>
      <c r="C201" s="44">
        <v>19932.6026625509</v>
      </c>
      <c r="D201" s="48">
        <v>633.050051978326</v>
      </c>
      <c r="E201" s="39">
        <v>958.61865013860802</v>
      </c>
      <c r="F201" s="39">
        <v>79.884887511550602</v>
      </c>
      <c r="G201" s="49">
        <v>112</v>
      </c>
    </row>
    <row r="202" spans="1:7" x14ac:dyDescent="0.25">
      <c r="A202" s="43">
        <v>201</v>
      </c>
      <c r="B202" s="37">
        <v>8</v>
      </c>
      <c r="C202" s="44">
        <v>16805.418622322701</v>
      </c>
      <c r="D202" s="48">
        <v>633.050051978326</v>
      </c>
      <c r="E202" s="39">
        <v>958.61865013860802</v>
      </c>
      <c r="F202" s="39">
        <v>79.884887511550602</v>
      </c>
      <c r="G202" s="49">
        <v>112</v>
      </c>
    </row>
    <row r="203" spans="1:7" x14ac:dyDescent="0.25">
      <c r="A203" s="43">
        <v>202</v>
      </c>
      <c r="B203" s="37">
        <v>6</v>
      </c>
      <c r="C203" s="44">
        <v>12085.641922861199</v>
      </c>
      <c r="D203" s="48">
        <v>633.050051978326</v>
      </c>
      <c r="E203" s="39">
        <v>958.61865013860802</v>
      </c>
      <c r="F203" s="39">
        <v>79.884887511550602</v>
      </c>
      <c r="G203" s="49">
        <v>112</v>
      </c>
    </row>
    <row r="204" spans="1:7" x14ac:dyDescent="0.25">
      <c r="A204" s="43">
        <v>203</v>
      </c>
      <c r="B204" s="37">
        <v>6</v>
      </c>
      <c r="C204" s="44">
        <v>14671.192406116201</v>
      </c>
      <c r="D204" s="48">
        <v>633.050051978326</v>
      </c>
      <c r="E204" s="39">
        <v>958.61865013860802</v>
      </c>
      <c r="F204" s="39">
        <v>79.884887511550602</v>
      </c>
      <c r="G204" s="49">
        <v>112</v>
      </c>
    </row>
    <row r="205" spans="1:7" x14ac:dyDescent="0.25">
      <c r="A205" s="43">
        <v>204</v>
      </c>
      <c r="B205" s="37">
        <v>10</v>
      </c>
      <c r="C205" s="44">
        <v>20675.220913034202</v>
      </c>
      <c r="D205" s="48">
        <v>633.050051978326</v>
      </c>
      <c r="E205" s="39">
        <v>958.61865013860802</v>
      </c>
      <c r="F205" s="39">
        <v>79.884887511550602</v>
      </c>
      <c r="G205" s="49">
        <v>112</v>
      </c>
    </row>
    <row r="206" spans="1:7" x14ac:dyDescent="0.25">
      <c r="A206" s="43">
        <v>205</v>
      </c>
      <c r="B206" s="37">
        <v>9</v>
      </c>
      <c r="C206" s="44">
        <v>17637.207962832599</v>
      </c>
      <c r="D206" s="48">
        <v>633.050051978326</v>
      </c>
      <c r="E206" s="39">
        <v>958.61865013860802</v>
      </c>
      <c r="F206" s="39">
        <v>79.884887511550602</v>
      </c>
      <c r="G206" s="49">
        <v>112</v>
      </c>
    </row>
    <row r="207" spans="1:7" x14ac:dyDescent="0.25">
      <c r="A207" s="43">
        <v>206</v>
      </c>
      <c r="B207" s="37">
        <v>9</v>
      </c>
      <c r="C207" s="44">
        <v>20234.222781386899</v>
      </c>
      <c r="D207" s="48">
        <v>633.050051978326</v>
      </c>
      <c r="E207" s="39">
        <v>958.61865013860802</v>
      </c>
      <c r="F207" s="39">
        <v>79.884887511550602</v>
      </c>
      <c r="G207" s="49">
        <v>112</v>
      </c>
    </row>
    <row r="208" spans="1:7" x14ac:dyDescent="0.25">
      <c r="A208" s="43">
        <v>207</v>
      </c>
      <c r="B208" s="37">
        <v>5</v>
      </c>
      <c r="C208" s="44">
        <v>11512.3673904281</v>
      </c>
      <c r="D208" s="48">
        <v>633.050051978326</v>
      </c>
      <c r="E208" s="39">
        <v>958.61865013860802</v>
      </c>
      <c r="F208" s="39">
        <v>79.884887511550602</v>
      </c>
      <c r="G208" s="49">
        <v>112</v>
      </c>
    </row>
    <row r="209" spans="1:7" x14ac:dyDescent="0.25">
      <c r="A209" s="43">
        <v>208</v>
      </c>
      <c r="B209" s="37">
        <v>5</v>
      </c>
      <c r="C209" s="44">
        <v>10088.491361775599</v>
      </c>
      <c r="D209" s="48">
        <v>633.050051978326</v>
      </c>
      <c r="E209" s="39">
        <v>958.61865013860802</v>
      </c>
      <c r="F209" s="39">
        <v>79.884887511550602</v>
      </c>
      <c r="G209" s="49">
        <v>112</v>
      </c>
    </row>
    <row r="210" spans="1:7" x14ac:dyDescent="0.25">
      <c r="A210" s="43">
        <v>209</v>
      </c>
      <c r="B210" s="37">
        <v>2</v>
      </c>
      <c r="C210" s="44">
        <v>3944.97876734895</v>
      </c>
      <c r="D210" s="48">
        <v>633.050051978326</v>
      </c>
      <c r="E210" s="39">
        <v>958.61865013860802</v>
      </c>
      <c r="F210" s="39">
        <v>79.884887511550602</v>
      </c>
      <c r="G210" s="49">
        <v>112</v>
      </c>
    </row>
    <row r="211" spans="1:7" x14ac:dyDescent="0.25">
      <c r="A211" s="43">
        <v>210</v>
      </c>
      <c r="B211" s="37">
        <v>7</v>
      </c>
      <c r="C211" s="44">
        <v>15036.1264292178</v>
      </c>
      <c r="D211" s="48">
        <v>633.050051978326</v>
      </c>
      <c r="E211" s="39">
        <v>958.61865013860802</v>
      </c>
      <c r="F211" s="39">
        <v>79.884887511550602</v>
      </c>
      <c r="G211" s="49">
        <v>112</v>
      </c>
    </row>
    <row r="212" spans="1:7" x14ac:dyDescent="0.25">
      <c r="A212" s="43">
        <v>211</v>
      </c>
      <c r="B212" s="37">
        <v>13</v>
      </c>
      <c r="C212" s="44">
        <v>26440.673057562701</v>
      </c>
      <c r="D212" s="48">
        <v>633.050051978326</v>
      </c>
      <c r="E212" s="39">
        <v>958.61865013860802</v>
      </c>
      <c r="F212" s="39">
        <v>79.884887511550602</v>
      </c>
      <c r="G212" s="49">
        <v>112</v>
      </c>
    </row>
    <row r="213" spans="1:7" x14ac:dyDescent="0.25">
      <c r="A213" s="43">
        <v>212</v>
      </c>
      <c r="B213" s="37">
        <v>6</v>
      </c>
      <c r="C213" s="44">
        <v>11561.5763413983</v>
      </c>
      <c r="D213" s="48">
        <v>633.050051978326</v>
      </c>
      <c r="E213" s="39">
        <v>958.61865013860802</v>
      </c>
      <c r="F213" s="39">
        <v>79.884887511550602</v>
      </c>
      <c r="G213" s="49">
        <v>112</v>
      </c>
    </row>
    <row r="214" spans="1:7" x14ac:dyDescent="0.25">
      <c r="A214" s="43">
        <v>213</v>
      </c>
      <c r="B214" s="37">
        <v>4</v>
      </c>
      <c r="C214" s="44">
        <v>8817.5286370876693</v>
      </c>
      <c r="D214" s="48">
        <v>633.050051978326</v>
      </c>
      <c r="E214" s="39">
        <v>958.61865013860802</v>
      </c>
      <c r="F214" s="39">
        <v>79.884887511550602</v>
      </c>
      <c r="G214" s="49">
        <v>112</v>
      </c>
    </row>
    <row r="215" spans="1:7" x14ac:dyDescent="0.25">
      <c r="A215" s="43">
        <v>214</v>
      </c>
      <c r="B215" s="37">
        <v>9</v>
      </c>
      <c r="C215" s="44">
        <v>20712.7580870194</v>
      </c>
      <c r="D215" s="48">
        <v>633.050051978326</v>
      </c>
      <c r="E215" s="39">
        <v>958.61865013860802</v>
      </c>
      <c r="F215" s="39">
        <v>79.884887511550602</v>
      </c>
      <c r="G215" s="49">
        <v>112</v>
      </c>
    </row>
    <row r="216" spans="1:7" x14ac:dyDescent="0.25">
      <c r="A216" s="43">
        <v>215</v>
      </c>
      <c r="B216" s="37">
        <v>8</v>
      </c>
      <c r="C216" s="44">
        <v>17285.628366022702</v>
      </c>
      <c r="D216" s="48">
        <v>633.050051978326</v>
      </c>
      <c r="E216" s="39">
        <v>958.61865013860802</v>
      </c>
      <c r="F216" s="39">
        <v>79.884887511550602</v>
      </c>
      <c r="G216" s="49">
        <v>112</v>
      </c>
    </row>
    <row r="217" spans="1:7" x14ac:dyDescent="0.25">
      <c r="A217" s="43">
        <v>216</v>
      </c>
      <c r="B217" s="37">
        <v>9</v>
      </c>
      <c r="C217" s="44">
        <v>21689.9876226858</v>
      </c>
      <c r="D217" s="48">
        <v>633.050051978326</v>
      </c>
      <c r="E217" s="39">
        <v>958.61865013860802</v>
      </c>
      <c r="F217" s="39">
        <v>79.884887511550602</v>
      </c>
      <c r="G217" s="49">
        <v>112</v>
      </c>
    </row>
    <row r="218" spans="1:7" x14ac:dyDescent="0.25">
      <c r="A218" s="43">
        <v>217</v>
      </c>
      <c r="B218" s="37">
        <v>8</v>
      </c>
      <c r="C218" s="44">
        <v>18112.2004894036</v>
      </c>
      <c r="D218" s="48">
        <v>633.050051978326</v>
      </c>
      <c r="E218" s="39">
        <v>958.61865013860802</v>
      </c>
      <c r="F218" s="39">
        <v>79.884887511550602</v>
      </c>
      <c r="G218" s="49">
        <v>112</v>
      </c>
    </row>
    <row r="219" spans="1:7" x14ac:dyDescent="0.25">
      <c r="A219" s="43">
        <v>218</v>
      </c>
      <c r="B219" s="37">
        <v>3</v>
      </c>
      <c r="C219" s="44">
        <v>5498.9915437883901</v>
      </c>
      <c r="D219" s="48">
        <v>633.050051978326</v>
      </c>
      <c r="E219" s="39">
        <v>958.61865013860802</v>
      </c>
      <c r="F219" s="39">
        <v>79.884887511550602</v>
      </c>
      <c r="G219" s="49">
        <v>112</v>
      </c>
    </row>
    <row r="220" spans="1:7" x14ac:dyDescent="0.25">
      <c r="A220" s="43">
        <v>219</v>
      </c>
      <c r="B220" s="37">
        <v>3</v>
      </c>
      <c r="C220" s="44">
        <v>6230.1008381821503</v>
      </c>
      <c r="D220" s="48">
        <v>633.050051978326</v>
      </c>
      <c r="E220" s="39">
        <v>958.61865013860802</v>
      </c>
      <c r="F220" s="39">
        <v>79.884887511550602</v>
      </c>
      <c r="G220" s="49">
        <v>112</v>
      </c>
    </row>
    <row r="221" spans="1:7" x14ac:dyDescent="0.25">
      <c r="A221" s="43">
        <v>220</v>
      </c>
      <c r="B221" s="37">
        <v>2</v>
      </c>
      <c r="C221" s="44">
        <v>5704.53101137678</v>
      </c>
      <c r="D221" s="48">
        <v>633.050051978326</v>
      </c>
      <c r="E221" s="39">
        <v>958.61865013860802</v>
      </c>
      <c r="F221" s="39">
        <v>79.884887511550602</v>
      </c>
      <c r="G221" s="49">
        <v>112</v>
      </c>
    </row>
    <row r="222" spans="1:7" x14ac:dyDescent="0.25">
      <c r="A222" s="43">
        <v>221</v>
      </c>
      <c r="B222" s="37">
        <v>3</v>
      </c>
      <c r="C222" s="44">
        <v>6087.03742113721</v>
      </c>
      <c r="D222" s="48">
        <v>633.050051978326</v>
      </c>
      <c r="E222" s="39">
        <v>958.61865013860802</v>
      </c>
      <c r="F222" s="39">
        <v>79.884887511550602</v>
      </c>
      <c r="G222" s="49">
        <v>112</v>
      </c>
    </row>
    <row r="223" spans="1:7" x14ac:dyDescent="0.25">
      <c r="A223" s="43">
        <v>222</v>
      </c>
      <c r="B223" s="37">
        <v>8</v>
      </c>
      <c r="C223" s="44">
        <v>17261.141683419599</v>
      </c>
      <c r="D223" s="48">
        <v>633.050051978326</v>
      </c>
      <c r="E223" s="39">
        <v>958.61865013860802</v>
      </c>
      <c r="F223" s="39">
        <v>79.884887511550602</v>
      </c>
      <c r="G223" s="49">
        <v>112</v>
      </c>
    </row>
    <row r="224" spans="1:7" x14ac:dyDescent="0.25">
      <c r="A224" s="43">
        <v>223</v>
      </c>
      <c r="B224" s="37">
        <v>6</v>
      </c>
      <c r="C224" s="44">
        <v>10804.6606166888</v>
      </c>
      <c r="D224" s="48">
        <v>633.050051978326</v>
      </c>
      <c r="E224" s="39">
        <v>958.61865013860802</v>
      </c>
      <c r="F224" s="39">
        <v>79.884887511550602</v>
      </c>
      <c r="G224" s="49">
        <v>112</v>
      </c>
    </row>
    <row r="225" spans="1:7" x14ac:dyDescent="0.25">
      <c r="A225" s="43">
        <v>224</v>
      </c>
      <c r="B225" s="37">
        <v>4</v>
      </c>
      <c r="C225" s="44">
        <v>8157.8229526711702</v>
      </c>
      <c r="D225" s="48">
        <v>633.050051978326</v>
      </c>
      <c r="E225" s="39">
        <v>958.61865013860802</v>
      </c>
      <c r="F225" s="39">
        <v>79.884887511550602</v>
      </c>
      <c r="G225" s="49">
        <v>112</v>
      </c>
    </row>
    <row r="226" spans="1:7" x14ac:dyDescent="0.25">
      <c r="A226" s="43">
        <v>225</v>
      </c>
      <c r="B226" s="37">
        <v>9</v>
      </c>
      <c r="C226" s="44">
        <v>17042.541288234799</v>
      </c>
      <c r="D226" s="48">
        <v>633.050051978326</v>
      </c>
      <c r="E226" s="39">
        <v>958.61865013860802</v>
      </c>
      <c r="F226" s="39">
        <v>79.884887511550602</v>
      </c>
      <c r="G226" s="49">
        <v>112</v>
      </c>
    </row>
    <row r="227" spans="1:7" x14ac:dyDescent="0.25">
      <c r="A227" s="43">
        <v>226</v>
      </c>
      <c r="B227" s="37">
        <v>8</v>
      </c>
      <c r="C227" s="44">
        <v>16919.630754029102</v>
      </c>
      <c r="D227" s="48">
        <v>633.050051978326</v>
      </c>
      <c r="E227" s="39">
        <v>958.61865013860802</v>
      </c>
      <c r="F227" s="39">
        <v>79.884887511550602</v>
      </c>
      <c r="G227" s="49">
        <v>112</v>
      </c>
    </row>
    <row r="228" spans="1:7" x14ac:dyDescent="0.25">
      <c r="A228" s="43">
        <v>227</v>
      </c>
      <c r="B228" s="37">
        <v>3</v>
      </c>
      <c r="C228" s="44">
        <v>6621.4565411614903</v>
      </c>
      <c r="D228" s="48">
        <v>633.050051978326</v>
      </c>
      <c r="E228" s="39">
        <v>958.61865013860802</v>
      </c>
      <c r="F228" s="39">
        <v>79.884887511550602</v>
      </c>
      <c r="G228" s="49">
        <v>112</v>
      </c>
    </row>
    <row r="229" spans="1:7" x14ac:dyDescent="0.25">
      <c r="A229" s="43">
        <v>228</v>
      </c>
      <c r="B229" s="37">
        <v>4</v>
      </c>
      <c r="C229" s="44">
        <v>7301.5344688934902</v>
      </c>
      <c r="D229" s="48">
        <v>633.050051978326</v>
      </c>
      <c r="E229" s="39">
        <v>958.61865013860802</v>
      </c>
      <c r="F229" s="39">
        <v>79.884887511550602</v>
      </c>
      <c r="G229" s="49">
        <v>112</v>
      </c>
    </row>
    <row r="230" spans="1:7" x14ac:dyDescent="0.25">
      <c r="A230" s="43">
        <v>229</v>
      </c>
      <c r="B230" s="37">
        <v>3</v>
      </c>
      <c r="C230" s="44">
        <v>6575.2102479924897</v>
      </c>
      <c r="D230" s="48">
        <v>633.050051978326</v>
      </c>
      <c r="E230" s="39">
        <v>958.61865013860802</v>
      </c>
      <c r="F230" s="39">
        <v>79.884887511550602</v>
      </c>
      <c r="G230" s="49">
        <v>112</v>
      </c>
    </row>
    <row r="231" spans="1:7" x14ac:dyDescent="0.25">
      <c r="A231" s="43">
        <v>230</v>
      </c>
      <c r="B231" s="37">
        <v>8</v>
      </c>
      <c r="C231" s="44">
        <v>17670.9182145173</v>
      </c>
      <c r="D231" s="48">
        <v>633.050051978326</v>
      </c>
      <c r="E231" s="39">
        <v>958.61865013860802</v>
      </c>
      <c r="F231" s="39">
        <v>79.884887511550602</v>
      </c>
      <c r="G231" s="49">
        <v>112</v>
      </c>
    </row>
    <row r="232" spans="1:7" x14ac:dyDescent="0.25">
      <c r="A232" s="43">
        <v>231</v>
      </c>
      <c r="B232" s="37">
        <v>5</v>
      </c>
      <c r="C232" s="44">
        <v>10453.5002861428</v>
      </c>
      <c r="D232" s="48">
        <v>633.050051978326</v>
      </c>
      <c r="E232" s="39">
        <v>958.61865013860802</v>
      </c>
      <c r="F232" s="39">
        <v>79.884887511550602</v>
      </c>
      <c r="G232" s="49">
        <v>112</v>
      </c>
    </row>
    <row r="233" spans="1:7" x14ac:dyDescent="0.25">
      <c r="A233" s="43">
        <v>232</v>
      </c>
      <c r="B233" s="37">
        <v>8</v>
      </c>
      <c r="C233" s="44">
        <v>17014.351676323</v>
      </c>
      <c r="D233" s="48">
        <v>633.050051978326</v>
      </c>
      <c r="E233" s="39">
        <v>958.61865013860802</v>
      </c>
      <c r="F233" s="39">
        <v>79.884887511550602</v>
      </c>
      <c r="G233" s="49">
        <v>112</v>
      </c>
    </row>
    <row r="234" spans="1:7" x14ac:dyDescent="0.25">
      <c r="A234" s="43">
        <v>233</v>
      </c>
      <c r="B234" s="37">
        <v>10</v>
      </c>
      <c r="C234" s="44">
        <v>21122.632672144398</v>
      </c>
      <c r="D234" s="48">
        <v>633.050051978326</v>
      </c>
      <c r="E234" s="39">
        <v>958.61865013860802</v>
      </c>
      <c r="F234" s="39">
        <v>79.884887511550602</v>
      </c>
      <c r="G234" s="49">
        <v>112</v>
      </c>
    </row>
    <row r="235" spans="1:7" x14ac:dyDescent="0.25">
      <c r="A235" s="43">
        <v>234</v>
      </c>
      <c r="B235" s="37">
        <v>10</v>
      </c>
      <c r="C235" s="44">
        <v>23776.0410729059</v>
      </c>
      <c r="D235" s="48">
        <v>633.050051978326</v>
      </c>
      <c r="E235" s="39">
        <v>958.61865013860802</v>
      </c>
      <c r="F235" s="39">
        <v>79.884887511550602</v>
      </c>
      <c r="G235" s="49">
        <v>112</v>
      </c>
    </row>
    <row r="236" spans="1:7" x14ac:dyDescent="0.25">
      <c r="A236" s="43">
        <v>235</v>
      </c>
      <c r="B236" s="37">
        <v>7</v>
      </c>
      <c r="C236" s="44">
        <v>13127.343143025701</v>
      </c>
      <c r="D236" s="48">
        <v>633.050051978326</v>
      </c>
      <c r="E236" s="39">
        <v>958.61865013860802</v>
      </c>
      <c r="F236" s="39">
        <v>79.884887511550602</v>
      </c>
      <c r="G236" s="49">
        <v>112</v>
      </c>
    </row>
    <row r="237" spans="1:7" x14ac:dyDescent="0.25">
      <c r="A237" s="43">
        <v>236</v>
      </c>
      <c r="B237" s="37">
        <v>7</v>
      </c>
      <c r="C237" s="44">
        <v>17222.7125709682</v>
      </c>
      <c r="D237" s="48">
        <v>633.050051978326</v>
      </c>
      <c r="E237" s="39">
        <v>958.61865013860802</v>
      </c>
      <c r="F237" s="39">
        <v>79.884887511550602</v>
      </c>
      <c r="G237" s="49">
        <v>112</v>
      </c>
    </row>
    <row r="238" spans="1:7" x14ac:dyDescent="0.25">
      <c r="A238" s="43">
        <v>237</v>
      </c>
      <c r="B238" s="37">
        <v>7</v>
      </c>
      <c r="C238" s="44">
        <v>14827.486448866501</v>
      </c>
      <c r="D238" s="48">
        <v>633.050051978326</v>
      </c>
      <c r="E238" s="39">
        <v>958.61865013860802</v>
      </c>
      <c r="F238" s="39">
        <v>79.884887511550602</v>
      </c>
      <c r="G238" s="49">
        <v>112</v>
      </c>
    </row>
    <row r="239" spans="1:7" x14ac:dyDescent="0.25">
      <c r="A239" s="43">
        <v>238</v>
      </c>
      <c r="B239" s="37">
        <v>11</v>
      </c>
      <c r="C239" s="44">
        <v>20162.552411980101</v>
      </c>
      <c r="D239" s="48">
        <v>633.050051978326</v>
      </c>
      <c r="E239" s="39">
        <v>958.61865013860802</v>
      </c>
      <c r="F239" s="39">
        <v>79.884887511550602</v>
      </c>
      <c r="G239" s="49">
        <v>112</v>
      </c>
    </row>
    <row r="240" spans="1:7" x14ac:dyDescent="0.25">
      <c r="A240" s="43">
        <v>239</v>
      </c>
      <c r="B240" s="37">
        <v>12</v>
      </c>
      <c r="C240" s="44">
        <v>27511.3148978481</v>
      </c>
      <c r="D240" s="48">
        <v>633.050051978326</v>
      </c>
      <c r="E240" s="39">
        <v>958.61865013860802</v>
      </c>
      <c r="F240" s="39">
        <v>79.884887511550602</v>
      </c>
      <c r="G240" s="49">
        <v>112</v>
      </c>
    </row>
    <row r="241" spans="1:7" x14ac:dyDescent="0.25">
      <c r="A241" s="43">
        <v>240</v>
      </c>
      <c r="B241" s="37">
        <v>11</v>
      </c>
      <c r="C241" s="44">
        <v>23705.021227259502</v>
      </c>
      <c r="D241" s="48">
        <v>633.050051978326</v>
      </c>
      <c r="E241" s="39">
        <v>958.61865013860802</v>
      </c>
      <c r="F241" s="39">
        <v>79.884887511550602</v>
      </c>
      <c r="G241" s="49">
        <v>112</v>
      </c>
    </row>
    <row r="242" spans="1:7" x14ac:dyDescent="0.25">
      <c r="A242" s="43">
        <v>241</v>
      </c>
      <c r="B242" s="37">
        <v>11</v>
      </c>
      <c r="C242" s="44">
        <v>21660.416114737502</v>
      </c>
      <c r="D242" s="48">
        <v>633.050051978326</v>
      </c>
      <c r="E242" s="39">
        <v>958.61865013860802</v>
      </c>
      <c r="F242" s="39">
        <v>79.884887511550602</v>
      </c>
      <c r="G242" s="49">
        <v>112</v>
      </c>
    </row>
    <row r="243" spans="1:7" x14ac:dyDescent="0.25">
      <c r="A243" s="43">
        <v>242</v>
      </c>
      <c r="B243" s="37">
        <v>10</v>
      </c>
      <c r="C243" s="44">
        <v>21497.536516188899</v>
      </c>
      <c r="D243" s="48">
        <v>633.050051978326</v>
      </c>
      <c r="E243" s="39">
        <v>958.61865013860802</v>
      </c>
      <c r="F243" s="39">
        <v>79.884887511550602</v>
      </c>
      <c r="G243" s="49">
        <v>112</v>
      </c>
    </row>
    <row r="244" spans="1:7" x14ac:dyDescent="0.25">
      <c r="A244" s="43">
        <v>243</v>
      </c>
      <c r="B244" s="37">
        <v>10</v>
      </c>
      <c r="C244" s="44">
        <v>21738.016590158</v>
      </c>
      <c r="D244" s="48">
        <v>633.050051978326</v>
      </c>
      <c r="E244" s="39">
        <v>958.61865013860802</v>
      </c>
      <c r="F244" s="39">
        <v>79.884887511550602</v>
      </c>
      <c r="G244" s="49">
        <v>112</v>
      </c>
    </row>
    <row r="245" spans="1:7" x14ac:dyDescent="0.25">
      <c r="A245" s="43">
        <v>244</v>
      </c>
      <c r="B245" s="37">
        <v>6</v>
      </c>
      <c r="C245" s="44">
        <v>11727.283231855999</v>
      </c>
      <c r="D245" s="48">
        <v>633.050051978326</v>
      </c>
      <c r="E245" s="39">
        <v>958.61865013860802</v>
      </c>
      <c r="F245" s="39">
        <v>79.884887511550602</v>
      </c>
      <c r="G245" s="49">
        <v>112</v>
      </c>
    </row>
    <row r="246" spans="1:7" x14ac:dyDescent="0.25">
      <c r="A246" s="43">
        <v>245</v>
      </c>
      <c r="B246" s="37">
        <v>11</v>
      </c>
      <c r="C246" s="44">
        <v>24987.8417922056</v>
      </c>
      <c r="D246" s="48">
        <v>633.050051978326</v>
      </c>
      <c r="E246" s="39">
        <v>958.61865013860802</v>
      </c>
      <c r="F246" s="39">
        <v>79.884887511550602</v>
      </c>
      <c r="G246" s="49">
        <v>112</v>
      </c>
    </row>
    <row r="247" spans="1:7" x14ac:dyDescent="0.25">
      <c r="A247" s="43">
        <v>246</v>
      </c>
      <c r="B247" s="37">
        <v>7</v>
      </c>
      <c r="C247" s="44">
        <v>15475.6195867143</v>
      </c>
      <c r="D247" s="48">
        <v>633.050051978326</v>
      </c>
      <c r="E247" s="39">
        <v>958.61865013860802</v>
      </c>
      <c r="F247" s="39">
        <v>79.884887511550602</v>
      </c>
      <c r="G247" s="49">
        <v>112</v>
      </c>
    </row>
    <row r="248" spans="1:7" x14ac:dyDescent="0.25">
      <c r="A248" s="43">
        <v>247</v>
      </c>
      <c r="B248" s="37">
        <v>15</v>
      </c>
      <c r="C248" s="44">
        <v>27440.306152993398</v>
      </c>
      <c r="D248" s="48">
        <v>633.050051978326</v>
      </c>
      <c r="E248" s="39">
        <v>958.61865013860802</v>
      </c>
      <c r="F248" s="39">
        <v>79.884887511550602</v>
      </c>
      <c r="G248" s="49">
        <v>112</v>
      </c>
    </row>
    <row r="249" spans="1:7" x14ac:dyDescent="0.25">
      <c r="A249" s="43">
        <v>248</v>
      </c>
      <c r="B249" s="37">
        <v>7</v>
      </c>
      <c r="C249" s="44">
        <v>15156.650153431699</v>
      </c>
      <c r="D249" s="48">
        <v>633.050051978326</v>
      </c>
      <c r="E249" s="39">
        <v>958.61865013860802</v>
      </c>
      <c r="F249" s="39">
        <v>79.884887511550602</v>
      </c>
      <c r="G249" s="49">
        <v>112</v>
      </c>
    </row>
    <row r="250" spans="1:7" x14ac:dyDescent="0.25">
      <c r="A250" s="43">
        <v>249</v>
      </c>
      <c r="B250" s="37">
        <v>5</v>
      </c>
      <c r="C250" s="44">
        <v>11527.714635864</v>
      </c>
      <c r="D250" s="48">
        <v>633.050051978326</v>
      </c>
      <c r="E250" s="39">
        <v>958.61865013860802</v>
      </c>
      <c r="F250" s="39">
        <v>79.884887511550602</v>
      </c>
      <c r="G250" s="49">
        <v>112</v>
      </c>
    </row>
    <row r="251" spans="1:7" x14ac:dyDescent="0.25">
      <c r="A251" s="43">
        <v>250</v>
      </c>
      <c r="B251" s="37">
        <v>8</v>
      </c>
      <c r="C251" s="44">
        <v>16785.528885167099</v>
      </c>
      <c r="D251" s="48">
        <v>633.050051978326</v>
      </c>
      <c r="E251" s="39">
        <v>958.61865013860802</v>
      </c>
      <c r="F251" s="39">
        <v>79.884887511550602</v>
      </c>
      <c r="G251" s="49">
        <v>112</v>
      </c>
    </row>
    <row r="252" spans="1:7" x14ac:dyDescent="0.25">
      <c r="A252" s="43">
        <v>251</v>
      </c>
      <c r="B252" s="37">
        <v>5</v>
      </c>
      <c r="C252" s="44">
        <v>11153.420297889699</v>
      </c>
      <c r="D252" s="48">
        <v>633.050051978326</v>
      </c>
      <c r="E252" s="39">
        <v>958.61865013860802</v>
      </c>
      <c r="F252" s="39">
        <v>79.884887511550602</v>
      </c>
      <c r="G252" s="49">
        <v>112</v>
      </c>
    </row>
    <row r="253" spans="1:7" x14ac:dyDescent="0.25">
      <c r="A253" s="43">
        <v>252</v>
      </c>
      <c r="B253" s="37">
        <v>4</v>
      </c>
      <c r="C253" s="44">
        <v>8919.0863354149005</v>
      </c>
      <c r="D253" s="48">
        <v>633.050051978326</v>
      </c>
      <c r="E253" s="39">
        <v>958.61865013860802</v>
      </c>
      <c r="F253" s="39">
        <v>79.884887511550602</v>
      </c>
      <c r="G253" s="49">
        <v>112</v>
      </c>
    </row>
    <row r="254" spans="1:7" x14ac:dyDescent="0.25">
      <c r="A254" s="43">
        <v>253</v>
      </c>
      <c r="B254" s="37">
        <v>7</v>
      </c>
      <c r="C254" s="44">
        <v>14235.6226622549</v>
      </c>
      <c r="D254" s="48">
        <v>633.050051978326</v>
      </c>
      <c r="E254" s="39">
        <v>958.61865013860802</v>
      </c>
      <c r="F254" s="39">
        <v>79.884887511550602</v>
      </c>
      <c r="G254" s="49">
        <v>112</v>
      </c>
    </row>
    <row r="255" spans="1:7" x14ac:dyDescent="0.25">
      <c r="A255" s="43">
        <v>254</v>
      </c>
      <c r="B255" s="37">
        <v>9</v>
      </c>
      <c r="C255" s="44">
        <v>17442.3162203383</v>
      </c>
      <c r="D255" s="48">
        <v>633.050051978326</v>
      </c>
      <c r="E255" s="39">
        <v>958.61865013860802</v>
      </c>
      <c r="F255" s="39">
        <v>79.884887511550602</v>
      </c>
      <c r="G255" s="49">
        <v>112</v>
      </c>
    </row>
    <row r="256" spans="1:7" x14ac:dyDescent="0.25">
      <c r="A256" s="43">
        <v>255</v>
      </c>
      <c r="B256" s="37">
        <v>7</v>
      </c>
      <c r="C256" s="44">
        <v>16418.362067977399</v>
      </c>
      <c r="D256" s="48">
        <v>633.050051978326</v>
      </c>
      <c r="E256" s="39">
        <v>958.61865013860802</v>
      </c>
      <c r="F256" s="39">
        <v>79.884887511550602</v>
      </c>
      <c r="G256" s="49">
        <v>112</v>
      </c>
    </row>
    <row r="257" spans="1:7" x14ac:dyDescent="0.25">
      <c r="A257" s="43">
        <v>256</v>
      </c>
      <c r="B257" s="37">
        <v>10</v>
      </c>
      <c r="C257" s="44">
        <v>20105.527860404502</v>
      </c>
      <c r="D257" s="48">
        <v>633.050051978326</v>
      </c>
      <c r="E257" s="39">
        <v>958.61865013860802</v>
      </c>
      <c r="F257" s="39">
        <v>79.884887511550602</v>
      </c>
      <c r="G257" s="49">
        <v>112</v>
      </c>
    </row>
    <row r="258" spans="1:7" x14ac:dyDescent="0.25">
      <c r="A258" s="43">
        <v>257</v>
      </c>
      <c r="B258" s="37">
        <v>6</v>
      </c>
      <c r="C258" s="44">
        <v>13721.8190208408</v>
      </c>
      <c r="D258" s="48">
        <v>633.050051978326</v>
      </c>
      <c r="E258" s="39">
        <v>958.61865013860802</v>
      </c>
      <c r="F258" s="39">
        <v>79.884887511550602</v>
      </c>
      <c r="G258" s="49">
        <v>112</v>
      </c>
    </row>
    <row r="259" spans="1:7" x14ac:dyDescent="0.25">
      <c r="A259" s="43">
        <v>258</v>
      </c>
      <c r="B259" s="37">
        <v>8</v>
      </c>
      <c r="C259" s="44">
        <v>15444.2855852421</v>
      </c>
      <c r="D259" s="48">
        <v>633.050051978326</v>
      </c>
      <c r="E259" s="39">
        <v>958.61865013860802</v>
      </c>
      <c r="F259" s="39">
        <v>79.884887511550602</v>
      </c>
      <c r="G259" s="49">
        <v>112</v>
      </c>
    </row>
    <row r="260" spans="1:7" x14ac:dyDescent="0.25">
      <c r="A260" s="43">
        <v>259</v>
      </c>
      <c r="B260" s="37">
        <v>14</v>
      </c>
      <c r="C260" s="44">
        <v>31893.407371627301</v>
      </c>
      <c r="D260" s="48">
        <v>633.050051978326</v>
      </c>
      <c r="E260" s="39">
        <v>958.61865013860802</v>
      </c>
      <c r="F260" s="39">
        <v>79.884887511550602</v>
      </c>
      <c r="G260" s="49">
        <v>112</v>
      </c>
    </row>
    <row r="261" spans="1:7" x14ac:dyDescent="0.25">
      <c r="A261" s="43">
        <v>260</v>
      </c>
      <c r="B261" s="37">
        <v>9</v>
      </c>
      <c r="C261" s="44">
        <v>18092.8220776542</v>
      </c>
      <c r="D261" s="48">
        <v>633.050051978326</v>
      </c>
      <c r="E261" s="39">
        <v>958.61865013860802</v>
      </c>
      <c r="F261" s="39">
        <v>79.884887511550602</v>
      </c>
      <c r="G261" s="49">
        <v>112</v>
      </c>
    </row>
    <row r="262" spans="1:7" x14ac:dyDescent="0.25">
      <c r="A262" s="43">
        <v>261</v>
      </c>
      <c r="B262" s="37">
        <v>4</v>
      </c>
      <c r="C262" s="44">
        <v>6968.4412212323105</v>
      </c>
      <c r="D262" s="48">
        <v>633.050051978326</v>
      </c>
      <c r="E262" s="39">
        <v>958.61865013860802</v>
      </c>
      <c r="F262" s="39">
        <v>79.884887511550602</v>
      </c>
      <c r="G262" s="49">
        <v>112</v>
      </c>
    </row>
    <row r="263" spans="1:7" x14ac:dyDescent="0.25">
      <c r="A263" s="43">
        <v>262</v>
      </c>
      <c r="B263" s="37">
        <v>8</v>
      </c>
      <c r="C263" s="44">
        <v>17287.281392185301</v>
      </c>
      <c r="D263" s="48">
        <v>633.050051978326</v>
      </c>
      <c r="E263" s="39">
        <v>958.61865013860802</v>
      </c>
      <c r="F263" s="39">
        <v>79.884887511550602</v>
      </c>
      <c r="G263" s="49">
        <v>112</v>
      </c>
    </row>
    <row r="264" spans="1:7" x14ac:dyDescent="0.25">
      <c r="A264" s="43">
        <v>263</v>
      </c>
      <c r="B264" s="37">
        <v>8</v>
      </c>
      <c r="C264" s="44">
        <v>18392.362308129501</v>
      </c>
      <c r="D264" s="48">
        <v>633.050051978326</v>
      </c>
      <c r="E264" s="39">
        <v>958.61865013860802</v>
      </c>
      <c r="F264" s="39">
        <v>79.884887511550602</v>
      </c>
      <c r="G264" s="49">
        <v>112</v>
      </c>
    </row>
    <row r="265" spans="1:7" x14ac:dyDescent="0.25">
      <c r="A265" s="43">
        <v>264</v>
      </c>
      <c r="B265" s="37">
        <v>2</v>
      </c>
      <c r="C265" s="44">
        <v>3803.01008191758</v>
      </c>
      <c r="D265" s="48">
        <v>633.050051978326</v>
      </c>
      <c r="E265" s="39">
        <v>958.61865013860802</v>
      </c>
      <c r="F265" s="39">
        <v>79.884887511550602</v>
      </c>
      <c r="G265" s="49">
        <v>112</v>
      </c>
    </row>
    <row r="266" spans="1:7" x14ac:dyDescent="0.25">
      <c r="A266" s="43">
        <v>265</v>
      </c>
      <c r="B266" s="37">
        <v>12</v>
      </c>
      <c r="C266" s="44">
        <v>25975.2875161066</v>
      </c>
      <c r="D266" s="48">
        <v>633.050051978326</v>
      </c>
      <c r="E266" s="39">
        <v>958.61865013860802</v>
      </c>
      <c r="F266" s="39">
        <v>79.884887511550602</v>
      </c>
      <c r="G266" s="49">
        <v>112</v>
      </c>
    </row>
    <row r="267" spans="1:7" x14ac:dyDescent="0.25">
      <c r="A267" s="43">
        <v>266</v>
      </c>
      <c r="B267" s="37">
        <v>5</v>
      </c>
      <c r="C267" s="44">
        <v>9119.8944807689695</v>
      </c>
      <c r="D267" s="48">
        <v>633.050051978326</v>
      </c>
      <c r="E267" s="39">
        <v>958.61865013860802</v>
      </c>
      <c r="F267" s="39">
        <v>79.884887511550602</v>
      </c>
      <c r="G267" s="49">
        <v>112</v>
      </c>
    </row>
    <row r="268" spans="1:7" x14ac:dyDescent="0.25">
      <c r="A268" s="43">
        <v>267</v>
      </c>
      <c r="B268" s="37">
        <v>10</v>
      </c>
      <c r="C268" s="44">
        <v>18947.4213967619</v>
      </c>
      <c r="D268" s="48">
        <v>633.050051978326</v>
      </c>
      <c r="E268" s="39">
        <v>958.61865013860802</v>
      </c>
      <c r="F268" s="39">
        <v>79.884887511550602</v>
      </c>
      <c r="G268" s="49">
        <v>112</v>
      </c>
    </row>
    <row r="269" spans="1:7" x14ac:dyDescent="0.25">
      <c r="A269" s="43">
        <v>268</v>
      </c>
      <c r="B269" s="37">
        <v>6</v>
      </c>
      <c r="C269" s="44">
        <v>12501.787642838</v>
      </c>
      <c r="D269" s="48">
        <v>633.050051978326</v>
      </c>
      <c r="E269" s="39">
        <v>958.61865013860802</v>
      </c>
      <c r="F269" s="39">
        <v>79.884887511550602</v>
      </c>
      <c r="G269" s="49">
        <v>112</v>
      </c>
    </row>
    <row r="270" spans="1:7" x14ac:dyDescent="0.25">
      <c r="A270" s="43">
        <v>269</v>
      </c>
      <c r="B270" s="37">
        <v>7</v>
      </c>
      <c r="C270" s="44">
        <v>13234.006589873599</v>
      </c>
      <c r="D270" s="48">
        <v>633.050051978326</v>
      </c>
      <c r="E270" s="39">
        <v>958.61865013860802</v>
      </c>
      <c r="F270" s="39">
        <v>79.884887511550602</v>
      </c>
      <c r="G270" s="49">
        <v>112</v>
      </c>
    </row>
    <row r="271" spans="1:7" x14ac:dyDescent="0.25">
      <c r="A271" s="43">
        <v>270</v>
      </c>
      <c r="B271" s="37">
        <v>7</v>
      </c>
      <c r="C271" s="44">
        <v>15349.752540654999</v>
      </c>
      <c r="D271" s="48">
        <v>633.050051978326</v>
      </c>
      <c r="E271" s="39">
        <v>958.61865013860802</v>
      </c>
      <c r="F271" s="39">
        <v>79.884887511550602</v>
      </c>
      <c r="G271" s="49">
        <v>112</v>
      </c>
    </row>
    <row r="272" spans="1:7" x14ac:dyDescent="0.25">
      <c r="A272" s="43">
        <v>271</v>
      </c>
      <c r="B272" s="37">
        <v>11</v>
      </c>
      <c r="C272" s="44">
        <v>23480.770655116699</v>
      </c>
      <c r="D272" s="48">
        <v>633.050051978326</v>
      </c>
      <c r="E272" s="39">
        <v>958.61865013860802</v>
      </c>
      <c r="F272" s="39">
        <v>79.884887511550602</v>
      </c>
      <c r="G272" s="49">
        <v>112</v>
      </c>
    </row>
    <row r="273" spans="1:7" x14ac:dyDescent="0.25">
      <c r="A273" s="43">
        <v>272</v>
      </c>
      <c r="B273" s="37">
        <v>9</v>
      </c>
      <c r="C273" s="44">
        <v>18798.493765396499</v>
      </c>
      <c r="D273" s="43">
        <v>633.050051978326</v>
      </c>
      <c r="E273" s="37">
        <v>958.61865013860802</v>
      </c>
      <c r="F273" s="38">
        <v>79.884887511550602</v>
      </c>
      <c r="G273" s="50">
        <v>112</v>
      </c>
    </row>
    <row r="274" spans="1:7" x14ac:dyDescent="0.25">
      <c r="A274" s="43">
        <v>273</v>
      </c>
      <c r="B274" s="39">
        <v>10</v>
      </c>
      <c r="C274" s="44">
        <v>22589.2789935365</v>
      </c>
      <c r="D274" s="48">
        <v>633.050051978326</v>
      </c>
      <c r="E274" s="39">
        <v>958.61865013860802</v>
      </c>
      <c r="F274" s="39">
        <v>79.884887511550602</v>
      </c>
      <c r="G274" s="49">
        <v>112</v>
      </c>
    </row>
    <row r="275" spans="1:7" x14ac:dyDescent="0.25">
      <c r="A275" s="43">
        <v>274</v>
      </c>
      <c r="B275" s="37">
        <v>5</v>
      </c>
      <c r="C275" s="44">
        <v>12117.9032369508</v>
      </c>
      <c r="D275" s="48">
        <v>633.050051978326</v>
      </c>
      <c r="E275" s="39">
        <v>958.61865013860802</v>
      </c>
      <c r="F275" s="39">
        <v>79.884887511550602</v>
      </c>
      <c r="G275" s="49">
        <v>112</v>
      </c>
    </row>
    <row r="276" spans="1:7" x14ac:dyDescent="0.25">
      <c r="A276" s="43">
        <v>275</v>
      </c>
      <c r="B276" s="37">
        <v>8</v>
      </c>
      <c r="C276" s="44">
        <v>16329.9732896233</v>
      </c>
      <c r="D276" s="48">
        <v>633.050051978326</v>
      </c>
      <c r="E276" s="39">
        <v>958.61865013860802</v>
      </c>
      <c r="F276" s="39">
        <v>79.884887511550602</v>
      </c>
      <c r="G276" s="49">
        <v>112</v>
      </c>
    </row>
    <row r="277" spans="1:7" x14ac:dyDescent="0.25">
      <c r="A277" s="43">
        <v>276</v>
      </c>
      <c r="B277" s="37">
        <v>8</v>
      </c>
      <c r="C277" s="44">
        <v>17712.419648702398</v>
      </c>
      <c r="D277" s="48">
        <v>633.050051978326</v>
      </c>
      <c r="E277" s="39">
        <v>958.61865013860802</v>
      </c>
      <c r="F277" s="39">
        <v>79.884887511550602</v>
      </c>
      <c r="G277" s="49">
        <v>112</v>
      </c>
    </row>
    <row r="278" spans="1:7" x14ac:dyDescent="0.25">
      <c r="A278" s="43">
        <v>277</v>
      </c>
      <c r="B278" s="37">
        <v>7</v>
      </c>
      <c r="C278" s="44">
        <v>16152.2388728855</v>
      </c>
      <c r="D278" s="48">
        <v>633.050051978326</v>
      </c>
      <c r="E278" s="39">
        <v>958.61865013860802</v>
      </c>
      <c r="F278" s="39">
        <v>79.884887511550602</v>
      </c>
      <c r="G278" s="49">
        <v>112</v>
      </c>
    </row>
    <row r="279" spans="1:7" x14ac:dyDescent="0.25">
      <c r="A279" s="43">
        <v>278</v>
      </c>
      <c r="B279" s="37">
        <v>9</v>
      </c>
      <c r="C279" s="44">
        <v>21364.521292186098</v>
      </c>
      <c r="D279" s="48">
        <v>633.050051978326</v>
      </c>
      <c r="E279" s="39">
        <v>958.61865013860802</v>
      </c>
      <c r="F279" s="39">
        <v>79.884887511550602</v>
      </c>
      <c r="G279" s="49">
        <v>112</v>
      </c>
    </row>
    <row r="280" spans="1:7" x14ac:dyDescent="0.25">
      <c r="A280" s="43">
        <v>279</v>
      </c>
      <c r="B280" s="37">
        <v>8</v>
      </c>
      <c r="C280" s="44">
        <v>15668.7380745626</v>
      </c>
      <c r="D280" s="48">
        <v>633.050051978326</v>
      </c>
      <c r="E280" s="39">
        <v>958.61865013860802</v>
      </c>
      <c r="F280" s="39">
        <v>79.884887511550602</v>
      </c>
      <c r="G280" s="49">
        <v>112</v>
      </c>
    </row>
    <row r="281" spans="1:7" x14ac:dyDescent="0.25">
      <c r="A281" s="43">
        <v>280</v>
      </c>
      <c r="B281" s="37">
        <v>5</v>
      </c>
      <c r="C281" s="44">
        <v>13939.763536591099</v>
      </c>
      <c r="D281" s="48">
        <v>633.050051978326</v>
      </c>
      <c r="E281" s="39">
        <v>958.61865013860802</v>
      </c>
      <c r="F281" s="39">
        <v>79.884887511550602</v>
      </c>
      <c r="G281" s="49">
        <v>112</v>
      </c>
    </row>
    <row r="282" spans="1:7" x14ac:dyDescent="0.25">
      <c r="A282" s="43">
        <v>281</v>
      </c>
      <c r="B282" s="37">
        <v>9</v>
      </c>
      <c r="C282" s="44">
        <v>17976.265298373801</v>
      </c>
      <c r="D282" s="48">
        <v>633.050051978326</v>
      </c>
      <c r="E282" s="39">
        <v>958.61865013860802</v>
      </c>
      <c r="F282" s="39">
        <v>79.884887511550602</v>
      </c>
      <c r="G282" s="49">
        <v>112</v>
      </c>
    </row>
    <row r="283" spans="1:7" x14ac:dyDescent="0.25">
      <c r="A283" s="43">
        <v>282</v>
      </c>
      <c r="B283" s="37">
        <v>9</v>
      </c>
      <c r="C283" s="44">
        <v>17257.464275588001</v>
      </c>
      <c r="D283" s="48">
        <v>633.050051978326</v>
      </c>
      <c r="E283" s="39">
        <v>958.61865013860802</v>
      </c>
      <c r="F283" s="39">
        <v>79.884887511550602</v>
      </c>
      <c r="G283" s="49">
        <v>112</v>
      </c>
    </row>
    <row r="284" spans="1:7" x14ac:dyDescent="0.25">
      <c r="A284" s="43">
        <v>283</v>
      </c>
      <c r="B284" s="37">
        <v>10</v>
      </c>
      <c r="C284" s="44">
        <v>19224.570575666501</v>
      </c>
      <c r="D284" s="48">
        <v>633.050051978326</v>
      </c>
      <c r="E284" s="39">
        <v>958.61865013860802</v>
      </c>
      <c r="F284" s="39">
        <v>79.884887511550602</v>
      </c>
      <c r="G284" s="49">
        <v>112</v>
      </c>
    </row>
    <row r="285" spans="1:7" x14ac:dyDescent="0.25">
      <c r="A285" s="43">
        <v>284</v>
      </c>
      <c r="B285" s="37">
        <v>9</v>
      </c>
      <c r="C285" s="44">
        <v>17325.9664378405</v>
      </c>
      <c r="D285" s="48">
        <v>633.050051978326</v>
      </c>
      <c r="E285" s="39">
        <v>958.61865013860802</v>
      </c>
      <c r="F285" s="39">
        <v>79.884887511550602</v>
      </c>
      <c r="G285" s="49">
        <v>112</v>
      </c>
    </row>
    <row r="286" spans="1:7" x14ac:dyDescent="0.25">
      <c r="A286" s="43">
        <v>285</v>
      </c>
      <c r="B286" s="37">
        <v>6</v>
      </c>
      <c r="C286" s="44">
        <v>14836.2428580293</v>
      </c>
      <c r="D286" s="48">
        <v>633.050051978326</v>
      </c>
      <c r="E286" s="39">
        <v>958.61865013860802</v>
      </c>
      <c r="F286" s="39">
        <v>79.884887511550602</v>
      </c>
      <c r="G286" s="49">
        <v>112</v>
      </c>
    </row>
    <row r="287" spans="1:7" x14ac:dyDescent="0.25">
      <c r="A287" s="43">
        <v>286</v>
      </c>
      <c r="B287" s="37">
        <v>10</v>
      </c>
      <c r="C287" s="44">
        <v>21175.0850053838</v>
      </c>
      <c r="D287" s="48">
        <v>633.050051978326</v>
      </c>
      <c r="E287" s="39">
        <v>958.61865013860802</v>
      </c>
      <c r="F287" s="39">
        <v>79.884887511550602</v>
      </c>
      <c r="G287" s="49">
        <v>112</v>
      </c>
    </row>
    <row r="288" spans="1:7" x14ac:dyDescent="0.25">
      <c r="A288" s="43">
        <v>287</v>
      </c>
      <c r="B288" s="37">
        <v>6</v>
      </c>
      <c r="C288" s="44">
        <v>13369.9526486545</v>
      </c>
      <c r="D288" s="48">
        <v>633.050051978326</v>
      </c>
      <c r="E288" s="39">
        <v>958.61865013860802</v>
      </c>
      <c r="F288" s="39">
        <v>79.884887511550602</v>
      </c>
      <c r="G288" s="49">
        <v>112</v>
      </c>
    </row>
    <row r="289" spans="1:7" x14ac:dyDescent="0.25">
      <c r="A289" s="43">
        <v>288</v>
      </c>
      <c r="B289" s="37">
        <v>6</v>
      </c>
      <c r="C289" s="44">
        <v>13720.289279307401</v>
      </c>
      <c r="D289" s="48">
        <v>633.050051978326</v>
      </c>
      <c r="E289" s="39">
        <v>958.61865013860802</v>
      </c>
      <c r="F289" s="39">
        <v>79.884887511550602</v>
      </c>
      <c r="G289" s="49">
        <v>112</v>
      </c>
    </row>
    <row r="290" spans="1:7" x14ac:dyDescent="0.25">
      <c r="A290" s="43">
        <v>289</v>
      </c>
      <c r="B290" s="37">
        <v>6</v>
      </c>
      <c r="C290" s="44">
        <v>12519.676550881801</v>
      </c>
      <c r="D290" s="48">
        <v>633.050051978326</v>
      </c>
      <c r="E290" s="39">
        <v>958.61865013860802</v>
      </c>
      <c r="F290" s="39">
        <v>79.884887511550602</v>
      </c>
      <c r="G290" s="49">
        <v>112</v>
      </c>
    </row>
    <row r="291" spans="1:7" x14ac:dyDescent="0.25">
      <c r="A291" s="43">
        <v>290</v>
      </c>
      <c r="B291" s="37">
        <v>7</v>
      </c>
      <c r="C291" s="44">
        <v>14272.7693376524</v>
      </c>
      <c r="D291" s="48">
        <v>633.050051978326</v>
      </c>
      <c r="E291" s="39">
        <v>958.61865013860802</v>
      </c>
      <c r="F291" s="39">
        <v>79.884887511550602</v>
      </c>
      <c r="G291" s="49">
        <v>112</v>
      </c>
    </row>
    <row r="292" spans="1:7" x14ac:dyDescent="0.25">
      <c r="A292" s="43">
        <v>291</v>
      </c>
      <c r="B292" s="37">
        <v>9</v>
      </c>
      <c r="C292" s="44">
        <v>20935.130847122298</v>
      </c>
      <c r="D292" s="48">
        <v>633.050051978326</v>
      </c>
      <c r="E292" s="39">
        <v>958.61865013860802</v>
      </c>
      <c r="F292" s="39">
        <v>79.884887511550602</v>
      </c>
      <c r="G292" s="49">
        <v>112</v>
      </c>
    </row>
    <row r="293" spans="1:7" x14ac:dyDescent="0.25">
      <c r="A293" s="43">
        <v>292</v>
      </c>
      <c r="B293" s="37">
        <v>4</v>
      </c>
      <c r="C293" s="44">
        <v>7136.9836377171896</v>
      </c>
      <c r="D293" s="48">
        <v>633.050051978326</v>
      </c>
      <c r="E293" s="39">
        <v>958.61865013860802</v>
      </c>
      <c r="F293" s="39">
        <v>79.884887511550602</v>
      </c>
      <c r="G293" s="49">
        <v>112</v>
      </c>
    </row>
    <row r="294" spans="1:7" x14ac:dyDescent="0.25">
      <c r="A294" s="43">
        <v>293</v>
      </c>
      <c r="B294" s="37">
        <v>9</v>
      </c>
      <c r="C294" s="44">
        <v>18905.751936926699</v>
      </c>
      <c r="D294" s="48">
        <v>633.050051978326</v>
      </c>
      <c r="E294" s="39">
        <v>958.61865013860802</v>
      </c>
      <c r="F294" s="39">
        <v>79.884887511550602</v>
      </c>
      <c r="G294" s="49">
        <v>112</v>
      </c>
    </row>
    <row r="295" spans="1:7" x14ac:dyDescent="0.25">
      <c r="A295" s="43">
        <v>294</v>
      </c>
      <c r="B295" s="37">
        <v>9</v>
      </c>
      <c r="C295" s="44">
        <v>18869.688808565199</v>
      </c>
      <c r="D295" s="48">
        <v>633.050051978326</v>
      </c>
      <c r="E295" s="39">
        <v>958.61865013860802</v>
      </c>
      <c r="F295" s="39">
        <v>79.884887511550602</v>
      </c>
      <c r="G295" s="49">
        <v>112</v>
      </c>
    </row>
    <row r="296" spans="1:7" x14ac:dyDescent="0.25">
      <c r="A296" s="43">
        <v>295</v>
      </c>
      <c r="B296" s="37">
        <v>10</v>
      </c>
      <c r="C296" s="44">
        <v>19336.138217210198</v>
      </c>
      <c r="D296" s="48">
        <v>633.050051978326</v>
      </c>
      <c r="E296" s="39">
        <v>958.61865013860802</v>
      </c>
      <c r="F296" s="39">
        <v>79.884887511550602</v>
      </c>
      <c r="G296" s="49">
        <v>112</v>
      </c>
    </row>
    <row r="297" spans="1:7" x14ac:dyDescent="0.25">
      <c r="A297" s="43">
        <v>296</v>
      </c>
      <c r="B297" s="37">
        <v>5</v>
      </c>
      <c r="C297" s="44">
        <v>11212.368074150399</v>
      </c>
      <c r="D297" s="48">
        <v>633.050051978326</v>
      </c>
      <c r="E297" s="39">
        <v>958.61865013860802</v>
      </c>
      <c r="F297" s="39">
        <v>79.884887511550602</v>
      </c>
      <c r="G297" s="49">
        <v>112</v>
      </c>
    </row>
    <row r="298" spans="1:7" x14ac:dyDescent="0.25">
      <c r="A298" s="43">
        <v>297</v>
      </c>
      <c r="B298" s="37">
        <v>5</v>
      </c>
      <c r="C298" s="44">
        <v>10585.002913877101</v>
      </c>
      <c r="D298" s="48">
        <v>633.050051978326</v>
      </c>
      <c r="E298" s="39">
        <v>958.61865013860802</v>
      </c>
      <c r="F298" s="39">
        <v>79.884887511550602</v>
      </c>
      <c r="G298" s="49">
        <v>112</v>
      </c>
    </row>
    <row r="299" spans="1:7" x14ac:dyDescent="0.25">
      <c r="A299" s="43">
        <v>298</v>
      </c>
      <c r="B299" s="37">
        <v>5</v>
      </c>
      <c r="C299" s="44">
        <v>8891.2628143502807</v>
      </c>
      <c r="D299" s="48">
        <v>633.050051978326</v>
      </c>
      <c r="E299" s="39">
        <v>958.61865013860802</v>
      </c>
      <c r="F299" s="39">
        <v>79.884887511550602</v>
      </c>
      <c r="G299" s="49">
        <v>112</v>
      </c>
    </row>
    <row r="300" spans="1:7" x14ac:dyDescent="0.25">
      <c r="A300" s="43">
        <v>299</v>
      </c>
      <c r="B300" s="37">
        <v>10</v>
      </c>
      <c r="C300" s="44">
        <v>24885.900852565199</v>
      </c>
      <c r="D300" s="48">
        <v>633.050051978326</v>
      </c>
      <c r="E300" s="39">
        <v>958.61865013860802</v>
      </c>
      <c r="F300" s="39">
        <v>79.884887511550602</v>
      </c>
      <c r="G300" s="49">
        <v>112</v>
      </c>
    </row>
    <row r="301" spans="1:7" x14ac:dyDescent="0.25">
      <c r="A301" s="43">
        <v>300</v>
      </c>
      <c r="B301" s="37">
        <v>8</v>
      </c>
      <c r="C301" s="44">
        <v>18454.469539550901</v>
      </c>
      <c r="D301" s="48">
        <v>633.050051978326</v>
      </c>
      <c r="E301" s="39">
        <v>958.61865013860802</v>
      </c>
      <c r="F301" s="39">
        <v>79.884887511550602</v>
      </c>
      <c r="G301" s="49">
        <v>112</v>
      </c>
    </row>
    <row r="302" spans="1:7" x14ac:dyDescent="0.25">
      <c r="A302" s="43">
        <v>301</v>
      </c>
      <c r="B302" s="37">
        <v>5</v>
      </c>
      <c r="C302" s="44">
        <v>11745.743854291801</v>
      </c>
      <c r="D302" s="48">
        <v>633.050051978326</v>
      </c>
      <c r="E302" s="39">
        <v>958.61865013860802</v>
      </c>
      <c r="F302" s="39">
        <v>79.884887511550602</v>
      </c>
      <c r="G302" s="49">
        <v>112</v>
      </c>
    </row>
    <row r="303" spans="1:7" x14ac:dyDescent="0.25">
      <c r="A303" s="43">
        <v>302</v>
      </c>
      <c r="B303" s="37">
        <v>11</v>
      </c>
      <c r="C303" s="44">
        <v>24617.8703401409</v>
      </c>
      <c r="D303" s="48">
        <v>633.050051978326</v>
      </c>
      <c r="E303" s="39">
        <v>958.61865013860802</v>
      </c>
      <c r="F303" s="39">
        <v>79.884887511550602</v>
      </c>
      <c r="G303" s="49">
        <v>112</v>
      </c>
    </row>
    <row r="304" spans="1:7" x14ac:dyDescent="0.25">
      <c r="A304" s="43">
        <v>303</v>
      </c>
      <c r="B304" s="37">
        <v>5</v>
      </c>
      <c r="C304" s="44">
        <v>11794.074618071299</v>
      </c>
      <c r="D304" s="48">
        <v>633.050051978326</v>
      </c>
      <c r="E304" s="39">
        <v>958.61865013860802</v>
      </c>
      <c r="F304" s="39">
        <v>79.884887511550602</v>
      </c>
      <c r="G304" s="49">
        <v>112</v>
      </c>
    </row>
    <row r="305" spans="1:7" x14ac:dyDescent="0.25">
      <c r="A305" s="43">
        <v>304</v>
      </c>
      <c r="B305" s="37">
        <v>7</v>
      </c>
      <c r="C305" s="44">
        <v>14697.691033147201</v>
      </c>
      <c r="D305" s="48">
        <v>633.050051978326</v>
      </c>
      <c r="E305" s="39">
        <v>958.61865013860802</v>
      </c>
      <c r="F305" s="39">
        <v>79.884887511550602</v>
      </c>
      <c r="G305" s="49">
        <v>112</v>
      </c>
    </row>
    <row r="306" spans="1:7" x14ac:dyDescent="0.25">
      <c r="A306" s="43">
        <v>305</v>
      </c>
      <c r="B306" s="37">
        <v>8</v>
      </c>
      <c r="C306" s="44">
        <v>15759.2091290315</v>
      </c>
      <c r="D306" s="48">
        <v>633.050051978326</v>
      </c>
      <c r="E306" s="39">
        <v>958.61865013860802</v>
      </c>
      <c r="F306" s="39">
        <v>79.884887511550602</v>
      </c>
      <c r="G306" s="49">
        <v>112</v>
      </c>
    </row>
    <row r="307" spans="1:7" x14ac:dyDescent="0.25">
      <c r="A307" s="43">
        <v>306</v>
      </c>
      <c r="B307" s="37">
        <v>14</v>
      </c>
      <c r="C307" s="44">
        <v>29840.403436376499</v>
      </c>
      <c r="D307" s="48">
        <v>633.050051978326</v>
      </c>
      <c r="E307" s="39">
        <v>958.61865013860802</v>
      </c>
      <c r="F307" s="39">
        <v>79.884887511550602</v>
      </c>
      <c r="G307" s="49">
        <v>112</v>
      </c>
    </row>
    <row r="308" spans="1:7" x14ac:dyDescent="0.25">
      <c r="A308" s="43">
        <v>307</v>
      </c>
      <c r="B308" s="37">
        <v>8</v>
      </c>
      <c r="C308" s="44">
        <v>15910.786483329601</v>
      </c>
      <c r="D308" s="48">
        <v>633.050051978326</v>
      </c>
      <c r="E308" s="39">
        <v>958.61865013860802</v>
      </c>
      <c r="F308" s="39">
        <v>79.884887511550602</v>
      </c>
      <c r="G308" s="49">
        <v>112</v>
      </c>
    </row>
    <row r="309" spans="1:7" x14ac:dyDescent="0.25">
      <c r="A309" s="43">
        <v>308</v>
      </c>
      <c r="B309" s="37">
        <v>8</v>
      </c>
      <c r="C309" s="44">
        <v>17682.073273555401</v>
      </c>
      <c r="D309" s="48">
        <v>633.050051978326</v>
      </c>
      <c r="E309" s="39">
        <v>958.61865013860802</v>
      </c>
      <c r="F309" s="39">
        <v>79.884887511550602</v>
      </c>
      <c r="G309" s="49">
        <v>112</v>
      </c>
    </row>
    <row r="310" spans="1:7" x14ac:dyDescent="0.25">
      <c r="A310" s="43">
        <v>309</v>
      </c>
      <c r="B310" s="37">
        <v>5</v>
      </c>
      <c r="C310" s="44">
        <v>12168.820375289501</v>
      </c>
      <c r="D310" s="48">
        <v>633.050051978326</v>
      </c>
      <c r="E310" s="39">
        <v>958.61865013860802</v>
      </c>
      <c r="F310" s="39">
        <v>79.884887511550602</v>
      </c>
      <c r="G310" s="49">
        <v>112</v>
      </c>
    </row>
    <row r="311" spans="1:7" x14ac:dyDescent="0.25">
      <c r="A311" s="43">
        <v>310</v>
      </c>
      <c r="B311" s="37">
        <v>5</v>
      </c>
      <c r="C311" s="44">
        <v>12267.2337604534</v>
      </c>
      <c r="D311" s="48">
        <v>633.050051978326</v>
      </c>
      <c r="E311" s="39">
        <v>958.61865013860802</v>
      </c>
      <c r="F311" s="39">
        <v>79.884887511550602</v>
      </c>
      <c r="G311" s="49">
        <v>112</v>
      </c>
    </row>
    <row r="312" spans="1:7" x14ac:dyDescent="0.25">
      <c r="A312" s="43">
        <v>311</v>
      </c>
      <c r="B312" s="37">
        <v>4</v>
      </c>
      <c r="C312" s="44">
        <v>10203.357802107799</v>
      </c>
      <c r="D312" s="48">
        <v>633.050051978326</v>
      </c>
      <c r="E312" s="39">
        <v>958.61865013860802</v>
      </c>
      <c r="F312" s="39">
        <v>79.884887511550602</v>
      </c>
      <c r="G312" s="49">
        <v>112</v>
      </c>
    </row>
    <row r="313" spans="1:7" x14ac:dyDescent="0.25">
      <c r="A313" s="43">
        <v>312</v>
      </c>
      <c r="B313" s="37">
        <v>5</v>
      </c>
      <c r="C313" s="44">
        <v>10032.3136529116</v>
      </c>
      <c r="D313" s="48">
        <v>633.050051978326</v>
      </c>
      <c r="E313" s="39">
        <v>958.61865013860802</v>
      </c>
      <c r="F313" s="39">
        <v>79.884887511550602</v>
      </c>
      <c r="G313" s="49">
        <v>112</v>
      </c>
    </row>
    <row r="314" spans="1:7" x14ac:dyDescent="0.25">
      <c r="A314" s="43">
        <v>313</v>
      </c>
      <c r="B314" s="37">
        <v>7</v>
      </c>
      <c r="C314" s="44">
        <v>13407.7132466642</v>
      </c>
      <c r="D314" s="48">
        <v>633.050051978326</v>
      </c>
      <c r="E314" s="39">
        <v>958.61865013860802</v>
      </c>
      <c r="F314" s="39">
        <v>79.884887511550602</v>
      </c>
      <c r="G314" s="49">
        <v>112</v>
      </c>
    </row>
    <row r="315" spans="1:7" x14ac:dyDescent="0.25">
      <c r="A315" s="43">
        <v>314</v>
      </c>
      <c r="B315" s="37">
        <v>9</v>
      </c>
      <c r="C315" s="44">
        <v>20434.470407500201</v>
      </c>
      <c r="D315" s="48">
        <v>633.050051978326</v>
      </c>
      <c r="E315" s="39">
        <v>958.61865013860802</v>
      </c>
      <c r="F315" s="39">
        <v>79.884887511550602</v>
      </c>
      <c r="G315" s="49">
        <v>112</v>
      </c>
    </row>
    <row r="316" spans="1:7" x14ac:dyDescent="0.25">
      <c r="A316" s="43">
        <v>315</v>
      </c>
      <c r="B316" s="37">
        <v>5</v>
      </c>
      <c r="C316" s="44">
        <v>10895.747590548999</v>
      </c>
      <c r="D316" s="48">
        <v>633.050051978326</v>
      </c>
      <c r="E316" s="39">
        <v>958.61865013860802</v>
      </c>
      <c r="F316" s="39">
        <v>79.884887511550602</v>
      </c>
      <c r="G316" s="49">
        <v>112</v>
      </c>
    </row>
    <row r="317" spans="1:7" x14ac:dyDescent="0.25">
      <c r="A317" s="43">
        <v>316</v>
      </c>
      <c r="B317" s="37">
        <v>8</v>
      </c>
      <c r="C317" s="44">
        <v>18483.784676289899</v>
      </c>
      <c r="D317" s="48">
        <v>633.050051978326</v>
      </c>
      <c r="E317" s="39">
        <v>958.61865013860802</v>
      </c>
      <c r="F317" s="39">
        <v>79.884887511550602</v>
      </c>
      <c r="G317" s="49">
        <v>112</v>
      </c>
    </row>
    <row r="318" spans="1:7" x14ac:dyDescent="0.25">
      <c r="A318" s="43">
        <v>317</v>
      </c>
      <c r="B318" s="37">
        <v>8</v>
      </c>
      <c r="C318" s="44">
        <v>16419.808569117198</v>
      </c>
      <c r="D318" s="48">
        <v>633.050051978326</v>
      </c>
      <c r="E318" s="39">
        <v>958.61865013860802</v>
      </c>
      <c r="F318" s="39">
        <v>79.884887511550602</v>
      </c>
      <c r="G318" s="49">
        <v>112</v>
      </c>
    </row>
    <row r="319" spans="1:7" x14ac:dyDescent="0.25">
      <c r="A319" s="43">
        <v>318</v>
      </c>
      <c r="B319" s="37">
        <v>9</v>
      </c>
      <c r="C319" s="44">
        <v>20149.967092615301</v>
      </c>
      <c r="D319" s="48">
        <v>633.050051978326</v>
      </c>
      <c r="E319" s="39">
        <v>958.61865013860802</v>
      </c>
      <c r="F319" s="39">
        <v>79.884887511550602</v>
      </c>
      <c r="G319" s="49">
        <v>112</v>
      </c>
    </row>
    <row r="320" spans="1:7" x14ac:dyDescent="0.25">
      <c r="A320" s="43">
        <v>319</v>
      </c>
      <c r="B320" s="37">
        <v>7</v>
      </c>
      <c r="C320" s="44">
        <v>13844.562309921999</v>
      </c>
      <c r="D320" s="48">
        <v>633.050051978326</v>
      </c>
      <c r="E320" s="39">
        <v>958.61865013860802</v>
      </c>
      <c r="F320" s="39">
        <v>79.884887511550602</v>
      </c>
      <c r="G320" s="49">
        <v>112</v>
      </c>
    </row>
    <row r="321" spans="1:7" x14ac:dyDescent="0.25">
      <c r="A321" s="43">
        <v>320</v>
      </c>
      <c r="B321" s="37">
        <v>8</v>
      </c>
      <c r="C321" s="44">
        <v>18885.4926046166</v>
      </c>
      <c r="D321" s="48">
        <v>633.050051978326</v>
      </c>
      <c r="E321" s="39">
        <v>958.61865013860802</v>
      </c>
      <c r="F321" s="39">
        <v>79.884887511550602</v>
      </c>
      <c r="G321" s="49">
        <v>112</v>
      </c>
    </row>
    <row r="322" spans="1:7" x14ac:dyDescent="0.25">
      <c r="A322" s="43">
        <v>321</v>
      </c>
      <c r="B322" s="37">
        <v>9</v>
      </c>
      <c r="C322" s="44">
        <v>21502.094486464401</v>
      </c>
      <c r="D322" s="48">
        <v>633.050051978326</v>
      </c>
      <c r="E322" s="39">
        <v>958.61865013860802</v>
      </c>
      <c r="F322" s="39">
        <v>79.884887511550602</v>
      </c>
      <c r="G322" s="49">
        <v>112</v>
      </c>
    </row>
    <row r="323" spans="1:7" x14ac:dyDescent="0.25">
      <c r="A323" s="43">
        <v>322</v>
      </c>
      <c r="B323" s="37">
        <v>7</v>
      </c>
      <c r="C323" s="44">
        <v>13826.218672982401</v>
      </c>
      <c r="D323" s="48">
        <v>633.050051978326</v>
      </c>
      <c r="E323" s="39">
        <v>958.61865013860802</v>
      </c>
      <c r="F323" s="39">
        <v>79.884887511550602</v>
      </c>
      <c r="G323" s="49">
        <v>112</v>
      </c>
    </row>
    <row r="324" spans="1:7" x14ac:dyDescent="0.25">
      <c r="A324" s="43">
        <v>323</v>
      </c>
      <c r="B324" s="37">
        <v>5</v>
      </c>
      <c r="C324" s="44">
        <v>9116.1768615945693</v>
      </c>
      <c r="D324" s="48">
        <v>633.050051978326</v>
      </c>
      <c r="E324" s="39">
        <v>958.61865013860802</v>
      </c>
      <c r="F324" s="39">
        <v>79.884887511550602</v>
      </c>
      <c r="G324" s="49">
        <v>112</v>
      </c>
    </row>
    <row r="325" spans="1:7" x14ac:dyDescent="0.25">
      <c r="A325" s="43">
        <v>324</v>
      </c>
      <c r="B325" s="37">
        <v>10</v>
      </c>
      <c r="C325" s="44">
        <v>20990.335082604201</v>
      </c>
      <c r="D325" s="48">
        <v>633.050051978326</v>
      </c>
      <c r="E325" s="39">
        <v>958.61865013860802</v>
      </c>
      <c r="F325" s="39">
        <v>79.884887511550602</v>
      </c>
      <c r="G325" s="49">
        <v>112</v>
      </c>
    </row>
    <row r="326" spans="1:7" x14ac:dyDescent="0.25">
      <c r="A326" s="43">
        <v>325</v>
      </c>
      <c r="B326" s="37">
        <v>8</v>
      </c>
      <c r="C326" s="44">
        <v>14456.032414904599</v>
      </c>
      <c r="D326" s="48">
        <v>633.050051978326</v>
      </c>
      <c r="E326" s="39">
        <v>958.61865013860802</v>
      </c>
      <c r="F326" s="39">
        <v>79.884887511550602</v>
      </c>
      <c r="G326" s="49">
        <v>112</v>
      </c>
    </row>
    <row r="327" spans="1:7" x14ac:dyDescent="0.25">
      <c r="A327" s="43">
        <v>326</v>
      </c>
      <c r="B327" s="37">
        <v>5</v>
      </c>
      <c r="C327" s="44">
        <v>12120.509197850901</v>
      </c>
      <c r="D327" s="48">
        <v>633.050051978326</v>
      </c>
      <c r="E327" s="39">
        <v>958.61865013860802</v>
      </c>
      <c r="F327" s="39">
        <v>79.884887511550602</v>
      </c>
      <c r="G327" s="49">
        <v>112</v>
      </c>
    </row>
    <row r="328" spans="1:7" x14ac:dyDescent="0.25">
      <c r="A328" s="43">
        <v>327</v>
      </c>
      <c r="B328" s="37">
        <v>10</v>
      </c>
      <c r="C328" s="44">
        <v>22151.0641014266</v>
      </c>
      <c r="D328" s="48">
        <v>633.050051978326</v>
      </c>
      <c r="E328" s="39">
        <v>958.61865013860802</v>
      </c>
      <c r="F328" s="39">
        <v>79.884887511550602</v>
      </c>
      <c r="G328" s="49">
        <v>112</v>
      </c>
    </row>
    <row r="329" spans="1:7" x14ac:dyDescent="0.25">
      <c r="A329" s="43">
        <v>328</v>
      </c>
      <c r="B329" s="37">
        <v>7</v>
      </c>
      <c r="C329" s="44">
        <v>14256.5075178114</v>
      </c>
      <c r="D329" s="48">
        <v>633.050051978326</v>
      </c>
      <c r="E329" s="39">
        <v>958.61865013860802</v>
      </c>
      <c r="F329" s="39">
        <v>79.884887511550602</v>
      </c>
      <c r="G329" s="49">
        <v>112</v>
      </c>
    </row>
    <row r="330" spans="1:7" x14ac:dyDescent="0.25">
      <c r="A330" s="43">
        <v>329</v>
      </c>
      <c r="B330" s="37">
        <v>12</v>
      </c>
      <c r="C330" s="44">
        <v>26961.653911109701</v>
      </c>
      <c r="D330" s="48">
        <v>633.050051978326</v>
      </c>
      <c r="E330" s="39">
        <v>958.61865013860802</v>
      </c>
      <c r="F330" s="39">
        <v>79.884887511550602</v>
      </c>
      <c r="G330" s="49">
        <v>112</v>
      </c>
    </row>
    <row r="331" spans="1:7" x14ac:dyDescent="0.25">
      <c r="A331" s="43">
        <v>330</v>
      </c>
      <c r="B331" s="37">
        <v>8</v>
      </c>
      <c r="C331" s="44">
        <v>16309.757933675</v>
      </c>
      <c r="D331" s="48">
        <v>633.050051978326</v>
      </c>
      <c r="E331" s="39">
        <v>958.61865013860802</v>
      </c>
      <c r="F331" s="39">
        <v>79.884887511550602</v>
      </c>
      <c r="G331" s="49">
        <v>112</v>
      </c>
    </row>
    <row r="332" spans="1:7" x14ac:dyDescent="0.25">
      <c r="A332" s="43">
        <v>331</v>
      </c>
      <c r="B332" s="37">
        <v>5</v>
      </c>
      <c r="C332" s="44">
        <v>11744.331204825699</v>
      </c>
      <c r="D332" s="48">
        <v>633.050051978326</v>
      </c>
      <c r="E332" s="39">
        <v>958.61865013860802</v>
      </c>
      <c r="F332" s="39">
        <v>79.884887511550602</v>
      </c>
      <c r="G332" s="49">
        <v>112</v>
      </c>
    </row>
    <row r="333" spans="1:7" x14ac:dyDescent="0.25">
      <c r="A333" s="43">
        <v>332</v>
      </c>
      <c r="B333" s="37">
        <v>10</v>
      </c>
      <c r="C333" s="44">
        <v>18239.997721419499</v>
      </c>
      <c r="D333" s="48">
        <v>633.050051978326</v>
      </c>
      <c r="E333" s="39">
        <v>958.61865013860802</v>
      </c>
      <c r="F333" s="39">
        <v>79.884887511550602</v>
      </c>
      <c r="G333" s="49">
        <v>112</v>
      </c>
    </row>
    <row r="334" spans="1:7" x14ac:dyDescent="0.25">
      <c r="A334" s="43">
        <v>333</v>
      </c>
      <c r="B334" s="37">
        <v>12</v>
      </c>
      <c r="C334" s="44">
        <v>25195.542882384401</v>
      </c>
      <c r="D334" s="48">
        <v>633.050051978326</v>
      </c>
      <c r="E334" s="39">
        <v>958.61865013860802</v>
      </c>
      <c r="F334" s="39">
        <v>79.884887511550602</v>
      </c>
      <c r="G334" s="49">
        <v>112</v>
      </c>
    </row>
    <row r="335" spans="1:7" x14ac:dyDescent="0.25">
      <c r="A335" s="43">
        <v>334</v>
      </c>
      <c r="B335" s="37">
        <v>6</v>
      </c>
      <c r="C335" s="44">
        <v>12100.478305627301</v>
      </c>
      <c r="D335" s="48">
        <v>633.050051978326</v>
      </c>
      <c r="E335" s="39">
        <v>958.61865013860802</v>
      </c>
      <c r="F335" s="39">
        <v>79.884887511550602</v>
      </c>
      <c r="G335" s="49">
        <v>112</v>
      </c>
    </row>
    <row r="336" spans="1:7" x14ac:dyDescent="0.25">
      <c r="A336" s="43">
        <v>335</v>
      </c>
      <c r="B336" s="37">
        <v>10</v>
      </c>
      <c r="C336" s="44">
        <v>22422.512079035001</v>
      </c>
      <c r="D336" s="48">
        <v>633.050051978326</v>
      </c>
      <c r="E336" s="39">
        <v>958.61865013860802</v>
      </c>
      <c r="F336" s="39">
        <v>79.884887511550602</v>
      </c>
      <c r="G336" s="49">
        <v>112</v>
      </c>
    </row>
    <row r="337" spans="1:7" x14ac:dyDescent="0.25">
      <c r="A337" s="43">
        <v>336</v>
      </c>
      <c r="B337" s="37">
        <v>7</v>
      </c>
      <c r="C337" s="44">
        <v>13163.520207743</v>
      </c>
      <c r="D337" s="48">
        <v>633.050051978326</v>
      </c>
      <c r="E337" s="39">
        <v>958.61865013860802</v>
      </c>
      <c r="F337" s="39">
        <v>79.884887511550602</v>
      </c>
      <c r="G337" s="49">
        <v>112</v>
      </c>
    </row>
    <row r="338" spans="1:7" x14ac:dyDescent="0.25">
      <c r="A338" s="43">
        <v>337</v>
      </c>
      <c r="B338" s="37">
        <v>18</v>
      </c>
      <c r="C338" s="44">
        <v>40202.3077139897</v>
      </c>
      <c r="D338" s="48">
        <v>998.84339997515303</v>
      </c>
      <c r="E338" s="39">
        <v>1512.5342913909501</v>
      </c>
      <c r="F338" s="39">
        <v>126.044524282579</v>
      </c>
      <c r="G338" s="49">
        <v>112</v>
      </c>
    </row>
    <row r="339" spans="1:7" x14ac:dyDescent="0.25">
      <c r="A339" s="43">
        <v>338</v>
      </c>
      <c r="B339" s="37">
        <v>11</v>
      </c>
      <c r="C339" s="44">
        <v>26361.4878944585</v>
      </c>
      <c r="D339" s="48">
        <v>633.050051978326</v>
      </c>
      <c r="E339" s="39">
        <v>958.61865013860802</v>
      </c>
      <c r="F339" s="39">
        <v>79.884887511550602</v>
      </c>
      <c r="G339" s="49">
        <v>112</v>
      </c>
    </row>
    <row r="340" spans="1:7" x14ac:dyDescent="0.25">
      <c r="A340" s="43">
        <v>339</v>
      </c>
      <c r="B340" s="37">
        <v>10</v>
      </c>
      <c r="C340" s="44">
        <v>20705.137187539502</v>
      </c>
      <c r="D340" s="48">
        <v>633.050051978326</v>
      </c>
      <c r="E340" s="39">
        <v>958.61865013860802</v>
      </c>
      <c r="F340" s="39">
        <v>79.884887511550602</v>
      </c>
      <c r="G340" s="49">
        <v>112</v>
      </c>
    </row>
    <row r="341" spans="1:7" x14ac:dyDescent="0.25">
      <c r="A341" s="43">
        <v>340</v>
      </c>
      <c r="B341" s="37">
        <v>8</v>
      </c>
      <c r="C341" s="44">
        <v>14711.8638840123</v>
      </c>
      <c r="D341" s="48">
        <v>633.050051978326</v>
      </c>
      <c r="E341" s="39">
        <v>958.61865013860802</v>
      </c>
      <c r="F341" s="39">
        <v>79.884887511550602</v>
      </c>
      <c r="G341" s="49">
        <v>112</v>
      </c>
    </row>
    <row r="342" spans="1:7" x14ac:dyDescent="0.25">
      <c r="A342" s="43">
        <v>341</v>
      </c>
      <c r="B342" s="37">
        <v>11</v>
      </c>
      <c r="C342" s="44">
        <v>21908.0216174042</v>
      </c>
      <c r="D342" s="48">
        <v>633.050051978326</v>
      </c>
      <c r="E342" s="39">
        <v>958.61865013860802</v>
      </c>
      <c r="F342" s="39">
        <v>79.884887511550602</v>
      </c>
      <c r="G342" s="49">
        <v>112</v>
      </c>
    </row>
    <row r="343" spans="1:7" x14ac:dyDescent="0.25">
      <c r="A343" s="43">
        <v>342</v>
      </c>
      <c r="B343" s="37">
        <v>3</v>
      </c>
      <c r="C343" s="44">
        <v>5956.99692238634</v>
      </c>
      <c r="D343" s="48">
        <v>633.050051978326</v>
      </c>
      <c r="E343" s="39">
        <v>958.61865013860802</v>
      </c>
      <c r="F343" s="39">
        <v>79.884887511550602</v>
      </c>
      <c r="G343" s="49">
        <v>112</v>
      </c>
    </row>
    <row r="344" spans="1:7" x14ac:dyDescent="0.25">
      <c r="A344" s="43">
        <v>343</v>
      </c>
      <c r="B344" s="37">
        <v>8</v>
      </c>
      <c r="C344" s="44">
        <v>15481.4495673724</v>
      </c>
      <c r="D344" s="48">
        <v>633.050051978326</v>
      </c>
      <c r="E344" s="39">
        <v>958.61865013860802</v>
      </c>
      <c r="F344" s="39">
        <v>79.884887511550602</v>
      </c>
      <c r="G344" s="49">
        <v>112</v>
      </c>
    </row>
    <row r="345" spans="1:7" x14ac:dyDescent="0.25">
      <c r="A345" s="43">
        <v>344</v>
      </c>
      <c r="B345" s="37">
        <v>8</v>
      </c>
      <c r="C345" s="44">
        <v>16971.389733488399</v>
      </c>
      <c r="D345" s="48">
        <v>633.050051978326</v>
      </c>
      <c r="E345" s="39">
        <v>958.61865013860802</v>
      </c>
      <c r="F345" s="39">
        <v>79.884887511550602</v>
      </c>
      <c r="G345" s="49">
        <v>112</v>
      </c>
    </row>
    <row r="346" spans="1:7" x14ac:dyDescent="0.25">
      <c r="A346" s="43">
        <v>345</v>
      </c>
      <c r="B346" s="37">
        <v>8</v>
      </c>
      <c r="C346" s="44">
        <v>19308.711921673101</v>
      </c>
      <c r="D346" s="48">
        <v>633.050051978326</v>
      </c>
      <c r="E346" s="39">
        <v>958.61865013860802</v>
      </c>
      <c r="F346" s="39">
        <v>79.884887511550602</v>
      </c>
      <c r="G346" s="49">
        <v>112</v>
      </c>
    </row>
    <row r="347" spans="1:7" x14ac:dyDescent="0.25">
      <c r="A347" s="43">
        <v>346</v>
      </c>
      <c r="B347" s="37">
        <v>3</v>
      </c>
      <c r="C347" s="44">
        <v>6051.1960554727602</v>
      </c>
      <c r="D347" s="48">
        <v>633.050051978326</v>
      </c>
      <c r="E347" s="39">
        <v>958.61865013860802</v>
      </c>
      <c r="F347" s="39">
        <v>79.884887511550602</v>
      </c>
      <c r="G347" s="49">
        <v>112</v>
      </c>
    </row>
    <row r="348" spans="1:7" x14ac:dyDescent="0.25">
      <c r="A348" s="43">
        <v>347</v>
      </c>
      <c r="B348" s="37">
        <v>6</v>
      </c>
      <c r="C348" s="44">
        <v>12914.939564088199</v>
      </c>
      <c r="D348" s="48">
        <v>633.050051978326</v>
      </c>
      <c r="E348" s="39">
        <v>958.61865013860802</v>
      </c>
      <c r="F348" s="39">
        <v>79.884887511550602</v>
      </c>
      <c r="G348" s="49">
        <v>112</v>
      </c>
    </row>
    <row r="349" spans="1:7" x14ac:dyDescent="0.25">
      <c r="A349" s="43">
        <v>348</v>
      </c>
      <c r="B349" s="37">
        <v>10</v>
      </c>
      <c r="C349" s="44">
        <v>21225.765460095201</v>
      </c>
      <c r="D349" s="48">
        <v>633.050051978326</v>
      </c>
      <c r="E349" s="39">
        <v>958.61865013860802</v>
      </c>
      <c r="F349" s="39">
        <v>79.884887511550602</v>
      </c>
      <c r="G349" s="49">
        <v>112</v>
      </c>
    </row>
    <row r="350" spans="1:7" x14ac:dyDescent="0.25">
      <c r="A350" s="43">
        <v>349</v>
      </c>
      <c r="B350" s="37">
        <v>6</v>
      </c>
      <c r="C350" s="44">
        <v>13484.309344794099</v>
      </c>
      <c r="D350" s="48">
        <v>633.050051978326</v>
      </c>
      <c r="E350" s="39">
        <v>958.61865013860802</v>
      </c>
      <c r="F350" s="39">
        <v>79.884887511550602</v>
      </c>
      <c r="G350" s="49">
        <v>112</v>
      </c>
    </row>
    <row r="351" spans="1:7" x14ac:dyDescent="0.25">
      <c r="A351" s="43">
        <v>350</v>
      </c>
      <c r="B351" s="37">
        <v>13</v>
      </c>
      <c r="C351" s="44">
        <v>26088.3131129672</v>
      </c>
      <c r="D351" s="48">
        <v>633.050051978326</v>
      </c>
      <c r="E351" s="39">
        <v>958.61865013860802</v>
      </c>
      <c r="F351" s="39">
        <v>79.884887511550602</v>
      </c>
      <c r="G351" s="49">
        <v>112</v>
      </c>
    </row>
    <row r="352" spans="1:7" x14ac:dyDescent="0.25">
      <c r="A352" s="43">
        <v>351</v>
      </c>
      <c r="B352" s="37">
        <v>8</v>
      </c>
      <c r="C352" s="44">
        <v>14338.4169457022</v>
      </c>
      <c r="D352" s="48">
        <v>633.050051978326</v>
      </c>
      <c r="E352" s="39">
        <v>958.61865013860802</v>
      </c>
      <c r="F352" s="39">
        <v>79.884887511550602</v>
      </c>
      <c r="G352" s="49">
        <v>112</v>
      </c>
    </row>
    <row r="353" spans="1:7" x14ac:dyDescent="0.25">
      <c r="A353" s="43">
        <v>352</v>
      </c>
      <c r="B353" s="37">
        <v>5</v>
      </c>
      <c r="C353" s="44">
        <v>10383.094303694599</v>
      </c>
      <c r="D353" s="48">
        <v>633.050051978326</v>
      </c>
      <c r="E353" s="39">
        <v>958.61865013860802</v>
      </c>
      <c r="F353" s="39">
        <v>79.884887511550602</v>
      </c>
      <c r="G353" s="49">
        <v>112</v>
      </c>
    </row>
    <row r="354" spans="1:7" x14ac:dyDescent="0.25">
      <c r="A354" s="43">
        <v>353</v>
      </c>
      <c r="B354" s="37">
        <v>10</v>
      </c>
      <c r="C354" s="44">
        <v>22903.6622723662</v>
      </c>
      <c r="D354" s="48">
        <v>633.050051978326</v>
      </c>
      <c r="E354" s="39">
        <v>958.61865013860802</v>
      </c>
      <c r="F354" s="39">
        <v>79.884887511550602</v>
      </c>
      <c r="G354" s="49">
        <v>112</v>
      </c>
    </row>
    <row r="355" spans="1:7" x14ac:dyDescent="0.25">
      <c r="A355" s="43">
        <v>354</v>
      </c>
      <c r="B355" s="37">
        <v>7</v>
      </c>
      <c r="C355" s="44">
        <v>14471.459043872799</v>
      </c>
      <c r="D355" s="48">
        <v>633.050051978326</v>
      </c>
      <c r="E355" s="39">
        <v>958.61865013860802</v>
      </c>
      <c r="F355" s="39">
        <v>79.884887511550602</v>
      </c>
      <c r="G355" s="49">
        <v>112</v>
      </c>
    </row>
    <row r="356" spans="1:7" x14ac:dyDescent="0.25">
      <c r="A356" s="43">
        <v>355</v>
      </c>
      <c r="B356" s="37">
        <v>6</v>
      </c>
      <c r="C356" s="44">
        <v>11082.106671822799</v>
      </c>
      <c r="D356" s="48">
        <v>633.050051978326</v>
      </c>
      <c r="E356" s="39">
        <v>958.61865013860802</v>
      </c>
      <c r="F356" s="39">
        <v>79.884887511550602</v>
      </c>
      <c r="G356" s="49">
        <v>112</v>
      </c>
    </row>
    <row r="357" spans="1:7" x14ac:dyDescent="0.25">
      <c r="A357" s="43">
        <v>356</v>
      </c>
      <c r="B357" s="37">
        <v>10</v>
      </c>
      <c r="C357" s="44">
        <v>19197.428205323798</v>
      </c>
      <c r="D357" s="48">
        <v>633.050051978326</v>
      </c>
      <c r="E357" s="39">
        <v>958.61865013860802</v>
      </c>
      <c r="F357" s="39">
        <v>79.884887511550602</v>
      </c>
      <c r="G357" s="49">
        <v>112</v>
      </c>
    </row>
    <row r="358" spans="1:7" x14ac:dyDescent="0.25">
      <c r="A358" s="43">
        <v>357</v>
      </c>
      <c r="B358" s="37">
        <v>4</v>
      </c>
      <c r="C358" s="44">
        <v>8292.2486999396697</v>
      </c>
      <c r="D358" s="48">
        <v>633.050051978326</v>
      </c>
      <c r="E358" s="39">
        <v>958.61865013860802</v>
      </c>
      <c r="F358" s="39">
        <v>79.884887511550602</v>
      </c>
      <c r="G358" s="49">
        <v>112</v>
      </c>
    </row>
    <row r="359" spans="1:7" x14ac:dyDescent="0.25">
      <c r="A359" s="43">
        <v>358</v>
      </c>
      <c r="B359" s="37">
        <v>5</v>
      </c>
      <c r="C359" s="44">
        <v>11444.228267488599</v>
      </c>
      <c r="D359" s="48">
        <v>633.050051978326</v>
      </c>
      <c r="E359" s="39">
        <v>958.61865013860802</v>
      </c>
      <c r="F359" s="39">
        <v>79.884887511550602</v>
      </c>
      <c r="G359" s="49">
        <v>112</v>
      </c>
    </row>
    <row r="360" spans="1:7" x14ac:dyDescent="0.25">
      <c r="A360" s="43">
        <v>359</v>
      </c>
      <c r="B360" s="37">
        <v>12</v>
      </c>
      <c r="C360" s="44">
        <v>24439.757169640601</v>
      </c>
      <c r="D360" s="48">
        <v>633.050051978326</v>
      </c>
      <c r="E360" s="39">
        <v>958.61865013860802</v>
      </c>
      <c r="F360" s="39">
        <v>79.884887511550602</v>
      </c>
      <c r="G360" s="49">
        <v>112</v>
      </c>
    </row>
    <row r="361" spans="1:7" x14ac:dyDescent="0.25">
      <c r="A361" s="43">
        <v>360</v>
      </c>
      <c r="B361" s="37">
        <v>5</v>
      </c>
      <c r="C361" s="44">
        <v>10602.389492788399</v>
      </c>
      <c r="D361" s="48">
        <v>633.050051978326</v>
      </c>
      <c r="E361" s="39">
        <v>958.61865013860802</v>
      </c>
      <c r="F361" s="39">
        <v>79.884887511550602</v>
      </c>
      <c r="G361" s="49">
        <v>112</v>
      </c>
    </row>
    <row r="362" spans="1:7" x14ac:dyDescent="0.25">
      <c r="A362" s="43">
        <v>361</v>
      </c>
      <c r="B362" s="37">
        <v>4</v>
      </c>
      <c r="C362" s="44">
        <v>8893.1101319245499</v>
      </c>
      <c r="D362" s="48">
        <v>633.050051978326</v>
      </c>
      <c r="E362" s="39">
        <v>958.61865013860802</v>
      </c>
      <c r="F362" s="39">
        <v>79.884887511550602</v>
      </c>
      <c r="G362" s="49">
        <v>112</v>
      </c>
    </row>
    <row r="363" spans="1:7" x14ac:dyDescent="0.25">
      <c r="A363" s="43">
        <v>362</v>
      </c>
      <c r="B363" s="37">
        <v>10</v>
      </c>
      <c r="C363" s="44">
        <v>20490.361750130302</v>
      </c>
      <c r="D363" s="48">
        <v>633.050051978326</v>
      </c>
      <c r="E363" s="39">
        <v>958.61865013860802</v>
      </c>
      <c r="F363" s="39">
        <v>79.884887511550602</v>
      </c>
      <c r="G363" s="49">
        <v>112</v>
      </c>
    </row>
    <row r="364" spans="1:7" x14ac:dyDescent="0.25">
      <c r="A364" s="43">
        <v>363</v>
      </c>
      <c r="B364" s="37">
        <v>9</v>
      </c>
      <c r="C364" s="44">
        <v>21509.512429836501</v>
      </c>
      <c r="D364" s="48">
        <v>633.050051978326</v>
      </c>
      <c r="E364" s="39">
        <v>958.61865013860802</v>
      </c>
      <c r="F364" s="39">
        <v>79.884887511550602</v>
      </c>
      <c r="G364" s="49">
        <v>112</v>
      </c>
    </row>
    <row r="365" spans="1:7" x14ac:dyDescent="0.25">
      <c r="A365" s="43">
        <v>364</v>
      </c>
      <c r="B365" s="37">
        <v>7</v>
      </c>
      <c r="C365" s="44">
        <v>13365.8155290881</v>
      </c>
      <c r="D365" s="48">
        <v>633.050051978326</v>
      </c>
      <c r="E365" s="39">
        <v>958.61865013860802</v>
      </c>
      <c r="F365" s="39">
        <v>79.884887511550602</v>
      </c>
      <c r="G365" s="49">
        <v>112</v>
      </c>
    </row>
    <row r="366" spans="1:7" x14ac:dyDescent="0.25">
      <c r="A366" s="43">
        <v>365</v>
      </c>
      <c r="B366" s="37">
        <v>10</v>
      </c>
      <c r="C366" s="44">
        <v>19880.482321195999</v>
      </c>
      <c r="D366" s="48">
        <v>633.050051978326</v>
      </c>
      <c r="E366" s="39">
        <v>958.61865013860802</v>
      </c>
      <c r="F366" s="39">
        <v>79.884887511550602</v>
      </c>
      <c r="G366" s="49">
        <v>112</v>
      </c>
    </row>
    <row r="367" spans="1:7" x14ac:dyDescent="0.25">
      <c r="A367" s="43">
        <v>366</v>
      </c>
      <c r="B367" s="37">
        <v>6</v>
      </c>
      <c r="C367" s="44">
        <v>14705.257423810701</v>
      </c>
      <c r="D367" s="48">
        <v>633.050051978326</v>
      </c>
      <c r="E367" s="39">
        <v>958.61865013860802</v>
      </c>
      <c r="F367" s="39">
        <v>79.884887511550602</v>
      </c>
      <c r="G367" s="49">
        <v>112</v>
      </c>
    </row>
    <row r="368" spans="1:7" x14ac:dyDescent="0.25">
      <c r="A368" s="43">
        <v>367</v>
      </c>
      <c r="B368" s="37">
        <v>9</v>
      </c>
      <c r="C368" s="44">
        <v>17996.2387752059</v>
      </c>
      <c r="D368" s="48">
        <v>633.050051978326</v>
      </c>
      <c r="E368" s="39">
        <v>958.61865013860802</v>
      </c>
      <c r="F368" s="39">
        <v>79.884887511550602</v>
      </c>
      <c r="G368" s="49">
        <v>112</v>
      </c>
    </row>
    <row r="369" spans="1:7" x14ac:dyDescent="0.25">
      <c r="A369" s="43">
        <v>368</v>
      </c>
      <c r="B369" s="37">
        <v>4</v>
      </c>
      <c r="C369" s="44">
        <v>8479.3656616983408</v>
      </c>
      <c r="D369" s="48">
        <v>633.050051978326</v>
      </c>
      <c r="E369" s="39">
        <v>958.61865013860802</v>
      </c>
      <c r="F369" s="39">
        <v>79.884887511550602</v>
      </c>
      <c r="G369" s="49">
        <v>112</v>
      </c>
    </row>
    <row r="370" spans="1:7" x14ac:dyDescent="0.25">
      <c r="A370" s="43">
        <v>369</v>
      </c>
      <c r="B370" s="37">
        <v>10</v>
      </c>
      <c r="C370" s="44">
        <v>21397.451755137801</v>
      </c>
      <c r="D370" s="48">
        <v>633.050051978326</v>
      </c>
      <c r="E370" s="39">
        <v>958.61865013860802</v>
      </c>
      <c r="F370" s="39">
        <v>79.884887511550602</v>
      </c>
      <c r="G370" s="49">
        <v>112</v>
      </c>
    </row>
    <row r="371" spans="1:7" x14ac:dyDescent="0.25">
      <c r="A371" s="43">
        <v>370</v>
      </c>
      <c r="B371" s="37">
        <v>8</v>
      </c>
      <c r="C371" s="44">
        <v>17781.5321268156</v>
      </c>
      <c r="D371" s="48">
        <v>633.050051978326</v>
      </c>
      <c r="E371" s="39">
        <v>958.61865013860802</v>
      </c>
      <c r="F371" s="39">
        <v>79.884887511550602</v>
      </c>
      <c r="G371" s="49">
        <v>112</v>
      </c>
    </row>
    <row r="372" spans="1:7" x14ac:dyDescent="0.25">
      <c r="A372" s="43">
        <v>371</v>
      </c>
      <c r="B372" s="37">
        <v>5</v>
      </c>
      <c r="C372" s="44">
        <v>11049.727050932899</v>
      </c>
      <c r="D372" s="48">
        <v>633.050051978326</v>
      </c>
      <c r="E372" s="39">
        <v>958.61865013860802</v>
      </c>
      <c r="F372" s="39">
        <v>79.884887511550602</v>
      </c>
      <c r="G372" s="49">
        <v>112</v>
      </c>
    </row>
    <row r="373" spans="1:7" x14ac:dyDescent="0.25">
      <c r="A373" s="43">
        <v>372</v>
      </c>
      <c r="B373" s="37">
        <v>7</v>
      </c>
      <c r="C373" s="44">
        <v>13440.186473416499</v>
      </c>
      <c r="D373" s="48">
        <v>633.050051978326</v>
      </c>
      <c r="E373" s="39">
        <v>958.61865013860802</v>
      </c>
      <c r="F373" s="39">
        <v>79.884887511550602</v>
      </c>
      <c r="G373" s="49">
        <v>112</v>
      </c>
    </row>
    <row r="374" spans="1:7" x14ac:dyDescent="0.25">
      <c r="A374" s="43">
        <v>373</v>
      </c>
      <c r="B374" s="37">
        <v>8</v>
      </c>
      <c r="C374" s="44">
        <v>15807.6129542706</v>
      </c>
      <c r="D374" s="48">
        <v>633.050051978326</v>
      </c>
      <c r="E374" s="39">
        <v>958.61865013860802</v>
      </c>
      <c r="F374" s="39">
        <v>79.884887511550602</v>
      </c>
      <c r="G374" s="49">
        <v>112</v>
      </c>
    </row>
    <row r="375" spans="1:7" x14ac:dyDescent="0.25">
      <c r="A375" s="43">
        <v>374</v>
      </c>
      <c r="B375" s="37">
        <v>5</v>
      </c>
      <c r="C375" s="44">
        <v>10377.1337675377</v>
      </c>
      <c r="D375" s="48">
        <v>633.050051978326</v>
      </c>
      <c r="E375" s="39">
        <v>958.61865013860802</v>
      </c>
      <c r="F375" s="39">
        <v>79.884887511550602</v>
      </c>
      <c r="G375" s="49">
        <v>112</v>
      </c>
    </row>
    <row r="376" spans="1:7" x14ac:dyDescent="0.25">
      <c r="A376" s="43">
        <v>375</v>
      </c>
      <c r="B376" s="37">
        <v>9</v>
      </c>
      <c r="C376" s="44">
        <v>17634.7953168981</v>
      </c>
      <c r="D376" s="48">
        <v>633.050051978326</v>
      </c>
      <c r="E376" s="39">
        <v>958.61865013860802</v>
      </c>
      <c r="F376" s="39">
        <v>79.884887511550602</v>
      </c>
      <c r="G376" s="49">
        <v>112</v>
      </c>
    </row>
    <row r="377" spans="1:7" x14ac:dyDescent="0.25">
      <c r="A377" s="43">
        <v>376</v>
      </c>
      <c r="B377" s="37">
        <v>10</v>
      </c>
      <c r="C377" s="44">
        <v>21699.7459550688</v>
      </c>
      <c r="D377" s="48">
        <v>633.050051978326</v>
      </c>
      <c r="E377" s="39">
        <v>958.61865013860802</v>
      </c>
      <c r="F377" s="39">
        <v>79.884887511550602</v>
      </c>
      <c r="G377" s="49">
        <v>112</v>
      </c>
    </row>
    <row r="378" spans="1:7" x14ac:dyDescent="0.25">
      <c r="A378" s="43">
        <v>377</v>
      </c>
      <c r="B378" s="37">
        <v>9</v>
      </c>
      <c r="C378" s="44">
        <v>21183.502969422301</v>
      </c>
      <c r="D378" s="48">
        <v>633.050051978326</v>
      </c>
      <c r="E378" s="39">
        <v>958.61865013860802</v>
      </c>
      <c r="F378" s="39">
        <v>79.884887511550602</v>
      </c>
      <c r="G378" s="49">
        <v>112</v>
      </c>
    </row>
    <row r="379" spans="1:7" x14ac:dyDescent="0.25">
      <c r="A379" s="43">
        <v>378</v>
      </c>
      <c r="B379" s="37">
        <v>11</v>
      </c>
      <c r="C379" s="44">
        <v>23129.591150811299</v>
      </c>
      <c r="D379" s="48">
        <v>633.050051978326</v>
      </c>
      <c r="E379" s="39">
        <v>958.61865013860802</v>
      </c>
      <c r="F379" s="39">
        <v>79.884887511550602</v>
      </c>
      <c r="G379" s="49">
        <v>112</v>
      </c>
    </row>
    <row r="380" spans="1:7" x14ac:dyDescent="0.25">
      <c r="A380" s="43">
        <v>379</v>
      </c>
      <c r="B380" s="37">
        <v>10</v>
      </c>
      <c r="C380" s="44">
        <v>20723.470283873401</v>
      </c>
      <c r="D380" s="48">
        <v>633.050051978326</v>
      </c>
      <c r="E380" s="39">
        <v>958.61865013860802</v>
      </c>
      <c r="F380" s="39">
        <v>79.884887511550602</v>
      </c>
      <c r="G380" s="49">
        <v>112</v>
      </c>
    </row>
    <row r="381" spans="1:7" x14ac:dyDescent="0.25">
      <c r="A381" s="43">
        <v>380</v>
      </c>
      <c r="B381" s="37">
        <v>5</v>
      </c>
      <c r="C381" s="44">
        <v>11837.340579971</v>
      </c>
      <c r="D381" s="48">
        <v>633.050051978326</v>
      </c>
      <c r="E381" s="39">
        <v>958.61865013860802</v>
      </c>
      <c r="F381" s="39">
        <v>79.884887511550602</v>
      </c>
      <c r="G381" s="49">
        <v>112</v>
      </c>
    </row>
    <row r="382" spans="1:7" x14ac:dyDescent="0.25">
      <c r="A382" s="43">
        <v>381</v>
      </c>
      <c r="B382" s="37">
        <v>5</v>
      </c>
      <c r="C382" s="44">
        <v>9437.7860347873502</v>
      </c>
      <c r="D382" s="48">
        <v>633.050051978326</v>
      </c>
      <c r="E382" s="39">
        <v>958.61865013860802</v>
      </c>
      <c r="F382" s="39">
        <v>79.884887511550602</v>
      </c>
      <c r="G382" s="49">
        <v>112</v>
      </c>
    </row>
    <row r="383" spans="1:7" x14ac:dyDescent="0.25">
      <c r="A383" s="43">
        <v>382</v>
      </c>
      <c r="B383" s="37">
        <v>7</v>
      </c>
      <c r="C383" s="44">
        <v>15751.8155912477</v>
      </c>
      <c r="D383" s="48">
        <v>633.050051978326</v>
      </c>
      <c r="E383" s="39">
        <v>958.61865013860802</v>
      </c>
      <c r="F383" s="39">
        <v>79.884887511550602</v>
      </c>
      <c r="G383" s="49">
        <v>112</v>
      </c>
    </row>
    <row r="384" spans="1:7" x14ac:dyDescent="0.25">
      <c r="A384" s="43">
        <v>383</v>
      </c>
      <c r="B384" s="37">
        <v>6</v>
      </c>
      <c r="C384" s="44">
        <v>13230.651856074601</v>
      </c>
      <c r="D384" s="48">
        <v>633.050051978326</v>
      </c>
      <c r="E384" s="39">
        <v>958.61865013860802</v>
      </c>
      <c r="F384" s="39">
        <v>79.884887511550602</v>
      </c>
      <c r="G384" s="49">
        <v>112</v>
      </c>
    </row>
    <row r="385" spans="1:7" x14ac:dyDescent="0.25">
      <c r="A385" s="43">
        <v>384</v>
      </c>
      <c r="B385" s="37">
        <v>7</v>
      </c>
      <c r="C385" s="44">
        <v>16382.6471701098</v>
      </c>
      <c r="D385" s="48">
        <v>633.050051978326</v>
      </c>
      <c r="E385" s="39">
        <v>958.61865013860802</v>
      </c>
      <c r="F385" s="39">
        <v>79.884887511550602</v>
      </c>
      <c r="G385" s="49">
        <v>112</v>
      </c>
    </row>
    <row r="386" spans="1:7" x14ac:dyDescent="0.25">
      <c r="A386" s="43">
        <v>385</v>
      </c>
      <c r="B386" s="37">
        <v>8</v>
      </c>
      <c r="C386" s="44">
        <v>14522.353370601801</v>
      </c>
      <c r="D386" s="48">
        <v>633.050051978326</v>
      </c>
      <c r="E386" s="39">
        <v>958.61865013860802</v>
      </c>
      <c r="F386" s="39">
        <v>79.884887511550602</v>
      </c>
      <c r="G386" s="49">
        <v>112</v>
      </c>
    </row>
    <row r="387" spans="1:7" x14ac:dyDescent="0.25">
      <c r="A387" s="43">
        <v>386</v>
      </c>
      <c r="B387" s="37">
        <v>9</v>
      </c>
      <c r="C387" s="44">
        <v>17816.4972467677</v>
      </c>
      <c r="D387" s="48">
        <v>633.050051978326</v>
      </c>
      <c r="E387" s="39">
        <v>958.61865013860802</v>
      </c>
      <c r="F387" s="39">
        <v>79.884887511550602</v>
      </c>
      <c r="G387" s="49">
        <v>112</v>
      </c>
    </row>
    <row r="388" spans="1:7" x14ac:dyDescent="0.25">
      <c r="A388" s="43">
        <v>387</v>
      </c>
      <c r="B388" s="37">
        <v>3</v>
      </c>
      <c r="C388" s="44">
        <v>5789.6349992216901</v>
      </c>
      <c r="D388" s="48">
        <v>633.050051978326</v>
      </c>
      <c r="E388" s="39">
        <v>958.61865013860802</v>
      </c>
      <c r="F388" s="39">
        <v>79.884887511550602</v>
      </c>
      <c r="G388" s="49">
        <v>112</v>
      </c>
    </row>
    <row r="389" spans="1:7" x14ac:dyDescent="0.25">
      <c r="A389" s="43">
        <v>388</v>
      </c>
      <c r="B389" s="37">
        <v>8</v>
      </c>
      <c r="C389" s="44">
        <v>18006.4555615149</v>
      </c>
      <c r="D389" s="48">
        <v>633.050051978326</v>
      </c>
      <c r="E389" s="39">
        <v>958.61865013860802</v>
      </c>
      <c r="F389" s="39">
        <v>79.884887511550602</v>
      </c>
      <c r="G389" s="49">
        <v>112</v>
      </c>
    </row>
    <row r="390" spans="1:7" x14ac:dyDescent="0.25">
      <c r="A390" s="43">
        <v>389</v>
      </c>
      <c r="B390" s="37">
        <v>3</v>
      </c>
      <c r="C390" s="44">
        <v>6539.5455300365802</v>
      </c>
      <c r="D390" s="48">
        <v>633.050051978326</v>
      </c>
      <c r="E390" s="39">
        <v>958.61865013860802</v>
      </c>
      <c r="F390" s="39">
        <v>79.884887511550602</v>
      </c>
      <c r="G390" s="49">
        <v>112</v>
      </c>
    </row>
    <row r="391" spans="1:7" x14ac:dyDescent="0.25">
      <c r="A391" s="43">
        <v>390</v>
      </c>
      <c r="B391" s="37">
        <v>7</v>
      </c>
      <c r="C391" s="44">
        <v>12617.712794581101</v>
      </c>
      <c r="D391" s="48">
        <v>633.050051978326</v>
      </c>
      <c r="E391" s="39">
        <v>958.61865013860802</v>
      </c>
      <c r="F391" s="39">
        <v>79.884887511550602</v>
      </c>
      <c r="G391" s="49">
        <v>112</v>
      </c>
    </row>
    <row r="392" spans="1:7" x14ac:dyDescent="0.25">
      <c r="A392" s="43">
        <v>391</v>
      </c>
      <c r="B392" s="37">
        <v>8</v>
      </c>
      <c r="C392" s="44">
        <v>18145.327089545099</v>
      </c>
      <c r="D392" s="48">
        <v>633.050051978326</v>
      </c>
      <c r="E392" s="39">
        <v>958.61865013860802</v>
      </c>
      <c r="F392" s="39">
        <v>79.884887511550602</v>
      </c>
      <c r="G392" s="49">
        <v>112</v>
      </c>
    </row>
    <row r="393" spans="1:7" x14ac:dyDescent="0.25">
      <c r="A393" s="43">
        <v>392</v>
      </c>
      <c r="B393" s="37">
        <v>3</v>
      </c>
      <c r="C393" s="44">
        <v>7498.8144652056098</v>
      </c>
      <c r="D393" s="48">
        <v>633.050051978326</v>
      </c>
      <c r="E393" s="39">
        <v>958.61865013860802</v>
      </c>
      <c r="F393" s="39">
        <v>79.884887511550602</v>
      </c>
      <c r="G393" s="49">
        <v>112</v>
      </c>
    </row>
    <row r="394" spans="1:7" x14ac:dyDescent="0.25">
      <c r="A394" s="43">
        <v>393</v>
      </c>
      <c r="B394" s="37">
        <v>6</v>
      </c>
      <c r="C394" s="44">
        <v>14994.2956480795</v>
      </c>
      <c r="D394" s="48">
        <v>633.050051978326</v>
      </c>
      <c r="E394" s="39">
        <v>958.61865013860802</v>
      </c>
      <c r="F394" s="39">
        <v>79.884887511550602</v>
      </c>
      <c r="G394" s="49">
        <v>112</v>
      </c>
    </row>
    <row r="395" spans="1:7" x14ac:dyDescent="0.25">
      <c r="A395" s="43">
        <v>394</v>
      </c>
      <c r="B395" s="37">
        <v>4</v>
      </c>
      <c r="C395" s="44">
        <v>8117.1447989584703</v>
      </c>
      <c r="D395" s="48">
        <v>633.050051978326</v>
      </c>
      <c r="E395" s="39">
        <v>958.61865013860802</v>
      </c>
      <c r="F395" s="39">
        <v>79.884887511550602</v>
      </c>
      <c r="G395" s="49">
        <v>112</v>
      </c>
    </row>
    <row r="396" spans="1:7" x14ac:dyDescent="0.25">
      <c r="A396" s="43">
        <v>395</v>
      </c>
      <c r="B396" s="37">
        <v>7</v>
      </c>
      <c r="C396" s="44">
        <v>14899.485659267901</v>
      </c>
      <c r="D396" s="48">
        <v>633.050051978326</v>
      </c>
      <c r="E396" s="39">
        <v>958.61865013860802</v>
      </c>
      <c r="F396" s="39">
        <v>79.884887511550602</v>
      </c>
      <c r="G396" s="49">
        <v>112</v>
      </c>
    </row>
    <row r="397" spans="1:7" x14ac:dyDescent="0.25">
      <c r="A397" s="43">
        <v>396</v>
      </c>
      <c r="B397" s="37">
        <v>5</v>
      </c>
      <c r="C397" s="44">
        <v>12408.2309658656</v>
      </c>
      <c r="D397" s="48">
        <v>633.050051978326</v>
      </c>
      <c r="E397" s="39">
        <v>958.61865013860802</v>
      </c>
      <c r="F397" s="39">
        <v>79.884887511550602</v>
      </c>
      <c r="G397" s="49">
        <v>112</v>
      </c>
    </row>
    <row r="398" spans="1:7" x14ac:dyDescent="0.25">
      <c r="A398" s="43">
        <v>397</v>
      </c>
      <c r="B398" s="37">
        <v>9</v>
      </c>
      <c r="C398" s="44">
        <v>19488.4242921027</v>
      </c>
      <c r="D398" s="48">
        <v>633.050051978326</v>
      </c>
      <c r="E398" s="39">
        <v>958.61865013860802</v>
      </c>
      <c r="F398" s="39">
        <v>79.884887511550602</v>
      </c>
      <c r="G398" s="49">
        <v>112</v>
      </c>
    </row>
    <row r="399" spans="1:7" x14ac:dyDescent="0.25">
      <c r="A399" s="43">
        <v>398</v>
      </c>
      <c r="B399" s="37">
        <v>8</v>
      </c>
      <c r="C399" s="44">
        <v>16580.926166964899</v>
      </c>
      <c r="D399" s="48">
        <v>633.050051978326</v>
      </c>
      <c r="E399" s="39">
        <v>958.61865013860802</v>
      </c>
      <c r="F399" s="39">
        <v>79.884887511550602</v>
      </c>
      <c r="G399" s="49">
        <v>112</v>
      </c>
    </row>
    <row r="400" spans="1:7" x14ac:dyDescent="0.25">
      <c r="A400" s="43">
        <v>399</v>
      </c>
      <c r="B400" s="37">
        <v>6</v>
      </c>
      <c r="C400" s="44">
        <v>13708.481456608601</v>
      </c>
      <c r="D400" s="48">
        <v>633.050051978326</v>
      </c>
      <c r="E400" s="39">
        <v>958.61865013860802</v>
      </c>
      <c r="F400" s="39">
        <v>79.884887511550602</v>
      </c>
      <c r="G400" s="49">
        <v>112</v>
      </c>
    </row>
    <row r="401" spans="1:7" x14ac:dyDescent="0.25">
      <c r="A401" s="43">
        <v>400</v>
      </c>
      <c r="B401" s="37">
        <v>5</v>
      </c>
      <c r="C401" s="44">
        <v>10412.8042776646</v>
      </c>
      <c r="D401" s="48">
        <v>633.050051978326</v>
      </c>
      <c r="E401" s="39">
        <v>958.61865013860802</v>
      </c>
      <c r="F401" s="39">
        <v>79.884887511550602</v>
      </c>
      <c r="G401" s="49">
        <v>112</v>
      </c>
    </row>
    <row r="402" spans="1:7" x14ac:dyDescent="0.25">
      <c r="A402" s="43">
        <v>401</v>
      </c>
      <c r="B402" s="37">
        <v>7</v>
      </c>
      <c r="C402" s="44">
        <v>13454.9818599104</v>
      </c>
      <c r="D402" s="48">
        <v>633.050051978326</v>
      </c>
      <c r="E402" s="39">
        <v>958.61865013860802</v>
      </c>
      <c r="F402" s="39">
        <v>79.884887511550602</v>
      </c>
      <c r="G402" s="49">
        <v>112</v>
      </c>
    </row>
    <row r="403" spans="1:7" x14ac:dyDescent="0.25">
      <c r="A403" s="43">
        <v>402</v>
      </c>
      <c r="B403" s="37">
        <v>8</v>
      </c>
      <c r="C403" s="44">
        <v>16881.998289815099</v>
      </c>
      <c r="D403" s="48">
        <v>633.050051978326</v>
      </c>
      <c r="E403" s="39">
        <v>958.61865013860802</v>
      </c>
      <c r="F403" s="39">
        <v>79.884887511550602</v>
      </c>
      <c r="G403" s="49">
        <v>112</v>
      </c>
    </row>
    <row r="404" spans="1:7" x14ac:dyDescent="0.25">
      <c r="A404" s="43">
        <v>403</v>
      </c>
      <c r="B404" s="37">
        <v>5</v>
      </c>
      <c r="C404" s="44">
        <v>11362.4497120714</v>
      </c>
      <c r="D404" s="48">
        <v>633.050051978326</v>
      </c>
      <c r="E404" s="39">
        <v>958.61865013860802</v>
      </c>
      <c r="F404" s="39">
        <v>79.884887511550602</v>
      </c>
      <c r="G404" s="49">
        <v>112</v>
      </c>
    </row>
    <row r="405" spans="1:7" x14ac:dyDescent="0.25">
      <c r="A405" s="43">
        <v>404</v>
      </c>
      <c r="B405" s="37">
        <v>12</v>
      </c>
      <c r="C405" s="44">
        <v>26958.346303427701</v>
      </c>
      <c r="D405" s="48">
        <v>633.050051978326</v>
      </c>
      <c r="E405" s="39">
        <v>958.61865013860802</v>
      </c>
      <c r="F405" s="39">
        <v>79.884887511550602</v>
      </c>
      <c r="G405" s="49">
        <v>112</v>
      </c>
    </row>
    <row r="406" spans="1:7" x14ac:dyDescent="0.25">
      <c r="A406" s="43">
        <v>405</v>
      </c>
      <c r="B406" s="37">
        <v>2</v>
      </c>
      <c r="C406" s="44">
        <v>4731.0370448160902</v>
      </c>
      <c r="D406" s="48">
        <v>633.050051978326</v>
      </c>
      <c r="E406" s="39">
        <v>958.61865013860802</v>
      </c>
      <c r="F406" s="39">
        <v>79.884887511550602</v>
      </c>
      <c r="G406" s="49">
        <v>112</v>
      </c>
    </row>
    <row r="407" spans="1:7" x14ac:dyDescent="0.25">
      <c r="A407" s="43">
        <v>406</v>
      </c>
      <c r="B407" s="37">
        <v>11</v>
      </c>
      <c r="C407" s="44">
        <v>23280.388216930602</v>
      </c>
      <c r="D407" s="48">
        <v>633.050051978326</v>
      </c>
      <c r="E407" s="39">
        <v>958.61865013860802</v>
      </c>
      <c r="F407" s="39">
        <v>79.884887511550602</v>
      </c>
      <c r="G407" s="49">
        <v>112</v>
      </c>
    </row>
    <row r="408" spans="1:7" x14ac:dyDescent="0.25">
      <c r="A408" s="43">
        <v>407</v>
      </c>
      <c r="B408" s="37">
        <v>12</v>
      </c>
      <c r="C408" s="44">
        <v>26711.576098535501</v>
      </c>
      <c r="D408" s="48">
        <v>633.050051978326</v>
      </c>
      <c r="E408" s="39">
        <v>958.61865013860802</v>
      </c>
      <c r="F408" s="39">
        <v>79.884887511550602</v>
      </c>
      <c r="G408" s="49">
        <v>112</v>
      </c>
    </row>
    <row r="409" spans="1:7" x14ac:dyDescent="0.25">
      <c r="A409" s="43">
        <v>408</v>
      </c>
      <c r="B409" s="37">
        <v>6</v>
      </c>
      <c r="C409" s="44">
        <v>13302.2219460336</v>
      </c>
      <c r="D409" s="48">
        <v>633.050051978326</v>
      </c>
      <c r="E409" s="39">
        <v>958.61865013860802</v>
      </c>
      <c r="F409" s="39">
        <v>79.884887511550602</v>
      </c>
      <c r="G409" s="49">
        <v>112</v>
      </c>
    </row>
    <row r="410" spans="1:7" x14ac:dyDescent="0.25">
      <c r="A410" s="43">
        <v>409</v>
      </c>
      <c r="B410" s="37">
        <v>7</v>
      </c>
      <c r="C410" s="44">
        <v>16109.414630695301</v>
      </c>
      <c r="D410" s="48">
        <v>633.050051978326</v>
      </c>
      <c r="E410" s="39">
        <v>958.61865013860802</v>
      </c>
      <c r="F410" s="39">
        <v>79.884887511550602</v>
      </c>
      <c r="G410" s="49">
        <v>112</v>
      </c>
    </row>
    <row r="411" spans="1:7" x14ac:dyDescent="0.25">
      <c r="A411" s="43">
        <v>410</v>
      </c>
      <c r="B411" s="37">
        <v>6</v>
      </c>
      <c r="C411" s="44">
        <v>12078.801793000301</v>
      </c>
      <c r="D411" s="48">
        <v>633.050051978326</v>
      </c>
      <c r="E411" s="39">
        <v>958.61865013860802</v>
      </c>
      <c r="F411" s="39">
        <v>79.884887511550602</v>
      </c>
      <c r="G411" s="49">
        <v>112</v>
      </c>
    </row>
    <row r="412" spans="1:7" x14ac:dyDescent="0.25">
      <c r="A412" s="43">
        <v>411</v>
      </c>
      <c r="B412" s="37">
        <v>6</v>
      </c>
      <c r="C412" s="44">
        <v>11371.9364845653</v>
      </c>
      <c r="D412" s="48">
        <v>633.050051978326</v>
      </c>
      <c r="E412" s="39">
        <v>958.61865013860802</v>
      </c>
      <c r="F412" s="39">
        <v>79.884887511550602</v>
      </c>
      <c r="G412" s="49">
        <v>112</v>
      </c>
    </row>
    <row r="413" spans="1:7" x14ac:dyDescent="0.25">
      <c r="A413" s="43">
        <v>412</v>
      </c>
      <c r="B413" s="37">
        <v>8</v>
      </c>
      <c r="C413" s="44">
        <v>15879.1116034278</v>
      </c>
      <c r="D413" s="48">
        <v>633.050051978326</v>
      </c>
      <c r="E413" s="39">
        <v>958.61865013860802</v>
      </c>
      <c r="F413" s="39">
        <v>79.884887511550602</v>
      </c>
      <c r="G413" s="49">
        <v>112</v>
      </c>
    </row>
    <row r="414" spans="1:7" x14ac:dyDescent="0.25">
      <c r="A414" s="43">
        <v>413</v>
      </c>
      <c r="B414" s="37">
        <v>8</v>
      </c>
      <c r="C414" s="44">
        <v>16359.0918973507</v>
      </c>
      <c r="D414" s="48">
        <v>633.050051978326</v>
      </c>
      <c r="E414" s="39">
        <v>958.61865013860802</v>
      </c>
      <c r="F414" s="39">
        <v>79.884887511550602</v>
      </c>
      <c r="G414" s="49">
        <v>112</v>
      </c>
    </row>
    <row r="415" spans="1:7" x14ac:dyDescent="0.25">
      <c r="A415" s="43">
        <v>414</v>
      </c>
      <c r="B415" s="37">
        <v>7</v>
      </c>
      <c r="C415" s="44">
        <v>14175.877673929201</v>
      </c>
      <c r="D415" s="48">
        <v>633.050051978326</v>
      </c>
      <c r="E415" s="39">
        <v>958.61865013860802</v>
      </c>
      <c r="F415" s="39">
        <v>79.884887511550602</v>
      </c>
      <c r="G415" s="49">
        <v>112</v>
      </c>
    </row>
    <row r="416" spans="1:7" x14ac:dyDescent="0.25">
      <c r="A416" s="43">
        <v>415</v>
      </c>
      <c r="B416" s="37">
        <v>12</v>
      </c>
      <c r="C416" s="44">
        <v>26847.156580717499</v>
      </c>
      <c r="D416" s="48">
        <v>633.050051978326</v>
      </c>
      <c r="E416" s="39">
        <v>958.61865013860802</v>
      </c>
      <c r="F416" s="39">
        <v>79.884887511550602</v>
      </c>
      <c r="G416" s="49">
        <v>112</v>
      </c>
    </row>
    <row r="417" spans="1:7" x14ac:dyDescent="0.25">
      <c r="A417" s="43">
        <v>416</v>
      </c>
      <c r="B417" s="37">
        <v>9</v>
      </c>
      <c r="C417" s="44">
        <v>18649.7437790689</v>
      </c>
      <c r="D417" s="48">
        <v>633.050051978326</v>
      </c>
      <c r="E417" s="39">
        <v>958.61865013860802</v>
      </c>
      <c r="F417" s="39">
        <v>79.884887511550602</v>
      </c>
      <c r="G417" s="49">
        <v>112</v>
      </c>
    </row>
    <row r="418" spans="1:7" x14ac:dyDescent="0.25">
      <c r="A418" s="43">
        <v>417</v>
      </c>
      <c r="B418" s="37">
        <v>12</v>
      </c>
      <c r="C418" s="44">
        <v>24403.328621100602</v>
      </c>
      <c r="D418" s="48">
        <v>633.050051978326</v>
      </c>
      <c r="E418" s="39">
        <v>958.61865013860802</v>
      </c>
      <c r="F418" s="39">
        <v>79.884887511550602</v>
      </c>
      <c r="G418" s="49">
        <v>112</v>
      </c>
    </row>
    <row r="419" spans="1:7" x14ac:dyDescent="0.25">
      <c r="A419" s="43">
        <v>418</v>
      </c>
      <c r="B419" s="37">
        <v>6</v>
      </c>
      <c r="C419" s="44">
        <v>13234.936611261801</v>
      </c>
      <c r="D419" s="48">
        <v>633.050051978326</v>
      </c>
      <c r="E419" s="39">
        <v>958.61865013860802</v>
      </c>
      <c r="F419" s="39">
        <v>79.884887511550602</v>
      </c>
      <c r="G419" s="49">
        <v>112</v>
      </c>
    </row>
    <row r="420" spans="1:7" x14ac:dyDescent="0.25">
      <c r="A420" s="43">
        <v>419</v>
      </c>
      <c r="B420" s="37">
        <v>9</v>
      </c>
      <c r="C420" s="44">
        <v>17601.9430517742</v>
      </c>
      <c r="D420" s="48">
        <v>633.050051978326</v>
      </c>
      <c r="E420" s="39">
        <v>958.61865013860802</v>
      </c>
      <c r="F420" s="39">
        <v>79.884887511550602</v>
      </c>
      <c r="G420" s="49">
        <v>112</v>
      </c>
    </row>
    <row r="421" spans="1:7" x14ac:dyDescent="0.25">
      <c r="A421" s="43">
        <v>420</v>
      </c>
      <c r="B421" s="37">
        <v>6</v>
      </c>
      <c r="C421" s="44">
        <v>12015.0827427449</v>
      </c>
      <c r="D421" s="48">
        <v>633.050051978326</v>
      </c>
      <c r="E421" s="39">
        <v>958.61865013860802</v>
      </c>
      <c r="F421" s="39">
        <v>79.884887511550602</v>
      </c>
      <c r="G421" s="49">
        <v>112</v>
      </c>
    </row>
    <row r="422" spans="1:7" x14ac:dyDescent="0.25">
      <c r="A422" s="43">
        <v>421</v>
      </c>
      <c r="B422" s="37">
        <v>3</v>
      </c>
      <c r="C422" s="44">
        <v>7125.1942542308398</v>
      </c>
      <c r="D422" s="48">
        <v>633.050051978326</v>
      </c>
      <c r="E422" s="39">
        <v>958.61865013860802</v>
      </c>
      <c r="F422" s="39">
        <v>79.884887511550602</v>
      </c>
      <c r="G422" s="49">
        <v>112</v>
      </c>
    </row>
    <row r="423" spans="1:7" x14ac:dyDescent="0.25">
      <c r="A423" s="43">
        <v>422</v>
      </c>
      <c r="B423" s="37">
        <v>3</v>
      </c>
      <c r="C423" s="44">
        <v>6349.3202027870202</v>
      </c>
      <c r="D423" s="48">
        <v>633.050051978326</v>
      </c>
      <c r="E423" s="39">
        <v>958.61865013860802</v>
      </c>
      <c r="F423" s="39">
        <v>79.884887511550602</v>
      </c>
      <c r="G423" s="49">
        <v>112</v>
      </c>
    </row>
    <row r="424" spans="1:7" x14ac:dyDescent="0.25">
      <c r="A424" s="43">
        <v>423</v>
      </c>
      <c r="B424" s="37">
        <v>11</v>
      </c>
      <c r="C424" s="44">
        <v>23085.667848462701</v>
      </c>
      <c r="D424" s="48">
        <v>633.050051978326</v>
      </c>
      <c r="E424" s="39">
        <v>958.61865013860802</v>
      </c>
      <c r="F424" s="39">
        <v>79.884887511550602</v>
      </c>
      <c r="G424" s="49">
        <v>112</v>
      </c>
    </row>
    <row r="425" spans="1:7" x14ac:dyDescent="0.25">
      <c r="A425" s="43">
        <v>424</v>
      </c>
      <c r="B425" s="37">
        <v>8</v>
      </c>
      <c r="C425" s="44">
        <v>17124.129274758001</v>
      </c>
      <c r="D425" s="48">
        <v>633.050051978326</v>
      </c>
      <c r="E425" s="39">
        <v>958.61865013860802</v>
      </c>
      <c r="F425" s="39">
        <v>79.884887511550602</v>
      </c>
      <c r="G425" s="49">
        <v>112</v>
      </c>
    </row>
    <row r="426" spans="1:7" x14ac:dyDescent="0.25">
      <c r="A426" s="43">
        <v>425</v>
      </c>
      <c r="B426" s="37">
        <v>4</v>
      </c>
      <c r="C426" s="44">
        <v>7995.1030204041299</v>
      </c>
      <c r="D426" s="48">
        <v>633.050051978326</v>
      </c>
      <c r="E426" s="39">
        <v>958.61865013860802</v>
      </c>
      <c r="F426" s="39">
        <v>79.884887511550602</v>
      </c>
      <c r="G426" s="49">
        <v>112</v>
      </c>
    </row>
    <row r="427" spans="1:7" x14ac:dyDescent="0.25">
      <c r="A427" s="43">
        <v>426</v>
      </c>
      <c r="B427" s="37">
        <v>9</v>
      </c>
      <c r="C427" s="44">
        <v>20652.966745992999</v>
      </c>
      <c r="D427" s="48">
        <v>633.050051978326</v>
      </c>
      <c r="E427" s="39">
        <v>958.61865013860802</v>
      </c>
      <c r="F427" s="39">
        <v>79.884887511550602</v>
      </c>
      <c r="G427" s="49">
        <v>112</v>
      </c>
    </row>
    <row r="428" spans="1:7" x14ac:dyDescent="0.25">
      <c r="A428" s="43">
        <v>427</v>
      </c>
      <c r="B428" s="37">
        <v>5</v>
      </c>
      <c r="C428" s="44">
        <v>9636.5342988029897</v>
      </c>
      <c r="D428" s="48">
        <v>633.050051978326</v>
      </c>
      <c r="E428" s="39">
        <v>958.61865013860802</v>
      </c>
      <c r="F428" s="39">
        <v>79.884887511550602</v>
      </c>
      <c r="G428" s="49">
        <v>112</v>
      </c>
    </row>
    <row r="429" spans="1:7" x14ac:dyDescent="0.25">
      <c r="A429" s="43">
        <v>428</v>
      </c>
      <c r="B429" s="37">
        <v>4</v>
      </c>
      <c r="C429" s="44">
        <v>7293.2405751920496</v>
      </c>
      <c r="D429" s="48">
        <v>633.050051978326</v>
      </c>
      <c r="E429" s="39">
        <v>958.61865013860802</v>
      </c>
      <c r="F429" s="39">
        <v>79.884887511550602</v>
      </c>
      <c r="G429" s="49">
        <v>112</v>
      </c>
    </row>
    <row r="430" spans="1:7" x14ac:dyDescent="0.25">
      <c r="A430" s="43">
        <v>429</v>
      </c>
      <c r="B430" s="37">
        <v>4</v>
      </c>
      <c r="C430" s="44">
        <v>8348.54933763392</v>
      </c>
      <c r="D430" s="48">
        <v>633.050051978326</v>
      </c>
      <c r="E430" s="39">
        <v>958.61865013860802</v>
      </c>
      <c r="F430" s="39">
        <v>79.884887511550602</v>
      </c>
      <c r="G430" s="49">
        <v>112</v>
      </c>
    </row>
    <row r="431" spans="1:7" x14ac:dyDescent="0.25">
      <c r="A431" s="43">
        <v>430</v>
      </c>
      <c r="B431" s="37">
        <v>12</v>
      </c>
      <c r="C431" s="44">
        <v>28764.206615674098</v>
      </c>
      <c r="D431" s="48">
        <v>633.050051978326</v>
      </c>
      <c r="E431" s="39">
        <v>958.61865013860802</v>
      </c>
      <c r="F431" s="39">
        <v>79.884887511550602</v>
      </c>
      <c r="G431" s="49">
        <v>112</v>
      </c>
    </row>
    <row r="432" spans="1:7" x14ac:dyDescent="0.25">
      <c r="A432" s="43">
        <v>431</v>
      </c>
      <c r="B432" s="37">
        <v>7</v>
      </c>
      <c r="C432" s="44">
        <v>16867.831472346301</v>
      </c>
      <c r="D432" s="48">
        <v>633.050051978326</v>
      </c>
      <c r="E432" s="39">
        <v>958.61865013860802</v>
      </c>
      <c r="F432" s="39">
        <v>79.884887511550602</v>
      </c>
      <c r="G432" s="49">
        <v>112</v>
      </c>
    </row>
    <row r="433" spans="1:7" x14ac:dyDescent="0.25">
      <c r="A433" s="43">
        <v>432</v>
      </c>
      <c r="B433" s="37">
        <v>4</v>
      </c>
      <c r="C433" s="44">
        <v>9336.0637045738404</v>
      </c>
      <c r="D433" s="48">
        <v>633.050051978326</v>
      </c>
      <c r="E433" s="39">
        <v>958.61865013860802</v>
      </c>
      <c r="F433" s="39">
        <v>79.884887511550602</v>
      </c>
      <c r="G433" s="49">
        <v>112</v>
      </c>
    </row>
    <row r="434" spans="1:7" x14ac:dyDescent="0.25">
      <c r="A434" s="43">
        <v>433</v>
      </c>
      <c r="B434" s="37">
        <v>7</v>
      </c>
      <c r="C434" s="44">
        <v>13199.6731951211</v>
      </c>
      <c r="D434" s="48">
        <v>633.050051978326</v>
      </c>
      <c r="E434" s="39">
        <v>958.61865013860802</v>
      </c>
      <c r="F434" s="39">
        <v>79.884887511550602</v>
      </c>
      <c r="G434" s="49">
        <v>112</v>
      </c>
    </row>
    <row r="435" spans="1:7" x14ac:dyDescent="0.25">
      <c r="A435" s="43">
        <v>434</v>
      </c>
      <c r="B435" s="37">
        <v>7</v>
      </c>
      <c r="C435" s="44">
        <v>15640.3349330657</v>
      </c>
      <c r="D435" s="48">
        <v>633.050051978326</v>
      </c>
      <c r="E435" s="39">
        <v>958.61865013860802</v>
      </c>
      <c r="F435" s="39">
        <v>79.884887511550602</v>
      </c>
      <c r="G435" s="49">
        <v>112</v>
      </c>
    </row>
    <row r="436" spans="1:7" x14ac:dyDescent="0.25">
      <c r="A436" s="43">
        <v>435</v>
      </c>
      <c r="B436" s="37">
        <v>9</v>
      </c>
      <c r="C436" s="44">
        <v>18871.537902941702</v>
      </c>
      <c r="D436" s="48">
        <v>633.050051978326</v>
      </c>
      <c r="E436" s="39">
        <v>958.61865013860802</v>
      </c>
      <c r="F436" s="39">
        <v>79.884887511550602</v>
      </c>
      <c r="G436" s="49">
        <v>112</v>
      </c>
    </row>
    <row r="437" spans="1:7" x14ac:dyDescent="0.25">
      <c r="A437" s="43">
        <v>436</v>
      </c>
      <c r="B437" s="37">
        <v>5</v>
      </c>
      <c r="C437" s="44">
        <v>10022.939791644299</v>
      </c>
      <c r="D437" s="48">
        <v>633.050051978326</v>
      </c>
      <c r="E437" s="39">
        <v>958.61865013860802</v>
      </c>
      <c r="F437" s="39">
        <v>79.884887511550602</v>
      </c>
      <c r="G437" s="49">
        <v>112</v>
      </c>
    </row>
    <row r="438" spans="1:7" x14ac:dyDescent="0.25">
      <c r="A438" s="43">
        <v>437</v>
      </c>
      <c r="B438" s="37">
        <v>9</v>
      </c>
      <c r="C438" s="44">
        <v>17193.646957374</v>
      </c>
      <c r="D438" s="48">
        <v>633.050051978326</v>
      </c>
      <c r="E438" s="39">
        <v>958.61865013860802</v>
      </c>
      <c r="F438" s="39">
        <v>79.884887511550602</v>
      </c>
      <c r="G438" s="49">
        <v>112</v>
      </c>
    </row>
    <row r="439" spans="1:7" x14ac:dyDescent="0.25">
      <c r="A439" s="43">
        <v>438</v>
      </c>
      <c r="B439" s="37">
        <v>10</v>
      </c>
      <c r="C439" s="44">
        <v>24365.388874996901</v>
      </c>
      <c r="D439" s="48">
        <v>633.050051978326</v>
      </c>
      <c r="E439" s="39">
        <v>958.61865013860802</v>
      </c>
      <c r="F439" s="39">
        <v>79.884887511550602</v>
      </c>
      <c r="G439" s="49">
        <v>112</v>
      </c>
    </row>
    <row r="440" spans="1:7" x14ac:dyDescent="0.25">
      <c r="A440" s="43">
        <v>439</v>
      </c>
      <c r="B440" s="37">
        <v>6</v>
      </c>
      <c r="C440" s="44">
        <v>12448.8684282339</v>
      </c>
      <c r="D440" s="48">
        <v>633.050051978326</v>
      </c>
      <c r="E440" s="39">
        <v>958.61865013860802</v>
      </c>
      <c r="F440" s="39">
        <v>79.884887511550602</v>
      </c>
      <c r="G440" s="49">
        <v>112</v>
      </c>
    </row>
    <row r="441" spans="1:7" x14ac:dyDescent="0.25">
      <c r="A441" s="43">
        <v>440</v>
      </c>
      <c r="B441" s="37">
        <v>11</v>
      </c>
      <c r="C441" s="44">
        <v>22535.385321267899</v>
      </c>
      <c r="D441" s="48">
        <v>633.050051978326</v>
      </c>
      <c r="E441" s="39">
        <v>958.61865013860802</v>
      </c>
      <c r="F441" s="39">
        <v>79.884887511550602</v>
      </c>
      <c r="G441" s="49">
        <v>112</v>
      </c>
    </row>
    <row r="442" spans="1:7" x14ac:dyDescent="0.25">
      <c r="A442" s="43">
        <v>441</v>
      </c>
      <c r="B442" s="37">
        <v>9</v>
      </c>
      <c r="C442" s="44">
        <v>21017.176148984501</v>
      </c>
      <c r="D442" s="48">
        <v>633.050051978326</v>
      </c>
      <c r="E442" s="39">
        <v>958.61865013860802</v>
      </c>
      <c r="F442" s="39">
        <v>79.884887511550602</v>
      </c>
      <c r="G442" s="49">
        <v>112</v>
      </c>
    </row>
    <row r="443" spans="1:7" x14ac:dyDescent="0.25">
      <c r="A443" s="43">
        <v>442</v>
      </c>
      <c r="B443" s="37">
        <v>13</v>
      </c>
      <c r="C443" s="44">
        <v>26849.533894042099</v>
      </c>
      <c r="D443" s="48">
        <v>633.050051978326</v>
      </c>
      <c r="E443" s="39">
        <v>958.61865013860802</v>
      </c>
      <c r="F443" s="39">
        <v>79.884887511550602</v>
      </c>
      <c r="G443" s="49">
        <v>112</v>
      </c>
    </row>
    <row r="444" spans="1:7" x14ac:dyDescent="0.25">
      <c r="A444" s="43">
        <v>443</v>
      </c>
      <c r="B444" s="37">
        <v>4</v>
      </c>
      <c r="C444" s="44">
        <v>8204.7241137649398</v>
      </c>
      <c r="D444" s="48">
        <v>633.050051978326</v>
      </c>
      <c r="E444" s="39">
        <v>958.61865013860802</v>
      </c>
      <c r="F444" s="39">
        <v>79.884887511550602</v>
      </c>
      <c r="G444" s="49">
        <v>112</v>
      </c>
    </row>
    <row r="445" spans="1:7" x14ac:dyDescent="0.25">
      <c r="A445" s="43">
        <v>444</v>
      </c>
      <c r="B445" s="37">
        <v>6</v>
      </c>
      <c r="C445" s="44">
        <v>13405.7937514028</v>
      </c>
      <c r="D445" s="48">
        <v>633.050051978326</v>
      </c>
      <c r="E445" s="39">
        <v>958.61865013860802</v>
      </c>
      <c r="F445" s="39">
        <v>79.884887511550602</v>
      </c>
      <c r="G445" s="49">
        <v>112</v>
      </c>
    </row>
    <row r="446" spans="1:7" x14ac:dyDescent="0.25">
      <c r="A446" s="43">
        <v>445</v>
      </c>
      <c r="B446" s="37">
        <v>15</v>
      </c>
      <c r="C446" s="44">
        <v>32200.472345868598</v>
      </c>
      <c r="D446" s="48">
        <v>633.050051978326</v>
      </c>
      <c r="E446" s="39">
        <v>958.61865013860802</v>
      </c>
      <c r="F446" s="39">
        <v>79.884887511550602</v>
      </c>
      <c r="G446" s="49">
        <v>112</v>
      </c>
    </row>
    <row r="447" spans="1:7" x14ac:dyDescent="0.25">
      <c r="A447" s="43">
        <v>446</v>
      </c>
      <c r="B447" s="37">
        <v>8</v>
      </c>
      <c r="C447" s="44">
        <v>16900.668018976001</v>
      </c>
      <c r="D447" s="48">
        <v>633.050051978326</v>
      </c>
      <c r="E447" s="39">
        <v>958.61865013860802</v>
      </c>
      <c r="F447" s="39">
        <v>79.884887511550602</v>
      </c>
      <c r="G447" s="49">
        <v>112</v>
      </c>
    </row>
    <row r="448" spans="1:7" x14ac:dyDescent="0.25">
      <c r="A448" s="43">
        <v>447</v>
      </c>
      <c r="B448" s="37">
        <v>12</v>
      </c>
      <c r="C448" s="44">
        <v>24848.325423727802</v>
      </c>
      <c r="D448" s="48">
        <v>633.050051978326</v>
      </c>
      <c r="E448" s="39">
        <v>958.61865013860802</v>
      </c>
      <c r="F448" s="39">
        <v>79.884887511550602</v>
      </c>
      <c r="G448" s="49">
        <v>112</v>
      </c>
    </row>
    <row r="449" spans="1:7" x14ac:dyDescent="0.25">
      <c r="A449" s="43">
        <v>448</v>
      </c>
      <c r="B449" s="37">
        <v>9</v>
      </c>
      <c r="C449" s="44">
        <v>18144.421876652901</v>
      </c>
      <c r="D449" s="48">
        <v>633.050051978326</v>
      </c>
      <c r="E449" s="39">
        <v>958.61865013860802</v>
      </c>
      <c r="F449" s="39">
        <v>79.884887511550602</v>
      </c>
      <c r="G449" s="49">
        <v>112</v>
      </c>
    </row>
    <row r="450" spans="1:7" x14ac:dyDescent="0.25">
      <c r="A450" s="43">
        <v>449</v>
      </c>
      <c r="B450" s="37">
        <v>9</v>
      </c>
      <c r="C450" s="44">
        <v>19339.055799646099</v>
      </c>
      <c r="D450" s="48">
        <v>633.050051978326</v>
      </c>
      <c r="E450" s="39">
        <v>958.61865013860802</v>
      </c>
      <c r="F450" s="39">
        <v>79.884887511550602</v>
      </c>
      <c r="G450" s="49">
        <v>112</v>
      </c>
    </row>
    <row r="451" spans="1:7" x14ac:dyDescent="0.25">
      <c r="A451" s="43">
        <v>450</v>
      </c>
      <c r="B451" s="37">
        <v>12</v>
      </c>
      <c r="C451" s="44">
        <v>27673.028824462901</v>
      </c>
      <c r="D451" s="48">
        <v>633.050051978326</v>
      </c>
      <c r="E451" s="39">
        <v>958.61865013860802</v>
      </c>
      <c r="F451" s="39">
        <v>79.884887511550602</v>
      </c>
      <c r="G451" s="49">
        <v>112</v>
      </c>
    </row>
    <row r="452" spans="1:7" x14ac:dyDescent="0.25">
      <c r="A452" s="43">
        <v>451</v>
      </c>
      <c r="B452" s="37">
        <v>6</v>
      </c>
      <c r="C452" s="44">
        <v>12034.9009033088</v>
      </c>
      <c r="D452" s="48">
        <v>633.050051978326</v>
      </c>
      <c r="E452" s="39">
        <v>958.61865013860802</v>
      </c>
      <c r="F452" s="39">
        <v>79.884887511550602</v>
      </c>
      <c r="G452" s="49">
        <v>112</v>
      </c>
    </row>
    <row r="453" spans="1:7" x14ac:dyDescent="0.25">
      <c r="A453" s="43">
        <v>452</v>
      </c>
      <c r="B453" s="37">
        <v>4</v>
      </c>
      <c r="C453" s="44">
        <v>7978.3786593987597</v>
      </c>
      <c r="D453" s="48">
        <v>633.050051978326</v>
      </c>
      <c r="E453" s="39">
        <v>958.61865013860802</v>
      </c>
      <c r="F453" s="39">
        <v>79.884887511550602</v>
      </c>
      <c r="G453" s="49">
        <v>112</v>
      </c>
    </row>
    <row r="454" spans="1:7" x14ac:dyDescent="0.25">
      <c r="A454" s="43">
        <v>453</v>
      </c>
      <c r="B454" s="37">
        <v>3</v>
      </c>
      <c r="C454" s="44">
        <v>6577.5517335999702</v>
      </c>
      <c r="D454" s="48">
        <v>633.050051978326</v>
      </c>
      <c r="E454" s="39">
        <v>958.61865013860802</v>
      </c>
      <c r="F454" s="39">
        <v>79.884887511550602</v>
      </c>
      <c r="G454" s="49">
        <v>112</v>
      </c>
    </row>
    <row r="455" spans="1:7" x14ac:dyDescent="0.25">
      <c r="A455" s="43">
        <v>454</v>
      </c>
      <c r="B455" s="37">
        <v>8</v>
      </c>
      <c r="C455" s="44">
        <v>18106.0996156203</v>
      </c>
      <c r="D455" s="48">
        <v>633.050051978326</v>
      </c>
      <c r="E455" s="39">
        <v>958.61865013860802</v>
      </c>
      <c r="F455" s="39">
        <v>79.884887511550602</v>
      </c>
      <c r="G455" s="49">
        <v>112</v>
      </c>
    </row>
    <row r="456" spans="1:7" x14ac:dyDescent="0.25">
      <c r="A456" s="43">
        <v>455</v>
      </c>
      <c r="B456" s="37">
        <v>8</v>
      </c>
      <c r="C456" s="44">
        <v>17799.403752582599</v>
      </c>
      <c r="D456" s="48">
        <v>633.050051978326</v>
      </c>
      <c r="E456" s="39">
        <v>958.61865013860802</v>
      </c>
      <c r="F456" s="39">
        <v>79.884887511550602</v>
      </c>
      <c r="G456" s="49">
        <v>112</v>
      </c>
    </row>
    <row r="457" spans="1:7" x14ac:dyDescent="0.25">
      <c r="A457" s="43">
        <v>456</v>
      </c>
      <c r="B457" s="37">
        <v>8</v>
      </c>
      <c r="C457" s="44">
        <v>15645.7550950432</v>
      </c>
      <c r="D457" s="48">
        <v>633.050051978326</v>
      </c>
      <c r="E457" s="39">
        <v>958.61865013860802</v>
      </c>
      <c r="F457" s="39">
        <v>79.884887511550602</v>
      </c>
      <c r="G457" s="49">
        <v>112</v>
      </c>
    </row>
    <row r="458" spans="1:7" x14ac:dyDescent="0.25">
      <c r="A458" s="43">
        <v>457</v>
      </c>
      <c r="B458" s="37">
        <v>7</v>
      </c>
      <c r="C458" s="44">
        <v>16929.589090082602</v>
      </c>
      <c r="D458" s="48">
        <v>633.050051978326</v>
      </c>
      <c r="E458" s="39">
        <v>958.61865013860802</v>
      </c>
      <c r="F458" s="39">
        <v>79.884887511550602</v>
      </c>
      <c r="G458" s="49">
        <v>112</v>
      </c>
    </row>
    <row r="459" spans="1:7" x14ac:dyDescent="0.25">
      <c r="A459" s="43">
        <v>458</v>
      </c>
      <c r="B459" s="37">
        <v>7</v>
      </c>
      <c r="C459" s="44">
        <v>14925.754838375</v>
      </c>
      <c r="D459" s="48">
        <v>633.050051978326</v>
      </c>
      <c r="E459" s="39">
        <v>958.61865013860802</v>
      </c>
      <c r="F459" s="39">
        <v>79.884887511550602</v>
      </c>
      <c r="G459" s="49">
        <v>112</v>
      </c>
    </row>
    <row r="460" spans="1:7" x14ac:dyDescent="0.25">
      <c r="A460" s="43">
        <v>459</v>
      </c>
      <c r="B460" s="37">
        <v>12</v>
      </c>
      <c r="C460" s="44">
        <v>24680.437321199101</v>
      </c>
      <c r="D460" s="48">
        <v>633.050051978326</v>
      </c>
      <c r="E460" s="39">
        <v>958.61865013860802</v>
      </c>
      <c r="F460" s="39">
        <v>79.884887511550602</v>
      </c>
      <c r="G460" s="49">
        <v>112</v>
      </c>
    </row>
    <row r="461" spans="1:7" x14ac:dyDescent="0.25">
      <c r="A461" s="43">
        <v>460</v>
      </c>
      <c r="B461" s="37">
        <v>11</v>
      </c>
      <c r="C461" s="44">
        <v>24105.1662807174</v>
      </c>
      <c r="D461" s="48">
        <v>633.050051978326</v>
      </c>
      <c r="E461" s="39">
        <v>958.61865013860802</v>
      </c>
      <c r="F461" s="39">
        <v>79.884887511550602</v>
      </c>
      <c r="G461" s="49">
        <v>112</v>
      </c>
    </row>
    <row r="462" spans="1:7" x14ac:dyDescent="0.25">
      <c r="A462" s="43">
        <v>461</v>
      </c>
      <c r="B462" s="37">
        <v>13</v>
      </c>
      <c r="C462" s="44">
        <v>29913.755418427099</v>
      </c>
      <c r="D462" s="48">
        <v>633.050051978326</v>
      </c>
      <c r="E462" s="39">
        <v>958.61865013860802</v>
      </c>
      <c r="F462" s="39">
        <v>79.884887511550602</v>
      </c>
      <c r="G462" s="49">
        <v>112</v>
      </c>
    </row>
    <row r="463" spans="1:7" x14ac:dyDescent="0.25">
      <c r="A463" s="43">
        <v>462</v>
      </c>
      <c r="B463" s="37">
        <v>8</v>
      </c>
      <c r="C463" s="44">
        <v>16739.6845692069</v>
      </c>
      <c r="D463" s="48">
        <v>633.050051978326</v>
      </c>
      <c r="E463" s="39">
        <v>958.61865013860802</v>
      </c>
      <c r="F463" s="39">
        <v>79.884887511550602</v>
      </c>
      <c r="G463" s="49">
        <v>112</v>
      </c>
    </row>
    <row r="464" spans="1:7" x14ac:dyDescent="0.25">
      <c r="A464" s="43">
        <v>463</v>
      </c>
      <c r="B464" s="37">
        <v>5</v>
      </c>
      <c r="C464" s="44">
        <v>9282.7625026910991</v>
      </c>
      <c r="D464" s="48">
        <v>633.050051978326</v>
      </c>
      <c r="E464" s="39">
        <v>958.61865013860802</v>
      </c>
      <c r="F464" s="39">
        <v>79.884887511550602</v>
      </c>
      <c r="G464" s="49">
        <v>112</v>
      </c>
    </row>
    <row r="465" spans="1:7" x14ac:dyDescent="0.25">
      <c r="A465" s="43">
        <v>464</v>
      </c>
      <c r="B465" s="37">
        <v>7</v>
      </c>
      <c r="C465" s="44">
        <v>14304.5336059417</v>
      </c>
      <c r="D465" s="48">
        <v>633.050051978326</v>
      </c>
      <c r="E465" s="39">
        <v>958.61865013860802</v>
      </c>
      <c r="F465" s="39">
        <v>79.884887511550602</v>
      </c>
      <c r="G465" s="49">
        <v>112</v>
      </c>
    </row>
    <row r="466" spans="1:7" x14ac:dyDescent="0.25">
      <c r="A466" s="43">
        <v>465</v>
      </c>
      <c r="B466" s="37">
        <v>9</v>
      </c>
      <c r="C466" s="44">
        <v>20047.852165226799</v>
      </c>
      <c r="D466" s="48">
        <v>633.050051978326</v>
      </c>
      <c r="E466" s="39">
        <v>958.61865013860802</v>
      </c>
      <c r="F466" s="39">
        <v>79.884887511550602</v>
      </c>
      <c r="G466" s="49">
        <v>112</v>
      </c>
    </row>
    <row r="467" spans="1:7" x14ac:dyDescent="0.25">
      <c r="A467" s="43">
        <v>466</v>
      </c>
      <c r="B467" s="37">
        <v>10</v>
      </c>
      <c r="C467" s="44">
        <v>20534.097029791999</v>
      </c>
      <c r="D467" s="48">
        <v>633.050051978326</v>
      </c>
      <c r="E467" s="39">
        <v>958.61865013860802</v>
      </c>
      <c r="F467" s="39">
        <v>79.884887511550602</v>
      </c>
      <c r="G467" s="49">
        <v>112</v>
      </c>
    </row>
    <row r="468" spans="1:7" x14ac:dyDescent="0.25">
      <c r="A468" s="43">
        <v>467</v>
      </c>
      <c r="B468" s="37">
        <v>9</v>
      </c>
      <c r="C468" s="44">
        <v>19780.059161105801</v>
      </c>
      <c r="D468" s="48">
        <v>633.050051978326</v>
      </c>
      <c r="E468" s="39">
        <v>958.61865013860802</v>
      </c>
      <c r="F468" s="39">
        <v>79.884887511550602</v>
      </c>
      <c r="G468" s="49">
        <v>112</v>
      </c>
    </row>
    <row r="469" spans="1:7" x14ac:dyDescent="0.25">
      <c r="A469" s="43">
        <v>468</v>
      </c>
      <c r="B469" s="37">
        <v>2</v>
      </c>
      <c r="C469" s="44">
        <v>4250.16650627333</v>
      </c>
      <c r="D469" s="48">
        <v>633.050051978326</v>
      </c>
      <c r="E469" s="39">
        <v>958.61865013860802</v>
      </c>
      <c r="F469" s="39">
        <v>79.884887511550602</v>
      </c>
      <c r="G469" s="49">
        <v>112</v>
      </c>
    </row>
    <row r="470" spans="1:7" x14ac:dyDescent="0.25">
      <c r="A470" s="43">
        <v>469</v>
      </c>
      <c r="B470" s="37">
        <v>14</v>
      </c>
      <c r="C470" s="44">
        <v>28473.680484631699</v>
      </c>
      <c r="D470" s="48">
        <v>633.050051978326</v>
      </c>
      <c r="E470" s="39">
        <v>958.61865013860802</v>
      </c>
      <c r="F470" s="39">
        <v>79.884887511550602</v>
      </c>
      <c r="G470" s="49">
        <v>112</v>
      </c>
    </row>
    <row r="471" spans="1:7" x14ac:dyDescent="0.25">
      <c r="A471" s="43">
        <v>470</v>
      </c>
      <c r="B471" s="37">
        <v>8</v>
      </c>
      <c r="C471" s="44">
        <v>16515.944439209601</v>
      </c>
      <c r="D471" s="48">
        <v>633.050051978326</v>
      </c>
      <c r="E471" s="39">
        <v>958.61865013860802</v>
      </c>
      <c r="F471" s="39">
        <v>79.884887511550602</v>
      </c>
      <c r="G471" s="49">
        <v>112</v>
      </c>
    </row>
    <row r="472" spans="1:7" x14ac:dyDescent="0.25">
      <c r="A472" s="43">
        <v>471</v>
      </c>
      <c r="B472" s="37">
        <v>3</v>
      </c>
      <c r="C472" s="44">
        <v>7061.0213883967099</v>
      </c>
      <c r="D472" s="48">
        <v>633.050051978326</v>
      </c>
      <c r="E472" s="39">
        <v>958.61865013860802</v>
      </c>
      <c r="F472" s="39">
        <v>79.884887511550602</v>
      </c>
      <c r="G472" s="49">
        <v>112</v>
      </c>
    </row>
    <row r="473" spans="1:7" x14ac:dyDescent="0.25">
      <c r="A473" s="43">
        <v>472</v>
      </c>
      <c r="B473" s="37">
        <v>10</v>
      </c>
      <c r="C473" s="44">
        <v>19637.090884121499</v>
      </c>
      <c r="D473" s="48">
        <v>633.050051978326</v>
      </c>
      <c r="E473" s="39">
        <v>958.61865013860802</v>
      </c>
      <c r="F473" s="39">
        <v>79.884887511550602</v>
      </c>
      <c r="G473" s="49">
        <v>112</v>
      </c>
    </row>
    <row r="474" spans="1:7" x14ac:dyDescent="0.25">
      <c r="A474" s="43">
        <v>473</v>
      </c>
      <c r="B474" s="37">
        <v>12</v>
      </c>
      <c r="C474" s="44">
        <v>24771.987104473501</v>
      </c>
      <c r="D474" s="48">
        <v>633.050051978326</v>
      </c>
      <c r="E474" s="39">
        <v>958.61865013860802</v>
      </c>
      <c r="F474" s="39">
        <v>79.884887511550602</v>
      </c>
      <c r="G474" s="49">
        <v>112</v>
      </c>
    </row>
    <row r="475" spans="1:7" x14ac:dyDescent="0.25">
      <c r="A475" s="43">
        <v>474</v>
      </c>
      <c r="B475" s="37">
        <v>5</v>
      </c>
      <c r="C475" s="44">
        <v>8541.2139384218008</v>
      </c>
      <c r="D475" s="48">
        <v>633.050051978326</v>
      </c>
      <c r="E475" s="39">
        <v>958.61865013860802</v>
      </c>
      <c r="F475" s="39">
        <v>79.884887511550602</v>
      </c>
      <c r="G475" s="49">
        <v>112</v>
      </c>
    </row>
    <row r="476" spans="1:7" x14ac:dyDescent="0.25">
      <c r="A476" s="43">
        <v>475</v>
      </c>
      <c r="B476" s="37">
        <v>6</v>
      </c>
      <c r="C476" s="44">
        <v>13616.901634230901</v>
      </c>
      <c r="D476" s="48">
        <v>633.050051978326</v>
      </c>
      <c r="E476" s="39">
        <v>958.61865013860802</v>
      </c>
      <c r="F476" s="39">
        <v>79.884887511550602</v>
      </c>
      <c r="G476" s="49">
        <v>112</v>
      </c>
    </row>
    <row r="477" spans="1:7" x14ac:dyDescent="0.25">
      <c r="A477" s="43">
        <v>476</v>
      </c>
      <c r="B477" s="37">
        <v>8</v>
      </c>
      <c r="C477" s="44">
        <v>14078.2020022861</v>
      </c>
      <c r="D477" s="48">
        <v>633.050051978326</v>
      </c>
      <c r="E477" s="39">
        <v>958.61865013860802</v>
      </c>
      <c r="F477" s="39">
        <v>79.884887511550602</v>
      </c>
      <c r="G477" s="49">
        <v>112</v>
      </c>
    </row>
    <row r="478" spans="1:7" x14ac:dyDescent="0.25">
      <c r="A478" s="43">
        <v>477</v>
      </c>
      <c r="B478" s="37">
        <v>7</v>
      </c>
      <c r="C478" s="44">
        <v>14906.826032441501</v>
      </c>
      <c r="D478" s="48">
        <v>633.050051978326</v>
      </c>
      <c r="E478" s="39">
        <v>958.61865013860802</v>
      </c>
      <c r="F478" s="39">
        <v>79.884887511550602</v>
      </c>
      <c r="G478" s="49">
        <v>112</v>
      </c>
    </row>
    <row r="479" spans="1:7" x14ac:dyDescent="0.25">
      <c r="A479" s="43">
        <v>478</v>
      </c>
      <c r="B479" s="37">
        <v>5</v>
      </c>
      <c r="C479" s="44">
        <v>10643.2411370479</v>
      </c>
      <c r="D479" s="48">
        <v>633.050051978326</v>
      </c>
      <c r="E479" s="39">
        <v>958.61865013860802</v>
      </c>
      <c r="F479" s="39">
        <v>79.884887511550602</v>
      </c>
      <c r="G479" s="49">
        <v>112</v>
      </c>
    </row>
    <row r="480" spans="1:7" x14ac:dyDescent="0.25">
      <c r="A480" s="43">
        <v>479</v>
      </c>
      <c r="B480" s="37">
        <v>10</v>
      </c>
      <c r="C480" s="44">
        <v>21251.171502463301</v>
      </c>
      <c r="D480" s="48">
        <v>633.050051978326</v>
      </c>
      <c r="E480" s="39">
        <v>958.61865013860802</v>
      </c>
      <c r="F480" s="39">
        <v>79.884887511550602</v>
      </c>
      <c r="G480" s="49">
        <v>112</v>
      </c>
    </row>
    <row r="481" spans="1:7" x14ac:dyDescent="0.25">
      <c r="A481" s="43">
        <v>480</v>
      </c>
      <c r="B481" s="37">
        <v>9</v>
      </c>
      <c r="C481" s="44">
        <v>19524.4751190073</v>
      </c>
      <c r="D481" s="48">
        <v>633.050051978326</v>
      </c>
      <c r="E481" s="39">
        <v>958.61865013860802</v>
      </c>
      <c r="F481" s="39">
        <v>79.884887511550602</v>
      </c>
      <c r="G481" s="49">
        <v>112</v>
      </c>
    </row>
    <row r="482" spans="1:7" x14ac:dyDescent="0.25">
      <c r="A482" s="43">
        <v>481</v>
      </c>
      <c r="B482" s="37">
        <v>7</v>
      </c>
      <c r="C482" s="44">
        <v>14525.650375024999</v>
      </c>
      <c r="D482" s="48">
        <v>633.050051978326</v>
      </c>
      <c r="E482" s="39">
        <v>958.61865013860802</v>
      </c>
      <c r="F482" s="39">
        <v>79.884887511550602</v>
      </c>
      <c r="G482" s="49">
        <v>112</v>
      </c>
    </row>
    <row r="483" spans="1:7" x14ac:dyDescent="0.25">
      <c r="A483" s="43">
        <v>482</v>
      </c>
      <c r="B483" s="37">
        <v>9</v>
      </c>
      <c r="C483" s="44">
        <v>17512.001101186899</v>
      </c>
      <c r="D483" s="48">
        <v>633.050051978326</v>
      </c>
      <c r="E483" s="39">
        <v>958.61865013860802</v>
      </c>
      <c r="F483" s="39">
        <v>79.884887511550602</v>
      </c>
      <c r="G483" s="49">
        <v>112</v>
      </c>
    </row>
    <row r="484" spans="1:7" x14ac:dyDescent="0.25">
      <c r="A484" s="43">
        <v>483</v>
      </c>
      <c r="B484" s="37">
        <v>13</v>
      </c>
      <c r="C484" s="44">
        <v>27857.769052176202</v>
      </c>
      <c r="D484" s="48">
        <v>633.050051978326</v>
      </c>
      <c r="E484" s="39">
        <v>958.61865013860802</v>
      </c>
      <c r="F484" s="39">
        <v>79.884887511550602</v>
      </c>
      <c r="G484" s="49">
        <v>112</v>
      </c>
    </row>
    <row r="485" spans="1:7" x14ac:dyDescent="0.25">
      <c r="A485" s="43">
        <v>484</v>
      </c>
      <c r="B485" s="37">
        <v>13</v>
      </c>
      <c r="C485" s="44">
        <v>29753.152709616501</v>
      </c>
      <c r="D485" s="48">
        <v>633.050051978326</v>
      </c>
      <c r="E485" s="39">
        <v>958.61865013860802</v>
      </c>
      <c r="F485" s="39">
        <v>79.884887511550602</v>
      </c>
      <c r="G485" s="49">
        <v>112</v>
      </c>
    </row>
    <row r="486" spans="1:7" x14ac:dyDescent="0.25">
      <c r="A486" s="43">
        <v>485</v>
      </c>
      <c r="B486" s="37">
        <v>7</v>
      </c>
      <c r="C486" s="44">
        <v>14523.916925220101</v>
      </c>
      <c r="D486" s="48">
        <v>633.050051978326</v>
      </c>
      <c r="E486" s="39">
        <v>958.61865013860802</v>
      </c>
      <c r="F486" s="39">
        <v>79.884887511550602</v>
      </c>
      <c r="G486" s="49">
        <v>112</v>
      </c>
    </row>
    <row r="487" spans="1:7" x14ac:dyDescent="0.25">
      <c r="A487" s="43">
        <v>486</v>
      </c>
      <c r="B487" s="37">
        <v>4</v>
      </c>
      <c r="C487" s="44">
        <v>8568.6672429978407</v>
      </c>
      <c r="D487" s="48">
        <v>633.050051978326</v>
      </c>
      <c r="E487" s="39">
        <v>958.61865013860802</v>
      </c>
      <c r="F487" s="39">
        <v>79.884887511550602</v>
      </c>
      <c r="G487" s="49">
        <v>112</v>
      </c>
    </row>
    <row r="488" spans="1:7" x14ac:dyDescent="0.25">
      <c r="A488" s="43">
        <v>487</v>
      </c>
      <c r="B488" s="37">
        <v>8</v>
      </c>
      <c r="C488" s="44">
        <v>15868.262990950099</v>
      </c>
      <c r="D488" s="48">
        <v>633.050051978326</v>
      </c>
      <c r="E488" s="39">
        <v>958.61865013860802</v>
      </c>
      <c r="F488" s="39">
        <v>79.884887511550602</v>
      </c>
      <c r="G488" s="49">
        <v>112</v>
      </c>
    </row>
    <row r="489" spans="1:7" x14ac:dyDescent="0.25">
      <c r="A489" s="43">
        <v>488</v>
      </c>
      <c r="B489" s="37">
        <v>6</v>
      </c>
      <c r="C489" s="44">
        <v>13663.246058889399</v>
      </c>
      <c r="D489" s="48">
        <v>633.050051978326</v>
      </c>
      <c r="E489" s="39">
        <v>958.61865013860802</v>
      </c>
      <c r="F489" s="39">
        <v>79.884887511550602</v>
      </c>
      <c r="G489" s="49">
        <v>112</v>
      </c>
    </row>
    <row r="490" spans="1:7" x14ac:dyDescent="0.25">
      <c r="A490" s="43">
        <v>489</v>
      </c>
      <c r="B490" s="37">
        <v>6</v>
      </c>
      <c r="C490" s="44">
        <v>10809.9225961762</v>
      </c>
      <c r="D490" s="48">
        <v>633.050051978326</v>
      </c>
      <c r="E490" s="39">
        <v>958.61865013860802</v>
      </c>
      <c r="F490" s="39">
        <v>79.884887511550602</v>
      </c>
      <c r="G490" s="49">
        <v>112</v>
      </c>
    </row>
    <row r="491" spans="1:7" x14ac:dyDescent="0.25">
      <c r="A491" s="43">
        <v>490</v>
      </c>
      <c r="B491" s="37">
        <v>7</v>
      </c>
      <c r="C491" s="44">
        <v>15318.309882051801</v>
      </c>
      <c r="D491" s="48">
        <v>633.050051978326</v>
      </c>
      <c r="E491" s="39">
        <v>958.61865013860802</v>
      </c>
      <c r="F491" s="39">
        <v>79.884887511550602</v>
      </c>
      <c r="G491" s="49">
        <v>112</v>
      </c>
    </row>
    <row r="492" spans="1:7" x14ac:dyDescent="0.25">
      <c r="A492" s="43">
        <v>491</v>
      </c>
      <c r="B492" s="37">
        <v>8</v>
      </c>
      <c r="C492" s="44">
        <v>15879.292588001999</v>
      </c>
      <c r="D492" s="48">
        <v>633.050051978326</v>
      </c>
      <c r="E492" s="39">
        <v>958.61865013860802</v>
      </c>
      <c r="F492" s="39">
        <v>79.884887511550602</v>
      </c>
      <c r="G492" s="49">
        <v>112</v>
      </c>
    </row>
    <row r="493" spans="1:7" x14ac:dyDescent="0.25">
      <c r="A493" s="43">
        <v>492</v>
      </c>
      <c r="B493" s="37">
        <v>13</v>
      </c>
      <c r="C493" s="44">
        <v>25996.210006852201</v>
      </c>
      <c r="D493" s="48">
        <v>633.050051978326</v>
      </c>
      <c r="E493" s="39">
        <v>958.61865013860802</v>
      </c>
      <c r="F493" s="39">
        <v>79.884887511550602</v>
      </c>
      <c r="G493" s="49">
        <v>112</v>
      </c>
    </row>
    <row r="494" spans="1:7" x14ac:dyDescent="0.25">
      <c r="A494" s="43">
        <v>493</v>
      </c>
      <c r="B494" s="37">
        <v>8</v>
      </c>
      <c r="C494" s="44">
        <v>16422.188306886099</v>
      </c>
      <c r="D494" s="48">
        <v>633.050051978326</v>
      </c>
      <c r="E494" s="39">
        <v>958.61865013860802</v>
      </c>
      <c r="F494" s="39">
        <v>79.884887511550602</v>
      </c>
      <c r="G494" s="49">
        <v>112</v>
      </c>
    </row>
    <row r="495" spans="1:7" x14ac:dyDescent="0.25">
      <c r="A495" s="43">
        <v>494</v>
      </c>
      <c r="B495" s="37">
        <v>8</v>
      </c>
      <c r="C495" s="44">
        <v>17443.768487215599</v>
      </c>
      <c r="D495" s="48">
        <v>633.050051978326</v>
      </c>
      <c r="E495" s="39">
        <v>958.61865013860802</v>
      </c>
      <c r="F495" s="39">
        <v>79.884887511550602</v>
      </c>
      <c r="G495" s="49">
        <v>112</v>
      </c>
    </row>
    <row r="496" spans="1:7" x14ac:dyDescent="0.25">
      <c r="A496" s="43">
        <v>495</v>
      </c>
      <c r="B496" s="37">
        <v>10</v>
      </c>
      <c r="C496" s="44">
        <v>21337.319485141601</v>
      </c>
      <c r="D496" s="48">
        <v>633.050051978326</v>
      </c>
      <c r="E496" s="39">
        <v>958.61865013860802</v>
      </c>
      <c r="F496" s="39">
        <v>79.884887511550602</v>
      </c>
      <c r="G496" s="49">
        <v>112</v>
      </c>
    </row>
    <row r="497" spans="1:7" x14ac:dyDescent="0.25">
      <c r="A497" s="43">
        <v>496</v>
      </c>
      <c r="B497" s="37">
        <v>7</v>
      </c>
      <c r="C497" s="44">
        <v>12668.0877441581</v>
      </c>
      <c r="D497" s="48">
        <v>633.050051978326</v>
      </c>
      <c r="E497" s="39">
        <v>958.61865013860802</v>
      </c>
      <c r="F497" s="39">
        <v>79.884887511550602</v>
      </c>
      <c r="G497" s="49">
        <v>112</v>
      </c>
    </row>
    <row r="498" spans="1:7" x14ac:dyDescent="0.25">
      <c r="A498" s="43">
        <v>497</v>
      </c>
      <c r="B498" s="37">
        <v>5</v>
      </c>
      <c r="C498" s="44">
        <v>11968.756095349399</v>
      </c>
      <c r="D498" s="48">
        <v>633.050051978326</v>
      </c>
      <c r="E498" s="39">
        <v>958.61865013860802</v>
      </c>
      <c r="F498" s="39">
        <v>79.884887511550602</v>
      </c>
      <c r="G498" s="49">
        <v>112</v>
      </c>
    </row>
    <row r="499" spans="1:7" x14ac:dyDescent="0.25">
      <c r="A499" s="43">
        <v>498</v>
      </c>
      <c r="B499" s="37">
        <v>5</v>
      </c>
      <c r="C499" s="44">
        <v>10969.808338106899</v>
      </c>
      <c r="D499" s="48">
        <v>633.050051978326</v>
      </c>
      <c r="E499" s="39">
        <v>958.61865013860802</v>
      </c>
      <c r="F499" s="39">
        <v>79.884887511550602</v>
      </c>
      <c r="G499" s="49">
        <v>112</v>
      </c>
    </row>
    <row r="500" spans="1:7" x14ac:dyDescent="0.25">
      <c r="A500" s="43">
        <v>499</v>
      </c>
      <c r="B500" s="37">
        <v>7</v>
      </c>
      <c r="C500" s="44">
        <v>13448.3637319629</v>
      </c>
      <c r="D500" s="48">
        <v>633.050051978326</v>
      </c>
      <c r="E500" s="39">
        <v>958.61865013860802</v>
      </c>
      <c r="F500" s="39">
        <v>79.884887511550602</v>
      </c>
      <c r="G500" s="49">
        <v>112</v>
      </c>
    </row>
    <row r="501" spans="1:7" x14ac:dyDescent="0.25">
      <c r="A501" s="43">
        <v>500</v>
      </c>
      <c r="B501" s="37">
        <v>11</v>
      </c>
      <c r="C501" s="44">
        <v>23908.900030651799</v>
      </c>
      <c r="D501" s="48">
        <v>633.050051978326</v>
      </c>
      <c r="E501" s="39">
        <v>958.61865013860802</v>
      </c>
      <c r="F501" s="39">
        <v>79.884887511550602</v>
      </c>
      <c r="G501" s="49">
        <v>112</v>
      </c>
    </row>
    <row r="502" spans="1:7" x14ac:dyDescent="0.25">
      <c r="A502" s="43">
        <v>501</v>
      </c>
      <c r="B502" s="37">
        <v>5</v>
      </c>
      <c r="C502" s="44">
        <v>10952.686974685201</v>
      </c>
      <c r="D502" s="48">
        <v>633.050051978326</v>
      </c>
      <c r="E502" s="39">
        <v>958.61865013860802</v>
      </c>
      <c r="F502" s="39">
        <v>79.884887511550602</v>
      </c>
      <c r="G502" s="49">
        <v>112</v>
      </c>
    </row>
    <row r="503" spans="1:7" x14ac:dyDescent="0.25">
      <c r="A503" s="43">
        <v>502</v>
      </c>
      <c r="B503" s="37">
        <v>10</v>
      </c>
      <c r="C503" s="44">
        <v>19806.4794805989</v>
      </c>
      <c r="D503" s="48">
        <v>633.050051978326</v>
      </c>
      <c r="E503" s="39">
        <v>958.61865013860802</v>
      </c>
      <c r="F503" s="39">
        <v>79.884887511550602</v>
      </c>
      <c r="G503" s="49">
        <v>112</v>
      </c>
    </row>
    <row r="504" spans="1:7" x14ac:dyDescent="0.25">
      <c r="A504" s="43">
        <v>503</v>
      </c>
      <c r="B504" s="37">
        <v>10</v>
      </c>
      <c r="C504" s="44">
        <v>21698.942264424899</v>
      </c>
      <c r="D504" s="48">
        <v>633.050051978326</v>
      </c>
      <c r="E504" s="39">
        <v>958.61865013860802</v>
      </c>
      <c r="F504" s="39">
        <v>79.884887511550602</v>
      </c>
      <c r="G504" s="49">
        <v>112</v>
      </c>
    </row>
    <row r="505" spans="1:7" x14ac:dyDescent="0.25">
      <c r="A505" s="43">
        <v>504</v>
      </c>
      <c r="B505" s="37">
        <v>13</v>
      </c>
      <c r="C505" s="44">
        <v>26008.6835567241</v>
      </c>
      <c r="D505" s="48">
        <v>633.050051978326</v>
      </c>
      <c r="E505" s="39">
        <v>958.61865013860802</v>
      </c>
      <c r="F505" s="39">
        <v>79.884887511550602</v>
      </c>
      <c r="G505" s="49">
        <v>112</v>
      </c>
    </row>
    <row r="506" spans="1:7" x14ac:dyDescent="0.25">
      <c r="A506" s="43">
        <v>505</v>
      </c>
      <c r="B506" s="37">
        <v>7</v>
      </c>
      <c r="C506" s="44">
        <v>15600.658385806801</v>
      </c>
      <c r="D506" s="48">
        <v>633.050051978326</v>
      </c>
      <c r="E506" s="39">
        <v>958.61865013860802</v>
      </c>
      <c r="F506" s="39">
        <v>79.884887511550602</v>
      </c>
      <c r="G506" s="49">
        <v>112</v>
      </c>
    </row>
    <row r="507" spans="1:7" x14ac:dyDescent="0.25">
      <c r="A507" s="43">
        <v>506</v>
      </c>
      <c r="B507" s="37">
        <v>10</v>
      </c>
      <c r="C507" s="44">
        <v>20193.5934107016</v>
      </c>
      <c r="D507" s="48">
        <v>633.050051978326</v>
      </c>
      <c r="E507" s="39">
        <v>958.61865013860802</v>
      </c>
      <c r="F507" s="39">
        <v>79.884887511550602</v>
      </c>
      <c r="G507" s="49">
        <v>112</v>
      </c>
    </row>
    <row r="508" spans="1:7" x14ac:dyDescent="0.25">
      <c r="A508" s="43">
        <v>507</v>
      </c>
      <c r="B508" s="37">
        <v>11</v>
      </c>
      <c r="C508" s="44">
        <v>23735.822109705699</v>
      </c>
      <c r="D508" s="48">
        <v>633.050051978326</v>
      </c>
      <c r="E508" s="39">
        <v>958.61865013860802</v>
      </c>
      <c r="F508" s="39">
        <v>79.884887511550602</v>
      </c>
      <c r="G508" s="49">
        <v>112</v>
      </c>
    </row>
    <row r="509" spans="1:7" x14ac:dyDescent="0.25">
      <c r="A509" s="43">
        <v>508</v>
      </c>
      <c r="B509" s="37">
        <v>6</v>
      </c>
      <c r="C509" s="44">
        <v>14942.526191876301</v>
      </c>
      <c r="D509" s="48">
        <v>633.050051978326</v>
      </c>
      <c r="E509" s="39">
        <v>958.61865013860802</v>
      </c>
      <c r="F509" s="39">
        <v>79.884887511550602</v>
      </c>
      <c r="G509" s="49">
        <v>112</v>
      </c>
    </row>
    <row r="510" spans="1:7" x14ac:dyDescent="0.25">
      <c r="A510" s="43">
        <v>509</v>
      </c>
      <c r="B510" s="37">
        <v>6</v>
      </c>
      <c r="C510" s="44">
        <v>11675.330363941899</v>
      </c>
      <c r="D510" s="48">
        <v>633.050051978326</v>
      </c>
      <c r="E510" s="39">
        <v>958.61865013860802</v>
      </c>
      <c r="F510" s="39">
        <v>79.884887511550602</v>
      </c>
      <c r="G510" s="49">
        <v>112</v>
      </c>
    </row>
    <row r="511" spans="1:7" x14ac:dyDescent="0.25">
      <c r="A511" s="43">
        <v>510</v>
      </c>
      <c r="B511" s="37">
        <v>9</v>
      </c>
      <c r="C511" s="44">
        <v>17226.713146636699</v>
      </c>
      <c r="D511" s="48">
        <v>633.050051978326</v>
      </c>
      <c r="E511" s="39">
        <v>958.61865013860802</v>
      </c>
      <c r="F511" s="39">
        <v>79.884887511550602</v>
      </c>
      <c r="G511" s="49">
        <v>112</v>
      </c>
    </row>
    <row r="512" spans="1:7" x14ac:dyDescent="0.25">
      <c r="A512" s="43">
        <v>511</v>
      </c>
      <c r="B512" s="37">
        <v>7</v>
      </c>
      <c r="C512" s="44">
        <v>13689.196406393999</v>
      </c>
      <c r="D512" s="48">
        <v>633.050051978326</v>
      </c>
      <c r="E512" s="39">
        <v>958.61865013860802</v>
      </c>
      <c r="F512" s="39">
        <v>79.884887511550602</v>
      </c>
      <c r="G512" s="49">
        <v>112</v>
      </c>
    </row>
    <row r="513" spans="1:7" x14ac:dyDescent="0.25">
      <c r="A513" s="43">
        <v>512</v>
      </c>
      <c r="B513" s="37">
        <v>5</v>
      </c>
      <c r="C513" s="44">
        <v>9940.5964526465505</v>
      </c>
      <c r="D513" s="48">
        <v>633.050051978326</v>
      </c>
      <c r="E513" s="39">
        <v>958.61865013860802</v>
      </c>
      <c r="F513" s="39">
        <v>79.884887511550602</v>
      </c>
      <c r="G513" s="49">
        <v>112</v>
      </c>
    </row>
    <row r="514" spans="1:7" x14ac:dyDescent="0.25">
      <c r="A514" s="43">
        <v>513</v>
      </c>
      <c r="B514" s="37">
        <v>8</v>
      </c>
      <c r="C514" s="44">
        <v>19128.319716661201</v>
      </c>
      <c r="D514" s="48">
        <v>633.050051978326</v>
      </c>
      <c r="E514" s="39">
        <v>958.61865013860802</v>
      </c>
      <c r="F514" s="39">
        <v>79.884887511550602</v>
      </c>
      <c r="G514" s="49">
        <v>112</v>
      </c>
    </row>
    <row r="515" spans="1:7" x14ac:dyDescent="0.25">
      <c r="A515" s="43">
        <v>514</v>
      </c>
      <c r="B515" s="37">
        <v>11</v>
      </c>
      <c r="C515" s="44">
        <v>22225.369611268801</v>
      </c>
      <c r="D515" s="48">
        <v>633.050051978326</v>
      </c>
      <c r="E515" s="39">
        <v>958.61865013860802</v>
      </c>
      <c r="F515" s="39">
        <v>79.884887511550602</v>
      </c>
      <c r="G515" s="49">
        <v>112</v>
      </c>
    </row>
    <row r="516" spans="1:7" x14ac:dyDescent="0.25">
      <c r="A516" s="43">
        <v>515</v>
      </c>
      <c r="B516" s="37">
        <v>6</v>
      </c>
      <c r="C516" s="44">
        <v>14581.049851869901</v>
      </c>
      <c r="D516" s="48">
        <v>633.050051978326</v>
      </c>
      <c r="E516" s="39">
        <v>958.61865013860802</v>
      </c>
      <c r="F516" s="39">
        <v>79.884887511550602</v>
      </c>
      <c r="G516" s="49">
        <v>112</v>
      </c>
    </row>
    <row r="517" spans="1:7" x14ac:dyDescent="0.25">
      <c r="A517" s="43">
        <v>516</v>
      </c>
      <c r="B517" s="37">
        <v>5</v>
      </c>
      <c r="C517" s="44">
        <v>11140.8163182804</v>
      </c>
      <c r="D517" s="48">
        <v>633.050051978326</v>
      </c>
      <c r="E517" s="39">
        <v>958.61865013860802</v>
      </c>
      <c r="F517" s="39">
        <v>79.884887511550602</v>
      </c>
      <c r="G517" s="49">
        <v>112</v>
      </c>
    </row>
    <row r="518" spans="1:7" x14ac:dyDescent="0.25">
      <c r="A518" s="43">
        <v>517</v>
      </c>
      <c r="B518" s="37">
        <v>10</v>
      </c>
      <c r="C518" s="44">
        <v>20119.066878788599</v>
      </c>
      <c r="D518" s="48">
        <v>633.050051978326</v>
      </c>
      <c r="E518" s="39">
        <v>958.61865013860802</v>
      </c>
      <c r="F518" s="39">
        <v>79.884887511550602</v>
      </c>
      <c r="G518" s="49">
        <v>112</v>
      </c>
    </row>
    <row r="519" spans="1:7" x14ac:dyDescent="0.25">
      <c r="A519" s="43">
        <v>518</v>
      </c>
      <c r="B519" s="37">
        <v>15</v>
      </c>
      <c r="C519" s="44">
        <v>28782.340946337401</v>
      </c>
      <c r="D519" s="48">
        <v>633.050051978326</v>
      </c>
      <c r="E519" s="39">
        <v>958.61865013860802</v>
      </c>
      <c r="F519" s="39">
        <v>79.884887511550602</v>
      </c>
      <c r="G519" s="49">
        <v>112</v>
      </c>
    </row>
    <row r="520" spans="1:7" x14ac:dyDescent="0.25">
      <c r="A520" s="43">
        <v>519</v>
      </c>
      <c r="B520" s="37">
        <v>7</v>
      </c>
      <c r="C520" s="44">
        <v>14508.0984235577</v>
      </c>
      <c r="D520" s="48">
        <v>633.050051978326</v>
      </c>
      <c r="E520" s="39">
        <v>958.61865013860802</v>
      </c>
      <c r="F520" s="39">
        <v>79.884887511550602</v>
      </c>
      <c r="G520" s="49">
        <v>112</v>
      </c>
    </row>
    <row r="521" spans="1:7" x14ac:dyDescent="0.25">
      <c r="A521" s="43">
        <v>520</v>
      </c>
      <c r="B521" s="37">
        <v>7</v>
      </c>
      <c r="C521" s="44">
        <v>14829.420321531001</v>
      </c>
      <c r="D521" s="48">
        <v>633.050051978326</v>
      </c>
      <c r="E521" s="39">
        <v>958.61865013860802</v>
      </c>
      <c r="F521" s="39">
        <v>79.884887511550602</v>
      </c>
      <c r="G521" s="49">
        <v>112</v>
      </c>
    </row>
    <row r="522" spans="1:7" x14ac:dyDescent="0.25">
      <c r="A522" s="43">
        <v>521</v>
      </c>
      <c r="B522" s="37">
        <v>6</v>
      </c>
      <c r="C522" s="44">
        <v>13832.6791305184</v>
      </c>
      <c r="D522" s="48">
        <v>633.050051978326</v>
      </c>
      <c r="E522" s="39">
        <v>958.61865013860802</v>
      </c>
      <c r="F522" s="39">
        <v>79.884887511550602</v>
      </c>
      <c r="G522" s="49">
        <v>112</v>
      </c>
    </row>
    <row r="523" spans="1:7" x14ac:dyDescent="0.25">
      <c r="A523" s="43">
        <v>522</v>
      </c>
      <c r="B523" s="37">
        <v>15</v>
      </c>
      <c r="C523" s="44">
        <v>31571.6510996045</v>
      </c>
      <c r="D523" s="48">
        <v>633.050051978326</v>
      </c>
      <c r="E523" s="39">
        <v>958.61865013860802</v>
      </c>
      <c r="F523" s="39">
        <v>79.884887511550602</v>
      </c>
      <c r="G523" s="49">
        <v>112</v>
      </c>
    </row>
    <row r="524" spans="1:7" x14ac:dyDescent="0.25">
      <c r="A524" s="43">
        <v>523</v>
      </c>
      <c r="B524" s="37">
        <v>10</v>
      </c>
      <c r="C524" s="44">
        <v>21053.683094260701</v>
      </c>
      <c r="D524" s="48">
        <v>633.050051978326</v>
      </c>
      <c r="E524" s="39">
        <v>958.61865013860802</v>
      </c>
      <c r="F524" s="39">
        <v>79.884887511550602</v>
      </c>
      <c r="G524" s="49">
        <v>112</v>
      </c>
    </row>
    <row r="525" spans="1:7" x14ac:dyDescent="0.25">
      <c r="A525" s="43">
        <v>524</v>
      </c>
      <c r="B525" s="37">
        <v>7</v>
      </c>
      <c r="C525" s="44">
        <v>14887.0894584948</v>
      </c>
      <c r="D525" s="48">
        <v>633.050051978326</v>
      </c>
      <c r="E525" s="39">
        <v>958.61865013860802</v>
      </c>
      <c r="F525" s="39">
        <v>79.884887511550602</v>
      </c>
      <c r="G525" s="49">
        <v>112</v>
      </c>
    </row>
    <row r="526" spans="1:7" x14ac:dyDescent="0.25">
      <c r="A526" s="43">
        <v>525</v>
      </c>
      <c r="B526" s="37">
        <v>10</v>
      </c>
      <c r="C526" s="44">
        <v>19821.293359681</v>
      </c>
      <c r="D526" s="48">
        <v>633.050051978326</v>
      </c>
      <c r="E526" s="39">
        <v>958.61865013860802</v>
      </c>
      <c r="F526" s="39">
        <v>79.884887511550602</v>
      </c>
      <c r="G526" s="49">
        <v>112</v>
      </c>
    </row>
    <row r="527" spans="1:7" x14ac:dyDescent="0.25">
      <c r="A527" s="43">
        <v>526</v>
      </c>
      <c r="B527" s="37">
        <v>12</v>
      </c>
      <c r="C527" s="44">
        <v>29723.329738199998</v>
      </c>
      <c r="D527" s="48">
        <v>633.050051978326</v>
      </c>
      <c r="E527" s="39">
        <v>958.61865013860802</v>
      </c>
      <c r="F527" s="39">
        <v>79.884887511550602</v>
      </c>
      <c r="G527" s="49">
        <v>112</v>
      </c>
    </row>
    <row r="528" spans="1:7" x14ac:dyDescent="0.25">
      <c r="A528" s="43">
        <v>527</v>
      </c>
      <c r="B528" s="37">
        <v>11</v>
      </c>
      <c r="C528" s="44">
        <v>22703.074450136301</v>
      </c>
      <c r="D528" s="48">
        <v>633.050051978326</v>
      </c>
      <c r="E528" s="39">
        <v>958.61865013860802</v>
      </c>
      <c r="F528" s="39">
        <v>79.884887511550602</v>
      </c>
      <c r="G528" s="49">
        <v>112</v>
      </c>
    </row>
    <row r="529" spans="1:7" x14ac:dyDescent="0.25">
      <c r="A529" s="43">
        <v>528</v>
      </c>
      <c r="B529" s="37">
        <v>5</v>
      </c>
      <c r="C529" s="44">
        <v>10619.7028942174</v>
      </c>
      <c r="D529" s="48">
        <v>633.050051978326</v>
      </c>
      <c r="E529" s="39">
        <v>958.61865013860802</v>
      </c>
      <c r="F529" s="39">
        <v>79.884887511550602</v>
      </c>
      <c r="G529" s="49">
        <v>112</v>
      </c>
    </row>
    <row r="530" spans="1:7" x14ac:dyDescent="0.25">
      <c r="A530" s="43">
        <v>529</v>
      </c>
      <c r="B530" s="37">
        <v>8</v>
      </c>
      <c r="C530" s="44">
        <v>17339.732754631699</v>
      </c>
      <c r="D530" s="48">
        <v>633.050051978326</v>
      </c>
      <c r="E530" s="39">
        <v>958.61865013860802</v>
      </c>
      <c r="F530" s="39">
        <v>79.884887511550602</v>
      </c>
      <c r="G530" s="49">
        <v>112</v>
      </c>
    </row>
    <row r="531" spans="1:7" x14ac:dyDescent="0.25">
      <c r="A531" s="43">
        <v>530</v>
      </c>
      <c r="B531" s="37">
        <v>4</v>
      </c>
      <c r="C531" s="44">
        <v>8768.0105876043508</v>
      </c>
      <c r="D531" s="48">
        <v>633.050051978326</v>
      </c>
      <c r="E531" s="39">
        <v>958.61865013860802</v>
      </c>
      <c r="F531" s="39">
        <v>79.884887511550602</v>
      </c>
      <c r="G531" s="49">
        <v>112</v>
      </c>
    </row>
    <row r="532" spans="1:7" x14ac:dyDescent="0.25">
      <c r="A532" s="43">
        <v>531</v>
      </c>
      <c r="B532" s="37">
        <v>3</v>
      </c>
      <c r="C532" s="44">
        <v>6601.2335303794198</v>
      </c>
      <c r="D532" s="48">
        <v>633.050051978326</v>
      </c>
      <c r="E532" s="39">
        <v>958.61865013860802</v>
      </c>
      <c r="F532" s="39">
        <v>79.884887511550602</v>
      </c>
      <c r="G532" s="49">
        <v>112</v>
      </c>
    </row>
    <row r="533" spans="1:7" x14ac:dyDescent="0.25">
      <c r="A533" s="43">
        <v>532</v>
      </c>
      <c r="B533" s="37">
        <v>8</v>
      </c>
      <c r="C533" s="44">
        <v>18994.509986197801</v>
      </c>
      <c r="D533" s="48">
        <v>633.050051978326</v>
      </c>
      <c r="E533" s="39">
        <v>958.61865013860802</v>
      </c>
      <c r="F533" s="39">
        <v>79.884887511550602</v>
      </c>
      <c r="G533" s="49">
        <v>112</v>
      </c>
    </row>
    <row r="534" spans="1:7" x14ac:dyDescent="0.25">
      <c r="A534" s="43">
        <v>533</v>
      </c>
      <c r="B534" s="37">
        <v>9</v>
      </c>
      <c r="C534" s="44">
        <v>17250.309113265299</v>
      </c>
      <c r="D534" s="48">
        <v>633.050051978326</v>
      </c>
      <c r="E534" s="39">
        <v>958.61865013860802</v>
      </c>
      <c r="F534" s="39">
        <v>79.884887511550602</v>
      </c>
      <c r="G534" s="49">
        <v>112</v>
      </c>
    </row>
    <row r="535" spans="1:7" x14ac:dyDescent="0.25">
      <c r="A535" s="43">
        <v>534</v>
      </c>
      <c r="B535" s="37">
        <v>15</v>
      </c>
      <c r="C535" s="44">
        <v>32155.119909290501</v>
      </c>
      <c r="D535" s="48">
        <v>633.050051978326</v>
      </c>
      <c r="E535" s="39">
        <v>958.61865013860802</v>
      </c>
      <c r="F535" s="39">
        <v>79.884887511550602</v>
      </c>
      <c r="G535" s="49">
        <v>112</v>
      </c>
    </row>
    <row r="536" spans="1:7" x14ac:dyDescent="0.25">
      <c r="A536" s="43">
        <v>535</v>
      </c>
      <c r="B536" s="37">
        <v>3</v>
      </c>
      <c r="C536" s="44">
        <v>5556.31193441494</v>
      </c>
      <c r="D536" s="48">
        <v>633.050051978326</v>
      </c>
      <c r="E536" s="39">
        <v>958.61865013860802</v>
      </c>
      <c r="F536" s="39">
        <v>79.884887511550602</v>
      </c>
      <c r="G536" s="49">
        <v>112</v>
      </c>
    </row>
    <row r="537" spans="1:7" x14ac:dyDescent="0.25">
      <c r="A537" s="43">
        <v>536</v>
      </c>
      <c r="B537" s="37">
        <v>7</v>
      </c>
      <c r="C537" s="44">
        <v>15648.619479417101</v>
      </c>
      <c r="D537" s="48">
        <v>633.050051978326</v>
      </c>
      <c r="E537" s="39">
        <v>958.61865013860802</v>
      </c>
      <c r="F537" s="39">
        <v>79.884887511550602</v>
      </c>
      <c r="G537" s="49">
        <v>112</v>
      </c>
    </row>
    <row r="538" spans="1:7" x14ac:dyDescent="0.25">
      <c r="A538" s="43">
        <v>537</v>
      </c>
      <c r="B538" s="37">
        <v>5</v>
      </c>
      <c r="C538" s="44">
        <v>9493.6384850844497</v>
      </c>
      <c r="D538" s="48">
        <v>633.050051978326</v>
      </c>
      <c r="E538" s="39">
        <v>958.61865013860802</v>
      </c>
      <c r="F538" s="39">
        <v>79.884887511550602</v>
      </c>
      <c r="G538" s="49">
        <v>112</v>
      </c>
    </row>
    <row r="539" spans="1:7" x14ac:dyDescent="0.25">
      <c r="A539" s="43">
        <v>538</v>
      </c>
      <c r="B539" s="37">
        <v>6</v>
      </c>
      <c r="C539" s="44">
        <v>13726.4498702732</v>
      </c>
      <c r="D539" s="48">
        <v>633.050051978326</v>
      </c>
      <c r="E539" s="39">
        <v>958.61865013860802</v>
      </c>
      <c r="F539" s="39">
        <v>79.884887511550602</v>
      </c>
      <c r="G539" s="49">
        <v>112</v>
      </c>
    </row>
    <row r="540" spans="1:7" x14ac:dyDescent="0.25">
      <c r="A540" s="43">
        <v>539</v>
      </c>
      <c r="B540" s="37">
        <v>8</v>
      </c>
      <c r="C540" s="44">
        <v>16091.899049641401</v>
      </c>
      <c r="D540" s="48">
        <v>633.050051978326</v>
      </c>
      <c r="E540" s="39">
        <v>958.61865013860802</v>
      </c>
      <c r="F540" s="39">
        <v>79.884887511550602</v>
      </c>
      <c r="G540" s="49">
        <v>112</v>
      </c>
    </row>
    <row r="541" spans="1:7" x14ac:dyDescent="0.25">
      <c r="A541" s="43">
        <v>540</v>
      </c>
      <c r="B541" s="37">
        <v>11</v>
      </c>
      <c r="C541" s="44">
        <v>24695.4035268814</v>
      </c>
      <c r="D541" s="48">
        <v>633.050051978326</v>
      </c>
      <c r="E541" s="39">
        <v>958.61865013860802</v>
      </c>
      <c r="F541" s="39">
        <v>79.884887511550602</v>
      </c>
      <c r="G541" s="49">
        <v>112</v>
      </c>
    </row>
    <row r="542" spans="1:7" x14ac:dyDescent="0.25">
      <c r="A542" s="43">
        <v>541</v>
      </c>
      <c r="B542" s="37">
        <v>13</v>
      </c>
      <c r="C542" s="44">
        <v>29237.7986574356</v>
      </c>
      <c r="D542" s="48">
        <v>633.050051978326</v>
      </c>
      <c r="E542" s="39">
        <v>958.61865013860802</v>
      </c>
      <c r="F542" s="39">
        <v>79.884887511550602</v>
      </c>
      <c r="G542" s="49">
        <v>112</v>
      </c>
    </row>
    <row r="543" spans="1:7" x14ac:dyDescent="0.25">
      <c r="A543" s="43">
        <v>542</v>
      </c>
      <c r="B543" s="37">
        <v>11</v>
      </c>
      <c r="C543" s="44">
        <v>22041.383305230102</v>
      </c>
      <c r="D543" s="48">
        <v>633.050051978326</v>
      </c>
      <c r="E543" s="39">
        <v>958.61865013860802</v>
      </c>
      <c r="F543" s="39">
        <v>79.884887511550602</v>
      </c>
      <c r="G543" s="49">
        <v>112</v>
      </c>
    </row>
    <row r="544" spans="1:7" x14ac:dyDescent="0.25">
      <c r="A544" s="43">
        <v>543</v>
      </c>
      <c r="B544" s="37">
        <v>6</v>
      </c>
      <c r="C544" s="44">
        <v>12675.7740280283</v>
      </c>
      <c r="D544" s="48">
        <v>633.050051978326</v>
      </c>
      <c r="E544" s="39">
        <v>958.61865013860802</v>
      </c>
      <c r="F544" s="39">
        <v>79.884887511550602</v>
      </c>
      <c r="G544" s="49">
        <v>112</v>
      </c>
    </row>
    <row r="545" spans="1:7" x14ac:dyDescent="0.25">
      <c r="A545" s="43">
        <v>544</v>
      </c>
      <c r="B545" s="37">
        <v>10</v>
      </c>
      <c r="C545" s="44">
        <v>19064.933846772899</v>
      </c>
      <c r="D545" s="43">
        <v>633.050051978326</v>
      </c>
      <c r="E545" s="37">
        <v>958.61865013860802</v>
      </c>
      <c r="F545" s="38">
        <v>79.884887511550602</v>
      </c>
      <c r="G545" s="50">
        <v>112</v>
      </c>
    </row>
    <row r="546" spans="1:7" x14ac:dyDescent="0.25">
      <c r="A546" s="43">
        <v>545</v>
      </c>
      <c r="B546" s="39">
        <v>8</v>
      </c>
      <c r="C546" s="44">
        <v>16807.997319730399</v>
      </c>
      <c r="D546" s="48">
        <v>633.050051978326</v>
      </c>
      <c r="E546" s="39">
        <v>958.61865013860802</v>
      </c>
      <c r="F546" s="39">
        <v>79.884887511550602</v>
      </c>
      <c r="G546" s="49">
        <v>112</v>
      </c>
    </row>
    <row r="547" spans="1:7" x14ac:dyDescent="0.25">
      <c r="A547" s="43">
        <v>546</v>
      </c>
      <c r="B547" s="37">
        <v>8</v>
      </c>
      <c r="C547" s="44">
        <v>14774.438579612201</v>
      </c>
      <c r="D547" s="48">
        <v>633.050051978326</v>
      </c>
      <c r="E547" s="39">
        <v>958.61865013860802</v>
      </c>
      <c r="F547" s="39">
        <v>79.884887511550602</v>
      </c>
      <c r="G547" s="49">
        <v>112</v>
      </c>
    </row>
    <row r="548" spans="1:7" x14ac:dyDescent="0.25">
      <c r="A548" s="43">
        <v>547</v>
      </c>
      <c r="B548" s="37">
        <v>1</v>
      </c>
      <c r="C548" s="44">
        <v>2778.0967880081098</v>
      </c>
      <c r="D548" s="48">
        <v>633.050051978326</v>
      </c>
      <c r="E548" s="39">
        <v>958.61865013860802</v>
      </c>
      <c r="F548" s="39">
        <v>79.884887511550602</v>
      </c>
      <c r="G548" s="49">
        <v>112</v>
      </c>
    </row>
    <row r="549" spans="1:7" x14ac:dyDescent="0.25">
      <c r="A549" s="43">
        <v>548</v>
      </c>
      <c r="B549" s="37">
        <v>8</v>
      </c>
      <c r="C549" s="44">
        <v>17962.0857596883</v>
      </c>
      <c r="D549" s="48">
        <v>633.050051978326</v>
      </c>
      <c r="E549" s="39">
        <v>958.61865013860802</v>
      </c>
      <c r="F549" s="39">
        <v>79.884887511550602</v>
      </c>
      <c r="G549" s="49">
        <v>112</v>
      </c>
    </row>
    <row r="550" spans="1:7" x14ac:dyDescent="0.25">
      <c r="A550" s="43">
        <v>549</v>
      </c>
      <c r="B550" s="37">
        <v>12</v>
      </c>
      <c r="C550" s="44">
        <v>24486.6005594856</v>
      </c>
      <c r="D550" s="48">
        <v>633.050051978326</v>
      </c>
      <c r="E550" s="39">
        <v>958.61865013860802</v>
      </c>
      <c r="F550" s="39">
        <v>79.884887511550602</v>
      </c>
      <c r="G550" s="49">
        <v>112</v>
      </c>
    </row>
    <row r="551" spans="1:7" x14ac:dyDescent="0.25">
      <c r="A551" s="43">
        <v>550</v>
      </c>
      <c r="B551" s="37">
        <v>6</v>
      </c>
      <c r="C551" s="44">
        <v>13528.921595133501</v>
      </c>
      <c r="D551" s="48">
        <v>633.050051978326</v>
      </c>
      <c r="E551" s="39">
        <v>958.61865013860802</v>
      </c>
      <c r="F551" s="39">
        <v>79.884887511550602</v>
      </c>
      <c r="G551" s="49">
        <v>112</v>
      </c>
    </row>
    <row r="552" spans="1:7" x14ac:dyDescent="0.25">
      <c r="A552" s="43">
        <v>551</v>
      </c>
      <c r="B552" s="37">
        <v>11</v>
      </c>
      <c r="C552" s="44">
        <v>23973.139973964098</v>
      </c>
      <c r="D552" s="48">
        <v>633.050051978326</v>
      </c>
      <c r="E552" s="39">
        <v>958.61865013860802</v>
      </c>
      <c r="F552" s="39">
        <v>79.884887511550602</v>
      </c>
      <c r="G552" s="49">
        <v>112</v>
      </c>
    </row>
    <row r="553" spans="1:7" x14ac:dyDescent="0.25">
      <c r="A553" s="43">
        <v>552</v>
      </c>
      <c r="B553" s="37">
        <v>7</v>
      </c>
      <c r="C553" s="44">
        <v>15390.3819608259</v>
      </c>
      <c r="D553" s="48">
        <v>633.050051978326</v>
      </c>
      <c r="E553" s="39">
        <v>958.61865013860802</v>
      </c>
      <c r="F553" s="39">
        <v>79.884887511550602</v>
      </c>
      <c r="G553" s="49">
        <v>112</v>
      </c>
    </row>
    <row r="554" spans="1:7" x14ac:dyDescent="0.25">
      <c r="A554" s="43">
        <v>553</v>
      </c>
      <c r="B554" s="37">
        <v>11</v>
      </c>
      <c r="C554" s="44">
        <v>23836.3450439634</v>
      </c>
      <c r="D554" s="48">
        <v>633.050051978326</v>
      </c>
      <c r="E554" s="39">
        <v>958.61865013860802</v>
      </c>
      <c r="F554" s="39">
        <v>79.884887511550602</v>
      </c>
      <c r="G554" s="49">
        <v>112</v>
      </c>
    </row>
    <row r="555" spans="1:7" x14ac:dyDescent="0.25">
      <c r="A555" s="43">
        <v>554</v>
      </c>
      <c r="B555" s="37">
        <v>7</v>
      </c>
      <c r="C555" s="44">
        <v>14640.749960856099</v>
      </c>
      <c r="D555" s="48">
        <v>633.050051978326</v>
      </c>
      <c r="E555" s="39">
        <v>958.61865013860802</v>
      </c>
      <c r="F555" s="39">
        <v>79.884887511550602</v>
      </c>
      <c r="G555" s="49">
        <v>112</v>
      </c>
    </row>
    <row r="556" spans="1:7" x14ac:dyDescent="0.25">
      <c r="A556" s="43">
        <v>555</v>
      </c>
      <c r="B556" s="37">
        <v>6</v>
      </c>
      <c r="C556" s="44">
        <v>11857.222814680999</v>
      </c>
      <c r="D556" s="48">
        <v>633.050051978326</v>
      </c>
      <c r="E556" s="39">
        <v>958.61865013860802</v>
      </c>
      <c r="F556" s="39">
        <v>79.884887511550602</v>
      </c>
      <c r="G556" s="49">
        <v>112</v>
      </c>
    </row>
    <row r="557" spans="1:7" x14ac:dyDescent="0.25">
      <c r="A557" s="43">
        <v>556</v>
      </c>
      <c r="B557" s="37">
        <v>6</v>
      </c>
      <c r="C557" s="44">
        <v>11522.343872581299</v>
      </c>
      <c r="D557" s="48">
        <v>633.050051978326</v>
      </c>
      <c r="E557" s="39">
        <v>958.61865013860802</v>
      </c>
      <c r="F557" s="39">
        <v>79.884887511550602</v>
      </c>
      <c r="G557" s="49">
        <v>112</v>
      </c>
    </row>
    <row r="558" spans="1:7" x14ac:dyDescent="0.25">
      <c r="A558" s="43">
        <v>557</v>
      </c>
      <c r="B558" s="37">
        <v>5</v>
      </c>
      <c r="C558" s="44">
        <v>11330.502158155699</v>
      </c>
      <c r="D558" s="48">
        <v>633.050051978326</v>
      </c>
      <c r="E558" s="39">
        <v>958.61865013860802</v>
      </c>
      <c r="F558" s="39">
        <v>79.884887511550602</v>
      </c>
      <c r="G558" s="49">
        <v>112</v>
      </c>
    </row>
    <row r="559" spans="1:7" x14ac:dyDescent="0.25">
      <c r="A559" s="43">
        <v>558</v>
      </c>
      <c r="B559" s="37">
        <v>9</v>
      </c>
      <c r="C559" s="44">
        <v>19786.084138725</v>
      </c>
      <c r="D559" s="48">
        <v>633.050051978326</v>
      </c>
      <c r="E559" s="39">
        <v>958.61865013860802</v>
      </c>
      <c r="F559" s="39">
        <v>79.884887511550602</v>
      </c>
      <c r="G559" s="49">
        <v>112</v>
      </c>
    </row>
    <row r="560" spans="1:7" x14ac:dyDescent="0.25">
      <c r="A560" s="43">
        <v>559</v>
      </c>
      <c r="B560" s="37">
        <v>7</v>
      </c>
      <c r="C560" s="44">
        <v>14562.5283454698</v>
      </c>
      <c r="D560" s="48">
        <v>633.050051978326</v>
      </c>
      <c r="E560" s="39">
        <v>958.61865013860802</v>
      </c>
      <c r="F560" s="39">
        <v>79.884887511550602</v>
      </c>
      <c r="G560" s="49">
        <v>112</v>
      </c>
    </row>
    <row r="561" spans="1:7" x14ac:dyDescent="0.25">
      <c r="A561" s="43">
        <v>560</v>
      </c>
      <c r="B561" s="37">
        <v>6</v>
      </c>
      <c r="C561" s="44">
        <v>12331.7223037328</v>
      </c>
      <c r="D561" s="48">
        <v>633.050051978326</v>
      </c>
      <c r="E561" s="39">
        <v>958.61865013860802</v>
      </c>
      <c r="F561" s="39">
        <v>79.884887511550602</v>
      </c>
      <c r="G561" s="49">
        <v>112</v>
      </c>
    </row>
    <row r="562" spans="1:7" x14ac:dyDescent="0.25">
      <c r="A562" s="43">
        <v>561</v>
      </c>
      <c r="B562" s="37">
        <v>4</v>
      </c>
      <c r="C562" s="44">
        <v>7824.2531649980701</v>
      </c>
      <c r="D562" s="48">
        <v>633.050051978326</v>
      </c>
      <c r="E562" s="39">
        <v>958.61865013860802</v>
      </c>
      <c r="F562" s="39">
        <v>79.884887511550602</v>
      </c>
      <c r="G562" s="49">
        <v>112</v>
      </c>
    </row>
    <row r="563" spans="1:7" x14ac:dyDescent="0.25">
      <c r="A563" s="43">
        <v>562</v>
      </c>
      <c r="B563" s="37">
        <v>9</v>
      </c>
      <c r="C563" s="44">
        <v>16590.543867463999</v>
      </c>
      <c r="D563" s="48">
        <v>633.050051978326</v>
      </c>
      <c r="E563" s="39">
        <v>958.61865013860802</v>
      </c>
      <c r="F563" s="39">
        <v>79.884887511550602</v>
      </c>
      <c r="G563" s="49">
        <v>112</v>
      </c>
    </row>
    <row r="564" spans="1:7" x14ac:dyDescent="0.25">
      <c r="A564" s="43">
        <v>563</v>
      </c>
      <c r="B564" s="37">
        <v>4</v>
      </c>
      <c r="C564" s="44">
        <v>9430.9158689129508</v>
      </c>
      <c r="D564" s="48">
        <v>633.050051978326</v>
      </c>
      <c r="E564" s="39">
        <v>958.61865013860802</v>
      </c>
      <c r="F564" s="39">
        <v>79.884887511550602</v>
      </c>
      <c r="G564" s="49">
        <v>112</v>
      </c>
    </row>
    <row r="565" spans="1:7" x14ac:dyDescent="0.25">
      <c r="A565" s="43">
        <v>564</v>
      </c>
      <c r="B565" s="37">
        <v>9</v>
      </c>
      <c r="C565" s="44">
        <v>19358.2357974117</v>
      </c>
      <c r="D565" s="48">
        <v>633.050051978326</v>
      </c>
      <c r="E565" s="39">
        <v>958.61865013860802</v>
      </c>
      <c r="F565" s="39">
        <v>79.884887511550602</v>
      </c>
      <c r="G565" s="49">
        <v>112</v>
      </c>
    </row>
    <row r="566" spans="1:7" x14ac:dyDescent="0.25">
      <c r="A566" s="43">
        <v>565</v>
      </c>
      <c r="B566" s="37">
        <v>9</v>
      </c>
      <c r="C566" s="44">
        <v>18680.785724776499</v>
      </c>
      <c r="D566" s="48">
        <v>633.050051978326</v>
      </c>
      <c r="E566" s="39">
        <v>958.61865013860802</v>
      </c>
      <c r="F566" s="39">
        <v>79.884887511550602</v>
      </c>
      <c r="G566" s="49">
        <v>112</v>
      </c>
    </row>
    <row r="567" spans="1:7" x14ac:dyDescent="0.25">
      <c r="A567" s="43">
        <v>566</v>
      </c>
      <c r="B567" s="37">
        <v>11</v>
      </c>
      <c r="C567" s="44">
        <v>26250.500297128801</v>
      </c>
      <c r="D567" s="48">
        <v>633.050051978326</v>
      </c>
      <c r="E567" s="39">
        <v>958.61865013860802</v>
      </c>
      <c r="F567" s="39">
        <v>79.884887511550602</v>
      </c>
      <c r="G567" s="49">
        <v>112</v>
      </c>
    </row>
    <row r="568" spans="1:7" x14ac:dyDescent="0.25">
      <c r="A568" s="43">
        <v>567</v>
      </c>
      <c r="B568" s="37">
        <v>12</v>
      </c>
      <c r="C568" s="44">
        <v>24860.813930694199</v>
      </c>
      <c r="D568" s="48">
        <v>633.050051978326</v>
      </c>
      <c r="E568" s="39">
        <v>958.61865013860802</v>
      </c>
      <c r="F568" s="39">
        <v>79.884887511550602</v>
      </c>
      <c r="G568" s="49">
        <v>112</v>
      </c>
    </row>
    <row r="569" spans="1:7" x14ac:dyDescent="0.25">
      <c r="A569" s="43">
        <v>568</v>
      </c>
      <c r="B569" s="37">
        <v>6</v>
      </c>
      <c r="C569" s="44">
        <v>10243.0062575745</v>
      </c>
      <c r="D569" s="48">
        <v>633.050051978326</v>
      </c>
      <c r="E569" s="39">
        <v>958.61865013860802</v>
      </c>
      <c r="F569" s="39">
        <v>79.884887511550602</v>
      </c>
      <c r="G569" s="49">
        <v>112</v>
      </c>
    </row>
    <row r="570" spans="1:7" x14ac:dyDescent="0.25">
      <c r="A570" s="43">
        <v>569</v>
      </c>
      <c r="B570" s="37">
        <v>8</v>
      </c>
      <c r="C570" s="44">
        <v>19410.6462942297</v>
      </c>
      <c r="D570" s="48">
        <v>633.050051978326</v>
      </c>
      <c r="E570" s="39">
        <v>958.61865013860802</v>
      </c>
      <c r="F570" s="39">
        <v>79.884887511550602</v>
      </c>
      <c r="G570" s="49">
        <v>112</v>
      </c>
    </row>
    <row r="571" spans="1:7" x14ac:dyDescent="0.25">
      <c r="A571" s="43">
        <v>570</v>
      </c>
      <c r="B571" s="37">
        <v>5</v>
      </c>
      <c r="C571" s="44">
        <v>10377.713695913701</v>
      </c>
      <c r="D571" s="48">
        <v>633.050051978326</v>
      </c>
      <c r="E571" s="39">
        <v>958.61865013860802</v>
      </c>
      <c r="F571" s="39">
        <v>79.884887511550602</v>
      </c>
      <c r="G571" s="49">
        <v>112</v>
      </c>
    </row>
    <row r="572" spans="1:7" x14ac:dyDescent="0.25">
      <c r="A572" s="43">
        <v>571</v>
      </c>
      <c r="B572" s="37">
        <v>5</v>
      </c>
      <c r="C572" s="44">
        <v>11938.591640375</v>
      </c>
      <c r="D572" s="48">
        <v>633.050051978326</v>
      </c>
      <c r="E572" s="39">
        <v>958.61865013860802</v>
      </c>
      <c r="F572" s="39">
        <v>79.884887511550602</v>
      </c>
      <c r="G572" s="49">
        <v>112</v>
      </c>
    </row>
    <row r="573" spans="1:7" x14ac:dyDescent="0.25">
      <c r="A573" s="43">
        <v>572</v>
      </c>
      <c r="B573" s="37">
        <v>6</v>
      </c>
      <c r="C573" s="44">
        <v>12230.529846196299</v>
      </c>
      <c r="D573" s="48">
        <v>633.050051978326</v>
      </c>
      <c r="E573" s="39">
        <v>958.61865013860802</v>
      </c>
      <c r="F573" s="39">
        <v>79.884887511550602</v>
      </c>
      <c r="G573" s="49">
        <v>112</v>
      </c>
    </row>
    <row r="574" spans="1:7" x14ac:dyDescent="0.25">
      <c r="A574" s="43">
        <v>573</v>
      </c>
      <c r="B574" s="37">
        <v>9</v>
      </c>
      <c r="C574" s="44">
        <v>17521.579118615398</v>
      </c>
      <c r="D574" s="48">
        <v>633.050051978326</v>
      </c>
      <c r="E574" s="39">
        <v>958.61865013860802</v>
      </c>
      <c r="F574" s="39">
        <v>79.884887511550602</v>
      </c>
      <c r="G574" s="49">
        <v>112</v>
      </c>
    </row>
    <row r="575" spans="1:7" x14ac:dyDescent="0.25">
      <c r="A575" s="43">
        <v>574</v>
      </c>
      <c r="B575" s="37">
        <v>6</v>
      </c>
      <c r="C575" s="44">
        <v>12727.456883382099</v>
      </c>
      <c r="D575" s="48">
        <v>633.050051978326</v>
      </c>
      <c r="E575" s="39">
        <v>958.61865013860802</v>
      </c>
      <c r="F575" s="39">
        <v>79.884887511550602</v>
      </c>
      <c r="G575" s="49">
        <v>112</v>
      </c>
    </row>
    <row r="576" spans="1:7" x14ac:dyDescent="0.25">
      <c r="A576" s="43">
        <v>575</v>
      </c>
      <c r="B576" s="37">
        <v>9</v>
      </c>
      <c r="C576" s="44">
        <v>20726.645751306802</v>
      </c>
      <c r="D576" s="48">
        <v>633.050051978326</v>
      </c>
      <c r="E576" s="39">
        <v>958.61865013860802</v>
      </c>
      <c r="F576" s="39">
        <v>79.884887511550602</v>
      </c>
      <c r="G576" s="49">
        <v>112</v>
      </c>
    </row>
    <row r="577" spans="1:7" x14ac:dyDescent="0.25">
      <c r="A577" s="43">
        <v>576</v>
      </c>
      <c r="B577" s="37">
        <v>7</v>
      </c>
      <c r="C577" s="44">
        <v>14916.215850205699</v>
      </c>
      <c r="D577" s="48">
        <v>633.050051978326</v>
      </c>
      <c r="E577" s="39">
        <v>958.61865013860802</v>
      </c>
      <c r="F577" s="39">
        <v>79.884887511550602</v>
      </c>
      <c r="G577" s="49">
        <v>112</v>
      </c>
    </row>
    <row r="578" spans="1:7" x14ac:dyDescent="0.25">
      <c r="A578" s="43">
        <v>577</v>
      </c>
      <c r="B578" s="37">
        <v>8</v>
      </c>
      <c r="C578" s="44">
        <v>17828.849750788599</v>
      </c>
      <c r="D578" s="48">
        <v>633.050051978326</v>
      </c>
      <c r="E578" s="39">
        <v>958.61865013860802</v>
      </c>
      <c r="F578" s="39">
        <v>79.884887511550602</v>
      </c>
      <c r="G578" s="49">
        <v>112</v>
      </c>
    </row>
    <row r="579" spans="1:7" x14ac:dyDescent="0.25">
      <c r="A579" s="43">
        <v>578</v>
      </c>
      <c r="B579" s="37">
        <v>7</v>
      </c>
      <c r="C579" s="44">
        <v>16275.7113536672</v>
      </c>
      <c r="D579" s="48">
        <v>633.050051978326</v>
      </c>
      <c r="E579" s="39">
        <v>958.61865013860802</v>
      </c>
      <c r="F579" s="39">
        <v>79.884887511550602</v>
      </c>
      <c r="G579" s="49">
        <v>112</v>
      </c>
    </row>
    <row r="580" spans="1:7" x14ac:dyDescent="0.25">
      <c r="A580" s="43">
        <v>579</v>
      </c>
      <c r="B580" s="37">
        <v>8</v>
      </c>
      <c r="C580" s="44">
        <v>17634.192988861501</v>
      </c>
      <c r="D580" s="48">
        <v>633.050051978326</v>
      </c>
      <c r="E580" s="39">
        <v>958.61865013860802</v>
      </c>
      <c r="F580" s="39">
        <v>79.884887511550602</v>
      </c>
      <c r="G580" s="49">
        <v>112</v>
      </c>
    </row>
    <row r="581" spans="1:7" x14ac:dyDescent="0.25">
      <c r="A581" s="43">
        <v>580</v>
      </c>
      <c r="B581" s="37">
        <v>9</v>
      </c>
      <c r="C581" s="44">
        <v>19154.793892515401</v>
      </c>
      <c r="D581" s="48">
        <v>633.050051978326</v>
      </c>
      <c r="E581" s="39">
        <v>958.61865013860802</v>
      </c>
      <c r="F581" s="39">
        <v>79.884887511550602</v>
      </c>
      <c r="G581" s="49">
        <v>112</v>
      </c>
    </row>
    <row r="582" spans="1:7" x14ac:dyDescent="0.25">
      <c r="A582" s="43">
        <v>581</v>
      </c>
      <c r="B582" s="37">
        <v>5</v>
      </c>
      <c r="C582" s="44">
        <v>12200.7764764723</v>
      </c>
      <c r="D582" s="48">
        <v>633.050051978326</v>
      </c>
      <c r="E582" s="39">
        <v>958.61865013860802</v>
      </c>
      <c r="F582" s="39">
        <v>79.884887511550602</v>
      </c>
      <c r="G582" s="49">
        <v>112</v>
      </c>
    </row>
    <row r="583" spans="1:7" x14ac:dyDescent="0.25">
      <c r="A583" s="43">
        <v>582</v>
      </c>
      <c r="B583" s="37">
        <v>5</v>
      </c>
      <c r="C583" s="44">
        <v>12827.1365530817</v>
      </c>
      <c r="D583" s="48">
        <v>633.050051978326</v>
      </c>
      <c r="E583" s="39">
        <v>958.61865013860802</v>
      </c>
      <c r="F583" s="39">
        <v>79.884887511550602</v>
      </c>
      <c r="G583" s="49">
        <v>112</v>
      </c>
    </row>
    <row r="584" spans="1:7" x14ac:dyDescent="0.25">
      <c r="A584" s="43">
        <v>583</v>
      </c>
      <c r="B584" s="37">
        <v>2</v>
      </c>
      <c r="C584" s="44">
        <v>4808.8502230679096</v>
      </c>
      <c r="D584" s="48">
        <v>633.050051978326</v>
      </c>
      <c r="E584" s="39">
        <v>958.61865013860802</v>
      </c>
      <c r="F584" s="39">
        <v>79.884887511550602</v>
      </c>
      <c r="G584" s="49">
        <v>112</v>
      </c>
    </row>
    <row r="585" spans="1:7" x14ac:dyDescent="0.25">
      <c r="A585" s="43">
        <v>584</v>
      </c>
      <c r="B585" s="37">
        <v>8</v>
      </c>
      <c r="C585" s="44">
        <v>16740.628737766801</v>
      </c>
      <c r="D585" s="48">
        <v>633.050051978326</v>
      </c>
      <c r="E585" s="39">
        <v>958.61865013860802</v>
      </c>
      <c r="F585" s="39">
        <v>79.884887511550602</v>
      </c>
      <c r="G585" s="49">
        <v>112</v>
      </c>
    </row>
    <row r="586" spans="1:7" x14ac:dyDescent="0.25">
      <c r="A586" s="43">
        <v>585</v>
      </c>
      <c r="B586" s="37">
        <v>10</v>
      </c>
      <c r="C586" s="44">
        <v>19658.641594721401</v>
      </c>
      <c r="D586" s="48">
        <v>633.050051978326</v>
      </c>
      <c r="E586" s="39">
        <v>958.61865013860802</v>
      </c>
      <c r="F586" s="39">
        <v>79.884887511550602</v>
      </c>
      <c r="G586" s="49">
        <v>112</v>
      </c>
    </row>
    <row r="587" spans="1:7" x14ac:dyDescent="0.25">
      <c r="A587" s="43">
        <v>586</v>
      </c>
      <c r="B587" s="37">
        <v>10</v>
      </c>
      <c r="C587" s="44">
        <v>22102.900067400999</v>
      </c>
      <c r="D587" s="48">
        <v>633.050051978326</v>
      </c>
      <c r="E587" s="39">
        <v>958.61865013860802</v>
      </c>
      <c r="F587" s="39">
        <v>79.884887511550602</v>
      </c>
      <c r="G587" s="49">
        <v>112</v>
      </c>
    </row>
    <row r="588" spans="1:7" x14ac:dyDescent="0.25">
      <c r="A588" s="43">
        <v>587</v>
      </c>
      <c r="B588" s="37">
        <v>8</v>
      </c>
      <c r="C588" s="44">
        <v>17137.610834905201</v>
      </c>
      <c r="D588" s="48">
        <v>633.050051978326</v>
      </c>
      <c r="E588" s="39">
        <v>958.61865013860802</v>
      </c>
      <c r="F588" s="39">
        <v>79.884887511550602</v>
      </c>
      <c r="G588" s="49">
        <v>112</v>
      </c>
    </row>
    <row r="589" spans="1:7" x14ac:dyDescent="0.25">
      <c r="A589" s="43">
        <v>588</v>
      </c>
      <c r="B589" s="37">
        <v>8</v>
      </c>
      <c r="C589" s="44">
        <v>16717.872930928501</v>
      </c>
      <c r="D589" s="48">
        <v>633.050051978326</v>
      </c>
      <c r="E589" s="39">
        <v>958.61865013860802</v>
      </c>
      <c r="F589" s="39">
        <v>79.884887511550602</v>
      </c>
      <c r="G589" s="49">
        <v>112</v>
      </c>
    </row>
    <row r="590" spans="1:7" x14ac:dyDescent="0.25">
      <c r="A590" s="43">
        <v>589</v>
      </c>
      <c r="B590" s="37">
        <v>10</v>
      </c>
      <c r="C590" s="44">
        <v>21042.686463635098</v>
      </c>
      <c r="D590" s="48">
        <v>633.050051978326</v>
      </c>
      <c r="E590" s="39">
        <v>958.61865013860802</v>
      </c>
      <c r="F590" s="39">
        <v>79.884887511550602</v>
      </c>
      <c r="G590" s="49">
        <v>112</v>
      </c>
    </row>
    <row r="591" spans="1:7" x14ac:dyDescent="0.25">
      <c r="A591" s="43">
        <v>590</v>
      </c>
      <c r="B591" s="37">
        <v>7</v>
      </c>
      <c r="C591" s="44">
        <v>15603.3483027158</v>
      </c>
      <c r="D591" s="48">
        <v>633.050051978326</v>
      </c>
      <c r="E591" s="39">
        <v>958.61865013860802</v>
      </c>
      <c r="F591" s="39">
        <v>79.884887511550602</v>
      </c>
      <c r="G591" s="49">
        <v>112</v>
      </c>
    </row>
    <row r="592" spans="1:7" x14ac:dyDescent="0.25">
      <c r="A592" s="43">
        <v>591</v>
      </c>
      <c r="B592" s="37">
        <v>7</v>
      </c>
      <c r="C592" s="44">
        <v>13052.2970804939</v>
      </c>
      <c r="D592" s="48">
        <v>633.050051978326</v>
      </c>
      <c r="E592" s="39">
        <v>958.61865013860802</v>
      </c>
      <c r="F592" s="39">
        <v>79.884887511550602</v>
      </c>
      <c r="G592" s="49">
        <v>112</v>
      </c>
    </row>
    <row r="593" spans="1:7" x14ac:dyDescent="0.25">
      <c r="A593" s="43">
        <v>592</v>
      </c>
      <c r="B593" s="37">
        <v>5</v>
      </c>
      <c r="C593" s="44">
        <v>9229.1718507296391</v>
      </c>
      <c r="D593" s="48">
        <v>633.050051978326</v>
      </c>
      <c r="E593" s="39">
        <v>958.61865013860802</v>
      </c>
      <c r="F593" s="39">
        <v>79.884887511550602</v>
      </c>
      <c r="G593" s="49">
        <v>112</v>
      </c>
    </row>
    <row r="594" spans="1:7" x14ac:dyDescent="0.25">
      <c r="A594" s="43">
        <v>593</v>
      </c>
      <c r="B594" s="37">
        <v>4</v>
      </c>
      <c r="C594" s="44">
        <v>8397.0360510517403</v>
      </c>
      <c r="D594" s="48">
        <v>633.050051978326</v>
      </c>
      <c r="E594" s="39">
        <v>958.61865013860802</v>
      </c>
      <c r="F594" s="39">
        <v>79.884887511550602</v>
      </c>
      <c r="G594" s="49">
        <v>112</v>
      </c>
    </row>
    <row r="595" spans="1:7" x14ac:dyDescent="0.25">
      <c r="A595" s="43">
        <v>594</v>
      </c>
      <c r="B595" s="37">
        <v>5</v>
      </c>
      <c r="C595" s="44">
        <v>10781.103857191199</v>
      </c>
      <c r="D595" s="48">
        <v>633.050051978326</v>
      </c>
      <c r="E595" s="39">
        <v>958.61865013860802</v>
      </c>
      <c r="F595" s="39">
        <v>79.884887511550602</v>
      </c>
      <c r="G595" s="49">
        <v>112</v>
      </c>
    </row>
    <row r="596" spans="1:7" x14ac:dyDescent="0.25">
      <c r="A596" s="43">
        <v>595</v>
      </c>
      <c r="B596" s="37">
        <v>11</v>
      </c>
      <c r="C596" s="44">
        <v>23533.1421221737</v>
      </c>
      <c r="D596" s="48">
        <v>633.050051978326</v>
      </c>
      <c r="E596" s="39">
        <v>958.61865013860802</v>
      </c>
      <c r="F596" s="39">
        <v>79.884887511550602</v>
      </c>
      <c r="G596" s="49">
        <v>112</v>
      </c>
    </row>
    <row r="597" spans="1:7" x14ac:dyDescent="0.25">
      <c r="A597" s="43">
        <v>596</v>
      </c>
      <c r="B597" s="37">
        <v>5</v>
      </c>
      <c r="C597" s="44">
        <v>11485.5828953411</v>
      </c>
      <c r="D597" s="48">
        <v>633.050051978326</v>
      </c>
      <c r="E597" s="39">
        <v>958.61865013860802</v>
      </c>
      <c r="F597" s="39">
        <v>79.884887511550602</v>
      </c>
      <c r="G597" s="49">
        <v>112</v>
      </c>
    </row>
    <row r="598" spans="1:7" x14ac:dyDescent="0.25">
      <c r="A598" s="43">
        <v>597</v>
      </c>
      <c r="B598" s="37">
        <v>8</v>
      </c>
      <c r="C598" s="44">
        <v>19081.876588897099</v>
      </c>
      <c r="D598" s="48">
        <v>633.050051978326</v>
      </c>
      <c r="E598" s="39">
        <v>958.61865013860802</v>
      </c>
      <c r="F598" s="39">
        <v>79.884887511550602</v>
      </c>
      <c r="G598" s="49">
        <v>112</v>
      </c>
    </row>
    <row r="599" spans="1:7" x14ac:dyDescent="0.25">
      <c r="A599" s="43">
        <v>598</v>
      </c>
      <c r="B599" s="37">
        <v>6</v>
      </c>
      <c r="C599" s="44">
        <v>11196.308521458201</v>
      </c>
      <c r="D599" s="48">
        <v>633.050051978326</v>
      </c>
      <c r="E599" s="39">
        <v>958.61865013860802</v>
      </c>
      <c r="F599" s="39">
        <v>79.884887511550602</v>
      </c>
      <c r="G599" s="49">
        <v>112</v>
      </c>
    </row>
    <row r="600" spans="1:7" x14ac:dyDescent="0.25">
      <c r="A600" s="43">
        <v>599</v>
      </c>
      <c r="B600" s="37">
        <v>9</v>
      </c>
      <c r="C600" s="44">
        <v>17995.321149013202</v>
      </c>
      <c r="D600" s="48">
        <v>633.050051978326</v>
      </c>
      <c r="E600" s="39">
        <v>958.61865013860802</v>
      </c>
      <c r="F600" s="39">
        <v>79.884887511550602</v>
      </c>
      <c r="G600" s="49">
        <v>112</v>
      </c>
    </row>
    <row r="601" spans="1:7" x14ac:dyDescent="0.25">
      <c r="A601" s="43">
        <v>600</v>
      </c>
      <c r="B601" s="37">
        <v>14</v>
      </c>
      <c r="C601" s="44">
        <v>30740.600816166901</v>
      </c>
      <c r="D601" s="48">
        <v>633.050051978326</v>
      </c>
      <c r="E601" s="39">
        <v>958.61865013860802</v>
      </c>
      <c r="F601" s="39">
        <v>79.884887511550602</v>
      </c>
      <c r="G601" s="49">
        <v>112</v>
      </c>
    </row>
    <row r="602" spans="1:7" x14ac:dyDescent="0.25">
      <c r="A602" s="43">
        <v>601</v>
      </c>
      <c r="B602" s="37">
        <v>12</v>
      </c>
      <c r="C602" s="44">
        <v>27368.254550361002</v>
      </c>
      <c r="D602" s="48">
        <v>633.050051978326</v>
      </c>
      <c r="E602" s="39">
        <v>958.61865013860802</v>
      </c>
      <c r="F602" s="39">
        <v>79.884887511550602</v>
      </c>
      <c r="G602" s="49">
        <v>112</v>
      </c>
    </row>
    <row r="603" spans="1:7" x14ac:dyDescent="0.25">
      <c r="A603" s="43">
        <v>602</v>
      </c>
      <c r="B603" s="37">
        <v>8</v>
      </c>
      <c r="C603" s="44">
        <v>16884.954407344401</v>
      </c>
      <c r="D603" s="48">
        <v>633.050051978326</v>
      </c>
      <c r="E603" s="39">
        <v>958.61865013860802</v>
      </c>
      <c r="F603" s="39">
        <v>79.884887511550602</v>
      </c>
      <c r="G603" s="49">
        <v>112</v>
      </c>
    </row>
    <row r="604" spans="1:7" x14ac:dyDescent="0.25">
      <c r="A604" s="43">
        <v>603</v>
      </c>
      <c r="B604" s="37">
        <v>12</v>
      </c>
      <c r="C604" s="44">
        <v>25813.957024287702</v>
      </c>
      <c r="D604" s="48">
        <v>633.050051978326</v>
      </c>
      <c r="E604" s="39">
        <v>958.61865013860802</v>
      </c>
      <c r="F604" s="39">
        <v>79.884887511550602</v>
      </c>
      <c r="G604" s="49">
        <v>112</v>
      </c>
    </row>
    <row r="605" spans="1:7" x14ac:dyDescent="0.25">
      <c r="A605" s="43">
        <v>604</v>
      </c>
      <c r="B605" s="37">
        <v>7</v>
      </c>
      <c r="C605" s="44">
        <v>13723.9050221737</v>
      </c>
      <c r="D605" s="48">
        <v>633.050051978326</v>
      </c>
      <c r="E605" s="39">
        <v>958.61865013860802</v>
      </c>
      <c r="F605" s="39">
        <v>79.884887511550602</v>
      </c>
      <c r="G605" s="49">
        <v>112</v>
      </c>
    </row>
    <row r="606" spans="1:7" x14ac:dyDescent="0.25">
      <c r="A606" s="43">
        <v>605</v>
      </c>
      <c r="B606" s="37">
        <v>4</v>
      </c>
      <c r="C606" s="44">
        <v>7866.1083046827298</v>
      </c>
      <c r="D606" s="48">
        <v>633.050051978326</v>
      </c>
      <c r="E606" s="39">
        <v>958.61865013860802</v>
      </c>
      <c r="F606" s="39">
        <v>79.884887511550602</v>
      </c>
      <c r="G606" s="49">
        <v>112</v>
      </c>
    </row>
    <row r="607" spans="1:7" x14ac:dyDescent="0.25">
      <c r="A607" s="43">
        <v>606</v>
      </c>
      <c r="B607" s="37">
        <v>4</v>
      </c>
      <c r="C607" s="44">
        <v>7249.3198232711602</v>
      </c>
      <c r="D607" s="48">
        <v>633.050051978326</v>
      </c>
      <c r="E607" s="39">
        <v>958.61865013860802</v>
      </c>
      <c r="F607" s="39">
        <v>79.884887511550602</v>
      </c>
      <c r="G607" s="49">
        <v>112</v>
      </c>
    </row>
    <row r="608" spans="1:7" x14ac:dyDescent="0.25">
      <c r="A608" s="43">
        <v>607</v>
      </c>
      <c r="B608" s="37">
        <v>11</v>
      </c>
      <c r="C608" s="44">
        <v>23447.4288196653</v>
      </c>
      <c r="D608" s="48">
        <v>633.050051978326</v>
      </c>
      <c r="E608" s="39">
        <v>958.61865013860802</v>
      </c>
      <c r="F608" s="39">
        <v>79.884887511550602</v>
      </c>
      <c r="G608" s="49">
        <v>112</v>
      </c>
    </row>
    <row r="609" spans="1:7" x14ac:dyDescent="0.25">
      <c r="A609" s="43">
        <v>608</v>
      </c>
      <c r="B609" s="37">
        <v>8</v>
      </c>
      <c r="C609" s="44">
        <v>20625.233873785601</v>
      </c>
      <c r="D609" s="48">
        <v>633.050051978326</v>
      </c>
      <c r="E609" s="39">
        <v>958.61865013860802</v>
      </c>
      <c r="F609" s="39">
        <v>79.884887511550602</v>
      </c>
      <c r="G609" s="49">
        <v>112</v>
      </c>
    </row>
    <row r="610" spans="1:7" x14ac:dyDescent="0.25">
      <c r="A610" s="43">
        <v>609</v>
      </c>
      <c r="B610" s="37">
        <v>3</v>
      </c>
      <c r="C610" s="44">
        <v>5929.39033982621</v>
      </c>
      <c r="D610" s="48">
        <v>633.050051978326</v>
      </c>
      <c r="E610" s="39">
        <v>958.61865013860802</v>
      </c>
      <c r="F610" s="39">
        <v>79.884887511550602</v>
      </c>
      <c r="G610" s="49">
        <v>112</v>
      </c>
    </row>
    <row r="611" spans="1:7" x14ac:dyDescent="0.25">
      <c r="A611" s="43">
        <v>610</v>
      </c>
      <c r="B611" s="37">
        <v>11</v>
      </c>
      <c r="C611" s="44">
        <v>21142.517710236199</v>
      </c>
      <c r="D611" s="48">
        <v>633.050051978326</v>
      </c>
      <c r="E611" s="39">
        <v>958.61865013860802</v>
      </c>
      <c r="F611" s="39">
        <v>79.884887511550602</v>
      </c>
      <c r="G611" s="49">
        <v>112</v>
      </c>
    </row>
    <row r="612" spans="1:7" x14ac:dyDescent="0.25">
      <c r="A612" s="43">
        <v>611</v>
      </c>
      <c r="B612" s="37">
        <v>6</v>
      </c>
      <c r="C612" s="44">
        <v>11919.239897018701</v>
      </c>
      <c r="D612" s="48">
        <v>633.050051978326</v>
      </c>
      <c r="E612" s="39">
        <v>958.61865013860802</v>
      </c>
      <c r="F612" s="39">
        <v>79.884887511550602</v>
      </c>
      <c r="G612" s="49">
        <v>112</v>
      </c>
    </row>
    <row r="613" spans="1:7" x14ac:dyDescent="0.25">
      <c r="A613" s="43">
        <v>612</v>
      </c>
      <c r="B613" s="37">
        <v>6</v>
      </c>
      <c r="C613" s="44">
        <v>13891.600216066199</v>
      </c>
      <c r="D613" s="48">
        <v>633.050051978326</v>
      </c>
      <c r="E613" s="39">
        <v>958.61865013860802</v>
      </c>
      <c r="F613" s="39">
        <v>79.884887511550602</v>
      </c>
      <c r="G613" s="49">
        <v>112</v>
      </c>
    </row>
    <row r="614" spans="1:7" x14ac:dyDescent="0.25">
      <c r="A614" s="43">
        <v>613</v>
      </c>
      <c r="B614" s="37">
        <v>8</v>
      </c>
      <c r="C614" s="44">
        <v>15393.789086385699</v>
      </c>
      <c r="D614" s="48">
        <v>633.050051978326</v>
      </c>
      <c r="E614" s="39">
        <v>958.61865013860802</v>
      </c>
      <c r="F614" s="39">
        <v>79.884887511550602</v>
      </c>
      <c r="G614" s="49">
        <v>112</v>
      </c>
    </row>
    <row r="615" spans="1:7" x14ac:dyDescent="0.25">
      <c r="A615" s="43">
        <v>614</v>
      </c>
      <c r="B615" s="37">
        <v>7</v>
      </c>
      <c r="C615" s="44">
        <v>14567.8401844736</v>
      </c>
      <c r="D615" s="48">
        <v>633.050051978326</v>
      </c>
      <c r="E615" s="39">
        <v>958.61865013860802</v>
      </c>
      <c r="F615" s="39">
        <v>79.884887511550602</v>
      </c>
      <c r="G615" s="49">
        <v>112</v>
      </c>
    </row>
    <row r="616" spans="1:7" x14ac:dyDescent="0.25">
      <c r="A616" s="43">
        <v>615</v>
      </c>
      <c r="B616" s="37">
        <v>3</v>
      </c>
      <c r="C616" s="44">
        <v>5934.5268209962596</v>
      </c>
      <c r="D616" s="48">
        <v>633.050051978326</v>
      </c>
      <c r="E616" s="39">
        <v>958.61865013860802</v>
      </c>
      <c r="F616" s="39">
        <v>79.884887511550602</v>
      </c>
      <c r="G616" s="49">
        <v>112</v>
      </c>
    </row>
    <row r="617" spans="1:7" x14ac:dyDescent="0.25">
      <c r="A617" s="43">
        <v>616</v>
      </c>
      <c r="B617" s="37">
        <v>8</v>
      </c>
      <c r="C617" s="44">
        <v>18000.8845479968</v>
      </c>
      <c r="D617" s="48">
        <v>633.050051978326</v>
      </c>
      <c r="E617" s="39">
        <v>958.61865013860802</v>
      </c>
      <c r="F617" s="39">
        <v>79.884887511550602</v>
      </c>
      <c r="G617" s="49">
        <v>112</v>
      </c>
    </row>
    <row r="618" spans="1:7" x14ac:dyDescent="0.25">
      <c r="A618" s="43">
        <v>617</v>
      </c>
      <c r="B618" s="37">
        <v>8</v>
      </c>
      <c r="C618" s="44">
        <v>18093.3613962702</v>
      </c>
      <c r="D618" s="48">
        <v>633.050051978326</v>
      </c>
      <c r="E618" s="39">
        <v>958.61865013860802</v>
      </c>
      <c r="F618" s="39">
        <v>79.884887511550602</v>
      </c>
      <c r="G618" s="49">
        <v>112</v>
      </c>
    </row>
    <row r="619" spans="1:7" x14ac:dyDescent="0.25">
      <c r="A619" s="43">
        <v>618</v>
      </c>
      <c r="B619" s="37">
        <v>7</v>
      </c>
      <c r="C619" s="44">
        <v>14208.4180074011</v>
      </c>
      <c r="D619" s="48">
        <v>633.050051978326</v>
      </c>
      <c r="E619" s="39">
        <v>958.61865013860802</v>
      </c>
      <c r="F619" s="39">
        <v>79.884887511550602</v>
      </c>
      <c r="G619" s="49">
        <v>112</v>
      </c>
    </row>
    <row r="620" spans="1:7" x14ac:dyDescent="0.25">
      <c r="A620" s="43">
        <v>619</v>
      </c>
      <c r="B620" s="37">
        <v>11</v>
      </c>
      <c r="C620" s="44">
        <v>23882.247365737101</v>
      </c>
      <c r="D620" s="48">
        <v>633.050051978326</v>
      </c>
      <c r="E620" s="39">
        <v>958.61865013860802</v>
      </c>
      <c r="F620" s="39">
        <v>79.884887511550602</v>
      </c>
      <c r="G620" s="49">
        <v>112</v>
      </c>
    </row>
    <row r="621" spans="1:7" x14ac:dyDescent="0.25">
      <c r="A621" s="43">
        <v>620</v>
      </c>
      <c r="B621" s="37">
        <v>6</v>
      </c>
      <c r="C621" s="44">
        <v>11906.529611407301</v>
      </c>
      <c r="D621" s="48">
        <v>633.050051978326</v>
      </c>
      <c r="E621" s="39">
        <v>958.61865013860802</v>
      </c>
      <c r="F621" s="39">
        <v>79.884887511550602</v>
      </c>
      <c r="G621" s="49">
        <v>112</v>
      </c>
    </row>
    <row r="622" spans="1:7" x14ac:dyDescent="0.25">
      <c r="A622" s="43">
        <v>621</v>
      </c>
      <c r="B622" s="37">
        <v>12</v>
      </c>
      <c r="C622" s="44">
        <v>24882.3909226248</v>
      </c>
      <c r="D622" s="48">
        <v>633.050051978326</v>
      </c>
      <c r="E622" s="39">
        <v>958.61865013860802</v>
      </c>
      <c r="F622" s="39">
        <v>79.884887511550602</v>
      </c>
      <c r="G622" s="49">
        <v>112</v>
      </c>
    </row>
    <row r="623" spans="1:7" x14ac:dyDescent="0.25">
      <c r="A623" s="43">
        <v>622</v>
      </c>
      <c r="B623" s="37">
        <v>6</v>
      </c>
      <c r="C623" s="44">
        <v>12340.3330531147</v>
      </c>
      <c r="D623" s="48">
        <v>633.050051978326</v>
      </c>
      <c r="E623" s="39">
        <v>958.61865013860802</v>
      </c>
      <c r="F623" s="39">
        <v>79.884887511550602</v>
      </c>
      <c r="G623" s="49">
        <v>112</v>
      </c>
    </row>
    <row r="624" spans="1:7" x14ac:dyDescent="0.25">
      <c r="A624" s="43">
        <v>623</v>
      </c>
      <c r="B624" s="37">
        <v>8</v>
      </c>
      <c r="C624" s="44">
        <v>16750.906578567701</v>
      </c>
      <c r="D624" s="48">
        <v>633.050051978326</v>
      </c>
      <c r="E624" s="39">
        <v>958.61865013860802</v>
      </c>
      <c r="F624" s="39">
        <v>79.884887511550602</v>
      </c>
      <c r="G624" s="49">
        <v>112</v>
      </c>
    </row>
    <row r="625" spans="1:7" x14ac:dyDescent="0.25">
      <c r="A625" s="43">
        <v>624</v>
      </c>
      <c r="B625" s="37">
        <v>2</v>
      </c>
      <c r="C625" s="44">
        <v>4992.4940435799799</v>
      </c>
      <c r="D625" s="48">
        <v>633.050051978326</v>
      </c>
      <c r="E625" s="39">
        <v>958.61865013860802</v>
      </c>
      <c r="F625" s="39">
        <v>79.884887511550602</v>
      </c>
      <c r="G625" s="49">
        <v>112</v>
      </c>
    </row>
    <row r="626" spans="1:7" x14ac:dyDescent="0.25">
      <c r="A626" s="43">
        <v>625</v>
      </c>
      <c r="B626" s="37">
        <v>4</v>
      </c>
      <c r="C626" s="44">
        <v>7578.7112787431997</v>
      </c>
      <c r="D626" s="48">
        <v>633.050051978326</v>
      </c>
      <c r="E626" s="39">
        <v>958.61865013860802</v>
      </c>
      <c r="F626" s="39">
        <v>79.884887511550602</v>
      </c>
      <c r="G626" s="49">
        <v>112</v>
      </c>
    </row>
    <row r="627" spans="1:7" x14ac:dyDescent="0.25">
      <c r="A627" s="43">
        <v>626</v>
      </c>
      <c r="B627" s="37">
        <v>13</v>
      </c>
      <c r="C627" s="44">
        <v>27420.678067776498</v>
      </c>
      <c r="D627" s="48">
        <v>633.050051978326</v>
      </c>
      <c r="E627" s="39">
        <v>958.61865013860802</v>
      </c>
      <c r="F627" s="39">
        <v>79.884887511550602</v>
      </c>
      <c r="G627" s="49">
        <v>112</v>
      </c>
    </row>
    <row r="628" spans="1:7" x14ac:dyDescent="0.25">
      <c r="A628" s="43">
        <v>627</v>
      </c>
      <c r="B628" s="37">
        <v>8</v>
      </c>
      <c r="C628" s="44">
        <v>16961.594022581201</v>
      </c>
      <c r="D628" s="48">
        <v>633.050051978326</v>
      </c>
      <c r="E628" s="39">
        <v>958.61865013860802</v>
      </c>
      <c r="F628" s="39">
        <v>79.884887511550602</v>
      </c>
      <c r="G628" s="49">
        <v>112</v>
      </c>
    </row>
    <row r="629" spans="1:7" x14ac:dyDescent="0.25">
      <c r="A629" s="43">
        <v>628</v>
      </c>
      <c r="B629" s="37">
        <v>4</v>
      </c>
      <c r="C629" s="44">
        <v>8809.2671695024492</v>
      </c>
      <c r="D629" s="48">
        <v>633.050051978326</v>
      </c>
      <c r="E629" s="39">
        <v>958.61865013860802</v>
      </c>
      <c r="F629" s="39">
        <v>79.884887511550602</v>
      </c>
      <c r="G629" s="49">
        <v>112</v>
      </c>
    </row>
    <row r="630" spans="1:7" x14ac:dyDescent="0.25">
      <c r="A630" s="43">
        <v>629</v>
      </c>
      <c r="B630" s="37">
        <v>7</v>
      </c>
      <c r="C630" s="44">
        <v>13886.9793224474</v>
      </c>
      <c r="D630" s="48">
        <v>633.050051978326</v>
      </c>
      <c r="E630" s="39">
        <v>958.61865013860802</v>
      </c>
      <c r="F630" s="39">
        <v>79.884887511550602</v>
      </c>
      <c r="G630" s="49">
        <v>112</v>
      </c>
    </row>
    <row r="631" spans="1:7" x14ac:dyDescent="0.25">
      <c r="A631" s="43">
        <v>630</v>
      </c>
      <c r="B631" s="37">
        <v>6</v>
      </c>
      <c r="C631" s="44">
        <v>12358.308466972299</v>
      </c>
      <c r="D631" s="48">
        <v>633.050051978326</v>
      </c>
      <c r="E631" s="39">
        <v>958.61865013860802</v>
      </c>
      <c r="F631" s="39">
        <v>79.884887511550602</v>
      </c>
      <c r="G631" s="49">
        <v>112</v>
      </c>
    </row>
    <row r="632" spans="1:7" x14ac:dyDescent="0.25">
      <c r="A632" s="43">
        <v>631</v>
      </c>
      <c r="B632" s="37">
        <v>9</v>
      </c>
      <c r="C632" s="44">
        <v>16670.123892871299</v>
      </c>
      <c r="D632" s="48">
        <v>633.050051978326</v>
      </c>
      <c r="E632" s="39">
        <v>958.61865013860802</v>
      </c>
      <c r="F632" s="39">
        <v>79.884887511550602</v>
      </c>
      <c r="G632" s="49">
        <v>112</v>
      </c>
    </row>
    <row r="633" spans="1:7" x14ac:dyDescent="0.25">
      <c r="A633" s="43">
        <v>632</v>
      </c>
      <c r="B633" s="37">
        <v>10</v>
      </c>
      <c r="C633" s="44">
        <v>22584.827647387599</v>
      </c>
      <c r="D633" s="48">
        <v>633.050051978326</v>
      </c>
      <c r="E633" s="39">
        <v>958.61865013860802</v>
      </c>
      <c r="F633" s="39">
        <v>79.884887511550602</v>
      </c>
      <c r="G633" s="49">
        <v>112</v>
      </c>
    </row>
    <row r="634" spans="1:7" x14ac:dyDescent="0.25">
      <c r="A634" s="43">
        <v>633</v>
      </c>
      <c r="B634" s="37">
        <v>12</v>
      </c>
      <c r="C634" s="44">
        <v>24471.001123393398</v>
      </c>
      <c r="D634" s="48">
        <v>633.050051978326</v>
      </c>
      <c r="E634" s="39">
        <v>958.61865013860802</v>
      </c>
      <c r="F634" s="39">
        <v>79.884887511550602</v>
      </c>
      <c r="G634" s="49">
        <v>112</v>
      </c>
    </row>
    <row r="635" spans="1:7" x14ac:dyDescent="0.25">
      <c r="A635" s="43">
        <v>634</v>
      </c>
      <c r="B635" s="37">
        <v>11</v>
      </c>
      <c r="C635" s="44">
        <v>23652.1812277301</v>
      </c>
      <c r="D635" s="48">
        <v>633.050051978326</v>
      </c>
      <c r="E635" s="39">
        <v>958.61865013860802</v>
      </c>
      <c r="F635" s="39">
        <v>79.884887511550602</v>
      </c>
      <c r="G635" s="49">
        <v>112</v>
      </c>
    </row>
    <row r="636" spans="1:7" x14ac:dyDescent="0.25">
      <c r="A636" s="43">
        <v>635</v>
      </c>
      <c r="B636" s="37">
        <v>5</v>
      </c>
      <c r="C636" s="44">
        <v>12859.616703592201</v>
      </c>
      <c r="D636" s="48">
        <v>633.050051978326</v>
      </c>
      <c r="E636" s="39">
        <v>958.61865013860802</v>
      </c>
      <c r="F636" s="39">
        <v>79.884887511550602</v>
      </c>
      <c r="G636" s="49">
        <v>112</v>
      </c>
    </row>
    <row r="637" spans="1:7" x14ac:dyDescent="0.25">
      <c r="A637" s="43">
        <v>636</v>
      </c>
      <c r="B637" s="37">
        <v>12</v>
      </c>
      <c r="C637" s="44">
        <v>27086.757899138702</v>
      </c>
      <c r="D637" s="48">
        <v>633.050051978326</v>
      </c>
      <c r="E637" s="39">
        <v>958.61865013860802</v>
      </c>
      <c r="F637" s="39">
        <v>79.884887511550602</v>
      </c>
      <c r="G637" s="49">
        <v>112</v>
      </c>
    </row>
    <row r="638" spans="1:7" x14ac:dyDescent="0.25">
      <c r="A638" s="43">
        <v>637</v>
      </c>
      <c r="B638" s="37">
        <v>8</v>
      </c>
      <c r="C638" s="44">
        <v>17676.691654963699</v>
      </c>
      <c r="D638" s="48">
        <v>633.050051978326</v>
      </c>
      <c r="E638" s="39">
        <v>958.61865013860802</v>
      </c>
      <c r="F638" s="39">
        <v>79.884887511550602</v>
      </c>
      <c r="G638" s="49">
        <v>112</v>
      </c>
    </row>
    <row r="639" spans="1:7" x14ac:dyDescent="0.25">
      <c r="A639" s="43">
        <v>638</v>
      </c>
      <c r="B639" s="37">
        <v>7</v>
      </c>
      <c r="C639" s="44">
        <v>15398.548715321</v>
      </c>
      <c r="D639" s="48">
        <v>633.050051978326</v>
      </c>
      <c r="E639" s="39">
        <v>958.61865013860802</v>
      </c>
      <c r="F639" s="39">
        <v>79.884887511550602</v>
      </c>
      <c r="G639" s="49">
        <v>112</v>
      </c>
    </row>
    <row r="640" spans="1:7" x14ac:dyDescent="0.25">
      <c r="A640" s="43">
        <v>639</v>
      </c>
      <c r="B640" s="37">
        <v>6</v>
      </c>
      <c r="C640" s="44">
        <v>12311.260965208599</v>
      </c>
      <c r="D640" s="48">
        <v>633.050051978326</v>
      </c>
      <c r="E640" s="39">
        <v>958.61865013860802</v>
      </c>
      <c r="F640" s="39">
        <v>79.884887511550602</v>
      </c>
      <c r="G640" s="49">
        <v>112</v>
      </c>
    </row>
    <row r="641" spans="1:7" x14ac:dyDescent="0.25">
      <c r="A641" s="43">
        <v>640</v>
      </c>
      <c r="B641" s="37">
        <v>6</v>
      </c>
      <c r="C641" s="44">
        <v>11725.4025913731</v>
      </c>
      <c r="D641" s="48">
        <v>633.050051978326</v>
      </c>
      <c r="E641" s="39">
        <v>958.61865013860802</v>
      </c>
      <c r="F641" s="39">
        <v>79.884887511550602</v>
      </c>
      <c r="G641" s="49">
        <v>112</v>
      </c>
    </row>
    <row r="642" spans="1:7" x14ac:dyDescent="0.25">
      <c r="A642" s="43">
        <v>641</v>
      </c>
      <c r="B642" s="37">
        <v>8</v>
      </c>
      <c r="C642" s="44">
        <v>17890.548163623</v>
      </c>
      <c r="D642" s="48">
        <v>633.050051978326</v>
      </c>
      <c r="E642" s="39">
        <v>958.61865013860802</v>
      </c>
      <c r="F642" s="39">
        <v>79.884887511550602</v>
      </c>
      <c r="G642" s="49">
        <v>112</v>
      </c>
    </row>
    <row r="643" spans="1:7" x14ac:dyDescent="0.25">
      <c r="A643" s="43">
        <v>642</v>
      </c>
      <c r="B643" s="37">
        <v>9</v>
      </c>
      <c r="C643" s="44">
        <v>18178.399154578899</v>
      </c>
      <c r="D643" s="48">
        <v>633.050051978326</v>
      </c>
      <c r="E643" s="39">
        <v>958.61865013860802</v>
      </c>
      <c r="F643" s="39">
        <v>79.884887511550602</v>
      </c>
      <c r="G643" s="49">
        <v>112</v>
      </c>
    </row>
    <row r="644" spans="1:7" x14ac:dyDescent="0.25">
      <c r="A644" s="43">
        <v>643</v>
      </c>
      <c r="B644" s="37">
        <v>8</v>
      </c>
      <c r="C644" s="44">
        <v>19126.9747927229</v>
      </c>
      <c r="D644" s="48">
        <v>633.050051978326</v>
      </c>
      <c r="E644" s="39">
        <v>958.61865013860802</v>
      </c>
      <c r="F644" s="39">
        <v>79.884887511550602</v>
      </c>
      <c r="G644" s="49">
        <v>112</v>
      </c>
    </row>
    <row r="645" spans="1:7" x14ac:dyDescent="0.25">
      <c r="A645" s="43">
        <v>644</v>
      </c>
      <c r="B645" s="37">
        <v>7</v>
      </c>
      <c r="C645" s="44">
        <v>16653.146728658201</v>
      </c>
      <c r="D645" s="48">
        <v>633.050051978326</v>
      </c>
      <c r="E645" s="39">
        <v>958.61865013860802</v>
      </c>
      <c r="F645" s="39">
        <v>79.884887511550602</v>
      </c>
      <c r="G645" s="49">
        <v>112</v>
      </c>
    </row>
    <row r="646" spans="1:7" x14ac:dyDescent="0.25">
      <c r="A646" s="43">
        <v>645</v>
      </c>
      <c r="B646" s="37">
        <v>6</v>
      </c>
      <c r="C646" s="44">
        <v>12113.434756222299</v>
      </c>
      <c r="D646" s="48">
        <v>633.050051978326</v>
      </c>
      <c r="E646" s="39">
        <v>958.61865013860802</v>
      </c>
      <c r="F646" s="39">
        <v>79.884887511550602</v>
      </c>
      <c r="G646" s="49">
        <v>112</v>
      </c>
    </row>
    <row r="647" spans="1:7" x14ac:dyDescent="0.25">
      <c r="A647" s="43">
        <v>646</v>
      </c>
      <c r="B647" s="37">
        <v>9</v>
      </c>
      <c r="C647" s="44">
        <v>19047.419814532601</v>
      </c>
      <c r="D647" s="48">
        <v>633.050051978326</v>
      </c>
      <c r="E647" s="39">
        <v>958.61865013860802</v>
      </c>
      <c r="F647" s="39">
        <v>79.884887511550602</v>
      </c>
      <c r="G647" s="49">
        <v>112</v>
      </c>
    </row>
    <row r="648" spans="1:7" x14ac:dyDescent="0.25">
      <c r="A648" s="43">
        <v>647</v>
      </c>
      <c r="B648" s="37">
        <v>7</v>
      </c>
      <c r="C648" s="44">
        <v>15978.074226483701</v>
      </c>
      <c r="D648" s="48">
        <v>633.050051978326</v>
      </c>
      <c r="E648" s="39">
        <v>958.61865013860802</v>
      </c>
      <c r="F648" s="39">
        <v>79.884887511550602</v>
      </c>
      <c r="G648" s="49">
        <v>112</v>
      </c>
    </row>
    <row r="649" spans="1:7" x14ac:dyDescent="0.25">
      <c r="A649" s="43">
        <v>648</v>
      </c>
      <c r="B649" s="37">
        <v>9</v>
      </c>
      <c r="C649" s="44">
        <v>18599.278594118499</v>
      </c>
      <c r="D649" s="48">
        <v>633.050051978326</v>
      </c>
      <c r="E649" s="39">
        <v>958.61865013860802</v>
      </c>
      <c r="F649" s="39">
        <v>79.884887511550602</v>
      </c>
      <c r="G649" s="49">
        <v>112</v>
      </c>
    </row>
    <row r="650" spans="1:7" x14ac:dyDescent="0.25">
      <c r="A650" s="43">
        <v>649</v>
      </c>
      <c r="B650" s="37">
        <v>6</v>
      </c>
      <c r="C650" s="44">
        <v>12303.1175551291</v>
      </c>
      <c r="D650" s="48">
        <v>633.050051978326</v>
      </c>
      <c r="E650" s="39">
        <v>958.61865013860802</v>
      </c>
      <c r="F650" s="39">
        <v>79.884887511550602</v>
      </c>
      <c r="G650" s="49">
        <v>112</v>
      </c>
    </row>
    <row r="651" spans="1:7" x14ac:dyDescent="0.25">
      <c r="A651" s="43">
        <v>650</v>
      </c>
      <c r="B651" s="37">
        <v>8</v>
      </c>
      <c r="C651" s="44">
        <v>16766.135142458399</v>
      </c>
      <c r="D651" s="48">
        <v>633.050051978326</v>
      </c>
      <c r="E651" s="39">
        <v>958.61865013860802</v>
      </c>
      <c r="F651" s="39">
        <v>79.884887511550602</v>
      </c>
      <c r="G651" s="49">
        <v>112</v>
      </c>
    </row>
    <row r="652" spans="1:7" x14ac:dyDescent="0.25">
      <c r="A652" s="43">
        <v>651</v>
      </c>
      <c r="B652" s="37">
        <v>10</v>
      </c>
      <c r="C652" s="44">
        <v>21125.909701370201</v>
      </c>
      <c r="D652" s="48">
        <v>633.050051978326</v>
      </c>
      <c r="E652" s="39">
        <v>958.61865013860802</v>
      </c>
      <c r="F652" s="39">
        <v>79.884887511550602</v>
      </c>
      <c r="G652" s="49">
        <v>112</v>
      </c>
    </row>
    <row r="653" spans="1:7" x14ac:dyDescent="0.25">
      <c r="A653" s="43">
        <v>652</v>
      </c>
      <c r="B653" s="37">
        <v>5</v>
      </c>
      <c r="C653" s="44">
        <v>11376.1326374008</v>
      </c>
      <c r="D653" s="48">
        <v>633.050051978326</v>
      </c>
      <c r="E653" s="39">
        <v>958.61865013860802</v>
      </c>
      <c r="F653" s="39">
        <v>79.884887511550602</v>
      </c>
      <c r="G653" s="49">
        <v>112</v>
      </c>
    </row>
    <row r="654" spans="1:7" x14ac:dyDescent="0.25">
      <c r="A654" s="43">
        <v>653</v>
      </c>
      <c r="B654" s="37">
        <v>9</v>
      </c>
      <c r="C654" s="44">
        <v>16950.910205682601</v>
      </c>
      <c r="D654" s="48">
        <v>633.050051978326</v>
      </c>
      <c r="E654" s="39">
        <v>958.61865013860802</v>
      </c>
      <c r="F654" s="39">
        <v>79.884887511550602</v>
      </c>
      <c r="G654" s="49">
        <v>112</v>
      </c>
    </row>
    <row r="655" spans="1:7" x14ac:dyDescent="0.25">
      <c r="A655" s="43">
        <v>654</v>
      </c>
      <c r="B655" s="37">
        <v>8</v>
      </c>
      <c r="C655" s="44">
        <v>14960.4873037243</v>
      </c>
      <c r="D655" s="48">
        <v>633.050051978326</v>
      </c>
      <c r="E655" s="39">
        <v>958.61865013860802</v>
      </c>
      <c r="F655" s="39">
        <v>79.884887511550602</v>
      </c>
      <c r="G655" s="49">
        <v>112</v>
      </c>
    </row>
    <row r="656" spans="1:7" x14ac:dyDescent="0.25">
      <c r="A656" s="43">
        <v>655</v>
      </c>
      <c r="B656" s="37">
        <v>6</v>
      </c>
      <c r="C656" s="44">
        <v>14548.742967046501</v>
      </c>
      <c r="D656" s="48">
        <v>633.050051978326</v>
      </c>
      <c r="E656" s="39">
        <v>958.61865013860802</v>
      </c>
      <c r="F656" s="39">
        <v>79.884887511550602</v>
      </c>
      <c r="G656" s="49">
        <v>112</v>
      </c>
    </row>
    <row r="657" spans="1:7" x14ac:dyDescent="0.25">
      <c r="A657" s="43">
        <v>656</v>
      </c>
      <c r="B657" s="37">
        <v>8</v>
      </c>
      <c r="C657" s="44">
        <v>16374.8947643465</v>
      </c>
      <c r="D657" s="48">
        <v>633.050051978326</v>
      </c>
      <c r="E657" s="39">
        <v>958.61865013860802</v>
      </c>
      <c r="F657" s="39">
        <v>79.884887511550602</v>
      </c>
      <c r="G657" s="49">
        <v>112</v>
      </c>
    </row>
    <row r="658" spans="1:7" x14ac:dyDescent="0.25">
      <c r="A658" s="43">
        <v>657</v>
      </c>
      <c r="B658" s="37">
        <v>7</v>
      </c>
      <c r="C658" s="44">
        <v>13953.932192985299</v>
      </c>
      <c r="D658" s="48">
        <v>633.050051978326</v>
      </c>
      <c r="E658" s="39">
        <v>958.61865013860802</v>
      </c>
      <c r="F658" s="39">
        <v>79.884887511550602</v>
      </c>
      <c r="G658" s="49">
        <v>112</v>
      </c>
    </row>
    <row r="659" spans="1:7" x14ac:dyDescent="0.25">
      <c r="A659" s="43">
        <v>658</v>
      </c>
      <c r="B659" s="37">
        <v>4</v>
      </c>
      <c r="C659" s="44">
        <v>8353.2602047703294</v>
      </c>
      <c r="D659" s="48">
        <v>633.050051978326</v>
      </c>
      <c r="E659" s="39">
        <v>958.61865013860802</v>
      </c>
      <c r="F659" s="39">
        <v>79.884887511550602</v>
      </c>
      <c r="G659" s="49">
        <v>112</v>
      </c>
    </row>
    <row r="660" spans="1:7" x14ac:dyDescent="0.25">
      <c r="A660" s="43">
        <v>659</v>
      </c>
      <c r="B660" s="37">
        <v>11</v>
      </c>
      <c r="C660" s="44">
        <v>25733.021697586799</v>
      </c>
      <c r="D660" s="48">
        <v>633.050051978326</v>
      </c>
      <c r="E660" s="39">
        <v>958.61865013860802</v>
      </c>
      <c r="F660" s="39">
        <v>79.884887511550602</v>
      </c>
      <c r="G660" s="49">
        <v>112</v>
      </c>
    </row>
    <row r="661" spans="1:7" x14ac:dyDescent="0.25">
      <c r="A661" s="43">
        <v>660</v>
      </c>
      <c r="B661" s="37">
        <v>12</v>
      </c>
      <c r="C661" s="44">
        <v>25745.7240715302</v>
      </c>
      <c r="D661" s="48">
        <v>633.050051978326</v>
      </c>
      <c r="E661" s="39">
        <v>958.61865013860802</v>
      </c>
      <c r="F661" s="39">
        <v>79.884887511550602</v>
      </c>
      <c r="G661" s="49">
        <v>112</v>
      </c>
    </row>
    <row r="662" spans="1:7" x14ac:dyDescent="0.25">
      <c r="A662" s="43">
        <v>661</v>
      </c>
      <c r="B662" s="37">
        <v>8</v>
      </c>
      <c r="C662" s="44">
        <v>17239.873860977001</v>
      </c>
      <c r="D662" s="48">
        <v>633.050051978326</v>
      </c>
      <c r="E662" s="39">
        <v>958.61865013860802</v>
      </c>
      <c r="F662" s="39">
        <v>79.884887511550602</v>
      </c>
      <c r="G662" s="49">
        <v>112</v>
      </c>
    </row>
    <row r="663" spans="1:7" x14ac:dyDescent="0.25">
      <c r="A663" s="43">
        <v>662</v>
      </c>
      <c r="B663" s="37">
        <v>8</v>
      </c>
      <c r="C663" s="44">
        <v>17093.115862073999</v>
      </c>
      <c r="D663" s="48">
        <v>633.050051978326</v>
      </c>
      <c r="E663" s="39">
        <v>958.61865013860802</v>
      </c>
      <c r="F663" s="39">
        <v>79.884887511550602</v>
      </c>
      <c r="G663" s="49">
        <v>112</v>
      </c>
    </row>
    <row r="664" spans="1:7" x14ac:dyDescent="0.25">
      <c r="A664" s="43">
        <v>663</v>
      </c>
      <c r="B664" s="37">
        <v>7</v>
      </c>
      <c r="C664" s="44">
        <v>14495.778068122299</v>
      </c>
      <c r="D664" s="48">
        <v>633.050051978326</v>
      </c>
      <c r="E664" s="39">
        <v>958.61865013860802</v>
      </c>
      <c r="F664" s="39">
        <v>79.884887511550602</v>
      </c>
      <c r="G664" s="49">
        <v>112</v>
      </c>
    </row>
    <row r="665" spans="1:7" x14ac:dyDescent="0.25">
      <c r="A665" s="43">
        <v>664</v>
      </c>
      <c r="B665" s="37">
        <v>12</v>
      </c>
      <c r="C665" s="44">
        <v>25187.065181422298</v>
      </c>
      <c r="D665" s="48">
        <v>633.050051978326</v>
      </c>
      <c r="E665" s="39">
        <v>958.61865013860802</v>
      </c>
      <c r="F665" s="39">
        <v>79.884887511550602</v>
      </c>
      <c r="G665" s="49">
        <v>112</v>
      </c>
    </row>
    <row r="666" spans="1:7" x14ac:dyDescent="0.25">
      <c r="A666" s="43">
        <v>665</v>
      </c>
      <c r="B666" s="37">
        <v>5</v>
      </c>
      <c r="C666" s="44">
        <v>11017.7448842044</v>
      </c>
      <c r="D666" s="48">
        <v>633.050051978326</v>
      </c>
      <c r="E666" s="39">
        <v>958.61865013860802</v>
      </c>
      <c r="F666" s="39">
        <v>79.884887511550602</v>
      </c>
      <c r="G666" s="49">
        <v>112</v>
      </c>
    </row>
    <row r="667" spans="1:7" x14ac:dyDescent="0.25">
      <c r="A667" s="43">
        <v>666</v>
      </c>
      <c r="B667" s="37">
        <v>4</v>
      </c>
      <c r="C667" s="44">
        <v>8441.1723904451792</v>
      </c>
      <c r="D667" s="48">
        <v>633.050051978326</v>
      </c>
      <c r="E667" s="39">
        <v>958.61865013860802</v>
      </c>
      <c r="F667" s="39">
        <v>79.884887511550602</v>
      </c>
      <c r="G667" s="49">
        <v>112</v>
      </c>
    </row>
    <row r="668" spans="1:7" x14ac:dyDescent="0.25">
      <c r="A668" s="43">
        <v>667</v>
      </c>
      <c r="B668" s="37">
        <v>13</v>
      </c>
      <c r="C668" s="44">
        <v>26264.110265425199</v>
      </c>
      <c r="D668" s="48">
        <v>633.050051978326</v>
      </c>
      <c r="E668" s="39">
        <v>958.61865013860802</v>
      </c>
      <c r="F668" s="39">
        <v>79.884887511550602</v>
      </c>
      <c r="G668" s="49">
        <v>112</v>
      </c>
    </row>
    <row r="669" spans="1:7" x14ac:dyDescent="0.25">
      <c r="A669" s="43">
        <v>668</v>
      </c>
      <c r="B669" s="37">
        <v>7</v>
      </c>
      <c r="C669" s="44">
        <v>13999.522425127199</v>
      </c>
      <c r="D669" s="48">
        <v>633.050051978326</v>
      </c>
      <c r="E669" s="39">
        <v>958.61865013860802</v>
      </c>
      <c r="F669" s="39">
        <v>79.884887511550602</v>
      </c>
      <c r="G669" s="49">
        <v>112</v>
      </c>
    </row>
    <row r="670" spans="1:7" x14ac:dyDescent="0.25">
      <c r="A670" s="43">
        <v>669</v>
      </c>
      <c r="B670" s="37">
        <v>10</v>
      </c>
      <c r="C670" s="44">
        <v>22956.3466096954</v>
      </c>
      <c r="D670" s="48">
        <v>633.050051978326</v>
      </c>
      <c r="E670" s="39">
        <v>958.61865013860802</v>
      </c>
      <c r="F670" s="39">
        <v>79.884887511550602</v>
      </c>
      <c r="G670" s="49">
        <v>112</v>
      </c>
    </row>
    <row r="671" spans="1:7" x14ac:dyDescent="0.25">
      <c r="A671" s="43">
        <v>670</v>
      </c>
      <c r="B671" s="37">
        <v>4</v>
      </c>
      <c r="C671" s="44">
        <v>8102.3405304173202</v>
      </c>
      <c r="D671" s="48">
        <v>633.050051978326</v>
      </c>
      <c r="E671" s="39">
        <v>958.61865013860802</v>
      </c>
      <c r="F671" s="39">
        <v>79.884887511550602</v>
      </c>
      <c r="G671" s="49">
        <v>112</v>
      </c>
    </row>
    <row r="672" spans="1:7" x14ac:dyDescent="0.25">
      <c r="A672" s="43">
        <v>671</v>
      </c>
      <c r="B672" s="37">
        <v>9</v>
      </c>
      <c r="C672" s="44">
        <v>16318.4464473762</v>
      </c>
      <c r="D672" s="48">
        <v>633.050051978326</v>
      </c>
      <c r="E672" s="39">
        <v>958.61865013860802</v>
      </c>
      <c r="F672" s="39">
        <v>79.884887511550602</v>
      </c>
      <c r="G672" s="49">
        <v>112</v>
      </c>
    </row>
    <row r="673" spans="1:7" x14ac:dyDescent="0.25">
      <c r="A673" s="43">
        <v>672</v>
      </c>
      <c r="B673" s="37">
        <v>6</v>
      </c>
      <c r="C673" s="44">
        <v>12793.528462500501</v>
      </c>
      <c r="D673" s="48">
        <v>633.050051978326</v>
      </c>
      <c r="E673" s="39">
        <v>958.61865013860802</v>
      </c>
      <c r="F673" s="39">
        <v>79.884887511550602</v>
      </c>
      <c r="G673" s="49">
        <v>112</v>
      </c>
    </row>
    <row r="674" spans="1:7" x14ac:dyDescent="0.25">
      <c r="A674" s="43">
        <v>673</v>
      </c>
      <c r="B674" s="37">
        <v>5</v>
      </c>
      <c r="C674" s="44">
        <v>12653.1959698583</v>
      </c>
      <c r="D674" s="48">
        <v>633.050051978326</v>
      </c>
      <c r="E674" s="39">
        <v>958.61865013860802</v>
      </c>
      <c r="F674" s="39">
        <v>79.884887511550602</v>
      </c>
      <c r="G674" s="49">
        <v>112</v>
      </c>
    </row>
    <row r="675" spans="1:7" x14ac:dyDescent="0.25">
      <c r="A675" s="43">
        <v>674</v>
      </c>
      <c r="B675" s="37">
        <v>7</v>
      </c>
      <c r="C675" s="44">
        <v>14088.510714333401</v>
      </c>
      <c r="D675" s="48">
        <v>633.050051978326</v>
      </c>
      <c r="E675" s="39">
        <v>958.61865013860802</v>
      </c>
      <c r="F675" s="39">
        <v>79.884887511550602</v>
      </c>
      <c r="G675" s="49">
        <v>112</v>
      </c>
    </row>
    <row r="676" spans="1:7" x14ac:dyDescent="0.25">
      <c r="A676" s="43">
        <v>675</v>
      </c>
      <c r="B676" s="37">
        <v>5</v>
      </c>
      <c r="C676" s="44">
        <v>10796.656826369201</v>
      </c>
      <c r="D676" s="48">
        <v>633.050051978326</v>
      </c>
      <c r="E676" s="39">
        <v>958.61865013860802</v>
      </c>
      <c r="F676" s="39">
        <v>79.884887511550602</v>
      </c>
      <c r="G676" s="49">
        <v>112</v>
      </c>
    </row>
    <row r="677" spans="1:7" x14ac:dyDescent="0.25">
      <c r="A677" s="43">
        <v>676</v>
      </c>
      <c r="B677" s="37">
        <v>4</v>
      </c>
      <c r="C677" s="44">
        <v>8336.2535604835502</v>
      </c>
      <c r="D677" s="48">
        <v>633.050051978326</v>
      </c>
      <c r="E677" s="39">
        <v>958.61865013860802</v>
      </c>
      <c r="F677" s="39">
        <v>79.884887511550602</v>
      </c>
      <c r="G677" s="49">
        <v>112</v>
      </c>
    </row>
    <row r="678" spans="1:7" x14ac:dyDescent="0.25">
      <c r="A678" s="43">
        <v>677</v>
      </c>
      <c r="B678" s="37">
        <v>8</v>
      </c>
      <c r="C678" s="44">
        <v>16587.963709965101</v>
      </c>
      <c r="D678" s="48">
        <v>633.050051978326</v>
      </c>
      <c r="E678" s="39">
        <v>958.61865013860802</v>
      </c>
      <c r="F678" s="39">
        <v>79.884887511550602</v>
      </c>
      <c r="G678" s="49">
        <v>112</v>
      </c>
    </row>
    <row r="679" spans="1:7" x14ac:dyDescent="0.25">
      <c r="A679" s="43">
        <v>678</v>
      </c>
      <c r="B679" s="37">
        <v>6</v>
      </c>
      <c r="C679" s="44">
        <v>14499.928325389899</v>
      </c>
      <c r="D679" s="48">
        <v>633.050051978326</v>
      </c>
      <c r="E679" s="39">
        <v>958.61865013860802</v>
      </c>
      <c r="F679" s="39">
        <v>79.884887511550602</v>
      </c>
      <c r="G679" s="49">
        <v>112</v>
      </c>
    </row>
    <row r="680" spans="1:7" x14ac:dyDescent="0.25">
      <c r="A680" s="43">
        <v>679</v>
      </c>
      <c r="B680" s="37">
        <v>4</v>
      </c>
      <c r="C680" s="44">
        <v>7433.3030391828497</v>
      </c>
      <c r="D680" s="48">
        <v>633.050051978326</v>
      </c>
      <c r="E680" s="39">
        <v>958.61865013860802</v>
      </c>
      <c r="F680" s="39">
        <v>79.884887511550602</v>
      </c>
      <c r="G680" s="49">
        <v>112</v>
      </c>
    </row>
    <row r="681" spans="1:7" x14ac:dyDescent="0.25">
      <c r="A681" s="43">
        <v>680</v>
      </c>
      <c r="B681" s="37">
        <v>3</v>
      </c>
      <c r="C681" s="44">
        <v>5232.8865489448099</v>
      </c>
      <c r="D681" s="48">
        <v>633.050051978326</v>
      </c>
      <c r="E681" s="39">
        <v>958.61865013860802</v>
      </c>
      <c r="F681" s="39">
        <v>79.884887511550602</v>
      </c>
      <c r="G681" s="49">
        <v>112</v>
      </c>
    </row>
    <row r="682" spans="1:7" x14ac:dyDescent="0.25">
      <c r="A682" s="43">
        <v>681</v>
      </c>
      <c r="B682" s="37">
        <v>3</v>
      </c>
      <c r="C682" s="44">
        <v>6852.2006008630397</v>
      </c>
      <c r="D682" s="48">
        <v>633.050051978326</v>
      </c>
      <c r="E682" s="39">
        <v>958.61865013860802</v>
      </c>
      <c r="F682" s="39">
        <v>79.884887511550602</v>
      </c>
      <c r="G682" s="49">
        <v>112</v>
      </c>
    </row>
    <row r="683" spans="1:7" x14ac:dyDescent="0.25">
      <c r="A683" s="43">
        <v>682</v>
      </c>
      <c r="B683" s="37">
        <v>5</v>
      </c>
      <c r="C683" s="44">
        <v>10797.8136128732</v>
      </c>
      <c r="D683" s="48">
        <v>633.050051978326</v>
      </c>
      <c r="E683" s="39">
        <v>958.61865013860802</v>
      </c>
      <c r="F683" s="39">
        <v>79.884887511550602</v>
      </c>
      <c r="G683" s="49">
        <v>112</v>
      </c>
    </row>
    <row r="684" spans="1:7" x14ac:dyDescent="0.25">
      <c r="A684" s="43">
        <v>683</v>
      </c>
      <c r="B684" s="37">
        <v>5</v>
      </c>
      <c r="C684" s="44">
        <v>9245.2821925102999</v>
      </c>
      <c r="D684" s="48">
        <v>633.050051978326</v>
      </c>
      <c r="E684" s="39">
        <v>958.61865013860802</v>
      </c>
      <c r="F684" s="39">
        <v>79.884887511550602</v>
      </c>
      <c r="G684" s="49">
        <v>112</v>
      </c>
    </row>
    <row r="685" spans="1:7" x14ac:dyDescent="0.25">
      <c r="A685" s="43">
        <v>684</v>
      </c>
      <c r="B685" s="37">
        <v>3</v>
      </c>
      <c r="C685" s="44">
        <v>5424.9195724127303</v>
      </c>
      <c r="D685" s="48">
        <v>633.050051978326</v>
      </c>
      <c r="E685" s="39">
        <v>958.61865013860802</v>
      </c>
      <c r="F685" s="39">
        <v>79.884887511550602</v>
      </c>
      <c r="G685" s="49">
        <v>112</v>
      </c>
    </row>
    <row r="686" spans="1:7" x14ac:dyDescent="0.25">
      <c r="A686" s="43">
        <v>685</v>
      </c>
      <c r="B686" s="37">
        <v>5</v>
      </c>
      <c r="C686" s="44">
        <v>10806.6671620259</v>
      </c>
      <c r="D686" s="48">
        <v>633.050051978326</v>
      </c>
      <c r="E686" s="39">
        <v>958.61865013860802</v>
      </c>
      <c r="F686" s="39">
        <v>79.884887511550602</v>
      </c>
      <c r="G686" s="49">
        <v>112</v>
      </c>
    </row>
    <row r="687" spans="1:7" x14ac:dyDescent="0.25">
      <c r="A687" s="43">
        <v>686</v>
      </c>
      <c r="B687" s="37">
        <v>3</v>
      </c>
      <c r="C687" s="44">
        <v>6854.1698659111198</v>
      </c>
      <c r="D687" s="48">
        <v>633.050051978326</v>
      </c>
      <c r="E687" s="39">
        <v>958.61865013860802</v>
      </c>
      <c r="F687" s="39">
        <v>79.884887511550602</v>
      </c>
      <c r="G687" s="49">
        <v>112</v>
      </c>
    </row>
    <row r="688" spans="1:7" x14ac:dyDescent="0.25">
      <c r="A688" s="43">
        <v>687</v>
      </c>
      <c r="B688" s="37">
        <v>3</v>
      </c>
      <c r="C688" s="44">
        <v>6346.2200862625696</v>
      </c>
      <c r="D688" s="48">
        <v>633.050051978326</v>
      </c>
      <c r="E688" s="39">
        <v>958.61865013860802</v>
      </c>
      <c r="F688" s="39">
        <v>79.884887511550602</v>
      </c>
      <c r="G688" s="49">
        <v>112</v>
      </c>
    </row>
    <row r="689" spans="1:7" x14ac:dyDescent="0.25">
      <c r="A689" s="43">
        <v>688</v>
      </c>
      <c r="B689" s="37">
        <v>7</v>
      </c>
      <c r="C689" s="44">
        <v>15140.289477785</v>
      </c>
      <c r="D689" s="48">
        <v>633.050051978326</v>
      </c>
      <c r="E689" s="39">
        <v>958.61865013860802</v>
      </c>
      <c r="F689" s="39">
        <v>79.884887511550602</v>
      </c>
      <c r="G689" s="49">
        <v>112</v>
      </c>
    </row>
    <row r="690" spans="1:7" x14ac:dyDescent="0.25">
      <c r="A690" s="43">
        <v>689</v>
      </c>
      <c r="B690" s="37">
        <v>4</v>
      </c>
      <c r="C690" s="44">
        <v>9234.7513791794208</v>
      </c>
      <c r="D690" s="48">
        <v>633.050051978326</v>
      </c>
      <c r="E690" s="39">
        <v>958.61865013860802</v>
      </c>
      <c r="F690" s="39">
        <v>79.884887511550602</v>
      </c>
      <c r="G690" s="49">
        <v>112</v>
      </c>
    </row>
    <row r="691" spans="1:7" x14ac:dyDescent="0.25">
      <c r="A691" s="43">
        <v>690</v>
      </c>
      <c r="B691" s="37">
        <v>7</v>
      </c>
      <c r="C691" s="44">
        <v>15535.9559097445</v>
      </c>
      <c r="D691" s="48">
        <v>633.050051978326</v>
      </c>
      <c r="E691" s="39">
        <v>958.61865013860802</v>
      </c>
      <c r="F691" s="39">
        <v>79.884887511550602</v>
      </c>
      <c r="G691" s="49">
        <v>112</v>
      </c>
    </row>
    <row r="692" spans="1:7" x14ac:dyDescent="0.25">
      <c r="A692" s="43">
        <v>691</v>
      </c>
      <c r="B692" s="37">
        <v>4</v>
      </c>
      <c r="C692" s="44">
        <v>7832.0069132074004</v>
      </c>
      <c r="D692" s="48">
        <v>633.050051978326</v>
      </c>
      <c r="E692" s="39">
        <v>958.61865013860802</v>
      </c>
      <c r="F692" s="39">
        <v>79.884887511550602</v>
      </c>
      <c r="G692" s="49">
        <v>112</v>
      </c>
    </row>
    <row r="693" spans="1:7" x14ac:dyDescent="0.25">
      <c r="A693" s="43">
        <v>692</v>
      </c>
      <c r="B693" s="37">
        <v>5</v>
      </c>
      <c r="C693" s="44">
        <v>10143.7420335733</v>
      </c>
      <c r="D693" s="48">
        <v>633.050051978326</v>
      </c>
      <c r="E693" s="39">
        <v>958.61865013860802</v>
      </c>
      <c r="F693" s="39">
        <v>79.884887511550602</v>
      </c>
      <c r="G693" s="49">
        <v>112</v>
      </c>
    </row>
    <row r="694" spans="1:7" x14ac:dyDescent="0.25">
      <c r="A694" s="43">
        <v>693</v>
      </c>
      <c r="B694" s="37">
        <v>11</v>
      </c>
      <c r="C694" s="44">
        <v>23687.249601161901</v>
      </c>
      <c r="D694" s="48">
        <v>633.050051978326</v>
      </c>
      <c r="E694" s="39">
        <v>958.61865013860802</v>
      </c>
      <c r="F694" s="39">
        <v>79.884887511550602</v>
      </c>
      <c r="G694" s="49">
        <v>112</v>
      </c>
    </row>
    <row r="695" spans="1:7" x14ac:dyDescent="0.25">
      <c r="A695" s="43">
        <v>694</v>
      </c>
      <c r="B695" s="37">
        <v>11</v>
      </c>
      <c r="C695" s="44">
        <v>21491.669777022398</v>
      </c>
      <c r="D695" s="48">
        <v>633.050051978326</v>
      </c>
      <c r="E695" s="39">
        <v>958.61865013860802</v>
      </c>
      <c r="F695" s="39">
        <v>79.884887511550602</v>
      </c>
      <c r="G695" s="49">
        <v>112</v>
      </c>
    </row>
    <row r="696" spans="1:7" x14ac:dyDescent="0.25">
      <c r="A696" s="43">
        <v>695</v>
      </c>
      <c r="B696" s="37">
        <v>11</v>
      </c>
      <c r="C696" s="44">
        <v>23708.779545547299</v>
      </c>
      <c r="D696" s="48">
        <v>633.050051978326</v>
      </c>
      <c r="E696" s="39">
        <v>958.61865013860802</v>
      </c>
      <c r="F696" s="39">
        <v>79.884887511550602</v>
      </c>
      <c r="G696" s="49">
        <v>112</v>
      </c>
    </row>
    <row r="697" spans="1:7" x14ac:dyDescent="0.25">
      <c r="A697" s="43">
        <v>696</v>
      </c>
      <c r="B697" s="37">
        <v>12</v>
      </c>
      <c r="C697" s="44">
        <v>23701.929777490299</v>
      </c>
      <c r="D697" s="48">
        <v>633.050051978326</v>
      </c>
      <c r="E697" s="39">
        <v>958.61865013860802</v>
      </c>
      <c r="F697" s="39">
        <v>79.884887511550602</v>
      </c>
      <c r="G697" s="49">
        <v>112</v>
      </c>
    </row>
    <row r="698" spans="1:7" x14ac:dyDescent="0.25">
      <c r="A698" s="43">
        <v>697</v>
      </c>
      <c r="B698" s="37">
        <v>4</v>
      </c>
      <c r="C698" s="44">
        <v>9039.1970531678799</v>
      </c>
      <c r="D698" s="48">
        <v>633.050051978326</v>
      </c>
      <c r="E698" s="39">
        <v>958.61865013860802</v>
      </c>
      <c r="F698" s="39">
        <v>79.884887511550602</v>
      </c>
      <c r="G698" s="49">
        <v>112</v>
      </c>
    </row>
    <row r="699" spans="1:7" x14ac:dyDescent="0.25">
      <c r="A699" s="43">
        <v>698</v>
      </c>
      <c r="B699" s="37">
        <v>7</v>
      </c>
      <c r="C699" s="44">
        <v>14246.0015570292</v>
      </c>
      <c r="D699" s="48">
        <v>633.050051978326</v>
      </c>
      <c r="E699" s="39">
        <v>958.61865013860802</v>
      </c>
      <c r="F699" s="39">
        <v>79.884887511550602</v>
      </c>
      <c r="G699" s="49">
        <v>112</v>
      </c>
    </row>
    <row r="700" spans="1:7" x14ac:dyDescent="0.25">
      <c r="A700" s="43">
        <v>699</v>
      </c>
      <c r="B700" s="37">
        <v>11</v>
      </c>
      <c r="C700" s="44">
        <v>23061.9529704866</v>
      </c>
      <c r="D700" s="48">
        <v>633.050051978326</v>
      </c>
      <c r="E700" s="39">
        <v>958.61865013860802</v>
      </c>
      <c r="F700" s="39">
        <v>79.884887511550602</v>
      </c>
      <c r="G700" s="49">
        <v>112</v>
      </c>
    </row>
    <row r="701" spans="1:7" x14ac:dyDescent="0.25">
      <c r="A701" s="43">
        <v>700</v>
      </c>
      <c r="B701" s="37">
        <v>13</v>
      </c>
      <c r="C701" s="44">
        <v>27636.6302867124</v>
      </c>
      <c r="D701" s="48">
        <v>633.050051978326</v>
      </c>
      <c r="E701" s="39">
        <v>958.61865013860802</v>
      </c>
      <c r="F701" s="39">
        <v>79.884887511550602</v>
      </c>
      <c r="G701" s="49">
        <v>112</v>
      </c>
    </row>
    <row r="702" spans="1:7" x14ac:dyDescent="0.25">
      <c r="A702" s="43">
        <v>701</v>
      </c>
      <c r="B702" s="37">
        <v>8</v>
      </c>
      <c r="C702" s="44">
        <v>14589.3113295079</v>
      </c>
      <c r="D702" s="48">
        <v>633.050051978326</v>
      </c>
      <c r="E702" s="39">
        <v>958.61865013860802</v>
      </c>
      <c r="F702" s="39">
        <v>79.884887511550602</v>
      </c>
      <c r="G702" s="49">
        <v>112</v>
      </c>
    </row>
    <row r="703" spans="1:7" x14ac:dyDescent="0.25">
      <c r="A703" s="43">
        <v>702</v>
      </c>
      <c r="B703" s="37">
        <v>8</v>
      </c>
      <c r="C703" s="44">
        <v>18232.676963227899</v>
      </c>
      <c r="D703" s="48">
        <v>633.050051978326</v>
      </c>
      <c r="E703" s="39">
        <v>958.61865013860802</v>
      </c>
      <c r="F703" s="39">
        <v>79.884887511550602</v>
      </c>
      <c r="G703" s="49">
        <v>112</v>
      </c>
    </row>
    <row r="704" spans="1:7" x14ac:dyDescent="0.25">
      <c r="A704" s="43">
        <v>703</v>
      </c>
      <c r="B704" s="37">
        <v>7</v>
      </c>
      <c r="C704" s="44">
        <v>15109.8417526301</v>
      </c>
      <c r="D704" s="48">
        <v>633.050051978326</v>
      </c>
      <c r="E704" s="39">
        <v>958.61865013860802</v>
      </c>
      <c r="F704" s="39">
        <v>79.884887511550602</v>
      </c>
      <c r="G704" s="49">
        <v>112</v>
      </c>
    </row>
    <row r="705" spans="1:7" x14ac:dyDescent="0.25">
      <c r="A705" s="43">
        <v>704</v>
      </c>
      <c r="B705" s="37">
        <v>5</v>
      </c>
      <c r="C705" s="44">
        <v>10801.239640383499</v>
      </c>
      <c r="D705" s="48">
        <v>633.050051978326</v>
      </c>
      <c r="E705" s="39">
        <v>958.61865013860802</v>
      </c>
      <c r="F705" s="39">
        <v>79.884887511550602</v>
      </c>
      <c r="G705" s="49">
        <v>112</v>
      </c>
    </row>
    <row r="706" spans="1:7" x14ac:dyDescent="0.25">
      <c r="A706" s="43">
        <v>705</v>
      </c>
      <c r="B706" s="37">
        <v>7</v>
      </c>
      <c r="C706" s="44">
        <v>12517.465955032299</v>
      </c>
      <c r="D706" s="48">
        <v>633.050051978326</v>
      </c>
      <c r="E706" s="39">
        <v>958.61865013860802</v>
      </c>
      <c r="F706" s="39">
        <v>79.884887511550602</v>
      </c>
      <c r="G706" s="49">
        <v>112</v>
      </c>
    </row>
    <row r="707" spans="1:7" x14ac:dyDescent="0.25">
      <c r="A707" s="43">
        <v>706</v>
      </c>
      <c r="B707" s="37">
        <v>7</v>
      </c>
      <c r="C707" s="44">
        <v>16048.5356351546</v>
      </c>
      <c r="D707" s="48">
        <v>633.050051978326</v>
      </c>
      <c r="E707" s="39">
        <v>958.61865013860802</v>
      </c>
      <c r="F707" s="39">
        <v>79.884887511550602</v>
      </c>
      <c r="G707" s="49">
        <v>112</v>
      </c>
    </row>
    <row r="708" spans="1:7" x14ac:dyDescent="0.25">
      <c r="A708" s="43">
        <v>707</v>
      </c>
      <c r="B708" s="37">
        <v>9</v>
      </c>
      <c r="C708" s="44">
        <v>19862.847869462399</v>
      </c>
      <c r="D708" s="48">
        <v>633.050051978326</v>
      </c>
      <c r="E708" s="39">
        <v>958.61865013860802</v>
      </c>
      <c r="F708" s="39">
        <v>79.884887511550602</v>
      </c>
      <c r="G708" s="49">
        <v>112</v>
      </c>
    </row>
    <row r="709" spans="1:7" x14ac:dyDescent="0.25">
      <c r="A709" s="43">
        <v>708</v>
      </c>
      <c r="B709" s="37">
        <v>9</v>
      </c>
      <c r="C709" s="44">
        <v>16727.383272960498</v>
      </c>
      <c r="D709" s="48">
        <v>633.050051978326</v>
      </c>
      <c r="E709" s="39">
        <v>958.61865013860802</v>
      </c>
      <c r="F709" s="39">
        <v>79.884887511550602</v>
      </c>
      <c r="G709" s="49">
        <v>112</v>
      </c>
    </row>
    <row r="710" spans="1:7" x14ac:dyDescent="0.25">
      <c r="A710" s="43">
        <v>709</v>
      </c>
      <c r="B710" s="37">
        <v>5</v>
      </c>
      <c r="C710" s="44">
        <v>11348.9590018321</v>
      </c>
      <c r="D710" s="48">
        <v>633.050051978326</v>
      </c>
      <c r="E710" s="39">
        <v>958.61865013860802</v>
      </c>
      <c r="F710" s="39">
        <v>79.884887511550602</v>
      </c>
      <c r="G710" s="49">
        <v>112</v>
      </c>
    </row>
    <row r="711" spans="1:7" x14ac:dyDescent="0.25">
      <c r="A711" s="43">
        <v>710</v>
      </c>
      <c r="B711" s="37">
        <v>11</v>
      </c>
      <c r="C711" s="44">
        <v>24402.5663177321</v>
      </c>
      <c r="D711" s="48">
        <v>633.050051978326</v>
      </c>
      <c r="E711" s="39">
        <v>958.61865013860802</v>
      </c>
      <c r="F711" s="39">
        <v>79.884887511550602</v>
      </c>
      <c r="G711" s="49">
        <v>112</v>
      </c>
    </row>
    <row r="712" spans="1:7" x14ac:dyDescent="0.25">
      <c r="A712" s="43">
        <v>711</v>
      </c>
      <c r="B712" s="37">
        <v>7</v>
      </c>
      <c r="C712" s="44">
        <v>14122.4026032656</v>
      </c>
      <c r="D712" s="48">
        <v>633.050051978326</v>
      </c>
      <c r="E712" s="39">
        <v>958.61865013860802</v>
      </c>
      <c r="F712" s="39">
        <v>79.884887511550602</v>
      </c>
      <c r="G712" s="49">
        <v>112</v>
      </c>
    </row>
    <row r="713" spans="1:7" x14ac:dyDescent="0.25">
      <c r="A713" s="43">
        <v>712</v>
      </c>
      <c r="B713" s="37">
        <v>11</v>
      </c>
      <c r="C713" s="44">
        <v>24016.7978638555</v>
      </c>
      <c r="D713" s="48">
        <v>633.050051978326</v>
      </c>
      <c r="E713" s="39">
        <v>958.61865013860802</v>
      </c>
      <c r="F713" s="39">
        <v>79.884887511550602</v>
      </c>
      <c r="G713" s="49">
        <v>112</v>
      </c>
    </row>
    <row r="714" spans="1:7" x14ac:dyDescent="0.25">
      <c r="A714" s="43">
        <v>713</v>
      </c>
      <c r="B714" s="37">
        <v>11</v>
      </c>
      <c r="C714" s="44">
        <v>24999.027484607999</v>
      </c>
      <c r="D714" s="48">
        <v>633.050051978326</v>
      </c>
      <c r="E714" s="39">
        <v>958.61865013860802</v>
      </c>
      <c r="F714" s="39">
        <v>79.884887511550602</v>
      </c>
      <c r="G714" s="49">
        <v>112</v>
      </c>
    </row>
    <row r="715" spans="1:7" x14ac:dyDescent="0.25">
      <c r="A715" s="43">
        <v>714</v>
      </c>
      <c r="B715" s="37">
        <v>6</v>
      </c>
      <c r="C715" s="44">
        <v>14456.3561853554</v>
      </c>
      <c r="D715" s="48">
        <v>633.050051978326</v>
      </c>
      <c r="E715" s="39">
        <v>958.61865013860802</v>
      </c>
      <c r="F715" s="39">
        <v>79.884887511550602</v>
      </c>
      <c r="G715" s="49">
        <v>112</v>
      </c>
    </row>
    <row r="716" spans="1:7" x14ac:dyDescent="0.25">
      <c r="A716" s="43">
        <v>715</v>
      </c>
      <c r="B716" s="37">
        <v>4</v>
      </c>
      <c r="C716" s="44">
        <v>8552.2622493720992</v>
      </c>
      <c r="D716" s="48">
        <v>633.050051978326</v>
      </c>
      <c r="E716" s="39">
        <v>958.61865013860802</v>
      </c>
      <c r="F716" s="39">
        <v>79.884887511550602</v>
      </c>
      <c r="G716" s="49">
        <v>112</v>
      </c>
    </row>
    <row r="717" spans="1:7" x14ac:dyDescent="0.25">
      <c r="A717" s="43">
        <v>716</v>
      </c>
      <c r="B717" s="37">
        <v>7</v>
      </c>
      <c r="C717" s="44">
        <v>13784.652492912999</v>
      </c>
      <c r="D717" s="48">
        <v>633.050051978326</v>
      </c>
      <c r="E717" s="39">
        <v>958.61865013860802</v>
      </c>
      <c r="F717" s="39">
        <v>79.884887511550602</v>
      </c>
      <c r="G717" s="49">
        <v>112</v>
      </c>
    </row>
    <row r="718" spans="1:7" x14ac:dyDescent="0.25">
      <c r="A718" s="43">
        <v>717</v>
      </c>
      <c r="B718" s="37">
        <v>6</v>
      </c>
      <c r="C718" s="44">
        <v>13336.194271951999</v>
      </c>
      <c r="D718" s="48">
        <v>633.050051978326</v>
      </c>
      <c r="E718" s="39">
        <v>958.61865013860802</v>
      </c>
      <c r="F718" s="39">
        <v>79.884887511550602</v>
      </c>
      <c r="G718" s="49">
        <v>112</v>
      </c>
    </row>
    <row r="719" spans="1:7" x14ac:dyDescent="0.25">
      <c r="A719" s="43">
        <v>718</v>
      </c>
      <c r="B719" s="37">
        <v>9</v>
      </c>
      <c r="C719" s="44">
        <v>19637.5816694362</v>
      </c>
      <c r="D719" s="48">
        <v>633.050051978326</v>
      </c>
      <c r="E719" s="39">
        <v>958.61865013860802</v>
      </c>
      <c r="F719" s="39">
        <v>79.884887511550602</v>
      </c>
      <c r="G719" s="49">
        <v>112</v>
      </c>
    </row>
    <row r="720" spans="1:7" x14ac:dyDescent="0.25">
      <c r="A720" s="43">
        <v>719</v>
      </c>
      <c r="B720" s="37">
        <v>6</v>
      </c>
      <c r="C720" s="44">
        <v>13767.841267049</v>
      </c>
      <c r="D720" s="48">
        <v>633.050051978326</v>
      </c>
      <c r="E720" s="39">
        <v>958.61865013860802</v>
      </c>
      <c r="F720" s="39">
        <v>79.884887511550602</v>
      </c>
      <c r="G720" s="49">
        <v>112</v>
      </c>
    </row>
    <row r="721" spans="1:7" x14ac:dyDescent="0.25">
      <c r="A721" s="43">
        <v>720</v>
      </c>
      <c r="B721" s="37">
        <v>10</v>
      </c>
      <c r="C721" s="44">
        <v>19719.499068253899</v>
      </c>
      <c r="D721" s="48">
        <v>633.050051978326</v>
      </c>
      <c r="E721" s="39">
        <v>958.61865013860802</v>
      </c>
      <c r="F721" s="39">
        <v>79.884887511550602</v>
      </c>
      <c r="G721" s="49">
        <v>112</v>
      </c>
    </row>
    <row r="722" spans="1:7" x14ac:dyDescent="0.25">
      <c r="A722" s="43">
        <v>721</v>
      </c>
      <c r="B722" s="37">
        <v>9</v>
      </c>
      <c r="C722" s="44">
        <v>18705.3297673364</v>
      </c>
      <c r="D722" s="48">
        <v>633.050051978326</v>
      </c>
      <c r="E722" s="39">
        <v>958.61865013860802</v>
      </c>
      <c r="F722" s="39">
        <v>79.884887511550602</v>
      </c>
      <c r="G722" s="49">
        <v>112</v>
      </c>
    </row>
    <row r="723" spans="1:7" x14ac:dyDescent="0.25">
      <c r="A723" s="43">
        <v>722</v>
      </c>
      <c r="B723" s="37">
        <v>5</v>
      </c>
      <c r="C723" s="44">
        <v>10641.235765933599</v>
      </c>
      <c r="D723" s="48">
        <v>633.050051978326</v>
      </c>
      <c r="E723" s="39">
        <v>958.61865013860802</v>
      </c>
      <c r="F723" s="39">
        <v>79.884887511550602</v>
      </c>
      <c r="G723" s="49">
        <v>112</v>
      </c>
    </row>
    <row r="724" spans="1:7" x14ac:dyDescent="0.25">
      <c r="A724" s="43">
        <v>723</v>
      </c>
      <c r="B724" s="37">
        <v>12</v>
      </c>
      <c r="C724" s="44">
        <v>23573.209072272901</v>
      </c>
      <c r="D724" s="48">
        <v>633.050051978326</v>
      </c>
      <c r="E724" s="39">
        <v>958.61865013860802</v>
      </c>
      <c r="F724" s="39">
        <v>79.884887511550602</v>
      </c>
      <c r="G724" s="49">
        <v>112</v>
      </c>
    </row>
    <row r="725" spans="1:7" x14ac:dyDescent="0.25">
      <c r="A725" s="43">
        <v>724</v>
      </c>
      <c r="B725" s="37">
        <v>7</v>
      </c>
      <c r="C725" s="44">
        <v>15108.988265697601</v>
      </c>
      <c r="D725" s="48">
        <v>633.050051978326</v>
      </c>
      <c r="E725" s="39">
        <v>958.61865013860802</v>
      </c>
      <c r="F725" s="39">
        <v>79.884887511550602</v>
      </c>
      <c r="G725" s="49">
        <v>112</v>
      </c>
    </row>
    <row r="726" spans="1:7" x14ac:dyDescent="0.25">
      <c r="A726" s="43">
        <v>725</v>
      </c>
      <c r="B726" s="37">
        <v>7</v>
      </c>
      <c r="C726" s="44">
        <v>15600.984011906299</v>
      </c>
      <c r="D726" s="48">
        <v>633.050051978326</v>
      </c>
      <c r="E726" s="39">
        <v>958.61865013860802</v>
      </c>
      <c r="F726" s="39">
        <v>79.884887511550602</v>
      </c>
      <c r="G726" s="49">
        <v>112</v>
      </c>
    </row>
    <row r="727" spans="1:7" x14ac:dyDescent="0.25">
      <c r="A727" s="43">
        <v>726</v>
      </c>
      <c r="B727" s="37">
        <v>8</v>
      </c>
      <c r="C727" s="44">
        <v>15229.7116157125</v>
      </c>
      <c r="D727" s="48">
        <v>633.050051978326</v>
      </c>
      <c r="E727" s="39">
        <v>958.61865013860802</v>
      </c>
      <c r="F727" s="39">
        <v>79.884887511550602</v>
      </c>
      <c r="G727" s="49">
        <v>112</v>
      </c>
    </row>
    <row r="728" spans="1:7" x14ac:dyDescent="0.25">
      <c r="A728" s="43">
        <v>727</v>
      </c>
      <c r="B728" s="37">
        <v>7</v>
      </c>
      <c r="C728" s="44">
        <v>13502.381984191101</v>
      </c>
      <c r="D728" s="48">
        <v>633.050051978326</v>
      </c>
      <c r="E728" s="39">
        <v>958.61865013860802</v>
      </c>
      <c r="F728" s="39">
        <v>79.884887511550602</v>
      </c>
      <c r="G728" s="49">
        <v>112</v>
      </c>
    </row>
    <row r="729" spans="1:7" x14ac:dyDescent="0.25">
      <c r="A729" s="43">
        <v>728</v>
      </c>
      <c r="B729" s="37">
        <v>4</v>
      </c>
      <c r="C729" s="44">
        <v>6825.9234748597</v>
      </c>
      <c r="D729" s="48">
        <v>633.050051978326</v>
      </c>
      <c r="E729" s="39">
        <v>958.61865013860802</v>
      </c>
      <c r="F729" s="39">
        <v>79.884887511550602</v>
      </c>
      <c r="G729" s="49">
        <v>112</v>
      </c>
    </row>
    <row r="730" spans="1:7" x14ac:dyDescent="0.25">
      <c r="A730" s="43">
        <v>729</v>
      </c>
      <c r="B730" s="37">
        <v>10</v>
      </c>
      <c r="C730" s="44">
        <v>24559.822474037399</v>
      </c>
      <c r="D730" s="48">
        <v>633.050051978326</v>
      </c>
      <c r="E730" s="39">
        <v>958.61865013860802</v>
      </c>
      <c r="F730" s="39">
        <v>79.884887511550602</v>
      </c>
      <c r="G730" s="49">
        <v>112</v>
      </c>
    </row>
    <row r="731" spans="1:7" x14ac:dyDescent="0.25">
      <c r="A731" s="43">
        <v>730</v>
      </c>
      <c r="B731" s="37">
        <v>11</v>
      </c>
      <c r="C731" s="44">
        <v>20589.371042167299</v>
      </c>
      <c r="D731" s="48">
        <v>633.050051978326</v>
      </c>
      <c r="E731" s="39">
        <v>958.61865013860802</v>
      </c>
      <c r="F731" s="39">
        <v>79.884887511550602</v>
      </c>
      <c r="G731" s="49">
        <v>112</v>
      </c>
    </row>
    <row r="732" spans="1:7" x14ac:dyDescent="0.25">
      <c r="A732" s="43">
        <v>731</v>
      </c>
      <c r="B732" s="37">
        <v>8</v>
      </c>
      <c r="C732" s="44">
        <v>15709.520481179001</v>
      </c>
      <c r="D732" s="48">
        <v>633.050051978326</v>
      </c>
      <c r="E732" s="39">
        <v>958.61865013860802</v>
      </c>
      <c r="F732" s="39">
        <v>79.884887511550602</v>
      </c>
      <c r="G732" s="49">
        <v>112</v>
      </c>
    </row>
    <row r="733" spans="1:7" x14ac:dyDescent="0.25">
      <c r="A733" s="43">
        <v>732</v>
      </c>
      <c r="B733" s="37">
        <v>9</v>
      </c>
      <c r="C733" s="44">
        <v>19024.576172464898</v>
      </c>
      <c r="D733" s="48">
        <v>633.050051978326</v>
      </c>
      <c r="E733" s="39">
        <v>958.61865013860802</v>
      </c>
      <c r="F733" s="39">
        <v>79.884887511550602</v>
      </c>
      <c r="G733" s="49">
        <v>112</v>
      </c>
    </row>
    <row r="734" spans="1:7" x14ac:dyDescent="0.25">
      <c r="A734" s="43">
        <v>733</v>
      </c>
      <c r="B734" s="37">
        <v>10</v>
      </c>
      <c r="C734" s="44">
        <v>20256.496436114401</v>
      </c>
      <c r="D734" s="48">
        <v>633.050051978326</v>
      </c>
      <c r="E734" s="39">
        <v>958.61865013860802</v>
      </c>
      <c r="F734" s="39">
        <v>79.884887511550602</v>
      </c>
      <c r="G734" s="49">
        <v>112</v>
      </c>
    </row>
    <row r="735" spans="1:7" x14ac:dyDescent="0.25">
      <c r="A735" s="43">
        <v>734</v>
      </c>
      <c r="B735" s="37">
        <v>8</v>
      </c>
      <c r="C735" s="44">
        <v>16086.136775471699</v>
      </c>
      <c r="D735" s="48">
        <v>633.050051978326</v>
      </c>
      <c r="E735" s="39">
        <v>958.61865013860802</v>
      </c>
      <c r="F735" s="39">
        <v>79.884887511550602</v>
      </c>
      <c r="G735" s="49">
        <v>112</v>
      </c>
    </row>
    <row r="736" spans="1:7" x14ac:dyDescent="0.25">
      <c r="A736" s="43">
        <v>735</v>
      </c>
      <c r="B736" s="37">
        <v>9</v>
      </c>
      <c r="C736" s="44">
        <v>17908.955030060399</v>
      </c>
      <c r="D736" s="48">
        <v>633.050051978326</v>
      </c>
      <c r="E736" s="39">
        <v>958.61865013860802</v>
      </c>
      <c r="F736" s="39">
        <v>79.884887511550602</v>
      </c>
      <c r="G736" s="49">
        <v>112</v>
      </c>
    </row>
    <row r="737" spans="1:7" x14ac:dyDescent="0.25">
      <c r="A737" s="43">
        <v>736</v>
      </c>
      <c r="B737" s="37">
        <v>5</v>
      </c>
      <c r="C737" s="44">
        <v>9755.7210522306596</v>
      </c>
      <c r="D737" s="48">
        <v>633.050051978326</v>
      </c>
      <c r="E737" s="39">
        <v>958.61865013860802</v>
      </c>
      <c r="F737" s="39">
        <v>79.884887511550602</v>
      </c>
      <c r="G737" s="49">
        <v>112</v>
      </c>
    </row>
    <row r="738" spans="1:7" x14ac:dyDescent="0.25">
      <c r="A738" s="43">
        <v>737</v>
      </c>
      <c r="B738" s="37">
        <v>5</v>
      </c>
      <c r="C738" s="44">
        <v>10437.3580480029</v>
      </c>
      <c r="D738" s="48">
        <v>633.050051978326</v>
      </c>
      <c r="E738" s="39">
        <v>958.61865013860802</v>
      </c>
      <c r="F738" s="39">
        <v>79.884887511550602</v>
      </c>
      <c r="G738" s="49">
        <v>112</v>
      </c>
    </row>
    <row r="739" spans="1:7" x14ac:dyDescent="0.25">
      <c r="A739" s="43">
        <v>738</v>
      </c>
      <c r="B739" s="37">
        <v>13</v>
      </c>
      <c r="C739" s="44">
        <v>26454.640026745699</v>
      </c>
      <c r="D739" s="48">
        <v>633.050051978326</v>
      </c>
      <c r="E739" s="39">
        <v>958.61865013860802</v>
      </c>
      <c r="F739" s="39">
        <v>79.884887511550602</v>
      </c>
      <c r="G739" s="49">
        <v>112</v>
      </c>
    </row>
    <row r="740" spans="1:7" x14ac:dyDescent="0.25">
      <c r="A740" s="43">
        <v>739</v>
      </c>
      <c r="B740" s="37">
        <v>7</v>
      </c>
      <c r="C740" s="44">
        <v>14063.0543187903</v>
      </c>
      <c r="D740" s="48">
        <v>633.050051978326</v>
      </c>
      <c r="E740" s="39">
        <v>958.61865013860802</v>
      </c>
      <c r="F740" s="39">
        <v>79.884887511550602</v>
      </c>
      <c r="G740" s="49">
        <v>112</v>
      </c>
    </row>
    <row r="741" spans="1:7" x14ac:dyDescent="0.25">
      <c r="A741" s="43">
        <v>740</v>
      </c>
      <c r="B741" s="37">
        <v>9</v>
      </c>
      <c r="C741" s="44">
        <v>19956.4221041319</v>
      </c>
      <c r="D741" s="48">
        <v>633.050051978326</v>
      </c>
      <c r="E741" s="39">
        <v>958.61865013860802</v>
      </c>
      <c r="F741" s="39">
        <v>79.884887511550602</v>
      </c>
      <c r="G741" s="49">
        <v>112</v>
      </c>
    </row>
    <row r="742" spans="1:7" x14ac:dyDescent="0.25">
      <c r="A742" s="43">
        <v>741</v>
      </c>
      <c r="B742" s="37">
        <v>3</v>
      </c>
      <c r="C742" s="44">
        <v>4810.0904370767603</v>
      </c>
      <c r="D742" s="48">
        <v>633.050051978326</v>
      </c>
      <c r="E742" s="39">
        <v>958.61865013860802</v>
      </c>
      <c r="F742" s="39">
        <v>79.884887511550602</v>
      </c>
      <c r="G742" s="49">
        <v>112</v>
      </c>
    </row>
    <row r="743" spans="1:7" x14ac:dyDescent="0.25">
      <c r="A743" s="43">
        <v>742</v>
      </c>
      <c r="B743" s="37">
        <v>5</v>
      </c>
      <c r="C743" s="44">
        <v>9837.3385396580397</v>
      </c>
      <c r="D743" s="48">
        <v>633.050051978326</v>
      </c>
      <c r="E743" s="39">
        <v>958.61865013860802</v>
      </c>
      <c r="F743" s="39">
        <v>79.884887511550602</v>
      </c>
      <c r="G743" s="49">
        <v>112</v>
      </c>
    </row>
    <row r="744" spans="1:7" x14ac:dyDescent="0.25">
      <c r="A744" s="43">
        <v>743</v>
      </c>
      <c r="B744" s="37">
        <v>4</v>
      </c>
      <c r="C744" s="44">
        <v>9018.4708296446606</v>
      </c>
      <c r="D744" s="48">
        <v>633.050051978326</v>
      </c>
      <c r="E744" s="39">
        <v>958.61865013860802</v>
      </c>
      <c r="F744" s="39">
        <v>79.884887511550602</v>
      </c>
      <c r="G744" s="49">
        <v>112</v>
      </c>
    </row>
    <row r="745" spans="1:7" x14ac:dyDescent="0.25">
      <c r="A745" s="43">
        <v>744</v>
      </c>
      <c r="B745" s="37">
        <v>7</v>
      </c>
      <c r="C745" s="44">
        <v>14874.292033596301</v>
      </c>
      <c r="D745" s="48">
        <v>633.050051978326</v>
      </c>
      <c r="E745" s="39">
        <v>958.61865013860802</v>
      </c>
      <c r="F745" s="39">
        <v>79.884887511550602</v>
      </c>
      <c r="G745" s="49">
        <v>112</v>
      </c>
    </row>
    <row r="746" spans="1:7" x14ac:dyDescent="0.25">
      <c r="A746" s="43">
        <v>745</v>
      </c>
      <c r="B746" s="37">
        <v>8</v>
      </c>
      <c r="C746" s="44">
        <v>15620.6062579482</v>
      </c>
      <c r="D746" s="48">
        <v>633.050051978326</v>
      </c>
      <c r="E746" s="39">
        <v>958.61865013860802</v>
      </c>
      <c r="F746" s="39">
        <v>79.884887511550602</v>
      </c>
      <c r="G746" s="49">
        <v>112</v>
      </c>
    </row>
    <row r="747" spans="1:7" x14ac:dyDescent="0.25">
      <c r="A747" s="43">
        <v>746</v>
      </c>
      <c r="B747" s="37">
        <v>6</v>
      </c>
      <c r="C747" s="44">
        <v>12811.0027101127</v>
      </c>
      <c r="D747" s="48">
        <v>633.050051978326</v>
      </c>
      <c r="E747" s="39">
        <v>958.61865013860802</v>
      </c>
      <c r="F747" s="39">
        <v>79.884887511550602</v>
      </c>
      <c r="G747" s="49">
        <v>112</v>
      </c>
    </row>
    <row r="748" spans="1:7" x14ac:dyDescent="0.25">
      <c r="A748" s="43">
        <v>747</v>
      </c>
      <c r="B748" s="37">
        <v>4</v>
      </c>
      <c r="C748" s="44">
        <v>8678.1034408948908</v>
      </c>
      <c r="D748" s="48">
        <v>633.050051978326</v>
      </c>
      <c r="E748" s="39">
        <v>958.61865013860802</v>
      </c>
      <c r="F748" s="39">
        <v>79.884887511550602</v>
      </c>
      <c r="G748" s="49">
        <v>112</v>
      </c>
    </row>
    <row r="749" spans="1:7" x14ac:dyDescent="0.25">
      <c r="A749" s="43">
        <v>748</v>
      </c>
      <c r="B749" s="37">
        <v>8</v>
      </c>
      <c r="C749" s="44">
        <v>17234.295422292998</v>
      </c>
      <c r="D749" s="48">
        <v>633.050051978326</v>
      </c>
      <c r="E749" s="39">
        <v>958.61865013860802</v>
      </c>
      <c r="F749" s="39">
        <v>79.884887511550602</v>
      </c>
      <c r="G749" s="49">
        <v>112</v>
      </c>
    </row>
    <row r="750" spans="1:7" x14ac:dyDescent="0.25">
      <c r="A750" s="43">
        <v>749</v>
      </c>
      <c r="B750" s="37">
        <v>7</v>
      </c>
      <c r="C750" s="44">
        <v>14176.669095162</v>
      </c>
      <c r="D750" s="48">
        <v>633.050051978326</v>
      </c>
      <c r="E750" s="39">
        <v>958.61865013860802</v>
      </c>
      <c r="F750" s="39">
        <v>79.884887511550602</v>
      </c>
      <c r="G750" s="49">
        <v>112</v>
      </c>
    </row>
    <row r="751" spans="1:7" x14ac:dyDescent="0.25">
      <c r="A751" s="43">
        <v>750</v>
      </c>
      <c r="B751" s="37">
        <v>7</v>
      </c>
      <c r="C751" s="44">
        <v>13824.1856736592</v>
      </c>
      <c r="D751" s="48">
        <v>633.050051978326</v>
      </c>
      <c r="E751" s="39">
        <v>958.61865013860802</v>
      </c>
      <c r="F751" s="39">
        <v>79.884887511550602</v>
      </c>
      <c r="G751" s="49">
        <v>112</v>
      </c>
    </row>
    <row r="752" spans="1:7" x14ac:dyDescent="0.25">
      <c r="A752" s="43">
        <v>751</v>
      </c>
      <c r="B752" s="37">
        <v>5</v>
      </c>
      <c r="C752" s="44">
        <v>11007.518167414801</v>
      </c>
      <c r="D752" s="48">
        <v>633.050051978326</v>
      </c>
      <c r="E752" s="39">
        <v>958.61865013860802</v>
      </c>
      <c r="F752" s="39">
        <v>79.884887511550602</v>
      </c>
      <c r="G752" s="49">
        <v>112</v>
      </c>
    </row>
    <row r="753" spans="1:7" x14ac:dyDescent="0.25">
      <c r="A753" s="43">
        <v>752</v>
      </c>
      <c r="B753" s="37">
        <v>13</v>
      </c>
      <c r="C753" s="44">
        <v>25509.045195651001</v>
      </c>
      <c r="D753" s="48">
        <v>633.050051978326</v>
      </c>
      <c r="E753" s="39">
        <v>958.61865013860802</v>
      </c>
      <c r="F753" s="39">
        <v>79.884887511550602</v>
      </c>
      <c r="G753" s="49">
        <v>112</v>
      </c>
    </row>
    <row r="754" spans="1:7" x14ac:dyDescent="0.25">
      <c r="A754" s="43">
        <v>753</v>
      </c>
      <c r="B754" s="37">
        <v>10</v>
      </c>
      <c r="C754" s="44">
        <v>21196.5645328106</v>
      </c>
      <c r="D754" s="48">
        <v>633.050051978326</v>
      </c>
      <c r="E754" s="39">
        <v>958.61865013860802</v>
      </c>
      <c r="F754" s="39">
        <v>79.884887511550602</v>
      </c>
      <c r="G754" s="49">
        <v>112</v>
      </c>
    </row>
    <row r="755" spans="1:7" x14ac:dyDescent="0.25">
      <c r="A755" s="43">
        <v>754</v>
      </c>
      <c r="B755" s="37">
        <v>7</v>
      </c>
      <c r="C755" s="44">
        <v>15992.701823638899</v>
      </c>
      <c r="D755" s="48">
        <v>633.050051978326</v>
      </c>
      <c r="E755" s="39">
        <v>958.61865013860802</v>
      </c>
      <c r="F755" s="39">
        <v>79.884887511550602</v>
      </c>
      <c r="G755" s="49">
        <v>112</v>
      </c>
    </row>
    <row r="756" spans="1:7" x14ac:dyDescent="0.25">
      <c r="A756" s="43">
        <v>755</v>
      </c>
      <c r="B756" s="37">
        <v>6</v>
      </c>
      <c r="C756" s="44">
        <v>11846.154396198501</v>
      </c>
      <c r="D756" s="48">
        <v>633.050051978326</v>
      </c>
      <c r="E756" s="39">
        <v>958.61865013860802</v>
      </c>
      <c r="F756" s="39">
        <v>79.884887511550602</v>
      </c>
      <c r="G756" s="49">
        <v>112</v>
      </c>
    </row>
    <row r="757" spans="1:7" x14ac:dyDescent="0.25">
      <c r="A757" s="43">
        <v>756</v>
      </c>
      <c r="B757" s="37">
        <v>9</v>
      </c>
      <c r="C757" s="44">
        <v>18892.080068495699</v>
      </c>
      <c r="D757" s="48">
        <v>633.050051978326</v>
      </c>
      <c r="E757" s="39">
        <v>958.61865013860802</v>
      </c>
      <c r="F757" s="39">
        <v>79.884887511550602</v>
      </c>
      <c r="G757" s="49">
        <v>112</v>
      </c>
    </row>
    <row r="758" spans="1:7" x14ac:dyDescent="0.25">
      <c r="A758" s="43">
        <v>757</v>
      </c>
      <c r="B758" s="37">
        <v>3</v>
      </c>
      <c r="C758" s="44">
        <v>6750.4516386715704</v>
      </c>
      <c r="D758" s="48">
        <v>633.050051978326</v>
      </c>
      <c r="E758" s="39">
        <v>958.61865013860802</v>
      </c>
      <c r="F758" s="39">
        <v>79.884887511550602</v>
      </c>
      <c r="G758" s="49">
        <v>112</v>
      </c>
    </row>
    <row r="759" spans="1:7" x14ac:dyDescent="0.25">
      <c r="A759" s="43">
        <v>758</v>
      </c>
      <c r="B759" s="37">
        <v>9</v>
      </c>
      <c r="C759" s="44">
        <v>18580.649190333399</v>
      </c>
      <c r="D759" s="48">
        <v>633.050051978326</v>
      </c>
      <c r="E759" s="39">
        <v>958.61865013860802</v>
      </c>
      <c r="F759" s="39">
        <v>79.884887511550602</v>
      </c>
      <c r="G759" s="49">
        <v>112</v>
      </c>
    </row>
    <row r="760" spans="1:7" x14ac:dyDescent="0.25">
      <c r="A760" s="43">
        <v>759</v>
      </c>
      <c r="B760" s="37">
        <v>7</v>
      </c>
      <c r="C760" s="44">
        <v>15001.0425807756</v>
      </c>
      <c r="D760" s="48">
        <v>633.050051978326</v>
      </c>
      <c r="E760" s="39">
        <v>958.61865013860802</v>
      </c>
      <c r="F760" s="39">
        <v>79.884887511550602</v>
      </c>
      <c r="G760" s="49">
        <v>112</v>
      </c>
    </row>
    <row r="761" spans="1:7" x14ac:dyDescent="0.25">
      <c r="A761" s="43">
        <v>760</v>
      </c>
      <c r="B761" s="37">
        <v>10</v>
      </c>
      <c r="C761" s="44">
        <v>19059.113683877498</v>
      </c>
      <c r="D761" s="48">
        <v>633.050051978326</v>
      </c>
      <c r="E761" s="39">
        <v>958.61865013860802</v>
      </c>
      <c r="F761" s="39">
        <v>79.884887511550602</v>
      </c>
      <c r="G761" s="49">
        <v>112</v>
      </c>
    </row>
    <row r="762" spans="1:7" x14ac:dyDescent="0.25">
      <c r="A762" s="43">
        <v>761</v>
      </c>
      <c r="B762" s="37">
        <v>13</v>
      </c>
      <c r="C762" s="44">
        <v>29023.341533357099</v>
      </c>
      <c r="D762" s="48">
        <v>633.050051978326</v>
      </c>
      <c r="E762" s="39">
        <v>958.61865013860802</v>
      </c>
      <c r="F762" s="39">
        <v>79.884887511550602</v>
      </c>
      <c r="G762" s="49">
        <v>112</v>
      </c>
    </row>
    <row r="763" spans="1:7" x14ac:dyDescent="0.25">
      <c r="A763" s="43">
        <v>762</v>
      </c>
      <c r="B763" s="37">
        <v>10</v>
      </c>
      <c r="C763" s="44">
        <v>20343.5427177893</v>
      </c>
      <c r="D763" s="48">
        <v>633.050051978326</v>
      </c>
      <c r="E763" s="39">
        <v>958.61865013860802</v>
      </c>
      <c r="F763" s="39">
        <v>79.884887511550602</v>
      </c>
      <c r="G763" s="49">
        <v>112</v>
      </c>
    </row>
    <row r="764" spans="1:7" x14ac:dyDescent="0.25">
      <c r="A764" s="43">
        <v>763</v>
      </c>
      <c r="B764" s="37">
        <v>7</v>
      </c>
      <c r="C764" s="44">
        <v>12908.5185628324</v>
      </c>
      <c r="D764" s="48">
        <v>633.050051978326</v>
      </c>
      <c r="E764" s="39">
        <v>958.61865013860802</v>
      </c>
      <c r="F764" s="39">
        <v>79.884887511550602</v>
      </c>
      <c r="G764" s="49">
        <v>112</v>
      </c>
    </row>
    <row r="765" spans="1:7" x14ac:dyDescent="0.25">
      <c r="A765" s="43">
        <v>764</v>
      </c>
      <c r="B765" s="37">
        <v>8</v>
      </c>
      <c r="C765" s="44">
        <v>16701.317563819</v>
      </c>
      <c r="D765" s="48">
        <v>633.050051978326</v>
      </c>
      <c r="E765" s="39">
        <v>958.61865013860802</v>
      </c>
      <c r="F765" s="39">
        <v>79.884887511550602</v>
      </c>
      <c r="G765" s="49">
        <v>112</v>
      </c>
    </row>
    <row r="766" spans="1:7" x14ac:dyDescent="0.25">
      <c r="A766" s="43">
        <v>765</v>
      </c>
      <c r="B766" s="37">
        <v>4</v>
      </c>
      <c r="C766" s="44">
        <v>8069.3086227076001</v>
      </c>
      <c r="D766" s="48">
        <v>633.050051978326</v>
      </c>
      <c r="E766" s="39">
        <v>958.61865013860802</v>
      </c>
      <c r="F766" s="39">
        <v>79.884887511550602</v>
      </c>
      <c r="G766" s="49">
        <v>112</v>
      </c>
    </row>
    <row r="767" spans="1:7" x14ac:dyDescent="0.25">
      <c r="A767" s="43">
        <v>766</v>
      </c>
      <c r="B767" s="37">
        <v>10</v>
      </c>
      <c r="C767" s="44">
        <v>19854.692456704601</v>
      </c>
      <c r="D767" s="48">
        <v>633.050051978326</v>
      </c>
      <c r="E767" s="39">
        <v>958.61865013860802</v>
      </c>
      <c r="F767" s="39">
        <v>79.884887511550602</v>
      </c>
      <c r="G767" s="49">
        <v>112</v>
      </c>
    </row>
    <row r="768" spans="1:7" x14ac:dyDescent="0.25">
      <c r="A768" s="43">
        <v>767</v>
      </c>
      <c r="B768" s="37">
        <v>9</v>
      </c>
      <c r="C768" s="44">
        <v>19648.5071331742</v>
      </c>
      <c r="D768" s="48">
        <v>633.050051978326</v>
      </c>
      <c r="E768" s="39">
        <v>958.61865013860802</v>
      </c>
      <c r="F768" s="39">
        <v>79.884887511550602</v>
      </c>
      <c r="G768" s="49">
        <v>112</v>
      </c>
    </row>
    <row r="769" spans="1:7" x14ac:dyDescent="0.25">
      <c r="A769" s="43">
        <v>768</v>
      </c>
      <c r="B769" s="37">
        <v>9</v>
      </c>
      <c r="C769" s="44">
        <v>18381.916220827799</v>
      </c>
      <c r="D769" s="48">
        <v>633.050051978326</v>
      </c>
      <c r="E769" s="39">
        <v>958.61865013860802</v>
      </c>
      <c r="F769" s="39">
        <v>79.884887511550602</v>
      </c>
      <c r="G769" s="49">
        <v>112</v>
      </c>
    </row>
    <row r="770" spans="1:7" x14ac:dyDescent="0.25">
      <c r="A770" s="43">
        <v>769</v>
      </c>
      <c r="B770" s="37">
        <v>4</v>
      </c>
      <c r="C770" s="44">
        <v>8694.8710335413198</v>
      </c>
      <c r="D770" s="48">
        <v>633.050051978326</v>
      </c>
      <c r="E770" s="39">
        <v>958.61865013860802</v>
      </c>
      <c r="F770" s="39">
        <v>79.884887511550602</v>
      </c>
      <c r="G770" s="49">
        <v>112</v>
      </c>
    </row>
    <row r="771" spans="1:7" x14ac:dyDescent="0.25">
      <c r="A771" s="43">
        <v>770</v>
      </c>
      <c r="B771" s="37">
        <v>10</v>
      </c>
      <c r="C771" s="44">
        <v>19460.4571517693</v>
      </c>
      <c r="D771" s="48">
        <v>633.050051978326</v>
      </c>
      <c r="E771" s="39">
        <v>958.61865013860802</v>
      </c>
      <c r="F771" s="39">
        <v>79.884887511550602</v>
      </c>
      <c r="G771" s="49">
        <v>112</v>
      </c>
    </row>
    <row r="772" spans="1:7" x14ac:dyDescent="0.25">
      <c r="A772" s="43">
        <v>771</v>
      </c>
      <c r="B772" s="37">
        <v>3</v>
      </c>
      <c r="C772" s="44">
        <v>6252.4080257522901</v>
      </c>
      <c r="D772" s="48">
        <v>633.050051978326</v>
      </c>
      <c r="E772" s="39">
        <v>958.61865013860802</v>
      </c>
      <c r="F772" s="39">
        <v>79.884887511550602</v>
      </c>
      <c r="G772" s="49">
        <v>112</v>
      </c>
    </row>
    <row r="773" spans="1:7" x14ac:dyDescent="0.25">
      <c r="A773" s="43">
        <v>772</v>
      </c>
      <c r="B773" s="37">
        <v>6</v>
      </c>
      <c r="C773" s="44">
        <v>12349.9139813643</v>
      </c>
      <c r="D773" s="48">
        <v>633.050051978326</v>
      </c>
      <c r="E773" s="39">
        <v>958.61865013860802</v>
      </c>
      <c r="F773" s="39">
        <v>79.884887511550602</v>
      </c>
      <c r="G773" s="49">
        <v>112</v>
      </c>
    </row>
    <row r="774" spans="1:7" x14ac:dyDescent="0.25">
      <c r="A774" s="43">
        <v>773</v>
      </c>
      <c r="B774" s="37">
        <v>10</v>
      </c>
      <c r="C774" s="44">
        <v>23294.933656618799</v>
      </c>
      <c r="D774" s="48">
        <v>633.050051978326</v>
      </c>
      <c r="E774" s="39">
        <v>958.61865013860802</v>
      </c>
      <c r="F774" s="39">
        <v>79.884887511550602</v>
      </c>
      <c r="G774" s="49">
        <v>112</v>
      </c>
    </row>
    <row r="775" spans="1:7" x14ac:dyDescent="0.25">
      <c r="A775" s="43">
        <v>774</v>
      </c>
      <c r="B775" s="37">
        <v>11</v>
      </c>
      <c r="C775" s="44">
        <v>21779.479540867302</v>
      </c>
      <c r="D775" s="48">
        <v>633.050051978326</v>
      </c>
      <c r="E775" s="39">
        <v>958.61865013860802</v>
      </c>
      <c r="F775" s="39">
        <v>79.884887511550602</v>
      </c>
      <c r="G775" s="49">
        <v>112</v>
      </c>
    </row>
    <row r="776" spans="1:7" x14ac:dyDescent="0.25">
      <c r="A776" s="43">
        <v>775</v>
      </c>
      <c r="B776" s="37">
        <v>6</v>
      </c>
      <c r="C776" s="44">
        <v>12681.797046555401</v>
      </c>
      <c r="D776" s="48">
        <v>633.050051978326</v>
      </c>
      <c r="E776" s="39">
        <v>958.61865013860802</v>
      </c>
      <c r="F776" s="39">
        <v>79.884887511550602</v>
      </c>
      <c r="G776" s="49">
        <v>112</v>
      </c>
    </row>
    <row r="777" spans="1:7" x14ac:dyDescent="0.25">
      <c r="A777" s="43">
        <v>776</v>
      </c>
      <c r="B777" s="37">
        <v>7</v>
      </c>
      <c r="C777" s="44">
        <v>14750.4524861558</v>
      </c>
      <c r="D777" s="48">
        <v>633.050051978326</v>
      </c>
      <c r="E777" s="39">
        <v>958.61865013860802</v>
      </c>
      <c r="F777" s="39">
        <v>79.884887511550602</v>
      </c>
      <c r="G777" s="49">
        <v>112</v>
      </c>
    </row>
    <row r="778" spans="1:7" x14ac:dyDescent="0.25">
      <c r="A778" s="43">
        <v>777</v>
      </c>
      <c r="B778" s="37">
        <v>8</v>
      </c>
      <c r="C778" s="44">
        <v>16541.066136502399</v>
      </c>
      <c r="D778" s="48">
        <v>633.050051978326</v>
      </c>
      <c r="E778" s="39">
        <v>958.61865013860802</v>
      </c>
      <c r="F778" s="39">
        <v>79.884887511550602</v>
      </c>
      <c r="G778" s="49">
        <v>112</v>
      </c>
    </row>
    <row r="779" spans="1:7" x14ac:dyDescent="0.25">
      <c r="A779" s="43">
        <v>778</v>
      </c>
      <c r="B779" s="37">
        <v>8</v>
      </c>
      <c r="C779" s="44">
        <v>18256.919465920699</v>
      </c>
      <c r="D779" s="48">
        <v>633.050051978326</v>
      </c>
      <c r="E779" s="39">
        <v>958.61865013860802</v>
      </c>
      <c r="F779" s="39">
        <v>79.884887511550602</v>
      </c>
      <c r="G779" s="49">
        <v>112</v>
      </c>
    </row>
    <row r="780" spans="1:7" x14ac:dyDescent="0.25">
      <c r="A780" s="43">
        <v>779</v>
      </c>
      <c r="B780" s="37">
        <v>6</v>
      </c>
      <c r="C780" s="44">
        <v>12279.943392716899</v>
      </c>
      <c r="D780" s="48">
        <v>633.050051978326</v>
      </c>
      <c r="E780" s="39">
        <v>958.61865013860802</v>
      </c>
      <c r="F780" s="39">
        <v>79.884887511550602</v>
      </c>
      <c r="G780" s="49">
        <v>112</v>
      </c>
    </row>
    <row r="781" spans="1:7" x14ac:dyDescent="0.25">
      <c r="A781" s="43">
        <v>780</v>
      </c>
      <c r="B781" s="37">
        <v>9</v>
      </c>
      <c r="C781" s="44">
        <v>20817.505290950099</v>
      </c>
      <c r="D781" s="48">
        <v>633.050051978326</v>
      </c>
      <c r="E781" s="39">
        <v>958.61865013860802</v>
      </c>
      <c r="F781" s="39">
        <v>79.884887511550602</v>
      </c>
      <c r="G781" s="49">
        <v>112</v>
      </c>
    </row>
    <row r="782" spans="1:7" x14ac:dyDescent="0.25">
      <c r="A782" s="43">
        <v>781</v>
      </c>
      <c r="B782" s="37">
        <v>7</v>
      </c>
      <c r="C782" s="44">
        <v>13783.0944939162</v>
      </c>
      <c r="D782" s="48">
        <v>633.050051978326</v>
      </c>
      <c r="E782" s="39">
        <v>958.61865013860802</v>
      </c>
      <c r="F782" s="39">
        <v>79.884887511550602</v>
      </c>
      <c r="G782" s="49">
        <v>112</v>
      </c>
    </row>
    <row r="783" spans="1:7" x14ac:dyDescent="0.25">
      <c r="A783" s="43">
        <v>782</v>
      </c>
      <c r="B783" s="37">
        <v>5</v>
      </c>
      <c r="C783" s="44">
        <v>10187.8650374277</v>
      </c>
      <c r="D783" s="48">
        <v>633.050051978326</v>
      </c>
      <c r="E783" s="39">
        <v>958.61865013860802</v>
      </c>
      <c r="F783" s="39">
        <v>79.884887511550602</v>
      </c>
      <c r="G783" s="49">
        <v>112</v>
      </c>
    </row>
    <row r="784" spans="1:7" x14ac:dyDescent="0.25">
      <c r="A784" s="43">
        <v>783</v>
      </c>
      <c r="B784" s="37">
        <v>7</v>
      </c>
      <c r="C784" s="44">
        <v>15330.1357119282</v>
      </c>
      <c r="D784" s="48">
        <v>633.050051978326</v>
      </c>
      <c r="E784" s="39">
        <v>958.61865013860802</v>
      </c>
      <c r="F784" s="39">
        <v>79.884887511550602</v>
      </c>
      <c r="G784" s="49">
        <v>112</v>
      </c>
    </row>
    <row r="785" spans="1:7" x14ac:dyDescent="0.25">
      <c r="A785" s="43">
        <v>784</v>
      </c>
      <c r="B785" s="37">
        <v>8</v>
      </c>
      <c r="C785" s="44">
        <v>15851.419002290801</v>
      </c>
      <c r="D785" s="48">
        <v>633.050051978326</v>
      </c>
      <c r="E785" s="39">
        <v>958.61865013860802</v>
      </c>
      <c r="F785" s="39">
        <v>79.884887511550602</v>
      </c>
      <c r="G785" s="49">
        <v>112</v>
      </c>
    </row>
    <row r="786" spans="1:7" x14ac:dyDescent="0.25">
      <c r="A786" s="43">
        <v>785</v>
      </c>
      <c r="B786" s="37">
        <v>7</v>
      </c>
      <c r="C786" s="44">
        <v>16031.9883715539</v>
      </c>
      <c r="D786" s="48">
        <v>633.050051978326</v>
      </c>
      <c r="E786" s="39">
        <v>958.61865013860802</v>
      </c>
      <c r="F786" s="39">
        <v>79.884887511550602</v>
      </c>
      <c r="G786" s="49">
        <v>112</v>
      </c>
    </row>
    <row r="787" spans="1:7" x14ac:dyDescent="0.25">
      <c r="A787" s="43">
        <v>786</v>
      </c>
      <c r="B787" s="37">
        <v>11</v>
      </c>
      <c r="C787" s="44">
        <v>23077.978811900601</v>
      </c>
      <c r="D787" s="48">
        <v>633.050051978326</v>
      </c>
      <c r="E787" s="39">
        <v>958.61865013860802</v>
      </c>
      <c r="F787" s="39">
        <v>79.884887511550602</v>
      </c>
      <c r="G787" s="49">
        <v>112</v>
      </c>
    </row>
    <row r="788" spans="1:7" x14ac:dyDescent="0.25">
      <c r="A788" s="43">
        <v>787</v>
      </c>
      <c r="B788" s="37">
        <v>12</v>
      </c>
      <c r="C788" s="44">
        <v>23423.0455749145</v>
      </c>
      <c r="D788" s="48">
        <v>633.050051978326</v>
      </c>
      <c r="E788" s="39">
        <v>958.61865013860802</v>
      </c>
      <c r="F788" s="39">
        <v>79.884887511550602</v>
      </c>
      <c r="G788" s="49">
        <v>112</v>
      </c>
    </row>
    <row r="789" spans="1:7" x14ac:dyDescent="0.25">
      <c r="A789" s="43">
        <v>788</v>
      </c>
      <c r="B789" s="37">
        <v>10</v>
      </c>
      <c r="C789" s="44">
        <v>20003.1945262796</v>
      </c>
      <c r="D789" s="48">
        <v>633.050051978326</v>
      </c>
      <c r="E789" s="39">
        <v>958.61865013860802</v>
      </c>
      <c r="F789" s="39">
        <v>79.884887511550602</v>
      </c>
      <c r="G789" s="49">
        <v>112</v>
      </c>
    </row>
    <row r="790" spans="1:7" x14ac:dyDescent="0.25">
      <c r="A790" s="43">
        <v>789</v>
      </c>
      <c r="B790" s="37">
        <v>4</v>
      </c>
      <c r="C790" s="44">
        <v>10022.838945878801</v>
      </c>
      <c r="D790" s="48">
        <v>633.050051978326</v>
      </c>
      <c r="E790" s="39">
        <v>958.61865013860802</v>
      </c>
      <c r="F790" s="39">
        <v>79.884887511550602</v>
      </c>
      <c r="G790" s="49">
        <v>112</v>
      </c>
    </row>
    <row r="791" spans="1:7" x14ac:dyDescent="0.25">
      <c r="A791" s="43">
        <v>790</v>
      </c>
      <c r="B791" s="37">
        <v>3</v>
      </c>
      <c r="C791" s="44">
        <v>6215.2902104215</v>
      </c>
      <c r="D791" s="48">
        <v>633.050051978326</v>
      </c>
      <c r="E791" s="39">
        <v>958.61865013860802</v>
      </c>
      <c r="F791" s="39">
        <v>79.884887511550602</v>
      </c>
      <c r="G791" s="49">
        <v>112</v>
      </c>
    </row>
    <row r="792" spans="1:7" x14ac:dyDescent="0.25">
      <c r="A792" s="43">
        <v>791</v>
      </c>
      <c r="B792" s="37">
        <v>9</v>
      </c>
      <c r="C792" s="44">
        <v>20091.279151317602</v>
      </c>
      <c r="D792" s="48">
        <v>633.050051978326</v>
      </c>
      <c r="E792" s="39">
        <v>958.61865013860802</v>
      </c>
      <c r="F792" s="39">
        <v>79.884887511550602</v>
      </c>
      <c r="G792" s="49">
        <v>112</v>
      </c>
    </row>
    <row r="793" spans="1:7" x14ac:dyDescent="0.25">
      <c r="A793" s="43">
        <v>792</v>
      </c>
      <c r="B793" s="37">
        <v>7</v>
      </c>
      <c r="C793" s="44">
        <v>15974.121084005101</v>
      </c>
      <c r="D793" s="48">
        <v>633.050051978326</v>
      </c>
      <c r="E793" s="39">
        <v>958.61865013860802</v>
      </c>
      <c r="F793" s="39">
        <v>79.884887511550602</v>
      </c>
      <c r="G793" s="49">
        <v>112</v>
      </c>
    </row>
    <row r="794" spans="1:7" x14ac:dyDescent="0.25">
      <c r="A794" s="43">
        <v>793</v>
      </c>
      <c r="B794" s="37">
        <v>14</v>
      </c>
      <c r="C794" s="44">
        <v>28650.709847487</v>
      </c>
      <c r="D794" s="48">
        <v>633.050051978326</v>
      </c>
      <c r="E794" s="39">
        <v>958.61865013860802</v>
      </c>
      <c r="F794" s="39">
        <v>79.884887511550602</v>
      </c>
      <c r="G794" s="49">
        <v>112</v>
      </c>
    </row>
    <row r="795" spans="1:7" x14ac:dyDescent="0.25">
      <c r="A795" s="43">
        <v>794</v>
      </c>
      <c r="B795" s="37">
        <v>7</v>
      </c>
      <c r="C795" s="44">
        <v>15347.7312401237</v>
      </c>
      <c r="D795" s="48">
        <v>633.050051978326</v>
      </c>
      <c r="E795" s="39">
        <v>958.61865013860802</v>
      </c>
      <c r="F795" s="39">
        <v>79.884887511550602</v>
      </c>
      <c r="G795" s="49">
        <v>112</v>
      </c>
    </row>
    <row r="796" spans="1:7" x14ac:dyDescent="0.25">
      <c r="A796" s="43">
        <v>795</v>
      </c>
      <c r="B796" s="37">
        <v>9</v>
      </c>
      <c r="C796" s="44">
        <v>18579.420807405098</v>
      </c>
      <c r="D796" s="48">
        <v>633.050051978326</v>
      </c>
      <c r="E796" s="39">
        <v>958.61865013860802</v>
      </c>
      <c r="F796" s="39">
        <v>79.884887511550602</v>
      </c>
      <c r="G796" s="49">
        <v>112</v>
      </c>
    </row>
    <row r="797" spans="1:7" x14ac:dyDescent="0.25">
      <c r="A797" s="43">
        <v>796</v>
      </c>
      <c r="B797" s="37">
        <v>10</v>
      </c>
      <c r="C797" s="44">
        <v>21317.716633712302</v>
      </c>
      <c r="D797" s="48">
        <v>633.050051978326</v>
      </c>
      <c r="E797" s="39">
        <v>958.61865013860802</v>
      </c>
      <c r="F797" s="39">
        <v>79.884887511550602</v>
      </c>
      <c r="G797" s="49">
        <v>112</v>
      </c>
    </row>
    <row r="798" spans="1:7" x14ac:dyDescent="0.25">
      <c r="A798" s="43">
        <v>797</v>
      </c>
      <c r="B798" s="37">
        <v>6</v>
      </c>
      <c r="C798" s="44">
        <v>10078.486234563001</v>
      </c>
      <c r="D798" s="48">
        <v>633.050051978326</v>
      </c>
      <c r="E798" s="39">
        <v>958.61865013860802</v>
      </c>
      <c r="F798" s="39">
        <v>79.884887511550602</v>
      </c>
      <c r="G798" s="49">
        <v>112</v>
      </c>
    </row>
    <row r="799" spans="1:7" x14ac:dyDescent="0.25">
      <c r="A799" s="43">
        <v>798</v>
      </c>
      <c r="B799" s="37">
        <v>6</v>
      </c>
      <c r="C799" s="44">
        <v>13416.725417026</v>
      </c>
      <c r="D799" s="48">
        <v>633.050051978326</v>
      </c>
      <c r="E799" s="39">
        <v>958.61865013860802</v>
      </c>
      <c r="F799" s="39">
        <v>79.884887511550602</v>
      </c>
      <c r="G799" s="49">
        <v>112</v>
      </c>
    </row>
    <row r="800" spans="1:7" x14ac:dyDescent="0.25">
      <c r="A800" s="43">
        <v>799</v>
      </c>
      <c r="B800" s="37">
        <v>4</v>
      </c>
      <c r="C800" s="44">
        <v>7940.70592025736</v>
      </c>
      <c r="D800" s="48">
        <v>633.050051978326</v>
      </c>
      <c r="E800" s="39">
        <v>958.61865013860802</v>
      </c>
      <c r="F800" s="39">
        <v>79.884887511550602</v>
      </c>
      <c r="G800" s="49">
        <v>112</v>
      </c>
    </row>
    <row r="801" spans="1:7" x14ac:dyDescent="0.25">
      <c r="A801" s="43">
        <v>800</v>
      </c>
      <c r="B801" s="37">
        <v>8</v>
      </c>
      <c r="C801" s="44">
        <v>17153.153372936598</v>
      </c>
      <c r="D801" s="48">
        <v>633.050051978326</v>
      </c>
      <c r="E801" s="39">
        <v>958.61865013860802</v>
      </c>
      <c r="F801" s="39">
        <v>79.884887511550602</v>
      </c>
      <c r="G801" s="49">
        <v>112</v>
      </c>
    </row>
    <row r="802" spans="1:7" x14ac:dyDescent="0.25">
      <c r="A802" s="43">
        <v>801</v>
      </c>
      <c r="B802" s="37">
        <v>4</v>
      </c>
      <c r="C802" s="44">
        <v>7406.4306257814196</v>
      </c>
      <c r="D802" s="48">
        <v>633.050051978326</v>
      </c>
      <c r="E802" s="39">
        <v>958.61865013860802</v>
      </c>
      <c r="F802" s="39">
        <v>79.884887511550602</v>
      </c>
      <c r="G802" s="49">
        <v>112</v>
      </c>
    </row>
    <row r="803" spans="1:7" x14ac:dyDescent="0.25">
      <c r="A803" s="43">
        <v>802</v>
      </c>
      <c r="B803" s="37">
        <v>9</v>
      </c>
      <c r="C803" s="44">
        <v>18438.085921782898</v>
      </c>
      <c r="D803" s="48">
        <v>633.050051978326</v>
      </c>
      <c r="E803" s="39">
        <v>958.61865013860802</v>
      </c>
      <c r="F803" s="39">
        <v>79.884887511550602</v>
      </c>
      <c r="G803" s="49">
        <v>112</v>
      </c>
    </row>
    <row r="804" spans="1:7" x14ac:dyDescent="0.25">
      <c r="A804" s="43">
        <v>803</v>
      </c>
      <c r="B804" s="37">
        <v>3</v>
      </c>
      <c r="C804" s="44">
        <v>7801.8585079516397</v>
      </c>
      <c r="D804" s="48">
        <v>633.050051978326</v>
      </c>
      <c r="E804" s="39">
        <v>958.61865013860802</v>
      </c>
      <c r="F804" s="39">
        <v>79.884887511550602</v>
      </c>
      <c r="G804" s="49">
        <v>112</v>
      </c>
    </row>
    <row r="805" spans="1:7" x14ac:dyDescent="0.25">
      <c r="A805" s="43">
        <v>804</v>
      </c>
      <c r="B805" s="37">
        <v>5</v>
      </c>
      <c r="C805" s="44">
        <v>11955.470173456801</v>
      </c>
      <c r="D805" s="48">
        <v>633.050051978326</v>
      </c>
      <c r="E805" s="39">
        <v>958.61865013860802</v>
      </c>
      <c r="F805" s="39">
        <v>79.884887511550602</v>
      </c>
      <c r="G805" s="49">
        <v>112</v>
      </c>
    </row>
    <row r="806" spans="1:7" x14ac:dyDescent="0.25">
      <c r="A806" s="43">
        <v>805</v>
      </c>
      <c r="B806" s="37">
        <v>9</v>
      </c>
      <c r="C806" s="44">
        <v>16352.553914934</v>
      </c>
      <c r="D806" s="48">
        <v>633.050051978326</v>
      </c>
      <c r="E806" s="39">
        <v>958.61865013860802</v>
      </c>
      <c r="F806" s="39">
        <v>79.884887511550602</v>
      </c>
      <c r="G806" s="49">
        <v>112</v>
      </c>
    </row>
    <row r="807" spans="1:7" x14ac:dyDescent="0.25">
      <c r="A807" s="43">
        <v>806</v>
      </c>
      <c r="B807" s="37">
        <v>3</v>
      </c>
      <c r="C807" s="44">
        <v>6648.1217348630598</v>
      </c>
      <c r="D807" s="48">
        <v>633.050051978326</v>
      </c>
      <c r="E807" s="39">
        <v>958.61865013860802</v>
      </c>
      <c r="F807" s="39">
        <v>79.884887511550602</v>
      </c>
      <c r="G807" s="49">
        <v>112</v>
      </c>
    </row>
    <row r="808" spans="1:7" x14ac:dyDescent="0.25">
      <c r="A808" s="43">
        <v>807</v>
      </c>
      <c r="B808" s="37">
        <v>7</v>
      </c>
      <c r="C808" s="44">
        <v>16242.147678133701</v>
      </c>
      <c r="D808" s="48">
        <v>633.050051978326</v>
      </c>
      <c r="E808" s="39">
        <v>958.61865013860802</v>
      </c>
      <c r="F808" s="39">
        <v>79.884887511550602</v>
      </c>
      <c r="G808" s="49">
        <v>112</v>
      </c>
    </row>
    <row r="809" spans="1:7" x14ac:dyDescent="0.25">
      <c r="A809" s="43">
        <v>808</v>
      </c>
      <c r="B809" s="37">
        <v>8</v>
      </c>
      <c r="C809" s="44">
        <v>16845.565816049799</v>
      </c>
      <c r="D809" s="48">
        <v>633.050051978326</v>
      </c>
      <c r="E809" s="39">
        <v>958.61865013860802</v>
      </c>
      <c r="F809" s="39">
        <v>79.884887511550602</v>
      </c>
      <c r="G809" s="49">
        <v>112</v>
      </c>
    </row>
    <row r="810" spans="1:7" x14ac:dyDescent="0.25">
      <c r="A810" s="43">
        <v>809</v>
      </c>
      <c r="B810" s="37">
        <v>4</v>
      </c>
      <c r="C810" s="44">
        <v>9120.2613188825508</v>
      </c>
      <c r="D810" s="48">
        <v>633.050051978326</v>
      </c>
      <c r="E810" s="39">
        <v>958.61865013860802</v>
      </c>
      <c r="F810" s="39">
        <v>79.884887511550602</v>
      </c>
      <c r="G810" s="49">
        <v>112</v>
      </c>
    </row>
    <row r="811" spans="1:7" x14ac:dyDescent="0.25">
      <c r="A811" s="43">
        <v>810</v>
      </c>
      <c r="B811" s="37">
        <v>12</v>
      </c>
      <c r="C811" s="44">
        <v>23796.711601454499</v>
      </c>
      <c r="D811" s="48">
        <v>633.050051978326</v>
      </c>
      <c r="E811" s="39">
        <v>958.61865013860802</v>
      </c>
      <c r="F811" s="39">
        <v>79.884887511550602</v>
      </c>
      <c r="G811" s="49">
        <v>112</v>
      </c>
    </row>
    <row r="812" spans="1:7" x14ac:dyDescent="0.25">
      <c r="A812" s="43">
        <v>811</v>
      </c>
      <c r="B812" s="37">
        <v>7</v>
      </c>
      <c r="C812" s="44">
        <v>14307.920355424099</v>
      </c>
      <c r="D812" s="48">
        <v>633.050051978326</v>
      </c>
      <c r="E812" s="39">
        <v>958.61865013860802</v>
      </c>
      <c r="F812" s="39">
        <v>79.884887511550602</v>
      </c>
      <c r="G812" s="49">
        <v>112</v>
      </c>
    </row>
    <row r="813" spans="1:7" x14ac:dyDescent="0.25">
      <c r="A813" s="43">
        <v>812</v>
      </c>
      <c r="B813" s="37">
        <v>7</v>
      </c>
      <c r="C813" s="44">
        <v>16016.308969388099</v>
      </c>
      <c r="D813" s="48">
        <v>633.050051978326</v>
      </c>
      <c r="E813" s="39">
        <v>958.61865013860802</v>
      </c>
      <c r="F813" s="39">
        <v>79.884887511550602</v>
      </c>
      <c r="G813" s="49">
        <v>112</v>
      </c>
    </row>
    <row r="814" spans="1:7" x14ac:dyDescent="0.25">
      <c r="A814" s="43">
        <v>813</v>
      </c>
      <c r="B814" s="37">
        <v>9</v>
      </c>
      <c r="C814" s="44">
        <v>21757.034913498199</v>
      </c>
      <c r="D814" s="48">
        <v>633.050051978326</v>
      </c>
      <c r="E814" s="39">
        <v>958.61865013860802</v>
      </c>
      <c r="F814" s="39">
        <v>79.884887511550602</v>
      </c>
      <c r="G814" s="49">
        <v>112</v>
      </c>
    </row>
    <row r="815" spans="1:7" x14ac:dyDescent="0.25">
      <c r="A815" s="43">
        <v>814</v>
      </c>
      <c r="B815" s="37">
        <v>11</v>
      </c>
      <c r="C815" s="44">
        <v>23291.457879398</v>
      </c>
      <c r="D815" s="48">
        <v>633.050051978326</v>
      </c>
      <c r="E815" s="39">
        <v>958.61865013860802</v>
      </c>
      <c r="F815" s="39">
        <v>79.884887511550602</v>
      </c>
      <c r="G815" s="49">
        <v>112</v>
      </c>
    </row>
    <row r="816" spans="1:7" x14ac:dyDescent="0.25">
      <c r="A816" s="43">
        <v>815</v>
      </c>
      <c r="B816" s="37">
        <v>3</v>
      </c>
      <c r="C816" s="44">
        <v>6946.9250995623897</v>
      </c>
      <c r="D816" s="48">
        <v>633.050051978326</v>
      </c>
      <c r="E816" s="39">
        <v>958.61865013860802</v>
      </c>
      <c r="F816" s="39">
        <v>79.884887511550602</v>
      </c>
      <c r="G816" s="49">
        <v>112</v>
      </c>
    </row>
    <row r="817" spans="1:7" x14ac:dyDescent="0.25">
      <c r="A817" s="43">
        <v>816</v>
      </c>
      <c r="B817" s="37">
        <v>7</v>
      </c>
      <c r="C817" s="44">
        <v>14958.5964767646</v>
      </c>
      <c r="D817" s="43">
        <v>633.050051978326</v>
      </c>
      <c r="E817" s="37">
        <v>958.61865013860802</v>
      </c>
      <c r="F817" s="38">
        <v>79.884887511550602</v>
      </c>
      <c r="G817" s="50">
        <v>112</v>
      </c>
    </row>
    <row r="818" spans="1:7" x14ac:dyDescent="0.25">
      <c r="A818" s="43">
        <v>817</v>
      </c>
      <c r="B818" s="39">
        <v>11</v>
      </c>
      <c r="C818" s="44">
        <v>22004.163510657501</v>
      </c>
      <c r="D818" s="48">
        <v>633.050051978326</v>
      </c>
      <c r="E818" s="39">
        <v>958.61865013860802</v>
      </c>
      <c r="F818" s="39">
        <v>79.884887511550602</v>
      </c>
      <c r="G818" s="49">
        <v>112</v>
      </c>
    </row>
    <row r="819" spans="1:7" x14ac:dyDescent="0.25">
      <c r="A819" s="43">
        <v>818</v>
      </c>
      <c r="B819" s="37">
        <v>5</v>
      </c>
      <c r="C819" s="44">
        <v>9641.1903620938501</v>
      </c>
      <c r="D819" s="48">
        <v>633.050051978326</v>
      </c>
      <c r="E819" s="39">
        <v>958.61865013860802</v>
      </c>
      <c r="F819" s="39">
        <v>79.884887511550602</v>
      </c>
      <c r="G819" s="49">
        <v>112</v>
      </c>
    </row>
    <row r="820" spans="1:7" x14ac:dyDescent="0.25">
      <c r="A820" s="43">
        <v>819</v>
      </c>
      <c r="B820" s="37">
        <v>7</v>
      </c>
      <c r="C820" s="44">
        <v>14494.561459194099</v>
      </c>
      <c r="D820" s="48">
        <v>633.050051978326</v>
      </c>
      <c r="E820" s="39">
        <v>958.61865013860802</v>
      </c>
      <c r="F820" s="39">
        <v>79.884887511550602</v>
      </c>
      <c r="G820" s="49">
        <v>112</v>
      </c>
    </row>
    <row r="821" spans="1:7" x14ac:dyDescent="0.25">
      <c r="A821" s="43">
        <v>820</v>
      </c>
      <c r="B821" s="37">
        <v>14</v>
      </c>
      <c r="C821" s="44">
        <v>31211.5043059405</v>
      </c>
      <c r="D821" s="48">
        <v>633.050051978326</v>
      </c>
      <c r="E821" s="39">
        <v>958.61865013860802</v>
      </c>
      <c r="F821" s="39">
        <v>79.884887511550602</v>
      </c>
      <c r="G821" s="49">
        <v>112</v>
      </c>
    </row>
    <row r="822" spans="1:7" x14ac:dyDescent="0.25">
      <c r="A822" s="43">
        <v>821</v>
      </c>
      <c r="B822" s="37">
        <v>8</v>
      </c>
      <c r="C822" s="44">
        <v>16247.8928851972</v>
      </c>
      <c r="D822" s="48">
        <v>633.050051978326</v>
      </c>
      <c r="E822" s="39">
        <v>958.61865013860802</v>
      </c>
      <c r="F822" s="39">
        <v>79.884887511550602</v>
      </c>
      <c r="G822" s="49">
        <v>112</v>
      </c>
    </row>
    <row r="823" spans="1:7" x14ac:dyDescent="0.25">
      <c r="A823" s="43">
        <v>822</v>
      </c>
      <c r="B823" s="37">
        <v>5</v>
      </c>
      <c r="C823" s="44">
        <v>11083.304314899</v>
      </c>
      <c r="D823" s="48">
        <v>633.050051978326</v>
      </c>
      <c r="E823" s="39">
        <v>958.61865013860802</v>
      </c>
      <c r="F823" s="39">
        <v>79.884887511550602</v>
      </c>
      <c r="G823" s="49">
        <v>112</v>
      </c>
    </row>
    <row r="824" spans="1:7" x14ac:dyDescent="0.25">
      <c r="A824" s="43">
        <v>823</v>
      </c>
      <c r="B824" s="37">
        <v>9</v>
      </c>
      <c r="C824" s="44">
        <v>17729.788980339399</v>
      </c>
      <c r="D824" s="48">
        <v>633.050051978326</v>
      </c>
      <c r="E824" s="39">
        <v>958.61865013860802</v>
      </c>
      <c r="F824" s="39">
        <v>79.884887511550602</v>
      </c>
      <c r="G824" s="49">
        <v>112</v>
      </c>
    </row>
    <row r="825" spans="1:7" x14ac:dyDescent="0.25">
      <c r="A825" s="43">
        <v>824</v>
      </c>
      <c r="B825" s="37">
        <v>6</v>
      </c>
      <c r="C825" s="44">
        <v>11860.9224063369</v>
      </c>
      <c r="D825" s="48">
        <v>633.050051978326</v>
      </c>
      <c r="E825" s="39">
        <v>958.61865013860802</v>
      </c>
      <c r="F825" s="39">
        <v>79.884887511550602</v>
      </c>
      <c r="G825" s="49">
        <v>112</v>
      </c>
    </row>
    <row r="826" spans="1:7" x14ac:dyDescent="0.25">
      <c r="A826" s="43">
        <v>825</v>
      </c>
      <c r="B826" s="37">
        <v>7</v>
      </c>
      <c r="C826" s="44">
        <v>14934.864606216701</v>
      </c>
      <c r="D826" s="48">
        <v>633.050051978326</v>
      </c>
      <c r="E826" s="39">
        <v>958.61865013860802</v>
      </c>
      <c r="F826" s="39">
        <v>79.884887511550602</v>
      </c>
      <c r="G826" s="49">
        <v>112</v>
      </c>
    </row>
    <row r="827" spans="1:7" x14ac:dyDescent="0.25">
      <c r="A827" s="43">
        <v>826</v>
      </c>
      <c r="B827" s="37">
        <v>7</v>
      </c>
      <c r="C827" s="44">
        <v>15551.987524085</v>
      </c>
      <c r="D827" s="48">
        <v>633.050051978326</v>
      </c>
      <c r="E827" s="39">
        <v>958.61865013860802</v>
      </c>
      <c r="F827" s="39">
        <v>79.884887511550602</v>
      </c>
      <c r="G827" s="49">
        <v>112</v>
      </c>
    </row>
    <row r="828" spans="1:7" x14ac:dyDescent="0.25">
      <c r="A828" s="43">
        <v>827</v>
      </c>
      <c r="B828" s="37">
        <v>7</v>
      </c>
      <c r="C828" s="44">
        <v>13929.1995411156</v>
      </c>
      <c r="D828" s="48">
        <v>633.050051978326</v>
      </c>
      <c r="E828" s="39">
        <v>958.61865013860802</v>
      </c>
      <c r="F828" s="39">
        <v>79.884887511550602</v>
      </c>
      <c r="G828" s="49">
        <v>112</v>
      </c>
    </row>
    <row r="829" spans="1:7" x14ac:dyDescent="0.25">
      <c r="A829" s="43">
        <v>828</v>
      </c>
      <c r="B829" s="37">
        <v>1</v>
      </c>
      <c r="C829" s="44">
        <v>2190.0565366496398</v>
      </c>
      <c r="D829" s="48">
        <v>633.050051978326</v>
      </c>
      <c r="E829" s="39">
        <v>958.61865013860802</v>
      </c>
      <c r="F829" s="39">
        <v>79.884887511550602</v>
      </c>
      <c r="G829" s="49">
        <v>112</v>
      </c>
    </row>
    <row r="830" spans="1:7" x14ac:dyDescent="0.25">
      <c r="A830" s="43">
        <v>829</v>
      </c>
      <c r="B830" s="37">
        <v>8</v>
      </c>
      <c r="C830" s="44">
        <v>15752.629851564199</v>
      </c>
      <c r="D830" s="48">
        <v>633.050051978326</v>
      </c>
      <c r="E830" s="39">
        <v>958.61865013860802</v>
      </c>
      <c r="F830" s="39">
        <v>79.884887511550602</v>
      </c>
      <c r="G830" s="49">
        <v>112</v>
      </c>
    </row>
    <row r="831" spans="1:7" x14ac:dyDescent="0.25">
      <c r="A831" s="43">
        <v>830</v>
      </c>
      <c r="B831" s="37">
        <v>9</v>
      </c>
      <c r="C831" s="44">
        <v>20717.346545964101</v>
      </c>
      <c r="D831" s="48">
        <v>633.050051978326</v>
      </c>
      <c r="E831" s="39">
        <v>958.61865013860802</v>
      </c>
      <c r="F831" s="39">
        <v>79.884887511550602</v>
      </c>
      <c r="G831" s="49">
        <v>112</v>
      </c>
    </row>
    <row r="832" spans="1:7" x14ac:dyDescent="0.25">
      <c r="A832" s="43">
        <v>831</v>
      </c>
      <c r="B832" s="37">
        <v>5</v>
      </c>
      <c r="C832" s="44">
        <v>13195.201369706099</v>
      </c>
      <c r="D832" s="48">
        <v>633.050051978326</v>
      </c>
      <c r="E832" s="39">
        <v>958.61865013860802</v>
      </c>
      <c r="F832" s="39">
        <v>79.884887511550602</v>
      </c>
      <c r="G832" s="49">
        <v>112</v>
      </c>
    </row>
    <row r="833" spans="1:7" x14ac:dyDescent="0.25">
      <c r="A833" s="43">
        <v>832</v>
      </c>
      <c r="B833" s="37">
        <v>8</v>
      </c>
      <c r="C833" s="44">
        <v>17847.391621689701</v>
      </c>
      <c r="D833" s="48">
        <v>633.050051978326</v>
      </c>
      <c r="E833" s="39">
        <v>958.61865013860802</v>
      </c>
      <c r="F833" s="39">
        <v>79.884887511550602</v>
      </c>
      <c r="G833" s="49">
        <v>112</v>
      </c>
    </row>
    <row r="834" spans="1:7" x14ac:dyDescent="0.25">
      <c r="A834" s="43">
        <v>833</v>
      </c>
      <c r="B834" s="37">
        <v>9</v>
      </c>
      <c r="C834" s="44">
        <v>18879.856348389701</v>
      </c>
      <c r="D834" s="48">
        <v>633.050051978326</v>
      </c>
      <c r="E834" s="39">
        <v>958.61865013860802</v>
      </c>
      <c r="F834" s="39">
        <v>79.884887511550602</v>
      </c>
      <c r="G834" s="49">
        <v>112</v>
      </c>
    </row>
    <row r="835" spans="1:7" x14ac:dyDescent="0.25">
      <c r="A835" s="43">
        <v>834</v>
      </c>
      <c r="B835" s="37">
        <v>14</v>
      </c>
      <c r="C835" s="44">
        <v>29283.7839423552</v>
      </c>
      <c r="D835" s="48">
        <v>633.050051978326</v>
      </c>
      <c r="E835" s="39">
        <v>958.61865013860802</v>
      </c>
      <c r="F835" s="39">
        <v>79.884887511550602</v>
      </c>
      <c r="G835" s="49">
        <v>112</v>
      </c>
    </row>
    <row r="836" spans="1:7" x14ac:dyDescent="0.25">
      <c r="A836" s="43">
        <v>835</v>
      </c>
      <c r="B836" s="37">
        <v>9</v>
      </c>
      <c r="C836" s="44">
        <v>18161.096811346899</v>
      </c>
      <c r="D836" s="48">
        <v>633.050051978326</v>
      </c>
      <c r="E836" s="39">
        <v>958.61865013860802</v>
      </c>
      <c r="F836" s="39">
        <v>79.884887511550602</v>
      </c>
      <c r="G836" s="49">
        <v>112</v>
      </c>
    </row>
    <row r="837" spans="1:7" x14ac:dyDescent="0.25">
      <c r="A837" s="43">
        <v>836</v>
      </c>
      <c r="B837" s="37">
        <v>8</v>
      </c>
      <c r="C837" s="44">
        <v>16320.7999324307</v>
      </c>
      <c r="D837" s="48">
        <v>633.050051978326</v>
      </c>
      <c r="E837" s="39">
        <v>958.61865013860802</v>
      </c>
      <c r="F837" s="39">
        <v>79.884887511550602</v>
      </c>
      <c r="G837" s="49">
        <v>112</v>
      </c>
    </row>
    <row r="838" spans="1:7" x14ac:dyDescent="0.25">
      <c r="A838" s="43">
        <v>837</v>
      </c>
      <c r="B838" s="37">
        <v>15</v>
      </c>
      <c r="C838" s="44">
        <v>33785.205458148303</v>
      </c>
      <c r="D838" s="48">
        <v>633.050051978326</v>
      </c>
      <c r="E838" s="39">
        <v>958.61865013860802</v>
      </c>
      <c r="F838" s="39">
        <v>79.884887511550602</v>
      </c>
      <c r="G838" s="49">
        <v>112</v>
      </c>
    </row>
    <row r="839" spans="1:7" x14ac:dyDescent="0.25">
      <c r="A839" s="43">
        <v>838</v>
      </c>
      <c r="B839" s="37">
        <v>8</v>
      </c>
      <c r="C839" s="44">
        <v>15930.511474087099</v>
      </c>
      <c r="D839" s="48">
        <v>633.050051978326</v>
      </c>
      <c r="E839" s="39">
        <v>958.61865013860802</v>
      </c>
      <c r="F839" s="39">
        <v>79.884887511550602</v>
      </c>
      <c r="G839" s="49">
        <v>112</v>
      </c>
    </row>
    <row r="840" spans="1:7" x14ac:dyDescent="0.25">
      <c r="A840" s="43">
        <v>839</v>
      </c>
      <c r="B840" s="37">
        <v>8</v>
      </c>
      <c r="C840" s="44">
        <v>17142.3688264009</v>
      </c>
      <c r="D840" s="48">
        <v>633.050051978326</v>
      </c>
      <c r="E840" s="39">
        <v>958.61865013860802</v>
      </c>
      <c r="F840" s="39">
        <v>79.884887511550602</v>
      </c>
      <c r="G840" s="49">
        <v>112</v>
      </c>
    </row>
    <row r="841" spans="1:7" x14ac:dyDescent="0.25">
      <c r="A841" s="43">
        <v>840</v>
      </c>
      <c r="B841" s="37">
        <v>6</v>
      </c>
      <c r="C841" s="44">
        <v>14482.9141417554</v>
      </c>
      <c r="D841" s="48">
        <v>633.050051978326</v>
      </c>
      <c r="E841" s="39">
        <v>958.61865013860802</v>
      </c>
      <c r="F841" s="39">
        <v>79.884887511550602</v>
      </c>
      <c r="G841" s="49">
        <v>112</v>
      </c>
    </row>
    <row r="842" spans="1:7" x14ac:dyDescent="0.25">
      <c r="A842" s="43">
        <v>841</v>
      </c>
      <c r="B842" s="37">
        <v>8</v>
      </c>
      <c r="C842" s="44">
        <v>19111.161073343101</v>
      </c>
      <c r="D842" s="48">
        <v>633.050051978326</v>
      </c>
      <c r="E842" s="39">
        <v>958.61865013860802</v>
      </c>
      <c r="F842" s="39">
        <v>79.884887511550602</v>
      </c>
      <c r="G842" s="49">
        <v>112</v>
      </c>
    </row>
    <row r="843" spans="1:7" x14ac:dyDescent="0.25">
      <c r="A843" s="43">
        <v>842</v>
      </c>
      <c r="B843" s="37">
        <v>6</v>
      </c>
      <c r="C843" s="44">
        <v>12278.490827473301</v>
      </c>
      <c r="D843" s="48">
        <v>633.050051978326</v>
      </c>
      <c r="E843" s="39">
        <v>958.61865013860802</v>
      </c>
      <c r="F843" s="39">
        <v>79.884887511550602</v>
      </c>
      <c r="G843" s="49">
        <v>112</v>
      </c>
    </row>
    <row r="844" spans="1:7" x14ac:dyDescent="0.25">
      <c r="A844" s="43">
        <v>843</v>
      </c>
      <c r="B844" s="37">
        <v>12</v>
      </c>
      <c r="C844" s="44">
        <v>27333.693827583498</v>
      </c>
      <c r="D844" s="48">
        <v>633.050051978326</v>
      </c>
      <c r="E844" s="39">
        <v>958.61865013860802</v>
      </c>
      <c r="F844" s="39">
        <v>79.884887511550602</v>
      </c>
      <c r="G844" s="49">
        <v>112</v>
      </c>
    </row>
    <row r="845" spans="1:7" x14ac:dyDescent="0.25">
      <c r="A845" s="43">
        <v>844</v>
      </c>
      <c r="B845" s="37">
        <v>7</v>
      </c>
      <c r="C845" s="44">
        <v>12615.069027420001</v>
      </c>
      <c r="D845" s="48">
        <v>633.050051978326</v>
      </c>
      <c r="E845" s="39">
        <v>958.61865013860802</v>
      </c>
      <c r="F845" s="39">
        <v>79.884887511550602</v>
      </c>
      <c r="G845" s="49">
        <v>112</v>
      </c>
    </row>
    <row r="846" spans="1:7" x14ac:dyDescent="0.25">
      <c r="A846" s="43">
        <v>845</v>
      </c>
      <c r="B846" s="37">
        <v>8</v>
      </c>
      <c r="C846" s="44">
        <v>17329.135963938799</v>
      </c>
      <c r="D846" s="48">
        <v>633.050051978326</v>
      </c>
      <c r="E846" s="39">
        <v>958.61865013860802</v>
      </c>
      <c r="F846" s="39">
        <v>79.884887511550602</v>
      </c>
      <c r="G846" s="49">
        <v>112</v>
      </c>
    </row>
    <row r="847" spans="1:7" x14ac:dyDescent="0.25">
      <c r="A847" s="43">
        <v>846</v>
      </c>
      <c r="B847" s="37">
        <v>12</v>
      </c>
      <c r="C847" s="44">
        <v>24227.389711833599</v>
      </c>
      <c r="D847" s="48">
        <v>633.050051978326</v>
      </c>
      <c r="E847" s="39">
        <v>958.61865013860802</v>
      </c>
      <c r="F847" s="39">
        <v>79.884887511550602</v>
      </c>
      <c r="G847" s="49">
        <v>112</v>
      </c>
    </row>
    <row r="848" spans="1:7" x14ac:dyDescent="0.25">
      <c r="A848" s="43">
        <v>847</v>
      </c>
      <c r="B848" s="37">
        <v>10</v>
      </c>
      <c r="C848" s="44">
        <v>18209.2150011249</v>
      </c>
      <c r="D848" s="48">
        <v>633.050051978326</v>
      </c>
      <c r="E848" s="39">
        <v>958.61865013860802</v>
      </c>
      <c r="F848" s="39">
        <v>79.884887511550602</v>
      </c>
      <c r="G848" s="49">
        <v>112</v>
      </c>
    </row>
    <row r="849" spans="1:7" x14ac:dyDescent="0.25">
      <c r="A849" s="43">
        <v>848</v>
      </c>
      <c r="B849" s="37">
        <v>10</v>
      </c>
      <c r="C849" s="44">
        <v>22782.858977919401</v>
      </c>
      <c r="D849" s="48">
        <v>633.050051978326</v>
      </c>
      <c r="E849" s="39">
        <v>958.61865013860802</v>
      </c>
      <c r="F849" s="39">
        <v>79.884887511550602</v>
      </c>
      <c r="G849" s="49">
        <v>112</v>
      </c>
    </row>
    <row r="850" spans="1:7" x14ac:dyDescent="0.25">
      <c r="A850" s="43">
        <v>849</v>
      </c>
      <c r="B850" s="37">
        <v>10</v>
      </c>
      <c r="C850" s="44">
        <v>18001.060427048</v>
      </c>
      <c r="D850" s="48">
        <v>633.050051978326</v>
      </c>
      <c r="E850" s="39">
        <v>958.61865013860802</v>
      </c>
      <c r="F850" s="39">
        <v>79.884887511550602</v>
      </c>
      <c r="G850" s="49">
        <v>112</v>
      </c>
    </row>
    <row r="851" spans="1:7" x14ac:dyDescent="0.25">
      <c r="A851" s="43">
        <v>850</v>
      </c>
      <c r="B851" s="37">
        <v>9</v>
      </c>
      <c r="C851" s="44">
        <v>17683.5056032512</v>
      </c>
      <c r="D851" s="48">
        <v>633.050051978326</v>
      </c>
      <c r="E851" s="39">
        <v>958.61865013860802</v>
      </c>
      <c r="F851" s="39">
        <v>79.884887511550602</v>
      </c>
      <c r="G851" s="49">
        <v>112</v>
      </c>
    </row>
    <row r="852" spans="1:7" x14ac:dyDescent="0.25">
      <c r="A852" s="43">
        <v>851</v>
      </c>
      <c r="B852" s="37">
        <v>5</v>
      </c>
      <c r="C852" s="44">
        <v>11146.620761498099</v>
      </c>
      <c r="D852" s="48">
        <v>633.050051978326</v>
      </c>
      <c r="E852" s="39">
        <v>958.61865013860802</v>
      </c>
      <c r="F852" s="39">
        <v>79.884887511550602</v>
      </c>
      <c r="G852" s="49">
        <v>112</v>
      </c>
    </row>
    <row r="853" spans="1:7" x14ac:dyDescent="0.25">
      <c r="A853" s="43">
        <v>852</v>
      </c>
      <c r="B853" s="37">
        <v>14</v>
      </c>
      <c r="C853" s="44">
        <v>31149.200716618201</v>
      </c>
      <c r="D853" s="48">
        <v>633.050051978326</v>
      </c>
      <c r="E853" s="39">
        <v>958.61865013860802</v>
      </c>
      <c r="F853" s="39">
        <v>79.884887511550602</v>
      </c>
      <c r="G853" s="49">
        <v>112</v>
      </c>
    </row>
    <row r="854" spans="1:7" x14ac:dyDescent="0.25">
      <c r="A854" s="43">
        <v>853</v>
      </c>
      <c r="B854" s="37">
        <v>10</v>
      </c>
      <c r="C854" s="44">
        <v>21442.0911692849</v>
      </c>
      <c r="D854" s="48">
        <v>633.050051978326</v>
      </c>
      <c r="E854" s="39">
        <v>958.61865013860802</v>
      </c>
      <c r="F854" s="39">
        <v>79.884887511550602</v>
      </c>
      <c r="G854" s="49">
        <v>112</v>
      </c>
    </row>
    <row r="855" spans="1:7" x14ac:dyDescent="0.25">
      <c r="A855" s="43">
        <v>854</v>
      </c>
      <c r="B855" s="37">
        <v>13</v>
      </c>
      <c r="C855" s="44">
        <v>28144.743255617301</v>
      </c>
      <c r="D855" s="48">
        <v>633.050051978326</v>
      </c>
      <c r="E855" s="39">
        <v>958.61865013860802</v>
      </c>
      <c r="F855" s="39">
        <v>79.884887511550602</v>
      </c>
      <c r="G855" s="49">
        <v>112</v>
      </c>
    </row>
    <row r="856" spans="1:7" x14ac:dyDescent="0.25">
      <c r="A856" s="43">
        <v>855</v>
      </c>
      <c r="B856" s="37">
        <v>4</v>
      </c>
      <c r="C856" s="44">
        <v>8146.0029349555498</v>
      </c>
      <c r="D856" s="48">
        <v>633.050051978326</v>
      </c>
      <c r="E856" s="39">
        <v>958.61865013860802</v>
      </c>
      <c r="F856" s="39">
        <v>79.884887511550602</v>
      </c>
      <c r="G856" s="49">
        <v>112</v>
      </c>
    </row>
    <row r="857" spans="1:7" x14ac:dyDescent="0.25">
      <c r="A857" s="43">
        <v>856</v>
      </c>
      <c r="B857" s="37">
        <v>6</v>
      </c>
      <c r="C857" s="44">
        <v>12289.468832991</v>
      </c>
      <c r="D857" s="48">
        <v>633.050051978326</v>
      </c>
      <c r="E857" s="39">
        <v>958.61865013860802</v>
      </c>
      <c r="F857" s="39">
        <v>79.884887511550602</v>
      </c>
      <c r="G857" s="49">
        <v>112</v>
      </c>
    </row>
    <row r="858" spans="1:7" x14ac:dyDescent="0.25">
      <c r="A858" s="43">
        <v>857</v>
      </c>
      <c r="B858" s="37">
        <v>8</v>
      </c>
      <c r="C858" s="44">
        <v>15335.053685413999</v>
      </c>
      <c r="D858" s="48">
        <v>633.050051978326</v>
      </c>
      <c r="E858" s="39">
        <v>958.61865013860802</v>
      </c>
      <c r="F858" s="39">
        <v>79.884887511550602</v>
      </c>
      <c r="G858" s="49">
        <v>112</v>
      </c>
    </row>
    <row r="859" spans="1:7" x14ac:dyDescent="0.25">
      <c r="A859" s="43">
        <v>858</v>
      </c>
      <c r="B859" s="37">
        <v>7</v>
      </c>
      <c r="C859" s="44">
        <v>17176.663822385101</v>
      </c>
      <c r="D859" s="48">
        <v>633.050051978326</v>
      </c>
      <c r="E859" s="39">
        <v>958.61865013860802</v>
      </c>
      <c r="F859" s="39">
        <v>79.884887511550602</v>
      </c>
      <c r="G859" s="49">
        <v>112</v>
      </c>
    </row>
    <row r="860" spans="1:7" x14ac:dyDescent="0.25">
      <c r="A860" s="43">
        <v>859</v>
      </c>
      <c r="B860" s="37">
        <v>13</v>
      </c>
      <c r="C860" s="44">
        <v>28637.717894153699</v>
      </c>
      <c r="D860" s="48">
        <v>633.050051978326</v>
      </c>
      <c r="E860" s="39">
        <v>958.61865013860802</v>
      </c>
      <c r="F860" s="39">
        <v>79.884887511550602</v>
      </c>
      <c r="G860" s="49">
        <v>112</v>
      </c>
    </row>
    <row r="861" spans="1:7" x14ac:dyDescent="0.25">
      <c r="A861" s="43">
        <v>860</v>
      </c>
      <c r="B861" s="37">
        <v>9</v>
      </c>
      <c r="C861" s="44">
        <v>19885.9909624262</v>
      </c>
      <c r="D861" s="48">
        <v>633.050051978326</v>
      </c>
      <c r="E861" s="39">
        <v>958.61865013860802</v>
      </c>
      <c r="F861" s="39">
        <v>79.884887511550602</v>
      </c>
      <c r="G861" s="49">
        <v>112</v>
      </c>
    </row>
    <row r="862" spans="1:7" x14ac:dyDescent="0.25">
      <c r="A862" s="43">
        <v>861</v>
      </c>
      <c r="B862" s="37">
        <v>8</v>
      </c>
      <c r="C862" s="44">
        <v>15245.4340456678</v>
      </c>
      <c r="D862" s="48">
        <v>633.050051978326</v>
      </c>
      <c r="E862" s="39">
        <v>958.61865013860802</v>
      </c>
      <c r="F862" s="39">
        <v>79.884887511550602</v>
      </c>
      <c r="G862" s="49">
        <v>112</v>
      </c>
    </row>
    <row r="863" spans="1:7" x14ac:dyDescent="0.25">
      <c r="A863" s="43">
        <v>862</v>
      </c>
      <c r="B863" s="37">
        <v>12</v>
      </c>
      <c r="C863" s="44">
        <v>23277.099345884399</v>
      </c>
      <c r="D863" s="48">
        <v>633.050051978326</v>
      </c>
      <c r="E863" s="39">
        <v>958.61865013860802</v>
      </c>
      <c r="F863" s="39">
        <v>79.884887511550602</v>
      </c>
      <c r="G863" s="49">
        <v>112</v>
      </c>
    </row>
    <row r="864" spans="1:7" x14ac:dyDescent="0.25">
      <c r="A864" s="43">
        <v>863</v>
      </c>
      <c r="B864" s="37">
        <v>10</v>
      </c>
      <c r="C864" s="44">
        <v>21134.1456458428</v>
      </c>
      <c r="D864" s="48">
        <v>633.050051978326</v>
      </c>
      <c r="E864" s="39">
        <v>958.61865013860802</v>
      </c>
      <c r="F864" s="39">
        <v>79.884887511550602</v>
      </c>
      <c r="G864" s="49">
        <v>112</v>
      </c>
    </row>
    <row r="865" spans="1:7" x14ac:dyDescent="0.25">
      <c r="A865" s="43">
        <v>864</v>
      </c>
      <c r="B865" s="37">
        <v>8</v>
      </c>
      <c r="C865" s="44">
        <v>16479.851096885101</v>
      </c>
      <c r="D865" s="48">
        <v>633.050051978326</v>
      </c>
      <c r="E865" s="39">
        <v>958.61865013860802</v>
      </c>
      <c r="F865" s="39">
        <v>79.884887511550602</v>
      </c>
      <c r="G865" s="49">
        <v>112</v>
      </c>
    </row>
    <row r="866" spans="1:7" x14ac:dyDescent="0.25">
      <c r="A866" s="43">
        <v>865</v>
      </c>
      <c r="B866" s="37">
        <v>4</v>
      </c>
      <c r="C866" s="44">
        <v>9879.5759075337301</v>
      </c>
      <c r="D866" s="48">
        <v>633.050051978326</v>
      </c>
      <c r="E866" s="39">
        <v>958.61865013860802</v>
      </c>
      <c r="F866" s="39">
        <v>79.884887511550602</v>
      </c>
      <c r="G866" s="49">
        <v>112</v>
      </c>
    </row>
    <row r="867" spans="1:7" x14ac:dyDescent="0.25">
      <c r="A867" s="43">
        <v>866</v>
      </c>
      <c r="B867" s="37">
        <v>4</v>
      </c>
      <c r="C867" s="44">
        <v>9752.1272220004903</v>
      </c>
      <c r="D867" s="48">
        <v>633.050051978326</v>
      </c>
      <c r="E867" s="39">
        <v>958.61865013860802</v>
      </c>
      <c r="F867" s="39">
        <v>79.884887511550602</v>
      </c>
      <c r="G867" s="49">
        <v>112</v>
      </c>
    </row>
    <row r="868" spans="1:7" x14ac:dyDescent="0.25">
      <c r="A868" s="43">
        <v>867</v>
      </c>
      <c r="B868" s="37">
        <v>11</v>
      </c>
      <c r="C868" s="44">
        <v>22473.8980390203</v>
      </c>
      <c r="D868" s="48">
        <v>633.050051978326</v>
      </c>
      <c r="E868" s="39">
        <v>958.61865013860802</v>
      </c>
      <c r="F868" s="39">
        <v>79.884887511550602</v>
      </c>
      <c r="G868" s="49">
        <v>112</v>
      </c>
    </row>
    <row r="869" spans="1:7" x14ac:dyDescent="0.25">
      <c r="A869" s="43">
        <v>868</v>
      </c>
      <c r="B869" s="37">
        <v>13</v>
      </c>
      <c r="C869" s="44">
        <v>28352.786720123899</v>
      </c>
      <c r="D869" s="48">
        <v>633.050051978326</v>
      </c>
      <c r="E869" s="39">
        <v>958.61865013860802</v>
      </c>
      <c r="F869" s="39">
        <v>79.884887511550602</v>
      </c>
      <c r="G869" s="49">
        <v>112</v>
      </c>
    </row>
    <row r="870" spans="1:7" x14ac:dyDescent="0.25">
      <c r="A870" s="43">
        <v>869</v>
      </c>
      <c r="B870" s="37">
        <v>4</v>
      </c>
      <c r="C870" s="44">
        <v>8204.2681603294404</v>
      </c>
      <c r="D870" s="48">
        <v>633.050051978326</v>
      </c>
      <c r="E870" s="39">
        <v>958.61865013860802</v>
      </c>
      <c r="F870" s="39">
        <v>79.884887511550602</v>
      </c>
      <c r="G870" s="49">
        <v>112</v>
      </c>
    </row>
    <row r="871" spans="1:7" x14ac:dyDescent="0.25">
      <c r="A871" s="43">
        <v>870</v>
      </c>
      <c r="B871" s="37">
        <v>8</v>
      </c>
      <c r="C871" s="44">
        <v>16653.281687049701</v>
      </c>
      <c r="D871" s="48">
        <v>633.050051978326</v>
      </c>
      <c r="E871" s="39">
        <v>958.61865013860802</v>
      </c>
      <c r="F871" s="39">
        <v>79.884887511550602</v>
      </c>
      <c r="G871" s="49">
        <v>112</v>
      </c>
    </row>
    <row r="872" spans="1:7" x14ac:dyDescent="0.25">
      <c r="A872" s="43">
        <v>871</v>
      </c>
      <c r="B872" s="37">
        <v>9</v>
      </c>
      <c r="C872" s="44">
        <v>18248.2552560357</v>
      </c>
      <c r="D872" s="48">
        <v>633.050051978326</v>
      </c>
      <c r="E872" s="39">
        <v>958.61865013860802</v>
      </c>
      <c r="F872" s="39">
        <v>79.884887511550602</v>
      </c>
      <c r="G872" s="49">
        <v>112</v>
      </c>
    </row>
    <row r="873" spans="1:7" x14ac:dyDescent="0.25">
      <c r="A873" s="43">
        <v>872</v>
      </c>
      <c r="B873" s="37">
        <v>8</v>
      </c>
      <c r="C873" s="44">
        <v>15244.922454282299</v>
      </c>
      <c r="D873" s="48">
        <v>633.050051978326</v>
      </c>
      <c r="E873" s="39">
        <v>958.61865013860802</v>
      </c>
      <c r="F873" s="39">
        <v>79.884887511550602</v>
      </c>
      <c r="G873" s="49">
        <v>112</v>
      </c>
    </row>
    <row r="874" spans="1:7" x14ac:dyDescent="0.25">
      <c r="A874" s="43">
        <v>873</v>
      </c>
      <c r="B874" s="37">
        <v>4</v>
      </c>
      <c r="C874" s="44">
        <v>9300.23576462858</v>
      </c>
      <c r="D874" s="48">
        <v>633.050051978326</v>
      </c>
      <c r="E874" s="39">
        <v>958.61865013860802</v>
      </c>
      <c r="F874" s="39">
        <v>79.884887511550602</v>
      </c>
      <c r="G874" s="49">
        <v>112</v>
      </c>
    </row>
    <row r="875" spans="1:7" x14ac:dyDescent="0.25">
      <c r="A875" s="43">
        <v>874</v>
      </c>
      <c r="B875" s="37">
        <v>4</v>
      </c>
      <c r="C875" s="44">
        <v>6899.6136212382899</v>
      </c>
      <c r="D875" s="48">
        <v>633.050051978326</v>
      </c>
      <c r="E875" s="39">
        <v>958.61865013860802</v>
      </c>
      <c r="F875" s="39">
        <v>79.884887511550602</v>
      </c>
      <c r="G875" s="49">
        <v>112</v>
      </c>
    </row>
    <row r="876" spans="1:7" x14ac:dyDescent="0.25">
      <c r="A876" s="43">
        <v>875</v>
      </c>
      <c r="B876" s="37">
        <v>7</v>
      </c>
      <c r="C876" s="44">
        <v>14965.1414994104</v>
      </c>
      <c r="D876" s="48">
        <v>633.050051978326</v>
      </c>
      <c r="E876" s="39">
        <v>958.61865013860802</v>
      </c>
      <c r="F876" s="39">
        <v>79.884887511550602</v>
      </c>
      <c r="G876" s="49">
        <v>112</v>
      </c>
    </row>
    <row r="877" spans="1:7" x14ac:dyDescent="0.25">
      <c r="A877" s="43">
        <v>876</v>
      </c>
      <c r="B877" s="37">
        <v>9</v>
      </c>
      <c r="C877" s="44">
        <v>17528.977141134801</v>
      </c>
      <c r="D877" s="48">
        <v>633.050051978326</v>
      </c>
      <c r="E877" s="39">
        <v>958.61865013860802</v>
      </c>
      <c r="F877" s="39">
        <v>79.884887511550602</v>
      </c>
      <c r="G877" s="49">
        <v>112</v>
      </c>
    </row>
    <row r="878" spans="1:7" x14ac:dyDescent="0.25">
      <c r="A878" s="43">
        <v>877</v>
      </c>
      <c r="B878" s="37">
        <v>6</v>
      </c>
      <c r="C878" s="44">
        <v>12400.9116757886</v>
      </c>
      <c r="D878" s="48">
        <v>633.050051978326</v>
      </c>
      <c r="E878" s="39">
        <v>958.61865013860802</v>
      </c>
      <c r="F878" s="39">
        <v>79.884887511550602</v>
      </c>
      <c r="G878" s="49">
        <v>112</v>
      </c>
    </row>
    <row r="879" spans="1:7" x14ac:dyDescent="0.25">
      <c r="A879" s="43">
        <v>878</v>
      </c>
      <c r="B879" s="37">
        <v>9</v>
      </c>
      <c r="C879" s="44">
        <v>20051.0738482257</v>
      </c>
      <c r="D879" s="48">
        <v>633.050051978326</v>
      </c>
      <c r="E879" s="39">
        <v>958.61865013860802</v>
      </c>
      <c r="F879" s="39">
        <v>79.884887511550602</v>
      </c>
      <c r="G879" s="49">
        <v>112</v>
      </c>
    </row>
    <row r="880" spans="1:7" x14ac:dyDescent="0.25">
      <c r="A880" s="43">
        <v>879</v>
      </c>
      <c r="B880" s="37">
        <v>14</v>
      </c>
      <c r="C880" s="44">
        <v>28798.073647008299</v>
      </c>
      <c r="D880" s="48">
        <v>633.050051978326</v>
      </c>
      <c r="E880" s="39">
        <v>958.61865013860802</v>
      </c>
      <c r="F880" s="39">
        <v>79.884887511550602</v>
      </c>
      <c r="G880" s="49">
        <v>112</v>
      </c>
    </row>
    <row r="881" spans="1:7" x14ac:dyDescent="0.25">
      <c r="A881" s="43">
        <v>880</v>
      </c>
      <c r="B881" s="37">
        <v>8</v>
      </c>
      <c r="C881" s="44">
        <v>17665.093695492698</v>
      </c>
      <c r="D881" s="48">
        <v>633.050051978326</v>
      </c>
      <c r="E881" s="39">
        <v>958.61865013860802</v>
      </c>
      <c r="F881" s="39">
        <v>79.884887511550602</v>
      </c>
      <c r="G881" s="49">
        <v>112</v>
      </c>
    </row>
    <row r="882" spans="1:7" x14ac:dyDescent="0.25">
      <c r="A882" s="43">
        <v>881</v>
      </c>
      <c r="B882" s="37">
        <v>6</v>
      </c>
      <c r="C882" s="44">
        <v>12442.528395105501</v>
      </c>
      <c r="D882" s="48">
        <v>633.050051978326</v>
      </c>
      <c r="E882" s="39">
        <v>958.61865013860802</v>
      </c>
      <c r="F882" s="39">
        <v>79.884887511550602</v>
      </c>
      <c r="G882" s="49">
        <v>112</v>
      </c>
    </row>
    <row r="883" spans="1:7" x14ac:dyDescent="0.25">
      <c r="A883" s="43">
        <v>882</v>
      </c>
      <c r="B883" s="37">
        <v>9</v>
      </c>
      <c r="C883" s="44">
        <v>18861.669423716001</v>
      </c>
      <c r="D883" s="48">
        <v>633.050051978326</v>
      </c>
      <c r="E883" s="39">
        <v>958.61865013860802</v>
      </c>
      <c r="F883" s="39">
        <v>79.884887511550602</v>
      </c>
      <c r="G883" s="49">
        <v>112</v>
      </c>
    </row>
    <row r="884" spans="1:7" x14ac:dyDescent="0.25">
      <c r="A884" s="43">
        <v>883</v>
      </c>
      <c r="B884" s="37">
        <v>13</v>
      </c>
      <c r="C884" s="44">
        <v>26364.603357247499</v>
      </c>
      <c r="D884" s="48">
        <v>633.050051978326</v>
      </c>
      <c r="E884" s="39">
        <v>958.61865013860802</v>
      </c>
      <c r="F884" s="39">
        <v>79.884887511550602</v>
      </c>
      <c r="G884" s="49">
        <v>112</v>
      </c>
    </row>
    <row r="885" spans="1:7" x14ac:dyDescent="0.25">
      <c r="A885" s="43">
        <v>884</v>
      </c>
      <c r="B885" s="37">
        <v>4</v>
      </c>
      <c r="C885" s="44">
        <v>8068.9260106965103</v>
      </c>
      <c r="D885" s="48">
        <v>633.050051978326</v>
      </c>
      <c r="E885" s="39">
        <v>958.61865013860802</v>
      </c>
      <c r="F885" s="39">
        <v>79.884887511550602</v>
      </c>
      <c r="G885" s="49">
        <v>112</v>
      </c>
    </row>
    <row r="886" spans="1:7" x14ac:dyDescent="0.25">
      <c r="A886" s="43">
        <v>885</v>
      </c>
      <c r="B886" s="37">
        <v>11</v>
      </c>
      <c r="C886" s="44">
        <v>21309.903762974202</v>
      </c>
      <c r="D886" s="48">
        <v>633.050051978326</v>
      </c>
      <c r="E886" s="39">
        <v>958.61865013860802</v>
      </c>
      <c r="F886" s="39">
        <v>79.884887511550602</v>
      </c>
      <c r="G886" s="49">
        <v>112</v>
      </c>
    </row>
    <row r="887" spans="1:7" x14ac:dyDescent="0.25">
      <c r="A887" s="43">
        <v>886</v>
      </c>
      <c r="B887" s="37">
        <v>7</v>
      </c>
      <c r="C887" s="44">
        <v>13012.138022818501</v>
      </c>
      <c r="D887" s="48">
        <v>633.050051978326</v>
      </c>
      <c r="E887" s="39">
        <v>958.61865013860802</v>
      </c>
      <c r="F887" s="39">
        <v>79.884887511550602</v>
      </c>
      <c r="G887" s="49">
        <v>112</v>
      </c>
    </row>
    <row r="888" spans="1:7" x14ac:dyDescent="0.25">
      <c r="A888" s="43">
        <v>887</v>
      </c>
      <c r="B888" s="37">
        <v>9</v>
      </c>
      <c r="C888" s="44">
        <v>20218.664741004199</v>
      </c>
      <c r="D888" s="48">
        <v>633.050051978326</v>
      </c>
      <c r="E888" s="39">
        <v>958.61865013860802</v>
      </c>
      <c r="F888" s="39">
        <v>79.884887511550602</v>
      </c>
      <c r="G888" s="49">
        <v>112</v>
      </c>
    </row>
    <row r="889" spans="1:7" x14ac:dyDescent="0.25">
      <c r="A889" s="43">
        <v>888</v>
      </c>
      <c r="B889" s="37">
        <v>8</v>
      </c>
      <c r="C889" s="44">
        <v>16791.0581515093</v>
      </c>
      <c r="D889" s="48">
        <v>633.050051978326</v>
      </c>
      <c r="E889" s="39">
        <v>958.61865013860802</v>
      </c>
      <c r="F889" s="39">
        <v>79.884887511550602</v>
      </c>
      <c r="G889" s="49">
        <v>112</v>
      </c>
    </row>
    <row r="890" spans="1:7" x14ac:dyDescent="0.25">
      <c r="A890" s="43">
        <v>889</v>
      </c>
      <c r="B890" s="37">
        <v>5</v>
      </c>
      <c r="C890" s="44">
        <v>10696.097599188101</v>
      </c>
      <c r="D890" s="48">
        <v>633.050051978326</v>
      </c>
      <c r="E890" s="39">
        <v>958.61865013860802</v>
      </c>
      <c r="F890" s="39">
        <v>79.884887511550602</v>
      </c>
      <c r="G890" s="49">
        <v>112</v>
      </c>
    </row>
    <row r="891" spans="1:7" x14ac:dyDescent="0.25">
      <c r="A891" s="43">
        <v>890</v>
      </c>
      <c r="B891" s="37">
        <v>5</v>
      </c>
      <c r="C891" s="44">
        <v>10985.4596630987</v>
      </c>
      <c r="D891" s="48">
        <v>633.050051978326</v>
      </c>
      <c r="E891" s="39">
        <v>958.61865013860802</v>
      </c>
      <c r="F891" s="39">
        <v>79.884887511550602</v>
      </c>
      <c r="G891" s="49">
        <v>112</v>
      </c>
    </row>
    <row r="892" spans="1:7" x14ac:dyDescent="0.25">
      <c r="A892" s="43">
        <v>891</v>
      </c>
      <c r="B892" s="37">
        <v>8</v>
      </c>
      <c r="C892" s="44">
        <v>14332.6228409913</v>
      </c>
      <c r="D892" s="48">
        <v>633.050051978326</v>
      </c>
      <c r="E892" s="39">
        <v>958.61865013860802</v>
      </c>
      <c r="F892" s="39">
        <v>79.884887511550602</v>
      </c>
      <c r="G892" s="49">
        <v>112</v>
      </c>
    </row>
    <row r="893" spans="1:7" x14ac:dyDescent="0.25">
      <c r="A893" s="43">
        <v>892</v>
      </c>
      <c r="B893" s="37">
        <v>7</v>
      </c>
      <c r="C893" s="44">
        <v>15827.7016049678</v>
      </c>
      <c r="D893" s="48">
        <v>633.050051978326</v>
      </c>
      <c r="E893" s="39">
        <v>958.61865013860802</v>
      </c>
      <c r="F893" s="39">
        <v>79.884887511550602</v>
      </c>
      <c r="G893" s="49">
        <v>112</v>
      </c>
    </row>
    <row r="894" spans="1:7" x14ac:dyDescent="0.25">
      <c r="A894" s="43">
        <v>893</v>
      </c>
      <c r="B894" s="37">
        <v>10</v>
      </c>
      <c r="C894" s="44">
        <v>20789.257192617901</v>
      </c>
      <c r="D894" s="48">
        <v>633.050051978326</v>
      </c>
      <c r="E894" s="39">
        <v>958.61865013860802</v>
      </c>
      <c r="F894" s="39">
        <v>79.884887511550602</v>
      </c>
      <c r="G894" s="49">
        <v>112</v>
      </c>
    </row>
    <row r="895" spans="1:7" x14ac:dyDescent="0.25">
      <c r="A895" s="43">
        <v>894</v>
      </c>
      <c r="B895" s="37">
        <v>8</v>
      </c>
      <c r="C895" s="44">
        <v>18203.629963329098</v>
      </c>
      <c r="D895" s="48">
        <v>633.050051978326</v>
      </c>
      <c r="E895" s="39">
        <v>958.61865013860802</v>
      </c>
      <c r="F895" s="39">
        <v>79.884887511550602</v>
      </c>
      <c r="G895" s="49">
        <v>112</v>
      </c>
    </row>
    <row r="896" spans="1:7" x14ac:dyDescent="0.25">
      <c r="A896" s="43">
        <v>895</v>
      </c>
      <c r="B896" s="37">
        <v>9</v>
      </c>
      <c r="C896" s="44">
        <v>19865.568872597301</v>
      </c>
      <c r="D896" s="48">
        <v>633.050051978326</v>
      </c>
      <c r="E896" s="39">
        <v>958.61865013860802</v>
      </c>
      <c r="F896" s="39">
        <v>79.884887511550602</v>
      </c>
      <c r="G896" s="49">
        <v>112</v>
      </c>
    </row>
    <row r="897" spans="1:7" x14ac:dyDescent="0.25">
      <c r="A897" s="43">
        <v>896</v>
      </c>
      <c r="B897" s="37">
        <v>11</v>
      </c>
      <c r="C897" s="44">
        <v>24680.682656806901</v>
      </c>
      <c r="D897" s="48">
        <v>633.050051978326</v>
      </c>
      <c r="E897" s="39">
        <v>958.61865013860802</v>
      </c>
      <c r="F897" s="39">
        <v>79.884887511550602</v>
      </c>
      <c r="G897" s="49">
        <v>112</v>
      </c>
    </row>
    <row r="898" spans="1:7" x14ac:dyDescent="0.25">
      <c r="A898" s="43">
        <v>897</v>
      </c>
      <c r="B898" s="37">
        <v>6</v>
      </c>
      <c r="C898" s="44">
        <v>10761.604107016899</v>
      </c>
      <c r="D898" s="48">
        <v>633.050051978326</v>
      </c>
      <c r="E898" s="39">
        <v>958.61865013860802</v>
      </c>
      <c r="F898" s="39">
        <v>79.884887511550602</v>
      </c>
      <c r="G898" s="49">
        <v>112</v>
      </c>
    </row>
    <row r="899" spans="1:7" x14ac:dyDescent="0.25">
      <c r="A899" s="43">
        <v>898</v>
      </c>
      <c r="B899" s="37">
        <v>6</v>
      </c>
      <c r="C899" s="44">
        <v>11919.633135920199</v>
      </c>
      <c r="D899" s="48">
        <v>633.050051978326</v>
      </c>
      <c r="E899" s="39">
        <v>958.61865013860802</v>
      </c>
      <c r="F899" s="39">
        <v>79.884887511550602</v>
      </c>
      <c r="G899" s="49">
        <v>112</v>
      </c>
    </row>
    <row r="900" spans="1:7" x14ac:dyDescent="0.25">
      <c r="A900" s="43">
        <v>899</v>
      </c>
      <c r="B900" s="37">
        <v>5</v>
      </c>
      <c r="C900" s="44">
        <v>11283.855177281401</v>
      </c>
      <c r="D900" s="48">
        <v>633.050051978326</v>
      </c>
      <c r="E900" s="39">
        <v>958.61865013860802</v>
      </c>
      <c r="F900" s="39">
        <v>79.884887511550602</v>
      </c>
      <c r="G900" s="49">
        <v>112</v>
      </c>
    </row>
    <row r="901" spans="1:7" x14ac:dyDescent="0.25">
      <c r="A901" s="43">
        <v>900</v>
      </c>
      <c r="B901" s="37">
        <v>9</v>
      </c>
      <c r="C901" s="44">
        <v>19108.2987452774</v>
      </c>
      <c r="D901" s="48">
        <v>633.050051978326</v>
      </c>
      <c r="E901" s="39">
        <v>958.61865013860802</v>
      </c>
      <c r="F901" s="39">
        <v>79.884887511550602</v>
      </c>
      <c r="G901" s="49">
        <v>112</v>
      </c>
    </row>
    <row r="902" spans="1:7" x14ac:dyDescent="0.25">
      <c r="A902" s="43">
        <v>901</v>
      </c>
      <c r="B902" s="37">
        <v>8</v>
      </c>
      <c r="C902" s="44">
        <v>14732.6501675952</v>
      </c>
      <c r="D902" s="48">
        <v>633.050051978326</v>
      </c>
      <c r="E902" s="39">
        <v>958.61865013860802</v>
      </c>
      <c r="F902" s="39">
        <v>79.884887511550602</v>
      </c>
      <c r="G902" s="49">
        <v>112</v>
      </c>
    </row>
    <row r="903" spans="1:7" x14ac:dyDescent="0.25">
      <c r="A903" s="43">
        <v>902</v>
      </c>
      <c r="B903" s="37">
        <v>13</v>
      </c>
      <c r="C903" s="44">
        <v>27243.049342814</v>
      </c>
      <c r="D903" s="48">
        <v>633.050051978326</v>
      </c>
      <c r="E903" s="39">
        <v>958.61865013860802</v>
      </c>
      <c r="F903" s="39">
        <v>79.884887511550602</v>
      </c>
      <c r="G903" s="49">
        <v>112</v>
      </c>
    </row>
    <row r="904" spans="1:7" x14ac:dyDescent="0.25">
      <c r="A904" s="43">
        <v>903</v>
      </c>
      <c r="B904" s="37">
        <v>9</v>
      </c>
      <c r="C904" s="44">
        <v>17765.699769241699</v>
      </c>
      <c r="D904" s="48">
        <v>633.050051978326</v>
      </c>
      <c r="E904" s="39">
        <v>958.61865013860802</v>
      </c>
      <c r="F904" s="39">
        <v>79.884887511550602</v>
      </c>
      <c r="G904" s="49">
        <v>112</v>
      </c>
    </row>
    <row r="905" spans="1:7" x14ac:dyDescent="0.25">
      <c r="A905" s="43">
        <v>904</v>
      </c>
      <c r="B905" s="37">
        <v>11</v>
      </c>
      <c r="C905" s="44">
        <v>21614.4565753881</v>
      </c>
      <c r="D905" s="48">
        <v>633.050051978326</v>
      </c>
      <c r="E905" s="39">
        <v>958.61865013860802</v>
      </c>
      <c r="F905" s="39">
        <v>79.884887511550602</v>
      </c>
      <c r="G905" s="49">
        <v>112</v>
      </c>
    </row>
    <row r="906" spans="1:7" x14ac:dyDescent="0.25">
      <c r="A906" s="43">
        <v>905</v>
      </c>
      <c r="B906" s="37">
        <v>3</v>
      </c>
      <c r="C906" s="44">
        <v>6398.1684681766301</v>
      </c>
      <c r="D906" s="48">
        <v>633.050051978326</v>
      </c>
      <c r="E906" s="39">
        <v>958.61865013860802</v>
      </c>
      <c r="F906" s="39">
        <v>79.884887511550602</v>
      </c>
      <c r="G906" s="49">
        <v>112</v>
      </c>
    </row>
    <row r="907" spans="1:7" x14ac:dyDescent="0.25">
      <c r="A907" s="43">
        <v>906</v>
      </c>
      <c r="B907" s="37">
        <v>12</v>
      </c>
      <c r="C907" s="44">
        <v>29633.679645843498</v>
      </c>
      <c r="D907" s="48">
        <v>633.050051978326</v>
      </c>
      <c r="E907" s="39">
        <v>958.61865013860802</v>
      </c>
      <c r="F907" s="39">
        <v>79.884887511550602</v>
      </c>
      <c r="G907" s="49">
        <v>112</v>
      </c>
    </row>
    <row r="908" spans="1:7" x14ac:dyDescent="0.25">
      <c r="A908" s="43">
        <v>907</v>
      </c>
      <c r="B908" s="37">
        <v>9</v>
      </c>
      <c r="C908" s="44">
        <v>21173.825490815401</v>
      </c>
      <c r="D908" s="48">
        <v>633.050051978326</v>
      </c>
      <c r="E908" s="39">
        <v>958.61865013860802</v>
      </c>
      <c r="F908" s="39">
        <v>79.884887511550602</v>
      </c>
      <c r="G908" s="49">
        <v>112</v>
      </c>
    </row>
    <row r="909" spans="1:7" x14ac:dyDescent="0.25">
      <c r="A909" s="43">
        <v>908</v>
      </c>
      <c r="B909" s="37">
        <v>9</v>
      </c>
      <c r="C909" s="44">
        <v>19326.5242041606</v>
      </c>
      <c r="D909" s="48">
        <v>633.050051978326</v>
      </c>
      <c r="E909" s="39">
        <v>958.61865013860802</v>
      </c>
      <c r="F909" s="39">
        <v>79.884887511550602</v>
      </c>
      <c r="G909" s="49">
        <v>112</v>
      </c>
    </row>
    <row r="910" spans="1:7" x14ac:dyDescent="0.25">
      <c r="A910" s="43">
        <v>909</v>
      </c>
      <c r="B910" s="37">
        <v>9</v>
      </c>
      <c r="C910" s="44">
        <v>18299.9372533684</v>
      </c>
      <c r="D910" s="48">
        <v>633.050051978326</v>
      </c>
      <c r="E910" s="39">
        <v>958.61865013860802</v>
      </c>
      <c r="F910" s="39">
        <v>79.884887511550602</v>
      </c>
      <c r="G910" s="49">
        <v>112</v>
      </c>
    </row>
    <row r="911" spans="1:7" x14ac:dyDescent="0.25">
      <c r="A911" s="43">
        <v>910</v>
      </c>
      <c r="B911" s="37">
        <v>9</v>
      </c>
      <c r="C911" s="44">
        <v>18987.6660766313</v>
      </c>
      <c r="D911" s="48">
        <v>633.050051978326</v>
      </c>
      <c r="E911" s="39">
        <v>958.61865013860802</v>
      </c>
      <c r="F911" s="39">
        <v>79.884887511550602</v>
      </c>
      <c r="G911" s="49">
        <v>112</v>
      </c>
    </row>
    <row r="912" spans="1:7" x14ac:dyDescent="0.25">
      <c r="A912" s="43">
        <v>911</v>
      </c>
      <c r="B912" s="37">
        <v>6</v>
      </c>
      <c r="C912" s="44">
        <v>14050.4848094062</v>
      </c>
      <c r="D912" s="48">
        <v>633.050051978326</v>
      </c>
      <c r="E912" s="39">
        <v>958.61865013860802</v>
      </c>
      <c r="F912" s="39">
        <v>79.884887511550602</v>
      </c>
      <c r="G912" s="49">
        <v>112</v>
      </c>
    </row>
    <row r="913" spans="1:7" x14ac:dyDescent="0.25">
      <c r="A913" s="43">
        <v>912</v>
      </c>
      <c r="B913" s="37">
        <v>10</v>
      </c>
      <c r="C913" s="44">
        <v>23709.017995175898</v>
      </c>
      <c r="D913" s="48">
        <v>633.050051978326</v>
      </c>
      <c r="E913" s="39">
        <v>958.61865013860802</v>
      </c>
      <c r="F913" s="39">
        <v>79.884887511550602</v>
      </c>
      <c r="G913" s="49">
        <v>112</v>
      </c>
    </row>
    <row r="914" spans="1:7" x14ac:dyDescent="0.25">
      <c r="A914" s="43">
        <v>913</v>
      </c>
      <c r="B914" s="37">
        <v>3</v>
      </c>
      <c r="C914" s="44">
        <v>5940.41685976176</v>
      </c>
      <c r="D914" s="48">
        <v>633.050051978326</v>
      </c>
      <c r="E914" s="39">
        <v>958.61865013860802</v>
      </c>
      <c r="F914" s="39">
        <v>79.884887511550602</v>
      </c>
      <c r="G914" s="49">
        <v>112</v>
      </c>
    </row>
    <row r="915" spans="1:7" x14ac:dyDescent="0.25">
      <c r="A915" s="43">
        <v>914</v>
      </c>
      <c r="B915" s="37">
        <v>10</v>
      </c>
      <c r="C915" s="44">
        <v>22331.1369975042</v>
      </c>
      <c r="D915" s="48">
        <v>633.050051978326</v>
      </c>
      <c r="E915" s="39">
        <v>958.61865013860802</v>
      </c>
      <c r="F915" s="39">
        <v>79.884887511550602</v>
      </c>
      <c r="G915" s="49">
        <v>112</v>
      </c>
    </row>
    <row r="916" spans="1:7" x14ac:dyDescent="0.25">
      <c r="A916" s="43">
        <v>915</v>
      </c>
      <c r="B916" s="37">
        <v>5</v>
      </c>
      <c r="C916" s="44">
        <v>10065.5383793116</v>
      </c>
      <c r="D916" s="48">
        <v>633.050051978326</v>
      </c>
      <c r="E916" s="39">
        <v>958.61865013860802</v>
      </c>
      <c r="F916" s="39">
        <v>79.884887511550602</v>
      </c>
      <c r="G916" s="49">
        <v>112</v>
      </c>
    </row>
    <row r="917" spans="1:7" x14ac:dyDescent="0.25">
      <c r="A917" s="43">
        <v>916</v>
      </c>
      <c r="B917" s="37">
        <v>8</v>
      </c>
      <c r="C917" s="44">
        <v>17027.8604366853</v>
      </c>
      <c r="D917" s="48">
        <v>633.050051978326</v>
      </c>
      <c r="E917" s="39">
        <v>958.61865013860802</v>
      </c>
      <c r="F917" s="39">
        <v>79.884887511550602</v>
      </c>
      <c r="G917" s="49">
        <v>112</v>
      </c>
    </row>
    <row r="918" spans="1:7" x14ac:dyDescent="0.25">
      <c r="A918" s="43">
        <v>917</v>
      </c>
      <c r="B918" s="37">
        <v>6</v>
      </c>
      <c r="C918" s="44">
        <v>13185.5856649467</v>
      </c>
      <c r="D918" s="48">
        <v>633.050051978326</v>
      </c>
      <c r="E918" s="39">
        <v>958.61865013860802</v>
      </c>
      <c r="F918" s="39">
        <v>79.884887511550602</v>
      </c>
      <c r="G918" s="49">
        <v>112</v>
      </c>
    </row>
    <row r="919" spans="1:7" x14ac:dyDescent="0.25">
      <c r="A919" s="43">
        <v>918</v>
      </c>
      <c r="B919" s="37">
        <v>11</v>
      </c>
      <c r="C919" s="44">
        <v>22904.614124480398</v>
      </c>
      <c r="D919" s="48">
        <v>633.050051978326</v>
      </c>
      <c r="E919" s="39">
        <v>958.61865013860802</v>
      </c>
      <c r="F919" s="39">
        <v>79.884887511550602</v>
      </c>
      <c r="G919" s="49">
        <v>112</v>
      </c>
    </row>
    <row r="920" spans="1:7" x14ac:dyDescent="0.25">
      <c r="A920" s="43">
        <v>919</v>
      </c>
      <c r="B920" s="37">
        <v>10</v>
      </c>
      <c r="C920" s="44">
        <v>19632.446050932998</v>
      </c>
      <c r="D920" s="48">
        <v>633.050051978326</v>
      </c>
      <c r="E920" s="39">
        <v>958.61865013860802</v>
      </c>
      <c r="F920" s="39">
        <v>79.884887511550602</v>
      </c>
      <c r="G920" s="49">
        <v>112</v>
      </c>
    </row>
    <row r="921" spans="1:7" x14ac:dyDescent="0.25">
      <c r="A921" s="43">
        <v>920</v>
      </c>
      <c r="B921" s="37">
        <v>4</v>
      </c>
      <c r="C921" s="44">
        <v>11000.0691181284</v>
      </c>
      <c r="D921" s="48">
        <v>633.050051978326</v>
      </c>
      <c r="E921" s="39">
        <v>958.61865013860802</v>
      </c>
      <c r="F921" s="39">
        <v>79.884887511550602</v>
      </c>
      <c r="G921" s="49">
        <v>112</v>
      </c>
    </row>
    <row r="922" spans="1:7" x14ac:dyDescent="0.25">
      <c r="A922" s="43">
        <v>921</v>
      </c>
      <c r="B922" s="37">
        <v>10</v>
      </c>
      <c r="C922" s="44">
        <v>20865.412578371401</v>
      </c>
      <c r="D922" s="48">
        <v>633.050051978326</v>
      </c>
      <c r="E922" s="39">
        <v>958.61865013860802</v>
      </c>
      <c r="F922" s="39">
        <v>79.884887511550602</v>
      </c>
      <c r="G922" s="49">
        <v>112</v>
      </c>
    </row>
    <row r="923" spans="1:7" x14ac:dyDescent="0.25">
      <c r="A923" s="43">
        <v>922</v>
      </c>
      <c r="B923" s="37">
        <v>8</v>
      </c>
      <c r="C923" s="44">
        <v>16257.9920033792</v>
      </c>
      <c r="D923" s="48">
        <v>633.050051978326</v>
      </c>
      <c r="E923" s="39">
        <v>958.61865013860802</v>
      </c>
      <c r="F923" s="39">
        <v>79.884887511550602</v>
      </c>
      <c r="G923" s="49">
        <v>112</v>
      </c>
    </row>
    <row r="924" spans="1:7" x14ac:dyDescent="0.25">
      <c r="A924" s="43">
        <v>923</v>
      </c>
      <c r="B924" s="37">
        <v>7</v>
      </c>
      <c r="C924" s="44">
        <v>15361.192005155001</v>
      </c>
      <c r="D924" s="48">
        <v>633.050051978326</v>
      </c>
      <c r="E924" s="39">
        <v>958.61865013860802</v>
      </c>
      <c r="F924" s="39">
        <v>79.884887511550602</v>
      </c>
      <c r="G924" s="49">
        <v>112</v>
      </c>
    </row>
    <row r="925" spans="1:7" x14ac:dyDescent="0.25">
      <c r="A925" s="43">
        <v>924</v>
      </c>
      <c r="B925" s="37">
        <v>11</v>
      </c>
      <c r="C925" s="44">
        <v>22293.2937700771</v>
      </c>
      <c r="D925" s="48">
        <v>633.050051978326</v>
      </c>
      <c r="E925" s="39">
        <v>958.61865013860802</v>
      </c>
      <c r="F925" s="39">
        <v>79.884887511550602</v>
      </c>
      <c r="G925" s="49">
        <v>112</v>
      </c>
    </row>
    <row r="926" spans="1:7" x14ac:dyDescent="0.25">
      <c r="A926" s="43">
        <v>925</v>
      </c>
      <c r="B926" s="37">
        <v>12</v>
      </c>
      <c r="C926" s="44">
        <v>24445.207182736602</v>
      </c>
      <c r="D926" s="48">
        <v>633.050051978326</v>
      </c>
      <c r="E926" s="39">
        <v>958.61865013860802</v>
      </c>
      <c r="F926" s="39">
        <v>79.884887511550602</v>
      </c>
      <c r="G926" s="49">
        <v>112</v>
      </c>
    </row>
    <row r="927" spans="1:7" x14ac:dyDescent="0.25">
      <c r="A927" s="43">
        <v>926</v>
      </c>
      <c r="B927" s="37">
        <v>10</v>
      </c>
      <c r="C927" s="44">
        <v>20395.967151628</v>
      </c>
      <c r="D927" s="48">
        <v>633.050051978326</v>
      </c>
      <c r="E927" s="39">
        <v>958.61865013860802</v>
      </c>
      <c r="F927" s="39">
        <v>79.884887511550602</v>
      </c>
      <c r="G927" s="49">
        <v>112</v>
      </c>
    </row>
    <row r="928" spans="1:7" x14ac:dyDescent="0.25">
      <c r="A928" s="43">
        <v>927</v>
      </c>
      <c r="B928" s="37">
        <v>7</v>
      </c>
      <c r="C928" s="44">
        <v>16131.741555127501</v>
      </c>
      <c r="D928" s="48">
        <v>633.050051978326</v>
      </c>
      <c r="E928" s="39">
        <v>958.61865013860802</v>
      </c>
      <c r="F928" s="39">
        <v>79.884887511550602</v>
      </c>
      <c r="G928" s="49">
        <v>112</v>
      </c>
    </row>
    <row r="929" spans="1:7" x14ac:dyDescent="0.25">
      <c r="A929" s="43">
        <v>928</v>
      </c>
      <c r="B929" s="37">
        <v>10</v>
      </c>
      <c r="C929" s="44">
        <v>21290.295469098499</v>
      </c>
      <c r="D929" s="48">
        <v>633.050051978326</v>
      </c>
      <c r="E929" s="39">
        <v>958.61865013860802</v>
      </c>
      <c r="F929" s="39">
        <v>79.884887511550602</v>
      </c>
      <c r="G929" s="49">
        <v>112</v>
      </c>
    </row>
    <row r="930" spans="1:7" x14ac:dyDescent="0.25">
      <c r="A930" s="43">
        <v>929</v>
      </c>
      <c r="B930" s="37">
        <v>13</v>
      </c>
      <c r="C930" s="44">
        <v>29501.010125416498</v>
      </c>
      <c r="D930" s="48">
        <v>633.050051978326</v>
      </c>
      <c r="E930" s="39">
        <v>958.61865013860802</v>
      </c>
      <c r="F930" s="39">
        <v>79.884887511550602</v>
      </c>
      <c r="G930" s="49">
        <v>112</v>
      </c>
    </row>
    <row r="931" spans="1:7" x14ac:dyDescent="0.25">
      <c r="A931" s="43">
        <v>930</v>
      </c>
      <c r="B931" s="37">
        <v>4</v>
      </c>
      <c r="C931" s="44">
        <v>8820.5145342230899</v>
      </c>
      <c r="D931" s="48">
        <v>633.050051978326</v>
      </c>
      <c r="E931" s="39">
        <v>958.61865013860802</v>
      </c>
      <c r="F931" s="39">
        <v>79.884887511550602</v>
      </c>
      <c r="G931" s="49">
        <v>112</v>
      </c>
    </row>
    <row r="932" spans="1:7" x14ac:dyDescent="0.25">
      <c r="A932" s="43">
        <v>931</v>
      </c>
      <c r="B932" s="37">
        <v>6</v>
      </c>
      <c r="C932" s="44">
        <v>15302.9837357204</v>
      </c>
      <c r="D932" s="48">
        <v>633.050051978326</v>
      </c>
      <c r="E932" s="39">
        <v>958.61865013860802</v>
      </c>
      <c r="F932" s="39">
        <v>79.884887511550602</v>
      </c>
      <c r="G932" s="49">
        <v>112</v>
      </c>
    </row>
    <row r="933" spans="1:7" x14ac:dyDescent="0.25">
      <c r="A933" s="43">
        <v>932</v>
      </c>
      <c r="B933" s="37">
        <v>8</v>
      </c>
      <c r="C933" s="44">
        <v>15851.000094900101</v>
      </c>
      <c r="D933" s="48">
        <v>633.050051978326</v>
      </c>
      <c r="E933" s="39">
        <v>958.61865013860802</v>
      </c>
      <c r="F933" s="39">
        <v>79.884887511550602</v>
      </c>
      <c r="G933" s="49">
        <v>112</v>
      </c>
    </row>
    <row r="934" spans="1:7" x14ac:dyDescent="0.25">
      <c r="A934" s="43">
        <v>933</v>
      </c>
      <c r="B934" s="37">
        <v>8</v>
      </c>
      <c r="C934" s="44">
        <v>14741.5160702298</v>
      </c>
      <c r="D934" s="48">
        <v>633.050051978326</v>
      </c>
      <c r="E934" s="39">
        <v>958.61865013860802</v>
      </c>
      <c r="F934" s="39">
        <v>79.884887511550602</v>
      </c>
      <c r="G934" s="49">
        <v>112</v>
      </c>
    </row>
    <row r="935" spans="1:7" x14ac:dyDescent="0.25">
      <c r="A935" s="43">
        <v>934</v>
      </c>
      <c r="B935" s="37">
        <v>6</v>
      </c>
      <c r="C935" s="44">
        <v>14046.127179212601</v>
      </c>
      <c r="D935" s="48">
        <v>633.050051978326</v>
      </c>
      <c r="E935" s="39">
        <v>958.61865013860802</v>
      </c>
      <c r="F935" s="39">
        <v>79.884887511550602</v>
      </c>
      <c r="G935" s="49">
        <v>112</v>
      </c>
    </row>
    <row r="936" spans="1:7" x14ac:dyDescent="0.25">
      <c r="A936" s="43">
        <v>935</v>
      </c>
      <c r="B936" s="37">
        <v>8</v>
      </c>
      <c r="C936" s="44">
        <v>17329.113813350501</v>
      </c>
      <c r="D936" s="48">
        <v>633.050051978326</v>
      </c>
      <c r="E936" s="39">
        <v>958.61865013860802</v>
      </c>
      <c r="F936" s="39">
        <v>79.884887511550602</v>
      </c>
      <c r="G936" s="49">
        <v>112</v>
      </c>
    </row>
    <row r="937" spans="1:7" x14ac:dyDescent="0.25">
      <c r="A937" s="43">
        <v>936</v>
      </c>
      <c r="B937" s="37">
        <v>6</v>
      </c>
      <c r="C937" s="44">
        <v>12144.2842069629</v>
      </c>
      <c r="D937" s="48">
        <v>633.050051978326</v>
      </c>
      <c r="E937" s="39">
        <v>958.61865013860802</v>
      </c>
      <c r="F937" s="39">
        <v>79.884887511550602</v>
      </c>
      <c r="G937" s="49">
        <v>112</v>
      </c>
    </row>
    <row r="938" spans="1:7" x14ac:dyDescent="0.25">
      <c r="A938" s="43">
        <v>937</v>
      </c>
      <c r="B938" s="37">
        <v>9</v>
      </c>
      <c r="C938" s="44">
        <v>20451.219118592198</v>
      </c>
      <c r="D938" s="48">
        <v>633.050051978326</v>
      </c>
      <c r="E938" s="39">
        <v>958.61865013860802</v>
      </c>
      <c r="F938" s="39">
        <v>79.884887511550602</v>
      </c>
      <c r="G938" s="49">
        <v>112</v>
      </c>
    </row>
    <row r="939" spans="1:7" x14ac:dyDescent="0.25">
      <c r="A939" s="43">
        <v>938</v>
      </c>
      <c r="B939" s="37">
        <v>8</v>
      </c>
      <c r="C939" s="44">
        <v>15907.358134845101</v>
      </c>
      <c r="D939" s="48">
        <v>633.050051978326</v>
      </c>
      <c r="E939" s="39">
        <v>958.61865013860802</v>
      </c>
      <c r="F939" s="39">
        <v>79.884887511550602</v>
      </c>
      <c r="G939" s="49">
        <v>112</v>
      </c>
    </row>
    <row r="940" spans="1:7" x14ac:dyDescent="0.25">
      <c r="A940" s="43">
        <v>939</v>
      </c>
      <c r="B940" s="37">
        <v>10</v>
      </c>
      <c r="C940" s="44">
        <v>20761.148563420302</v>
      </c>
      <c r="D940" s="48">
        <v>633.050051978326</v>
      </c>
      <c r="E940" s="39">
        <v>958.61865013860802</v>
      </c>
      <c r="F940" s="39">
        <v>79.884887511550602</v>
      </c>
      <c r="G940" s="49">
        <v>112</v>
      </c>
    </row>
    <row r="941" spans="1:7" x14ac:dyDescent="0.25">
      <c r="A941" s="43">
        <v>940</v>
      </c>
      <c r="B941" s="37">
        <v>13</v>
      </c>
      <c r="C941" s="44">
        <v>31619.987834236799</v>
      </c>
      <c r="D941" s="48">
        <v>633.050051978326</v>
      </c>
      <c r="E941" s="39">
        <v>958.61865013860802</v>
      </c>
      <c r="F941" s="39">
        <v>79.884887511550602</v>
      </c>
      <c r="G941" s="49">
        <v>112</v>
      </c>
    </row>
    <row r="942" spans="1:7" x14ac:dyDescent="0.25">
      <c r="A942" s="43">
        <v>941</v>
      </c>
      <c r="B942" s="37">
        <v>6</v>
      </c>
      <c r="C942" s="44">
        <v>12786.007321167301</v>
      </c>
      <c r="D942" s="48">
        <v>633.050051978326</v>
      </c>
      <c r="E942" s="39">
        <v>958.61865013860802</v>
      </c>
      <c r="F942" s="39">
        <v>79.884887511550602</v>
      </c>
      <c r="G942" s="49">
        <v>112</v>
      </c>
    </row>
    <row r="943" spans="1:7" x14ac:dyDescent="0.25">
      <c r="A943" s="43">
        <v>942</v>
      </c>
      <c r="B943" s="37">
        <v>11</v>
      </c>
      <c r="C943" s="44">
        <v>22900.444482897601</v>
      </c>
      <c r="D943" s="48">
        <v>633.050051978326</v>
      </c>
      <c r="E943" s="39">
        <v>958.61865013860802</v>
      </c>
      <c r="F943" s="39">
        <v>79.884887511550602</v>
      </c>
      <c r="G943" s="49">
        <v>112</v>
      </c>
    </row>
    <row r="944" spans="1:7" x14ac:dyDescent="0.25">
      <c r="A944" s="43">
        <v>943</v>
      </c>
      <c r="B944" s="37">
        <v>8</v>
      </c>
      <c r="C944" s="44">
        <v>17948.5352640772</v>
      </c>
      <c r="D944" s="48">
        <v>633.050051978326</v>
      </c>
      <c r="E944" s="39">
        <v>958.61865013860802</v>
      </c>
      <c r="F944" s="39">
        <v>79.884887511550602</v>
      </c>
      <c r="G944" s="49">
        <v>112</v>
      </c>
    </row>
    <row r="945" spans="1:7" x14ac:dyDescent="0.25">
      <c r="A945" s="43">
        <v>944</v>
      </c>
      <c r="B945" s="37">
        <v>4</v>
      </c>
      <c r="C945" s="44">
        <v>8248.9452922467299</v>
      </c>
      <c r="D945" s="48">
        <v>633.050051978326</v>
      </c>
      <c r="E945" s="39">
        <v>958.61865013860802</v>
      </c>
      <c r="F945" s="39">
        <v>79.884887511550602</v>
      </c>
      <c r="G945" s="49">
        <v>112</v>
      </c>
    </row>
    <row r="946" spans="1:7" x14ac:dyDescent="0.25">
      <c r="A946" s="43">
        <v>945</v>
      </c>
      <c r="B946" s="37">
        <v>10</v>
      </c>
      <c r="C946" s="44">
        <v>20790.0676142954</v>
      </c>
      <c r="D946" s="48">
        <v>633.050051978326</v>
      </c>
      <c r="E946" s="39">
        <v>958.61865013860802</v>
      </c>
      <c r="F946" s="39">
        <v>79.884887511550602</v>
      </c>
      <c r="G946" s="49">
        <v>112</v>
      </c>
    </row>
    <row r="947" spans="1:7" x14ac:dyDescent="0.25">
      <c r="A947" s="43">
        <v>946</v>
      </c>
      <c r="B947" s="37">
        <v>7</v>
      </c>
      <c r="C947" s="44">
        <v>14563.8612525885</v>
      </c>
      <c r="D947" s="48">
        <v>633.050051978326</v>
      </c>
      <c r="E947" s="39">
        <v>958.61865013860802</v>
      </c>
      <c r="F947" s="39">
        <v>79.884887511550602</v>
      </c>
      <c r="G947" s="49">
        <v>112</v>
      </c>
    </row>
    <row r="948" spans="1:7" x14ac:dyDescent="0.25">
      <c r="A948" s="43">
        <v>947</v>
      </c>
      <c r="B948" s="37">
        <v>10</v>
      </c>
      <c r="C948" s="44">
        <v>22772.399692515501</v>
      </c>
      <c r="D948" s="48">
        <v>633.050051978326</v>
      </c>
      <c r="E948" s="39">
        <v>958.61865013860802</v>
      </c>
      <c r="F948" s="39">
        <v>79.884887511550602</v>
      </c>
      <c r="G948" s="49">
        <v>112</v>
      </c>
    </row>
    <row r="949" spans="1:7" x14ac:dyDescent="0.25">
      <c r="A949" s="43">
        <v>948</v>
      </c>
      <c r="B949" s="37">
        <v>8</v>
      </c>
      <c r="C949" s="44">
        <v>16689.002473411801</v>
      </c>
      <c r="D949" s="48">
        <v>633.050051978326</v>
      </c>
      <c r="E949" s="39">
        <v>958.61865013860802</v>
      </c>
      <c r="F949" s="39">
        <v>79.884887511550602</v>
      </c>
      <c r="G949" s="49">
        <v>112</v>
      </c>
    </row>
    <row r="950" spans="1:7" x14ac:dyDescent="0.25">
      <c r="A950" s="43">
        <v>949</v>
      </c>
      <c r="B950" s="37">
        <v>8</v>
      </c>
      <c r="C950" s="44">
        <v>15846.2906820315</v>
      </c>
      <c r="D950" s="48">
        <v>633.050051978326</v>
      </c>
      <c r="E950" s="39">
        <v>958.61865013860802</v>
      </c>
      <c r="F950" s="39">
        <v>79.884887511550602</v>
      </c>
      <c r="G950" s="49">
        <v>112</v>
      </c>
    </row>
    <row r="951" spans="1:7" x14ac:dyDescent="0.25">
      <c r="A951" s="43">
        <v>950</v>
      </c>
      <c r="B951" s="37">
        <v>7</v>
      </c>
      <c r="C951" s="44">
        <v>13933.054546462299</v>
      </c>
      <c r="D951" s="48">
        <v>633.050051978326</v>
      </c>
      <c r="E951" s="39">
        <v>958.61865013860802</v>
      </c>
      <c r="F951" s="39">
        <v>79.884887511550602</v>
      </c>
      <c r="G951" s="49">
        <v>112</v>
      </c>
    </row>
    <row r="952" spans="1:7" x14ac:dyDescent="0.25">
      <c r="A952" s="43">
        <v>951</v>
      </c>
      <c r="B952" s="37">
        <v>6</v>
      </c>
      <c r="C952" s="44">
        <v>11395.0460105327</v>
      </c>
      <c r="D952" s="48">
        <v>633.050051978326</v>
      </c>
      <c r="E952" s="39">
        <v>958.61865013860802</v>
      </c>
      <c r="F952" s="39">
        <v>79.884887511550602</v>
      </c>
      <c r="G952" s="49">
        <v>112</v>
      </c>
    </row>
    <row r="953" spans="1:7" x14ac:dyDescent="0.25">
      <c r="A953" s="43">
        <v>952</v>
      </c>
      <c r="B953" s="37">
        <v>10</v>
      </c>
      <c r="C953" s="44">
        <v>18950.023255038399</v>
      </c>
      <c r="D953" s="48">
        <v>633.050051978326</v>
      </c>
      <c r="E953" s="39">
        <v>958.61865013860802</v>
      </c>
      <c r="F953" s="39">
        <v>79.884887511550602</v>
      </c>
      <c r="G953" s="49">
        <v>112</v>
      </c>
    </row>
    <row r="954" spans="1:7" x14ac:dyDescent="0.25">
      <c r="A954" s="43">
        <v>953</v>
      </c>
      <c r="B954" s="37">
        <v>5</v>
      </c>
      <c r="C954" s="44">
        <v>12024.617356106401</v>
      </c>
      <c r="D954" s="48">
        <v>633.050051978326</v>
      </c>
      <c r="E954" s="39">
        <v>958.61865013860802</v>
      </c>
      <c r="F954" s="39">
        <v>79.884887511550602</v>
      </c>
      <c r="G954" s="49">
        <v>112</v>
      </c>
    </row>
    <row r="955" spans="1:7" x14ac:dyDescent="0.25">
      <c r="A955" s="43">
        <v>954</v>
      </c>
      <c r="B955" s="37">
        <v>7</v>
      </c>
      <c r="C955" s="44">
        <v>13835.9319413128</v>
      </c>
      <c r="D955" s="48">
        <v>633.050051978326</v>
      </c>
      <c r="E955" s="39">
        <v>958.61865013860802</v>
      </c>
      <c r="F955" s="39">
        <v>79.884887511550602</v>
      </c>
      <c r="G955" s="49">
        <v>112</v>
      </c>
    </row>
    <row r="956" spans="1:7" x14ac:dyDescent="0.25">
      <c r="A956" s="43">
        <v>955</v>
      </c>
      <c r="B956" s="37">
        <v>8</v>
      </c>
      <c r="C956" s="44">
        <v>15878.167796100701</v>
      </c>
      <c r="D956" s="48">
        <v>633.050051978326</v>
      </c>
      <c r="E956" s="39">
        <v>958.61865013860802</v>
      </c>
      <c r="F956" s="39">
        <v>79.884887511550602</v>
      </c>
      <c r="G956" s="49">
        <v>112</v>
      </c>
    </row>
    <row r="957" spans="1:7" x14ac:dyDescent="0.25">
      <c r="A957" s="43">
        <v>956</v>
      </c>
      <c r="B957" s="37">
        <v>8</v>
      </c>
      <c r="C957" s="44">
        <v>16201.356950695699</v>
      </c>
      <c r="D957" s="48">
        <v>633.050051978326</v>
      </c>
      <c r="E957" s="39">
        <v>958.61865013860802</v>
      </c>
      <c r="F957" s="39">
        <v>79.884887511550602</v>
      </c>
      <c r="G957" s="49">
        <v>112</v>
      </c>
    </row>
    <row r="958" spans="1:7" x14ac:dyDescent="0.25">
      <c r="A958" s="43">
        <v>957</v>
      </c>
      <c r="B958" s="37">
        <v>13</v>
      </c>
      <c r="C958" s="44">
        <v>29810.207429795901</v>
      </c>
      <c r="D958" s="48">
        <v>633.050051978326</v>
      </c>
      <c r="E958" s="39">
        <v>958.61865013860802</v>
      </c>
      <c r="F958" s="39">
        <v>79.884887511550602</v>
      </c>
      <c r="G958" s="49">
        <v>112</v>
      </c>
    </row>
    <row r="959" spans="1:7" x14ac:dyDescent="0.25">
      <c r="A959" s="43">
        <v>958</v>
      </c>
      <c r="B959" s="37">
        <v>11</v>
      </c>
      <c r="C959" s="44">
        <v>24422.108238302699</v>
      </c>
      <c r="D959" s="48">
        <v>633.050051978326</v>
      </c>
      <c r="E959" s="39">
        <v>958.61865013860802</v>
      </c>
      <c r="F959" s="39">
        <v>79.884887511550602</v>
      </c>
      <c r="G959" s="49">
        <v>112</v>
      </c>
    </row>
    <row r="960" spans="1:7" x14ac:dyDescent="0.25">
      <c r="A960" s="43">
        <v>959</v>
      </c>
      <c r="B960" s="37">
        <v>11</v>
      </c>
      <c r="C960" s="44">
        <v>21695.557401461501</v>
      </c>
      <c r="D960" s="48">
        <v>633.050051978326</v>
      </c>
      <c r="E960" s="39">
        <v>958.61865013860802</v>
      </c>
      <c r="F960" s="39">
        <v>79.884887511550602</v>
      </c>
      <c r="G960" s="49">
        <v>112</v>
      </c>
    </row>
    <row r="961" spans="1:7" x14ac:dyDescent="0.25">
      <c r="A961" s="43">
        <v>960</v>
      </c>
      <c r="B961" s="37">
        <v>11</v>
      </c>
      <c r="C961" s="44">
        <v>22365.9209781227</v>
      </c>
      <c r="D961" s="48">
        <v>633.050051978326</v>
      </c>
      <c r="E961" s="39">
        <v>958.61865013860802</v>
      </c>
      <c r="F961" s="39">
        <v>79.884887511550602</v>
      </c>
      <c r="G961" s="49">
        <v>112</v>
      </c>
    </row>
    <row r="962" spans="1:7" x14ac:dyDescent="0.25">
      <c r="A962" s="43">
        <v>961</v>
      </c>
      <c r="B962" s="37">
        <v>9</v>
      </c>
      <c r="C962" s="44">
        <v>21532.4634776653</v>
      </c>
      <c r="D962" s="48">
        <v>633.050051978326</v>
      </c>
      <c r="E962" s="39">
        <v>958.61865013860802</v>
      </c>
      <c r="F962" s="39">
        <v>79.884887511550602</v>
      </c>
      <c r="G962" s="49">
        <v>112</v>
      </c>
    </row>
    <row r="963" spans="1:7" x14ac:dyDescent="0.25">
      <c r="A963" s="43">
        <v>962</v>
      </c>
      <c r="B963" s="37">
        <v>7</v>
      </c>
      <c r="C963" s="44">
        <v>14361.178652299999</v>
      </c>
      <c r="D963" s="48">
        <v>633.050051978326</v>
      </c>
      <c r="E963" s="39">
        <v>958.61865013860802</v>
      </c>
      <c r="F963" s="39">
        <v>79.884887511550602</v>
      </c>
      <c r="G963" s="49">
        <v>112</v>
      </c>
    </row>
    <row r="964" spans="1:7" x14ac:dyDescent="0.25">
      <c r="A964" s="43">
        <v>963</v>
      </c>
      <c r="B964" s="37">
        <v>7</v>
      </c>
      <c r="C964" s="44">
        <v>16960.5679685998</v>
      </c>
      <c r="D964" s="48">
        <v>633.050051978326</v>
      </c>
      <c r="E964" s="39">
        <v>958.61865013860802</v>
      </c>
      <c r="F964" s="39">
        <v>79.884887511550602</v>
      </c>
      <c r="G964" s="49">
        <v>112</v>
      </c>
    </row>
    <row r="965" spans="1:7" x14ac:dyDescent="0.25">
      <c r="A965" s="43">
        <v>964</v>
      </c>
      <c r="B965" s="37">
        <v>7</v>
      </c>
      <c r="C965" s="44">
        <v>14575.7399324055</v>
      </c>
      <c r="D965" s="48">
        <v>633.050051978326</v>
      </c>
      <c r="E965" s="39">
        <v>958.61865013860802</v>
      </c>
      <c r="F965" s="39">
        <v>79.884887511550602</v>
      </c>
      <c r="G965" s="49">
        <v>112</v>
      </c>
    </row>
    <row r="966" spans="1:7" x14ac:dyDescent="0.25">
      <c r="A966" s="43">
        <v>965</v>
      </c>
      <c r="B966" s="37">
        <v>11</v>
      </c>
      <c r="C966" s="44">
        <v>25304.953108353599</v>
      </c>
      <c r="D966" s="48">
        <v>633.050051978326</v>
      </c>
      <c r="E966" s="39">
        <v>958.61865013860802</v>
      </c>
      <c r="F966" s="39">
        <v>79.884887511550602</v>
      </c>
      <c r="G966" s="49">
        <v>112</v>
      </c>
    </row>
    <row r="967" spans="1:7" x14ac:dyDescent="0.25">
      <c r="A967" s="43">
        <v>966</v>
      </c>
      <c r="B967" s="37">
        <v>8</v>
      </c>
      <c r="C967" s="44">
        <v>16770.872273217399</v>
      </c>
      <c r="D967" s="48">
        <v>633.050051978326</v>
      </c>
      <c r="E967" s="39">
        <v>958.61865013860802</v>
      </c>
      <c r="F967" s="39">
        <v>79.884887511550602</v>
      </c>
      <c r="G967" s="49">
        <v>112</v>
      </c>
    </row>
    <row r="968" spans="1:7" x14ac:dyDescent="0.25">
      <c r="A968" s="43">
        <v>967</v>
      </c>
      <c r="B968" s="37">
        <v>7</v>
      </c>
      <c r="C968" s="44">
        <v>14536.514388858999</v>
      </c>
      <c r="D968" s="48">
        <v>633.050051978326</v>
      </c>
      <c r="E968" s="39">
        <v>958.61865013860802</v>
      </c>
      <c r="F968" s="39">
        <v>79.884887511550602</v>
      </c>
      <c r="G968" s="49">
        <v>112</v>
      </c>
    </row>
    <row r="969" spans="1:7" x14ac:dyDescent="0.25">
      <c r="A969" s="43">
        <v>968</v>
      </c>
      <c r="B969" s="37">
        <v>3</v>
      </c>
      <c r="C969" s="44">
        <v>7446.9657667521396</v>
      </c>
      <c r="D969" s="48">
        <v>633.050051978326</v>
      </c>
      <c r="E969" s="39">
        <v>958.61865013860802</v>
      </c>
      <c r="F969" s="39">
        <v>79.884887511550602</v>
      </c>
      <c r="G969" s="49">
        <v>112</v>
      </c>
    </row>
    <row r="970" spans="1:7" x14ac:dyDescent="0.25">
      <c r="A970" s="43">
        <v>969</v>
      </c>
      <c r="B970" s="37">
        <v>15</v>
      </c>
      <c r="C970" s="44">
        <v>33881.128737671599</v>
      </c>
      <c r="D970" s="48">
        <v>633.050051978326</v>
      </c>
      <c r="E970" s="39">
        <v>958.61865013860802</v>
      </c>
      <c r="F970" s="39">
        <v>79.884887511550602</v>
      </c>
      <c r="G970" s="49">
        <v>112</v>
      </c>
    </row>
    <row r="971" spans="1:7" x14ac:dyDescent="0.25">
      <c r="A971" s="43">
        <v>970</v>
      </c>
      <c r="B971" s="37">
        <v>5</v>
      </c>
      <c r="C971" s="44">
        <v>8335.8076472906196</v>
      </c>
      <c r="D971" s="48">
        <v>633.050051978326</v>
      </c>
      <c r="E971" s="39">
        <v>958.61865013860802</v>
      </c>
      <c r="F971" s="39">
        <v>79.884887511550602</v>
      </c>
      <c r="G971" s="49">
        <v>112</v>
      </c>
    </row>
    <row r="972" spans="1:7" x14ac:dyDescent="0.25">
      <c r="A972" s="43">
        <v>971</v>
      </c>
      <c r="B972" s="37">
        <v>9</v>
      </c>
      <c r="C972" s="44">
        <v>20994.020952009399</v>
      </c>
      <c r="D972" s="48">
        <v>633.050051978326</v>
      </c>
      <c r="E972" s="39">
        <v>958.61865013860802</v>
      </c>
      <c r="F972" s="39">
        <v>79.884887511550602</v>
      </c>
      <c r="G972" s="49">
        <v>112</v>
      </c>
    </row>
    <row r="973" spans="1:7" x14ac:dyDescent="0.25">
      <c r="A973" s="43">
        <v>972</v>
      </c>
      <c r="B973" s="37">
        <v>6</v>
      </c>
      <c r="C973" s="44">
        <v>13933.4598844962</v>
      </c>
      <c r="D973" s="48">
        <v>633.050051978326</v>
      </c>
      <c r="E973" s="39">
        <v>958.61865013860802</v>
      </c>
      <c r="F973" s="39">
        <v>79.884887511550602</v>
      </c>
      <c r="G973" s="49">
        <v>112</v>
      </c>
    </row>
    <row r="974" spans="1:7" x14ac:dyDescent="0.25">
      <c r="A974" s="43">
        <v>973</v>
      </c>
      <c r="B974" s="37">
        <v>12</v>
      </c>
      <c r="C974" s="44">
        <v>27623.589274382201</v>
      </c>
      <c r="D974" s="48">
        <v>633.050051978326</v>
      </c>
      <c r="E974" s="39">
        <v>958.61865013860802</v>
      </c>
      <c r="F974" s="39">
        <v>79.884887511550602</v>
      </c>
      <c r="G974" s="49">
        <v>112</v>
      </c>
    </row>
    <row r="975" spans="1:7" x14ac:dyDescent="0.25">
      <c r="A975" s="43">
        <v>974</v>
      </c>
      <c r="B975" s="37">
        <v>7</v>
      </c>
      <c r="C975" s="44">
        <v>16708.597654255602</v>
      </c>
      <c r="D975" s="48">
        <v>633.050051978326</v>
      </c>
      <c r="E975" s="39">
        <v>958.61865013860802</v>
      </c>
      <c r="F975" s="39">
        <v>79.884887511550602</v>
      </c>
      <c r="G975" s="49">
        <v>112</v>
      </c>
    </row>
    <row r="976" spans="1:7" x14ac:dyDescent="0.25">
      <c r="A976" s="43">
        <v>975</v>
      </c>
      <c r="B976" s="37">
        <v>7</v>
      </c>
      <c r="C976" s="44">
        <v>14181.3234852409</v>
      </c>
      <c r="D976" s="48">
        <v>633.050051978326</v>
      </c>
      <c r="E976" s="39">
        <v>958.61865013860802</v>
      </c>
      <c r="F976" s="39">
        <v>79.884887511550602</v>
      </c>
      <c r="G976" s="49">
        <v>112</v>
      </c>
    </row>
    <row r="977" spans="1:7" x14ac:dyDescent="0.25">
      <c r="A977" s="43">
        <v>976</v>
      </c>
      <c r="B977" s="37">
        <v>6</v>
      </c>
      <c r="C977" s="44">
        <v>11949.6598538413</v>
      </c>
      <c r="D977" s="48">
        <v>633.050051978326</v>
      </c>
      <c r="E977" s="39">
        <v>958.61865013860802</v>
      </c>
      <c r="F977" s="39">
        <v>79.884887511550602</v>
      </c>
      <c r="G977" s="49">
        <v>112</v>
      </c>
    </row>
    <row r="978" spans="1:7" x14ac:dyDescent="0.25">
      <c r="A978" s="43">
        <v>977</v>
      </c>
      <c r="B978" s="37">
        <v>4</v>
      </c>
      <c r="C978" s="44">
        <v>8623.6161333352502</v>
      </c>
      <c r="D978" s="48">
        <v>633.050051978326</v>
      </c>
      <c r="E978" s="39">
        <v>958.61865013860802</v>
      </c>
      <c r="F978" s="39">
        <v>79.884887511550602</v>
      </c>
      <c r="G978" s="49">
        <v>112</v>
      </c>
    </row>
    <row r="979" spans="1:7" x14ac:dyDescent="0.25">
      <c r="A979" s="43">
        <v>978</v>
      </c>
      <c r="B979" s="37">
        <v>5</v>
      </c>
      <c r="C979" s="44">
        <v>11220.043846876501</v>
      </c>
      <c r="D979" s="48">
        <v>633.050051978326</v>
      </c>
      <c r="E979" s="39">
        <v>958.61865013860802</v>
      </c>
      <c r="F979" s="39">
        <v>79.884887511550602</v>
      </c>
      <c r="G979" s="49">
        <v>112</v>
      </c>
    </row>
    <row r="980" spans="1:7" x14ac:dyDescent="0.25">
      <c r="A980" s="43">
        <v>979</v>
      </c>
      <c r="B980" s="37">
        <v>8</v>
      </c>
      <c r="C980" s="44">
        <v>17480.3118124783</v>
      </c>
      <c r="D980" s="48">
        <v>633.050051978326</v>
      </c>
      <c r="E980" s="39">
        <v>958.61865013860802</v>
      </c>
      <c r="F980" s="39">
        <v>79.884887511550602</v>
      </c>
      <c r="G980" s="49">
        <v>112</v>
      </c>
    </row>
    <row r="981" spans="1:7" x14ac:dyDescent="0.25">
      <c r="A981" s="43">
        <v>980</v>
      </c>
      <c r="B981" s="37">
        <v>5</v>
      </c>
      <c r="C981" s="44">
        <v>10251.6330035018</v>
      </c>
      <c r="D981" s="48">
        <v>633.050051978326</v>
      </c>
      <c r="E981" s="39">
        <v>958.61865013860802</v>
      </c>
      <c r="F981" s="39">
        <v>79.884887511550602</v>
      </c>
      <c r="G981" s="49">
        <v>112</v>
      </c>
    </row>
    <row r="982" spans="1:7" x14ac:dyDescent="0.25">
      <c r="A982" s="43">
        <v>981</v>
      </c>
      <c r="B982" s="37">
        <v>6</v>
      </c>
      <c r="C982" s="44">
        <v>13218.533632175</v>
      </c>
      <c r="D982" s="48">
        <v>633.050051978326</v>
      </c>
      <c r="E982" s="39">
        <v>958.61865013860802</v>
      </c>
      <c r="F982" s="39">
        <v>79.884887511550602</v>
      </c>
      <c r="G982" s="49">
        <v>112</v>
      </c>
    </row>
    <row r="983" spans="1:7" x14ac:dyDescent="0.25">
      <c r="A983" s="43">
        <v>982</v>
      </c>
      <c r="B983" s="37">
        <v>8</v>
      </c>
      <c r="C983" s="44">
        <v>16576.742085141101</v>
      </c>
      <c r="D983" s="48">
        <v>633.050051978326</v>
      </c>
      <c r="E983" s="39">
        <v>958.61865013860802</v>
      </c>
      <c r="F983" s="39">
        <v>79.884887511550602</v>
      </c>
      <c r="G983" s="49">
        <v>112</v>
      </c>
    </row>
    <row r="984" spans="1:7" x14ac:dyDescent="0.25">
      <c r="A984" s="43">
        <v>983</v>
      </c>
      <c r="B984" s="37">
        <v>13</v>
      </c>
      <c r="C984" s="44">
        <v>27517.935286866799</v>
      </c>
      <c r="D984" s="48">
        <v>633.050051978326</v>
      </c>
      <c r="E984" s="39">
        <v>958.61865013860802</v>
      </c>
      <c r="F984" s="39">
        <v>79.884887511550602</v>
      </c>
      <c r="G984" s="49">
        <v>112</v>
      </c>
    </row>
    <row r="985" spans="1:7" x14ac:dyDescent="0.25">
      <c r="A985" s="43">
        <v>984</v>
      </c>
      <c r="B985" s="37">
        <v>5</v>
      </c>
      <c r="C985" s="44">
        <v>11681.2435803549</v>
      </c>
      <c r="D985" s="48">
        <v>633.050051978326</v>
      </c>
      <c r="E985" s="39">
        <v>958.61865013860802</v>
      </c>
      <c r="F985" s="39">
        <v>79.884887511550602</v>
      </c>
      <c r="G985" s="49">
        <v>112</v>
      </c>
    </row>
    <row r="986" spans="1:7" x14ac:dyDescent="0.25">
      <c r="A986" s="43">
        <v>985</v>
      </c>
      <c r="B986" s="37">
        <v>8</v>
      </c>
      <c r="C986" s="44">
        <v>16688.194535925399</v>
      </c>
      <c r="D986" s="48">
        <v>633.050051978326</v>
      </c>
      <c r="E986" s="39">
        <v>958.61865013860802</v>
      </c>
      <c r="F986" s="39">
        <v>79.884887511550602</v>
      </c>
      <c r="G986" s="49">
        <v>112</v>
      </c>
    </row>
    <row r="987" spans="1:7" x14ac:dyDescent="0.25">
      <c r="A987" s="43">
        <v>986</v>
      </c>
      <c r="B987" s="37">
        <v>9</v>
      </c>
      <c r="C987" s="44">
        <v>21341.3500446092</v>
      </c>
      <c r="D987" s="48">
        <v>633.050051978326</v>
      </c>
      <c r="E987" s="39">
        <v>958.61865013860802</v>
      </c>
      <c r="F987" s="39">
        <v>79.884887511550602</v>
      </c>
      <c r="G987" s="49">
        <v>112</v>
      </c>
    </row>
    <row r="988" spans="1:7" x14ac:dyDescent="0.25">
      <c r="A988" s="43">
        <v>987</v>
      </c>
      <c r="B988" s="37">
        <v>13</v>
      </c>
      <c r="C988" s="44">
        <v>27600.492441792401</v>
      </c>
      <c r="D988" s="48">
        <v>633.050051978326</v>
      </c>
      <c r="E988" s="39">
        <v>958.61865013860802</v>
      </c>
      <c r="F988" s="39">
        <v>79.884887511550602</v>
      </c>
      <c r="G988" s="49">
        <v>112</v>
      </c>
    </row>
    <row r="989" spans="1:7" x14ac:dyDescent="0.25">
      <c r="A989" s="43">
        <v>988</v>
      </c>
      <c r="B989" s="37">
        <v>10</v>
      </c>
      <c r="C989" s="44">
        <v>19643.880523632601</v>
      </c>
      <c r="D989" s="48">
        <v>633.050051978326</v>
      </c>
      <c r="E989" s="39">
        <v>958.61865013860802</v>
      </c>
      <c r="F989" s="39">
        <v>79.884887511550602</v>
      </c>
      <c r="G989" s="49">
        <v>112</v>
      </c>
    </row>
    <row r="990" spans="1:7" x14ac:dyDescent="0.25">
      <c r="A990" s="43">
        <v>989</v>
      </c>
      <c r="B990" s="37">
        <v>10</v>
      </c>
      <c r="C990" s="44">
        <v>21476.7132597091</v>
      </c>
      <c r="D990" s="48">
        <v>633.050051978326</v>
      </c>
      <c r="E990" s="39">
        <v>958.61865013860802</v>
      </c>
      <c r="F990" s="39">
        <v>79.884887511550602</v>
      </c>
      <c r="G990" s="49">
        <v>112</v>
      </c>
    </row>
    <row r="991" spans="1:7" x14ac:dyDescent="0.25">
      <c r="A991" s="43">
        <v>990</v>
      </c>
      <c r="B991" s="37">
        <v>6</v>
      </c>
      <c r="C991" s="44">
        <v>12984.4280938916</v>
      </c>
      <c r="D991" s="48">
        <v>633.050051978326</v>
      </c>
      <c r="E991" s="39">
        <v>958.61865013860802</v>
      </c>
      <c r="F991" s="39">
        <v>79.884887511550602</v>
      </c>
      <c r="G991" s="49">
        <v>112</v>
      </c>
    </row>
    <row r="992" spans="1:7" x14ac:dyDescent="0.25">
      <c r="A992" s="43">
        <v>991</v>
      </c>
      <c r="B992" s="37">
        <v>4</v>
      </c>
      <c r="C992" s="44">
        <v>10159.5096203885</v>
      </c>
      <c r="D992" s="48">
        <v>633.050051978326</v>
      </c>
      <c r="E992" s="39">
        <v>958.61865013860802</v>
      </c>
      <c r="F992" s="39">
        <v>79.884887511550602</v>
      </c>
      <c r="G992" s="49">
        <v>112</v>
      </c>
    </row>
    <row r="993" spans="1:7" x14ac:dyDescent="0.25">
      <c r="A993" s="43">
        <v>992</v>
      </c>
      <c r="B993" s="37">
        <v>4</v>
      </c>
      <c r="C993" s="44">
        <v>8230.3061325297203</v>
      </c>
      <c r="D993" s="48">
        <v>633.050051978326</v>
      </c>
      <c r="E993" s="39">
        <v>958.61865013860802</v>
      </c>
      <c r="F993" s="39">
        <v>79.884887511550602</v>
      </c>
      <c r="G993" s="49">
        <v>112</v>
      </c>
    </row>
    <row r="994" spans="1:7" x14ac:dyDescent="0.25">
      <c r="A994" s="43">
        <v>993</v>
      </c>
      <c r="B994" s="37">
        <v>8</v>
      </c>
      <c r="C994" s="44">
        <v>19004.725236907099</v>
      </c>
      <c r="D994" s="48">
        <v>633.050051978326</v>
      </c>
      <c r="E994" s="39">
        <v>958.61865013860802</v>
      </c>
      <c r="F994" s="39">
        <v>79.884887511550602</v>
      </c>
      <c r="G994" s="49">
        <v>112</v>
      </c>
    </row>
    <row r="995" spans="1:7" x14ac:dyDescent="0.25">
      <c r="A995" s="43">
        <v>994</v>
      </c>
      <c r="B995" s="37">
        <v>7</v>
      </c>
      <c r="C995" s="44">
        <v>14399.142636951799</v>
      </c>
      <c r="D995" s="48">
        <v>633.050051978326</v>
      </c>
      <c r="E995" s="39">
        <v>958.61865013860802</v>
      </c>
      <c r="F995" s="39">
        <v>79.884887511550602</v>
      </c>
      <c r="G995" s="49">
        <v>112</v>
      </c>
    </row>
    <row r="996" spans="1:7" x14ac:dyDescent="0.25">
      <c r="A996" s="43">
        <v>995</v>
      </c>
      <c r="B996" s="37">
        <v>8</v>
      </c>
      <c r="C996" s="44">
        <v>16929.607329945899</v>
      </c>
      <c r="D996" s="48">
        <v>633.050051978326</v>
      </c>
      <c r="E996" s="39">
        <v>958.61865013860802</v>
      </c>
      <c r="F996" s="39">
        <v>79.884887511550602</v>
      </c>
      <c r="G996" s="49">
        <v>112</v>
      </c>
    </row>
    <row r="997" spans="1:7" x14ac:dyDescent="0.25">
      <c r="A997" s="43">
        <v>996</v>
      </c>
      <c r="B997" s="37">
        <v>4</v>
      </c>
      <c r="C997" s="44">
        <v>9561.7658288050898</v>
      </c>
      <c r="D997" s="48">
        <v>633.050051978326</v>
      </c>
      <c r="E997" s="39">
        <v>958.61865013860802</v>
      </c>
      <c r="F997" s="39">
        <v>79.884887511550602</v>
      </c>
      <c r="G997" s="49">
        <v>112</v>
      </c>
    </row>
    <row r="998" spans="1:7" x14ac:dyDescent="0.25">
      <c r="A998" s="43">
        <v>997</v>
      </c>
      <c r="B998" s="37">
        <v>8</v>
      </c>
      <c r="C998" s="44">
        <v>16398.134090691499</v>
      </c>
      <c r="D998" s="48">
        <v>633.050051978326</v>
      </c>
      <c r="E998" s="39">
        <v>958.61865013860802</v>
      </c>
      <c r="F998" s="39">
        <v>79.884887511550602</v>
      </c>
      <c r="G998" s="49">
        <v>112</v>
      </c>
    </row>
    <row r="999" spans="1:7" x14ac:dyDescent="0.25">
      <c r="A999" s="43">
        <v>998</v>
      </c>
      <c r="B999" s="37">
        <v>4</v>
      </c>
      <c r="C999" s="44">
        <v>7736.0632474553404</v>
      </c>
      <c r="D999" s="48">
        <v>633.050051978326</v>
      </c>
      <c r="E999" s="39">
        <v>958.61865013860802</v>
      </c>
      <c r="F999" s="39">
        <v>79.884887511550602</v>
      </c>
      <c r="G999" s="49">
        <v>112</v>
      </c>
    </row>
    <row r="1000" spans="1:7" x14ac:dyDescent="0.25">
      <c r="A1000" s="43">
        <v>999</v>
      </c>
      <c r="B1000" s="37">
        <v>5</v>
      </c>
      <c r="C1000" s="44">
        <v>11747.3744887223</v>
      </c>
      <c r="D1000" s="48">
        <v>633.050051978326</v>
      </c>
      <c r="E1000" s="39">
        <v>958.61865013860802</v>
      </c>
      <c r="F1000" s="39">
        <v>79.884887511550602</v>
      </c>
      <c r="G1000" s="49">
        <v>112</v>
      </c>
    </row>
    <row r="1001" spans="1:7" x14ac:dyDescent="0.25">
      <c r="A1001" s="45">
        <v>1000</v>
      </c>
      <c r="B1001" s="46">
        <v>10</v>
      </c>
      <c r="C1001" s="47">
        <v>19668.698540409201</v>
      </c>
      <c r="D1001" s="51">
        <v>633.050051978326</v>
      </c>
      <c r="E1001" s="52">
        <v>958.61865013860802</v>
      </c>
      <c r="F1001" s="52">
        <v>79.884887511550602</v>
      </c>
      <c r="G1001" s="53">
        <v>112</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AF3A92-0EC7-DD4E-9F46-DEACAE121E84}">
  <dimension ref="A1:I1001"/>
  <sheetViews>
    <sheetView showGridLines="0" workbookViewId="0">
      <selection activeCell="A3" sqref="A3"/>
    </sheetView>
  </sheetViews>
  <sheetFormatPr baseColWidth="10" defaultColWidth="10.85546875" defaultRowHeight="15.75" x14ac:dyDescent="0.25"/>
  <cols>
    <col min="1" max="1" width="10.85546875" style="29"/>
    <col min="2" max="2" width="19.42578125" style="29" bestFit="1" customWidth="1"/>
    <col min="3" max="3" width="20" style="29" bestFit="1" customWidth="1"/>
    <col min="4" max="4" width="15.140625" style="29" customWidth="1"/>
    <col min="5" max="5" width="17.7109375" style="29" customWidth="1"/>
    <col min="6" max="6" width="16" style="29" customWidth="1"/>
    <col min="7" max="7" width="20.28515625" style="29" customWidth="1"/>
    <col min="8" max="8" width="21.140625" style="29" customWidth="1"/>
    <col min="9" max="9" width="47.85546875" style="29" bestFit="1" customWidth="1"/>
    <col min="10" max="16384" width="10.85546875" style="29"/>
  </cols>
  <sheetData>
    <row r="1" spans="1:9" x14ac:dyDescent="0.25">
      <c r="A1" s="40"/>
      <c r="B1" s="40" t="s">
        <v>150</v>
      </c>
      <c r="C1" s="40" t="s">
        <v>61</v>
      </c>
      <c r="D1" s="40" t="s">
        <v>149</v>
      </c>
      <c r="E1" s="40" t="s">
        <v>148</v>
      </c>
      <c r="F1" s="41" t="s">
        <v>147</v>
      </c>
      <c r="G1" s="41" t="s">
        <v>257</v>
      </c>
      <c r="H1" s="40" t="s">
        <v>258</v>
      </c>
      <c r="I1" s="40" t="s">
        <v>259</v>
      </c>
    </row>
    <row r="2" spans="1:9" x14ac:dyDescent="0.25">
      <c r="A2" s="54">
        <v>1</v>
      </c>
      <c r="B2" s="55">
        <v>1</v>
      </c>
      <c r="C2" s="56">
        <v>1240.26689253576</v>
      </c>
      <c r="D2" s="60">
        <v>117.01779691171799</v>
      </c>
      <c r="E2" s="61">
        <v>177.19837818060199</v>
      </c>
      <c r="F2" s="61">
        <v>14.7665315150502</v>
      </c>
      <c r="G2" s="61">
        <f>'Primas Crédito'!F2</f>
        <v>79.884887511550602</v>
      </c>
      <c r="H2" s="61">
        <f>G2+F2</f>
        <v>94.651419026600806</v>
      </c>
      <c r="I2" s="56">
        <v>112</v>
      </c>
    </row>
    <row r="3" spans="1:9" x14ac:dyDescent="0.25">
      <c r="A3" s="54">
        <v>2</v>
      </c>
      <c r="B3" s="55">
        <v>2</v>
      </c>
      <c r="C3" s="56">
        <v>2182.0706891516802</v>
      </c>
      <c r="D3" s="60">
        <v>117.01779691171799</v>
      </c>
      <c r="E3" s="61">
        <v>177.19837818060199</v>
      </c>
      <c r="F3" s="61">
        <v>14.7665315150502</v>
      </c>
      <c r="G3" s="61">
        <f>'Primas Crédito'!F3</f>
        <v>79.884887511550602</v>
      </c>
      <c r="H3" s="61">
        <f t="shared" ref="H3:H66" si="0">G3+F3</f>
        <v>94.651419026600806</v>
      </c>
      <c r="I3" s="56">
        <v>112</v>
      </c>
    </row>
    <row r="4" spans="1:9" x14ac:dyDescent="0.25">
      <c r="A4" s="54">
        <v>3</v>
      </c>
      <c r="B4" s="55">
        <v>5</v>
      </c>
      <c r="C4" s="56">
        <v>6295.7248299983903</v>
      </c>
      <c r="D4" s="60">
        <v>117.01779691171799</v>
      </c>
      <c r="E4" s="61">
        <v>177.19837818060199</v>
      </c>
      <c r="F4" s="61">
        <v>14.7665315150502</v>
      </c>
      <c r="G4" s="61">
        <f>'Primas Crédito'!F4</f>
        <v>79.884887511550602</v>
      </c>
      <c r="H4" s="61">
        <f t="shared" si="0"/>
        <v>94.651419026600806</v>
      </c>
      <c r="I4" s="56">
        <v>112</v>
      </c>
    </row>
    <row r="5" spans="1:9" x14ac:dyDescent="0.25">
      <c r="A5" s="54">
        <v>4</v>
      </c>
      <c r="B5" s="55">
        <v>2</v>
      </c>
      <c r="C5" s="56">
        <v>3148.8182923801501</v>
      </c>
      <c r="D5" s="60">
        <v>117.01779691171799</v>
      </c>
      <c r="E5" s="61">
        <v>177.19837818060199</v>
      </c>
      <c r="F5" s="61">
        <v>14.7665315150502</v>
      </c>
      <c r="G5" s="61">
        <f>'Primas Crédito'!F5</f>
        <v>79.884887511550602</v>
      </c>
      <c r="H5" s="61">
        <f t="shared" si="0"/>
        <v>94.651419026600806</v>
      </c>
      <c r="I5" s="56">
        <v>112</v>
      </c>
    </row>
    <row r="6" spans="1:9" x14ac:dyDescent="0.25">
      <c r="A6" s="54">
        <v>5</v>
      </c>
      <c r="B6" s="55">
        <v>2</v>
      </c>
      <c r="C6" s="56">
        <v>2077.7645650955801</v>
      </c>
      <c r="D6" s="60">
        <v>117.01779691171799</v>
      </c>
      <c r="E6" s="61">
        <v>177.19837818060199</v>
      </c>
      <c r="F6" s="61">
        <v>14.7665315150502</v>
      </c>
      <c r="G6" s="61">
        <f>'Primas Crédito'!F6</f>
        <v>79.884887511550602</v>
      </c>
      <c r="H6" s="61">
        <f t="shared" si="0"/>
        <v>94.651419026600806</v>
      </c>
      <c r="I6" s="56">
        <v>112</v>
      </c>
    </row>
    <row r="7" spans="1:9" x14ac:dyDescent="0.25">
      <c r="A7" s="54">
        <v>6</v>
      </c>
      <c r="B7" s="55">
        <v>3</v>
      </c>
      <c r="C7" s="56">
        <v>4359.9517683522899</v>
      </c>
      <c r="D7" s="60">
        <v>117.01779691171799</v>
      </c>
      <c r="E7" s="61">
        <v>177.19837818060199</v>
      </c>
      <c r="F7" s="61">
        <v>14.7665315150502</v>
      </c>
      <c r="G7" s="61">
        <f>'Primas Crédito'!F7</f>
        <v>79.884887511550602</v>
      </c>
      <c r="H7" s="61">
        <f t="shared" si="0"/>
        <v>94.651419026600806</v>
      </c>
      <c r="I7" s="56">
        <v>112</v>
      </c>
    </row>
    <row r="8" spans="1:9" x14ac:dyDescent="0.25">
      <c r="A8" s="54">
        <v>7</v>
      </c>
      <c r="B8" s="55">
        <v>3</v>
      </c>
      <c r="C8" s="56">
        <v>3603.4691526904799</v>
      </c>
      <c r="D8" s="60">
        <v>117.01779691171799</v>
      </c>
      <c r="E8" s="61">
        <v>177.19837818060199</v>
      </c>
      <c r="F8" s="61">
        <v>14.7665315150502</v>
      </c>
      <c r="G8" s="61">
        <f>'Primas Crédito'!F8</f>
        <v>79.884887511550602</v>
      </c>
      <c r="H8" s="61">
        <f t="shared" si="0"/>
        <v>94.651419026600806</v>
      </c>
      <c r="I8" s="56">
        <v>112</v>
      </c>
    </row>
    <row r="9" spans="1:9" x14ac:dyDescent="0.25">
      <c r="A9" s="54">
        <v>8</v>
      </c>
      <c r="B9" s="55">
        <v>4</v>
      </c>
      <c r="C9" s="56">
        <v>5153.0658075156398</v>
      </c>
      <c r="D9" s="60">
        <v>117.01779691171799</v>
      </c>
      <c r="E9" s="61">
        <v>177.19837818060199</v>
      </c>
      <c r="F9" s="61">
        <v>14.7665315150502</v>
      </c>
      <c r="G9" s="61">
        <f>'Primas Crédito'!F9</f>
        <v>79.884887511550602</v>
      </c>
      <c r="H9" s="61">
        <f t="shared" si="0"/>
        <v>94.651419026600806</v>
      </c>
      <c r="I9" s="56">
        <v>112</v>
      </c>
    </row>
    <row r="10" spans="1:9" x14ac:dyDescent="0.25">
      <c r="A10" s="54">
        <v>9</v>
      </c>
      <c r="B10" s="55">
        <v>5</v>
      </c>
      <c r="C10" s="56">
        <v>4708.7470348879197</v>
      </c>
      <c r="D10" s="60">
        <v>117.01779691171799</v>
      </c>
      <c r="E10" s="61">
        <v>177.19837818060199</v>
      </c>
      <c r="F10" s="61">
        <v>14.7665315150502</v>
      </c>
      <c r="G10" s="61">
        <f>'Primas Crédito'!F10</f>
        <v>79.884887511550602</v>
      </c>
      <c r="H10" s="61">
        <f t="shared" si="0"/>
        <v>94.651419026600806</v>
      </c>
      <c r="I10" s="56">
        <v>112</v>
      </c>
    </row>
    <row r="11" spans="1:9" x14ac:dyDescent="0.25">
      <c r="A11" s="54">
        <v>10</v>
      </c>
      <c r="B11" s="55">
        <v>0</v>
      </c>
      <c r="C11" s="56">
        <v>0</v>
      </c>
      <c r="D11" s="60">
        <v>117.01779691171799</v>
      </c>
      <c r="E11" s="61">
        <v>177.19837818060199</v>
      </c>
      <c r="F11" s="61">
        <v>14.7665315150502</v>
      </c>
      <c r="G11" s="61">
        <f>'Primas Crédito'!F11</f>
        <v>79.884887511550602</v>
      </c>
      <c r="H11" s="61">
        <f t="shared" si="0"/>
        <v>94.651419026600806</v>
      </c>
      <c r="I11" s="56">
        <v>112</v>
      </c>
    </row>
    <row r="12" spans="1:9" x14ac:dyDescent="0.25">
      <c r="A12" s="54">
        <v>11</v>
      </c>
      <c r="B12" s="55">
        <v>4</v>
      </c>
      <c r="C12" s="56">
        <v>4615.6433906724797</v>
      </c>
      <c r="D12" s="60">
        <v>117.01779691171799</v>
      </c>
      <c r="E12" s="61">
        <v>177.19837818060199</v>
      </c>
      <c r="F12" s="61">
        <v>14.7665315150502</v>
      </c>
      <c r="G12" s="61">
        <f>'Primas Crédito'!F12</f>
        <v>79.884887511550602</v>
      </c>
      <c r="H12" s="61">
        <f t="shared" si="0"/>
        <v>94.651419026600806</v>
      </c>
      <c r="I12" s="56">
        <v>112</v>
      </c>
    </row>
    <row r="13" spans="1:9" x14ac:dyDescent="0.25">
      <c r="A13" s="54">
        <v>12</v>
      </c>
      <c r="B13" s="55">
        <v>0</v>
      </c>
      <c r="C13" s="56">
        <v>0</v>
      </c>
      <c r="D13" s="60">
        <v>117.01779691171799</v>
      </c>
      <c r="E13" s="61">
        <v>177.19837818060199</v>
      </c>
      <c r="F13" s="61">
        <v>14.7665315150502</v>
      </c>
      <c r="G13" s="61">
        <f>'Primas Crédito'!F13</f>
        <v>79.884887511550602</v>
      </c>
      <c r="H13" s="61">
        <f t="shared" si="0"/>
        <v>94.651419026600806</v>
      </c>
      <c r="I13" s="56">
        <v>112</v>
      </c>
    </row>
    <row r="14" spans="1:9" x14ac:dyDescent="0.25">
      <c r="A14" s="54">
        <v>13</v>
      </c>
      <c r="B14" s="55">
        <v>0</v>
      </c>
      <c r="C14" s="56">
        <v>0</v>
      </c>
      <c r="D14" s="60">
        <v>117.01779691171799</v>
      </c>
      <c r="E14" s="61">
        <v>177.19837818060199</v>
      </c>
      <c r="F14" s="61">
        <v>14.7665315150502</v>
      </c>
      <c r="G14" s="61">
        <f>'Primas Crédito'!F14</f>
        <v>79.884887511550602</v>
      </c>
      <c r="H14" s="61">
        <f t="shared" si="0"/>
        <v>94.651419026600806</v>
      </c>
      <c r="I14" s="56">
        <v>112</v>
      </c>
    </row>
    <row r="15" spans="1:9" x14ac:dyDescent="0.25">
      <c r="A15" s="54">
        <v>14</v>
      </c>
      <c r="B15" s="55">
        <v>4</v>
      </c>
      <c r="C15" s="56">
        <v>4793.0000398866896</v>
      </c>
      <c r="D15" s="60">
        <v>117.01779691171799</v>
      </c>
      <c r="E15" s="61">
        <v>177.19837818060199</v>
      </c>
      <c r="F15" s="61">
        <v>14.7665315150502</v>
      </c>
      <c r="G15" s="61">
        <f>'Primas Crédito'!F15</f>
        <v>79.884887511550602</v>
      </c>
      <c r="H15" s="61">
        <f t="shared" si="0"/>
        <v>94.651419026600806</v>
      </c>
      <c r="I15" s="56">
        <v>112</v>
      </c>
    </row>
    <row r="16" spans="1:9" x14ac:dyDescent="0.25">
      <c r="A16" s="54">
        <v>15</v>
      </c>
      <c r="B16" s="55">
        <v>2</v>
      </c>
      <c r="C16" s="56">
        <v>2515.5333896165798</v>
      </c>
      <c r="D16" s="60">
        <v>117.01779691171799</v>
      </c>
      <c r="E16" s="61">
        <v>177.19837818060199</v>
      </c>
      <c r="F16" s="61">
        <v>14.7665315150502</v>
      </c>
      <c r="G16" s="61">
        <f>'Primas Crédito'!F16</f>
        <v>79.884887511550602</v>
      </c>
      <c r="H16" s="61">
        <f t="shared" si="0"/>
        <v>94.651419026600806</v>
      </c>
      <c r="I16" s="56">
        <v>112</v>
      </c>
    </row>
    <row r="17" spans="1:9" x14ac:dyDescent="0.25">
      <c r="A17" s="54">
        <v>16</v>
      </c>
      <c r="B17" s="55">
        <v>1</v>
      </c>
      <c r="C17" s="56">
        <v>1133.81423823761</v>
      </c>
      <c r="D17" s="60">
        <v>117.01779691171799</v>
      </c>
      <c r="E17" s="61">
        <v>177.19837818060199</v>
      </c>
      <c r="F17" s="61">
        <v>14.7665315150502</v>
      </c>
      <c r="G17" s="61">
        <f>'Primas Crédito'!F17</f>
        <v>79.884887511550602</v>
      </c>
      <c r="H17" s="61">
        <f t="shared" si="0"/>
        <v>94.651419026600806</v>
      </c>
      <c r="I17" s="56">
        <v>112</v>
      </c>
    </row>
    <row r="18" spans="1:9" x14ac:dyDescent="0.25">
      <c r="A18" s="54">
        <v>17</v>
      </c>
      <c r="B18" s="55">
        <v>1</v>
      </c>
      <c r="C18" s="56">
        <v>1263.01301302001</v>
      </c>
      <c r="D18" s="60">
        <v>117.01779691171799</v>
      </c>
      <c r="E18" s="61">
        <v>177.19837818060199</v>
      </c>
      <c r="F18" s="61">
        <v>14.7665315150502</v>
      </c>
      <c r="G18" s="61">
        <f>'Primas Crédito'!F18</f>
        <v>79.884887511550602</v>
      </c>
      <c r="H18" s="61">
        <f t="shared" si="0"/>
        <v>94.651419026600806</v>
      </c>
      <c r="I18" s="56">
        <v>112</v>
      </c>
    </row>
    <row r="19" spans="1:9" x14ac:dyDescent="0.25">
      <c r="A19" s="54">
        <v>18</v>
      </c>
      <c r="B19" s="55">
        <v>4</v>
      </c>
      <c r="C19" s="56">
        <v>4995.2640432562703</v>
      </c>
      <c r="D19" s="60">
        <v>117.01779691171799</v>
      </c>
      <c r="E19" s="61">
        <v>177.19837818060199</v>
      </c>
      <c r="F19" s="61">
        <v>14.7665315150502</v>
      </c>
      <c r="G19" s="61">
        <f>'Primas Crédito'!F19</f>
        <v>79.884887511550602</v>
      </c>
      <c r="H19" s="61">
        <f t="shared" si="0"/>
        <v>94.651419026600806</v>
      </c>
      <c r="I19" s="56">
        <v>112</v>
      </c>
    </row>
    <row r="20" spans="1:9" x14ac:dyDescent="0.25">
      <c r="A20" s="54">
        <v>19</v>
      </c>
      <c r="B20" s="55">
        <v>4</v>
      </c>
      <c r="C20" s="56">
        <v>4588.2458930828798</v>
      </c>
      <c r="D20" s="60">
        <v>117.01779691171799</v>
      </c>
      <c r="E20" s="61">
        <v>177.19837818060199</v>
      </c>
      <c r="F20" s="61">
        <v>14.7665315150502</v>
      </c>
      <c r="G20" s="61">
        <f>'Primas Crédito'!F20</f>
        <v>79.884887511550602</v>
      </c>
      <c r="H20" s="61">
        <f t="shared" si="0"/>
        <v>94.651419026600806</v>
      </c>
      <c r="I20" s="56">
        <v>112</v>
      </c>
    </row>
    <row r="21" spans="1:9" x14ac:dyDescent="0.25">
      <c r="A21" s="54">
        <v>20</v>
      </c>
      <c r="B21" s="55">
        <v>1</v>
      </c>
      <c r="C21" s="56">
        <v>2107.2862453837001</v>
      </c>
      <c r="D21" s="60">
        <v>117.01779691171799</v>
      </c>
      <c r="E21" s="61">
        <v>177.19837818060199</v>
      </c>
      <c r="F21" s="61">
        <v>14.7665315150502</v>
      </c>
      <c r="G21" s="61">
        <f>'Primas Crédito'!F21</f>
        <v>79.884887511550602</v>
      </c>
      <c r="H21" s="61">
        <f t="shared" si="0"/>
        <v>94.651419026600806</v>
      </c>
      <c r="I21" s="56">
        <v>112</v>
      </c>
    </row>
    <row r="22" spans="1:9" x14ac:dyDescent="0.25">
      <c r="A22" s="54">
        <v>21</v>
      </c>
      <c r="B22" s="55">
        <v>2</v>
      </c>
      <c r="C22" s="56">
        <v>3302.91699315797</v>
      </c>
      <c r="D22" s="60">
        <v>117.01779691171799</v>
      </c>
      <c r="E22" s="61">
        <v>177.19837818060199</v>
      </c>
      <c r="F22" s="61">
        <v>14.7665315150502</v>
      </c>
      <c r="G22" s="61">
        <f>'Primas Crédito'!F22</f>
        <v>79.884887511550602</v>
      </c>
      <c r="H22" s="61">
        <f t="shared" si="0"/>
        <v>94.651419026600806</v>
      </c>
      <c r="I22" s="56">
        <v>112</v>
      </c>
    </row>
    <row r="23" spans="1:9" x14ac:dyDescent="0.25">
      <c r="A23" s="54">
        <v>22</v>
      </c>
      <c r="B23" s="55">
        <v>2</v>
      </c>
      <c r="C23" s="56">
        <v>2112.0145906173898</v>
      </c>
      <c r="D23" s="60">
        <v>117.01779691171799</v>
      </c>
      <c r="E23" s="61">
        <v>177.19837818060199</v>
      </c>
      <c r="F23" s="61">
        <v>14.7665315150502</v>
      </c>
      <c r="G23" s="61">
        <f>'Primas Crédito'!F23</f>
        <v>79.884887511550602</v>
      </c>
      <c r="H23" s="61">
        <f t="shared" si="0"/>
        <v>94.651419026600806</v>
      </c>
      <c r="I23" s="56">
        <v>112</v>
      </c>
    </row>
    <row r="24" spans="1:9" x14ac:dyDescent="0.25">
      <c r="A24" s="54">
        <v>23</v>
      </c>
      <c r="B24" s="55">
        <v>4</v>
      </c>
      <c r="C24" s="56">
        <v>5004.55674914876</v>
      </c>
      <c r="D24" s="60">
        <v>117.01779691171799</v>
      </c>
      <c r="E24" s="61">
        <v>177.19837818060199</v>
      </c>
      <c r="F24" s="61">
        <v>14.7665315150502</v>
      </c>
      <c r="G24" s="61">
        <f>'Primas Crédito'!F24</f>
        <v>79.884887511550602</v>
      </c>
      <c r="H24" s="61">
        <f t="shared" si="0"/>
        <v>94.651419026600806</v>
      </c>
      <c r="I24" s="56">
        <v>112</v>
      </c>
    </row>
    <row r="25" spans="1:9" x14ac:dyDescent="0.25">
      <c r="A25" s="54">
        <v>24</v>
      </c>
      <c r="B25" s="55">
        <v>2</v>
      </c>
      <c r="C25" s="56">
        <v>2519.6270759956001</v>
      </c>
      <c r="D25" s="60">
        <v>117.01779691171799</v>
      </c>
      <c r="E25" s="61">
        <v>177.19837818060199</v>
      </c>
      <c r="F25" s="61">
        <v>14.7665315150502</v>
      </c>
      <c r="G25" s="61">
        <f>'Primas Crédito'!F25</f>
        <v>79.884887511550602</v>
      </c>
      <c r="H25" s="61">
        <f t="shared" si="0"/>
        <v>94.651419026600806</v>
      </c>
      <c r="I25" s="56">
        <v>112</v>
      </c>
    </row>
    <row r="26" spans="1:9" x14ac:dyDescent="0.25">
      <c r="A26" s="54">
        <v>25</v>
      </c>
      <c r="B26" s="55">
        <v>1</v>
      </c>
      <c r="C26" s="56">
        <v>1326.9603325142</v>
      </c>
      <c r="D26" s="60">
        <v>117.01779691171799</v>
      </c>
      <c r="E26" s="61">
        <v>177.19837818060199</v>
      </c>
      <c r="F26" s="61">
        <v>14.7665315150502</v>
      </c>
      <c r="G26" s="61">
        <f>'Primas Crédito'!F26</f>
        <v>79.884887511550602</v>
      </c>
      <c r="H26" s="61">
        <f t="shared" si="0"/>
        <v>94.651419026600806</v>
      </c>
      <c r="I26" s="56">
        <v>112</v>
      </c>
    </row>
    <row r="27" spans="1:9" x14ac:dyDescent="0.25">
      <c r="A27" s="54">
        <v>26</v>
      </c>
      <c r="B27" s="55">
        <v>2</v>
      </c>
      <c r="C27" s="56">
        <v>2936.8761742574202</v>
      </c>
      <c r="D27" s="60">
        <v>117.01779691171799</v>
      </c>
      <c r="E27" s="61">
        <v>177.19837818060199</v>
      </c>
      <c r="F27" s="61">
        <v>14.7665315150502</v>
      </c>
      <c r="G27" s="61">
        <f>'Primas Crédito'!F27</f>
        <v>79.884887511550602</v>
      </c>
      <c r="H27" s="61">
        <f t="shared" si="0"/>
        <v>94.651419026600806</v>
      </c>
      <c r="I27" s="56">
        <v>112</v>
      </c>
    </row>
    <row r="28" spans="1:9" x14ac:dyDescent="0.25">
      <c r="A28" s="54">
        <v>27</v>
      </c>
      <c r="B28" s="55">
        <v>2</v>
      </c>
      <c r="C28" s="56">
        <v>2253.7514113457501</v>
      </c>
      <c r="D28" s="60">
        <v>117.01779691171799</v>
      </c>
      <c r="E28" s="61">
        <v>177.19837818060199</v>
      </c>
      <c r="F28" s="61">
        <v>14.7665315150502</v>
      </c>
      <c r="G28" s="61">
        <f>'Primas Crédito'!F28</f>
        <v>79.884887511550602</v>
      </c>
      <c r="H28" s="61">
        <f t="shared" si="0"/>
        <v>94.651419026600806</v>
      </c>
      <c r="I28" s="56">
        <v>112</v>
      </c>
    </row>
    <row r="29" spans="1:9" x14ac:dyDescent="0.25">
      <c r="A29" s="54">
        <v>28</v>
      </c>
      <c r="B29" s="55">
        <v>3</v>
      </c>
      <c r="C29" s="56">
        <v>3050.6178497596802</v>
      </c>
      <c r="D29" s="60">
        <v>117.01779691171799</v>
      </c>
      <c r="E29" s="61">
        <v>177.19837818060199</v>
      </c>
      <c r="F29" s="61">
        <v>14.7665315150502</v>
      </c>
      <c r="G29" s="61">
        <f>'Primas Crédito'!F29</f>
        <v>79.884887511550602</v>
      </c>
      <c r="H29" s="61">
        <f t="shared" si="0"/>
        <v>94.651419026600806</v>
      </c>
      <c r="I29" s="56">
        <v>112</v>
      </c>
    </row>
    <row r="30" spans="1:9" x14ac:dyDescent="0.25">
      <c r="A30" s="54">
        <v>29</v>
      </c>
      <c r="B30" s="55">
        <v>1</v>
      </c>
      <c r="C30" s="56">
        <v>739.42412963776599</v>
      </c>
      <c r="D30" s="60">
        <v>117.01779691171799</v>
      </c>
      <c r="E30" s="61">
        <v>177.19837818060199</v>
      </c>
      <c r="F30" s="61">
        <v>14.7665315150502</v>
      </c>
      <c r="G30" s="61">
        <f>'Primas Crédito'!F30</f>
        <v>79.884887511550602</v>
      </c>
      <c r="H30" s="61">
        <f t="shared" si="0"/>
        <v>94.651419026600806</v>
      </c>
      <c r="I30" s="56">
        <v>112</v>
      </c>
    </row>
    <row r="31" spans="1:9" x14ac:dyDescent="0.25">
      <c r="A31" s="54">
        <v>30</v>
      </c>
      <c r="B31" s="55">
        <v>4</v>
      </c>
      <c r="C31" s="56">
        <v>5160.3022028860296</v>
      </c>
      <c r="D31" s="60">
        <v>117.01779691171799</v>
      </c>
      <c r="E31" s="61">
        <v>177.19837818060199</v>
      </c>
      <c r="F31" s="61">
        <v>14.7665315150502</v>
      </c>
      <c r="G31" s="61">
        <f>'Primas Crédito'!F31</f>
        <v>79.884887511550602</v>
      </c>
      <c r="H31" s="61">
        <f t="shared" si="0"/>
        <v>94.651419026600806</v>
      </c>
      <c r="I31" s="56">
        <v>112</v>
      </c>
    </row>
    <row r="32" spans="1:9" x14ac:dyDescent="0.25">
      <c r="A32" s="54">
        <v>31</v>
      </c>
      <c r="B32" s="55">
        <v>2</v>
      </c>
      <c r="C32" s="56">
        <v>2028.8206594245401</v>
      </c>
      <c r="D32" s="60">
        <v>117.01779691171799</v>
      </c>
      <c r="E32" s="61">
        <v>177.19837818060199</v>
      </c>
      <c r="F32" s="61">
        <v>14.7665315150502</v>
      </c>
      <c r="G32" s="61">
        <f>'Primas Crédito'!F32</f>
        <v>79.884887511550602</v>
      </c>
      <c r="H32" s="61">
        <f t="shared" si="0"/>
        <v>94.651419026600806</v>
      </c>
      <c r="I32" s="56">
        <v>112</v>
      </c>
    </row>
    <row r="33" spans="1:9" x14ac:dyDescent="0.25">
      <c r="A33" s="54">
        <v>32</v>
      </c>
      <c r="B33" s="55">
        <v>0</v>
      </c>
      <c r="C33" s="56">
        <v>0</v>
      </c>
      <c r="D33" s="60">
        <v>117.01779691171799</v>
      </c>
      <c r="E33" s="61">
        <v>177.19837818060199</v>
      </c>
      <c r="F33" s="61">
        <v>14.7665315150502</v>
      </c>
      <c r="G33" s="61">
        <f>'Primas Crédito'!F33</f>
        <v>79.884887511550602</v>
      </c>
      <c r="H33" s="61">
        <f t="shared" si="0"/>
        <v>94.651419026600806</v>
      </c>
      <c r="I33" s="56">
        <v>112</v>
      </c>
    </row>
    <row r="34" spans="1:9" x14ac:dyDescent="0.25">
      <c r="A34" s="54">
        <v>33</v>
      </c>
      <c r="B34" s="55">
        <v>0</v>
      </c>
      <c r="C34" s="56">
        <v>0</v>
      </c>
      <c r="D34" s="60">
        <v>117.01779691171799</v>
      </c>
      <c r="E34" s="61">
        <v>177.19837818060199</v>
      </c>
      <c r="F34" s="61">
        <v>14.7665315150502</v>
      </c>
      <c r="G34" s="61">
        <f>'Primas Crédito'!F34</f>
        <v>79.884887511550602</v>
      </c>
      <c r="H34" s="61">
        <f t="shared" si="0"/>
        <v>94.651419026600806</v>
      </c>
      <c r="I34" s="56">
        <v>112</v>
      </c>
    </row>
    <row r="35" spans="1:9" x14ac:dyDescent="0.25">
      <c r="A35" s="54">
        <v>34</v>
      </c>
      <c r="B35" s="55">
        <v>2</v>
      </c>
      <c r="C35" s="56">
        <v>2097.5092833038102</v>
      </c>
      <c r="D35" s="60">
        <v>117.01779691171799</v>
      </c>
      <c r="E35" s="61">
        <v>177.19837818060199</v>
      </c>
      <c r="F35" s="61">
        <v>14.7665315150502</v>
      </c>
      <c r="G35" s="61">
        <f>'Primas Crédito'!F35</f>
        <v>79.884887511550602</v>
      </c>
      <c r="H35" s="61">
        <f t="shared" si="0"/>
        <v>94.651419026600806</v>
      </c>
      <c r="I35" s="56">
        <v>112</v>
      </c>
    </row>
    <row r="36" spans="1:9" x14ac:dyDescent="0.25">
      <c r="A36" s="54">
        <v>35</v>
      </c>
      <c r="B36" s="55">
        <v>3</v>
      </c>
      <c r="C36" s="56">
        <v>3056.3111824612301</v>
      </c>
      <c r="D36" s="60">
        <v>117.01779691171799</v>
      </c>
      <c r="E36" s="61">
        <v>177.19837818060199</v>
      </c>
      <c r="F36" s="61">
        <v>14.7665315150502</v>
      </c>
      <c r="G36" s="61">
        <f>'Primas Crédito'!F36</f>
        <v>79.884887511550602</v>
      </c>
      <c r="H36" s="61">
        <f t="shared" si="0"/>
        <v>94.651419026600806</v>
      </c>
      <c r="I36" s="56">
        <v>112</v>
      </c>
    </row>
    <row r="37" spans="1:9" x14ac:dyDescent="0.25">
      <c r="A37" s="54">
        <v>36</v>
      </c>
      <c r="B37" s="55">
        <v>2</v>
      </c>
      <c r="C37" s="56">
        <v>2115.8593857030701</v>
      </c>
      <c r="D37" s="60">
        <v>117.01779691171799</v>
      </c>
      <c r="E37" s="61">
        <v>177.19837818060199</v>
      </c>
      <c r="F37" s="61">
        <v>14.7665315150502</v>
      </c>
      <c r="G37" s="61">
        <f>'Primas Crédito'!F37</f>
        <v>79.884887511550602</v>
      </c>
      <c r="H37" s="61">
        <f t="shared" si="0"/>
        <v>94.651419026600806</v>
      </c>
      <c r="I37" s="56">
        <v>112</v>
      </c>
    </row>
    <row r="38" spans="1:9" x14ac:dyDescent="0.25">
      <c r="A38" s="54">
        <v>37</v>
      </c>
      <c r="B38" s="55">
        <v>6</v>
      </c>
      <c r="C38" s="56">
        <v>7259.7969256348697</v>
      </c>
      <c r="D38" s="60">
        <v>117.01779691171799</v>
      </c>
      <c r="E38" s="61">
        <v>177.19837818060199</v>
      </c>
      <c r="F38" s="61">
        <v>14.7665315150502</v>
      </c>
      <c r="G38" s="61">
        <f>'Primas Crédito'!F38</f>
        <v>79.884887511550602</v>
      </c>
      <c r="H38" s="61">
        <f t="shared" si="0"/>
        <v>94.651419026600806</v>
      </c>
      <c r="I38" s="56">
        <v>112</v>
      </c>
    </row>
    <row r="39" spans="1:9" x14ac:dyDescent="0.25">
      <c r="A39" s="54">
        <v>38</v>
      </c>
      <c r="B39" s="55">
        <v>2</v>
      </c>
      <c r="C39" s="56">
        <v>2228.84939581463</v>
      </c>
      <c r="D39" s="60">
        <v>117.01779691171799</v>
      </c>
      <c r="E39" s="61">
        <v>177.19837818060199</v>
      </c>
      <c r="F39" s="61">
        <v>14.7665315150502</v>
      </c>
      <c r="G39" s="61">
        <f>'Primas Crédito'!F39</f>
        <v>79.884887511550602</v>
      </c>
      <c r="H39" s="61">
        <f t="shared" si="0"/>
        <v>94.651419026600806</v>
      </c>
      <c r="I39" s="56">
        <v>112</v>
      </c>
    </row>
    <row r="40" spans="1:9" x14ac:dyDescent="0.25">
      <c r="A40" s="54">
        <v>39</v>
      </c>
      <c r="B40" s="55">
        <v>2</v>
      </c>
      <c r="C40" s="56">
        <v>2316.7128159261201</v>
      </c>
      <c r="D40" s="60">
        <v>117.01779691171799</v>
      </c>
      <c r="E40" s="61">
        <v>177.19837818060199</v>
      </c>
      <c r="F40" s="61">
        <v>14.7665315150502</v>
      </c>
      <c r="G40" s="61">
        <f>'Primas Crédito'!F40</f>
        <v>79.884887511550602</v>
      </c>
      <c r="H40" s="61">
        <f t="shared" si="0"/>
        <v>94.651419026600806</v>
      </c>
      <c r="I40" s="56">
        <v>112</v>
      </c>
    </row>
    <row r="41" spans="1:9" x14ac:dyDescent="0.25">
      <c r="A41" s="54">
        <v>40</v>
      </c>
      <c r="B41" s="55">
        <v>1</v>
      </c>
      <c r="C41" s="56">
        <v>1896.9858549043499</v>
      </c>
      <c r="D41" s="60">
        <v>117.01779691171799</v>
      </c>
      <c r="E41" s="61">
        <v>177.19837818060199</v>
      </c>
      <c r="F41" s="61">
        <v>14.7665315150502</v>
      </c>
      <c r="G41" s="61">
        <f>'Primas Crédito'!F41</f>
        <v>79.884887511550602</v>
      </c>
      <c r="H41" s="61">
        <f t="shared" si="0"/>
        <v>94.651419026600806</v>
      </c>
      <c r="I41" s="56">
        <v>112</v>
      </c>
    </row>
    <row r="42" spans="1:9" x14ac:dyDescent="0.25">
      <c r="A42" s="54">
        <v>41</v>
      </c>
      <c r="B42" s="55">
        <v>1</v>
      </c>
      <c r="C42" s="56">
        <v>1723.5729877972601</v>
      </c>
      <c r="D42" s="60">
        <v>117.01779691171799</v>
      </c>
      <c r="E42" s="61">
        <v>177.19837818060199</v>
      </c>
      <c r="F42" s="61">
        <v>14.7665315150502</v>
      </c>
      <c r="G42" s="61">
        <f>'Primas Crédito'!F42</f>
        <v>79.884887511550602</v>
      </c>
      <c r="H42" s="61">
        <f t="shared" si="0"/>
        <v>94.651419026600806</v>
      </c>
      <c r="I42" s="56">
        <v>112</v>
      </c>
    </row>
    <row r="43" spans="1:9" x14ac:dyDescent="0.25">
      <c r="A43" s="54">
        <v>42</v>
      </c>
      <c r="B43" s="55">
        <v>4</v>
      </c>
      <c r="C43" s="56">
        <v>5046.0256369386698</v>
      </c>
      <c r="D43" s="60">
        <v>117.01779691171799</v>
      </c>
      <c r="E43" s="61">
        <v>177.19837818060199</v>
      </c>
      <c r="F43" s="61">
        <v>14.7665315150502</v>
      </c>
      <c r="G43" s="61">
        <f>'Primas Crédito'!F43</f>
        <v>79.884887511550602</v>
      </c>
      <c r="H43" s="61">
        <f t="shared" si="0"/>
        <v>94.651419026600806</v>
      </c>
      <c r="I43" s="56">
        <v>112</v>
      </c>
    </row>
    <row r="44" spans="1:9" x14ac:dyDescent="0.25">
      <c r="A44" s="54">
        <v>43</v>
      </c>
      <c r="B44" s="55">
        <v>5</v>
      </c>
      <c r="C44" s="56">
        <v>4759.5088769589402</v>
      </c>
      <c r="D44" s="60">
        <v>117.01779691171799</v>
      </c>
      <c r="E44" s="61">
        <v>177.19837818060199</v>
      </c>
      <c r="F44" s="61">
        <v>14.7665315150502</v>
      </c>
      <c r="G44" s="61">
        <f>'Primas Crédito'!F44</f>
        <v>79.884887511550602</v>
      </c>
      <c r="H44" s="61">
        <f t="shared" si="0"/>
        <v>94.651419026600806</v>
      </c>
      <c r="I44" s="56">
        <v>112</v>
      </c>
    </row>
    <row r="45" spans="1:9" x14ac:dyDescent="0.25">
      <c r="A45" s="54">
        <v>44</v>
      </c>
      <c r="B45" s="55">
        <v>0</v>
      </c>
      <c r="C45" s="56">
        <v>0</v>
      </c>
      <c r="D45" s="60">
        <v>117.01779691171799</v>
      </c>
      <c r="E45" s="61">
        <v>177.19837818060199</v>
      </c>
      <c r="F45" s="61">
        <v>14.7665315150502</v>
      </c>
      <c r="G45" s="61">
        <f>'Primas Crédito'!F45</f>
        <v>79.884887511550602</v>
      </c>
      <c r="H45" s="61">
        <f t="shared" si="0"/>
        <v>94.651419026600806</v>
      </c>
      <c r="I45" s="56">
        <v>112</v>
      </c>
    </row>
    <row r="46" spans="1:9" x14ac:dyDescent="0.25">
      <c r="A46" s="54">
        <v>45</v>
      </c>
      <c r="B46" s="55">
        <v>1</v>
      </c>
      <c r="C46" s="56">
        <v>1107.2597925092</v>
      </c>
      <c r="D46" s="60">
        <v>117.01779691171799</v>
      </c>
      <c r="E46" s="61">
        <v>177.19837818060199</v>
      </c>
      <c r="F46" s="61">
        <v>14.7665315150502</v>
      </c>
      <c r="G46" s="61">
        <f>'Primas Crédito'!F46</f>
        <v>79.884887511550602</v>
      </c>
      <c r="H46" s="61">
        <f t="shared" si="0"/>
        <v>94.651419026600806</v>
      </c>
      <c r="I46" s="56">
        <v>112</v>
      </c>
    </row>
    <row r="47" spans="1:9" x14ac:dyDescent="0.25">
      <c r="A47" s="54">
        <v>46</v>
      </c>
      <c r="B47" s="55">
        <v>2</v>
      </c>
      <c r="C47" s="56">
        <v>2252.2054331522399</v>
      </c>
      <c r="D47" s="60">
        <v>117.01779691171799</v>
      </c>
      <c r="E47" s="61">
        <v>177.19837818060199</v>
      </c>
      <c r="F47" s="61">
        <v>14.7665315150502</v>
      </c>
      <c r="G47" s="61">
        <f>'Primas Crédito'!F47</f>
        <v>79.884887511550602</v>
      </c>
      <c r="H47" s="61">
        <f t="shared" si="0"/>
        <v>94.651419026600806</v>
      </c>
      <c r="I47" s="56">
        <v>112</v>
      </c>
    </row>
    <row r="48" spans="1:9" x14ac:dyDescent="0.25">
      <c r="A48" s="54">
        <v>47</v>
      </c>
      <c r="B48" s="55">
        <v>3</v>
      </c>
      <c r="C48" s="56">
        <v>4191.6630627180502</v>
      </c>
      <c r="D48" s="60">
        <v>117.01779691171799</v>
      </c>
      <c r="E48" s="61">
        <v>177.19837818060199</v>
      </c>
      <c r="F48" s="61">
        <v>14.7665315150502</v>
      </c>
      <c r="G48" s="61">
        <f>'Primas Crédito'!F48</f>
        <v>79.884887511550602</v>
      </c>
      <c r="H48" s="61">
        <f t="shared" si="0"/>
        <v>94.651419026600806</v>
      </c>
      <c r="I48" s="56">
        <v>112</v>
      </c>
    </row>
    <row r="49" spans="1:9" x14ac:dyDescent="0.25">
      <c r="A49" s="54">
        <v>48</v>
      </c>
      <c r="B49" s="55">
        <v>2</v>
      </c>
      <c r="C49" s="56">
        <v>2036.87698326341</v>
      </c>
      <c r="D49" s="60">
        <v>117.01779691171799</v>
      </c>
      <c r="E49" s="61">
        <v>177.19837818060199</v>
      </c>
      <c r="F49" s="61">
        <v>14.7665315150502</v>
      </c>
      <c r="G49" s="61">
        <f>'Primas Crédito'!F49</f>
        <v>79.884887511550602</v>
      </c>
      <c r="H49" s="61">
        <f t="shared" si="0"/>
        <v>94.651419026600806</v>
      </c>
      <c r="I49" s="56">
        <v>112</v>
      </c>
    </row>
    <row r="50" spans="1:9" x14ac:dyDescent="0.25">
      <c r="A50" s="54">
        <v>49</v>
      </c>
      <c r="B50" s="55">
        <v>3</v>
      </c>
      <c r="C50" s="56">
        <v>2593.63846341201</v>
      </c>
      <c r="D50" s="60">
        <v>117.01779691171799</v>
      </c>
      <c r="E50" s="61">
        <v>177.19837818060199</v>
      </c>
      <c r="F50" s="61">
        <v>14.7665315150502</v>
      </c>
      <c r="G50" s="61">
        <f>'Primas Crédito'!F50</f>
        <v>79.884887511550602</v>
      </c>
      <c r="H50" s="61">
        <f t="shared" si="0"/>
        <v>94.651419026600806</v>
      </c>
      <c r="I50" s="56">
        <v>112</v>
      </c>
    </row>
    <row r="51" spans="1:9" x14ac:dyDescent="0.25">
      <c r="A51" s="54">
        <v>50</v>
      </c>
      <c r="B51" s="55">
        <v>4</v>
      </c>
      <c r="C51" s="56">
        <v>2797.8304109259602</v>
      </c>
      <c r="D51" s="60">
        <v>117.01779691171799</v>
      </c>
      <c r="E51" s="61">
        <v>177.19837818060199</v>
      </c>
      <c r="F51" s="61">
        <v>14.7665315150502</v>
      </c>
      <c r="G51" s="61">
        <f>'Primas Crédito'!F51</f>
        <v>79.884887511550602</v>
      </c>
      <c r="H51" s="61">
        <f t="shared" si="0"/>
        <v>94.651419026600806</v>
      </c>
      <c r="I51" s="56">
        <v>112</v>
      </c>
    </row>
    <row r="52" spans="1:9" x14ac:dyDescent="0.25">
      <c r="A52" s="54">
        <v>51</v>
      </c>
      <c r="B52" s="55">
        <v>7</v>
      </c>
      <c r="C52" s="56">
        <v>6908.7292472819699</v>
      </c>
      <c r="D52" s="60">
        <v>117.01779691171799</v>
      </c>
      <c r="E52" s="61">
        <v>177.19837818060199</v>
      </c>
      <c r="F52" s="61">
        <v>14.7665315150502</v>
      </c>
      <c r="G52" s="61">
        <f>'Primas Crédito'!F52</f>
        <v>79.884887511550602</v>
      </c>
      <c r="H52" s="61">
        <f t="shared" si="0"/>
        <v>94.651419026600806</v>
      </c>
      <c r="I52" s="56">
        <v>112</v>
      </c>
    </row>
    <row r="53" spans="1:9" x14ac:dyDescent="0.25">
      <c r="A53" s="54">
        <v>52</v>
      </c>
      <c r="B53" s="55">
        <v>3</v>
      </c>
      <c r="C53" s="56">
        <v>3383.6884790321201</v>
      </c>
      <c r="D53" s="60">
        <v>117.01779691171799</v>
      </c>
      <c r="E53" s="61">
        <v>177.19837818060199</v>
      </c>
      <c r="F53" s="61">
        <v>14.7665315150502</v>
      </c>
      <c r="G53" s="61">
        <f>'Primas Crédito'!F53</f>
        <v>79.884887511550602</v>
      </c>
      <c r="H53" s="61">
        <f t="shared" si="0"/>
        <v>94.651419026600806</v>
      </c>
      <c r="I53" s="56">
        <v>112</v>
      </c>
    </row>
    <row r="54" spans="1:9" x14ac:dyDescent="0.25">
      <c r="A54" s="54">
        <v>53</v>
      </c>
      <c r="B54" s="55">
        <v>3</v>
      </c>
      <c r="C54" s="56">
        <v>2397.5852432203901</v>
      </c>
      <c r="D54" s="60">
        <v>117.01779691171799</v>
      </c>
      <c r="E54" s="61">
        <v>177.19837818060199</v>
      </c>
      <c r="F54" s="61">
        <v>14.7665315150502</v>
      </c>
      <c r="G54" s="61">
        <f>'Primas Crédito'!F54</f>
        <v>79.884887511550602</v>
      </c>
      <c r="H54" s="61">
        <f t="shared" si="0"/>
        <v>94.651419026600806</v>
      </c>
      <c r="I54" s="56">
        <v>112</v>
      </c>
    </row>
    <row r="55" spans="1:9" x14ac:dyDescent="0.25">
      <c r="A55" s="54">
        <v>54</v>
      </c>
      <c r="B55" s="55">
        <v>2</v>
      </c>
      <c r="C55" s="56">
        <v>1950.2026172416599</v>
      </c>
      <c r="D55" s="60">
        <v>117.01779691171799</v>
      </c>
      <c r="E55" s="61">
        <v>177.19837818060199</v>
      </c>
      <c r="F55" s="61">
        <v>14.7665315150502</v>
      </c>
      <c r="G55" s="61">
        <f>'Primas Crédito'!F55</f>
        <v>79.884887511550602</v>
      </c>
      <c r="H55" s="61">
        <f t="shared" si="0"/>
        <v>94.651419026600806</v>
      </c>
      <c r="I55" s="56">
        <v>112</v>
      </c>
    </row>
    <row r="56" spans="1:9" x14ac:dyDescent="0.25">
      <c r="A56" s="54">
        <v>55</v>
      </c>
      <c r="B56" s="55">
        <v>4</v>
      </c>
      <c r="C56" s="56">
        <v>3581.4665683723601</v>
      </c>
      <c r="D56" s="60">
        <v>117.01779691171799</v>
      </c>
      <c r="E56" s="61">
        <v>177.19837818060199</v>
      </c>
      <c r="F56" s="61">
        <v>14.7665315150502</v>
      </c>
      <c r="G56" s="61">
        <f>'Primas Crédito'!F56</f>
        <v>79.884887511550602</v>
      </c>
      <c r="H56" s="61">
        <f t="shared" si="0"/>
        <v>94.651419026600806</v>
      </c>
      <c r="I56" s="56">
        <v>112</v>
      </c>
    </row>
    <row r="57" spans="1:9" x14ac:dyDescent="0.25">
      <c r="A57" s="54">
        <v>56</v>
      </c>
      <c r="B57" s="55">
        <v>2</v>
      </c>
      <c r="C57" s="56">
        <v>2290.2281715121499</v>
      </c>
      <c r="D57" s="60">
        <v>117.01779691171799</v>
      </c>
      <c r="E57" s="61">
        <v>177.19837818060199</v>
      </c>
      <c r="F57" s="61">
        <v>14.7665315150502</v>
      </c>
      <c r="G57" s="61">
        <f>'Primas Crédito'!F57</f>
        <v>79.884887511550602</v>
      </c>
      <c r="H57" s="61">
        <f t="shared" si="0"/>
        <v>94.651419026600806</v>
      </c>
      <c r="I57" s="56">
        <v>112</v>
      </c>
    </row>
    <row r="58" spans="1:9" x14ac:dyDescent="0.25">
      <c r="A58" s="54">
        <v>57</v>
      </c>
      <c r="B58" s="55">
        <v>4</v>
      </c>
      <c r="C58" s="56">
        <v>4641.0041137870703</v>
      </c>
      <c r="D58" s="60">
        <v>117.01779691171799</v>
      </c>
      <c r="E58" s="61">
        <v>177.19837818060199</v>
      </c>
      <c r="F58" s="61">
        <v>14.7665315150502</v>
      </c>
      <c r="G58" s="61">
        <f>'Primas Crédito'!F58</f>
        <v>79.884887511550602</v>
      </c>
      <c r="H58" s="61">
        <f t="shared" si="0"/>
        <v>94.651419026600806</v>
      </c>
      <c r="I58" s="56">
        <v>112</v>
      </c>
    </row>
    <row r="59" spans="1:9" x14ac:dyDescent="0.25">
      <c r="A59" s="54">
        <v>58</v>
      </c>
      <c r="B59" s="55">
        <v>1</v>
      </c>
      <c r="C59" s="56">
        <v>807.54337295181006</v>
      </c>
      <c r="D59" s="60">
        <v>117.01779691171799</v>
      </c>
      <c r="E59" s="61">
        <v>177.19837818060199</v>
      </c>
      <c r="F59" s="61">
        <v>14.7665315150502</v>
      </c>
      <c r="G59" s="61">
        <f>'Primas Crédito'!F59</f>
        <v>79.884887511550602</v>
      </c>
      <c r="H59" s="61">
        <f t="shared" si="0"/>
        <v>94.651419026600806</v>
      </c>
      <c r="I59" s="56">
        <v>112</v>
      </c>
    </row>
    <row r="60" spans="1:9" x14ac:dyDescent="0.25">
      <c r="A60" s="54">
        <v>59</v>
      </c>
      <c r="B60" s="55">
        <v>4</v>
      </c>
      <c r="C60" s="56">
        <v>4075.5683381232702</v>
      </c>
      <c r="D60" s="60">
        <v>117.01779691171799</v>
      </c>
      <c r="E60" s="61">
        <v>177.19837818060199</v>
      </c>
      <c r="F60" s="61">
        <v>14.7665315150502</v>
      </c>
      <c r="G60" s="61">
        <f>'Primas Crédito'!F60</f>
        <v>79.884887511550602</v>
      </c>
      <c r="H60" s="61">
        <f t="shared" si="0"/>
        <v>94.651419026600806</v>
      </c>
      <c r="I60" s="56">
        <v>112</v>
      </c>
    </row>
    <row r="61" spans="1:9" x14ac:dyDescent="0.25">
      <c r="A61" s="54">
        <v>60</v>
      </c>
      <c r="B61" s="55">
        <v>7</v>
      </c>
      <c r="C61" s="56">
        <v>6885.9278150972996</v>
      </c>
      <c r="D61" s="60">
        <v>117.01779691171799</v>
      </c>
      <c r="E61" s="61">
        <v>177.19837818060199</v>
      </c>
      <c r="F61" s="61">
        <v>14.7665315150502</v>
      </c>
      <c r="G61" s="61">
        <f>'Primas Crédito'!F61</f>
        <v>79.884887511550602</v>
      </c>
      <c r="H61" s="61">
        <f t="shared" si="0"/>
        <v>94.651419026600806</v>
      </c>
      <c r="I61" s="56">
        <v>112</v>
      </c>
    </row>
    <row r="62" spans="1:9" x14ac:dyDescent="0.25">
      <c r="A62" s="54">
        <v>61</v>
      </c>
      <c r="B62" s="55">
        <v>2</v>
      </c>
      <c r="C62" s="56">
        <v>1516.8586180423799</v>
      </c>
      <c r="D62" s="60">
        <v>117.01779691171799</v>
      </c>
      <c r="E62" s="61">
        <v>177.19837818060199</v>
      </c>
      <c r="F62" s="61">
        <v>14.7665315150502</v>
      </c>
      <c r="G62" s="61">
        <f>'Primas Crédito'!F62</f>
        <v>79.884887511550602</v>
      </c>
      <c r="H62" s="61">
        <f t="shared" si="0"/>
        <v>94.651419026600806</v>
      </c>
      <c r="I62" s="56">
        <v>112</v>
      </c>
    </row>
    <row r="63" spans="1:9" x14ac:dyDescent="0.25">
      <c r="A63" s="54">
        <v>62</v>
      </c>
      <c r="B63" s="55">
        <v>5</v>
      </c>
      <c r="C63" s="56">
        <v>6265.1864357922896</v>
      </c>
      <c r="D63" s="60">
        <v>117.01779691171799</v>
      </c>
      <c r="E63" s="61">
        <v>177.19837818060199</v>
      </c>
      <c r="F63" s="61">
        <v>14.7665315150502</v>
      </c>
      <c r="G63" s="61">
        <f>'Primas Crédito'!F63</f>
        <v>79.884887511550602</v>
      </c>
      <c r="H63" s="61">
        <f t="shared" si="0"/>
        <v>94.651419026600806</v>
      </c>
      <c r="I63" s="56">
        <v>112</v>
      </c>
    </row>
    <row r="64" spans="1:9" x14ac:dyDescent="0.25">
      <c r="A64" s="54">
        <v>63</v>
      </c>
      <c r="B64" s="55">
        <v>3</v>
      </c>
      <c r="C64" s="56">
        <v>4098.5238097784704</v>
      </c>
      <c r="D64" s="60">
        <v>117.01779691171799</v>
      </c>
      <c r="E64" s="61">
        <v>177.19837818060199</v>
      </c>
      <c r="F64" s="61">
        <v>14.7665315150502</v>
      </c>
      <c r="G64" s="61">
        <f>'Primas Crédito'!F64</f>
        <v>79.884887511550602</v>
      </c>
      <c r="H64" s="61">
        <f t="shared" si="0"/>
        <v>94.651419026600806</v>
      </c>
      <c r="I64" s="56">
        <v>112</v>
      </c>
    </row>
    <row r="65" spans="1:9" x14ac:dyDescent="0.25">
      <c r="A65" s="54">
        <v>64</v>
      </c>
      <c r="B65" s="55">
        <v>3</v>
      </c>
      <c r="C65" s="56">
        <v>3178.5997322044</v>
      </c>
      <c r="D65" s="60">
        <v>117.01779691171799</v>
      </c>
      <c r="E65" s="61">
        <v>177.19837818060199</v>
      </c>
      <c r="F65" s="61">
        <v>14.7665315150502</v>
      </c>
      <c r="G65" s="61">
        <f>'Primas Crédito'!F65</f>
        <v>79.884887511550602</v>
      </c>
      <c r="H65" s="61">
        <f t="shared" si="0"/>
        <v>94.651419026600806</v>
      </c>
      <c r="I65" s="56">
        <v>112</v>
      </c>
    </row>
    <row r="66" spans="1:9" x14ac:dyDescent="0.25">
      <c r="A66" s="54">
        <v>65</v>
      </c>
      <c r="B66" s="55">
        <v>4</v>
      </c>
      <c r="C66" s="56">
        <v>4751.0511364978001</v>
      </c>
      <c r="D66" s="60">
        <v>117.01779691171799</v>
      </c>
      <c r="E66" s="61">
        <v>177.19837818060199</v>
      </c>
      <c r="F66" s="61">
        <v>14.7665315150502</v>
      </c>
      <c r="G66" s="61">
        <f>'Primas Crédito'!F66</f>
        <v>79.884887511550602</v>
      </c>
      <c r="H66" s="61">
        <f t="shared" si="0"/>
        <v>94.651419026600806</v>
      </c>
      <c r="I66" s="56">
        <v>112</v>
      </c>
    </row>
    <row r="67" spans="1:9" x14ac:dyDescent="0.25">
      <c r="A67" s="54">
        <v>66</v>
      </c>
      <c r="B67" s="55">
        <v>4</v>
      </c>
      <c r="C67" s="56">
        <v>4153.6830225479198</v>
      </c>
      <c r="D67" s="60">
        <v>117.01779691171799</v>
      </c>
      <c r="E67" s="61">
        <v>177.19837818060199</v>
      </c>
      <c r="F67" s="61">
        <v>14.7665315150502</v>
      </c>
      <c r="G67" s="61">
        <f>'Primas Crédito'!F67</f>
        <v>79.884887511550602</v>
      </c>
      <c r="H67" s="61">
        <f t="shared" ref="H67:H130" si="1">G67+F67</f>
        <v>94.651419026600806</v>
      </c>
      <c r="I67" s="56">
        <v>112</v>
      </c>
    </row>
    <row r="68" spans="1:9" x14ac:dyDescent="0.25">
      <c r="A68" s="54">
        <v>67</v>
      </c>
      <c r="B68" s="55">
        <v>1</v>
      </c>
      <c r="C68" s="56">
        <v>1830.61251185579</v>
      </c>
      <c r="D68" s="60">
        <v>117.01779691171799</v>
      </c>
      <c r="E68" s="61">
        <v>177.19837818060199</v>
      </c>
      <c r="F68" s="61">
        <v>14.7665315150502</v>
      </c>
      <c r="G68" s="61">
        <f>'Primas Crédito'!F68</f>
        <v>79.884887511550602</v>
      </c>
      <c r="H68" s="61">
        <f t="shared" si="1"/>
        <v>94.651419026600806</v>
      </c>
      <c r="I68" s="56">
        <v>112</v>
      </c>
    </row>
    <row r="69" spans="1:9" x14ac:dyDescent="0.25">
      <c r="A69" s="54">
        <v>68</v>
      </c>
      <c r="B69" s="55">
        <v>2</v>
      </c>
      <c r="C69" s="56">
        <v>2223.8817874477299</v>
      </c>
      <c r="D69" s="60">
        <v>117.01779691171799</v>
      </c>
      <c r="E69" s="61">
        <v>177.19837818060199</v>
      </c>
      <c r="F69" s="61">
        <v>14.7665315150502</v>
      </c>
      <c r="G69" s="61">
        <f>'Primas Crédito'!F69</f>
        <v>79.884887511550602</v>
      </c>
      <c r="H69" s="61">
        <f t="shared" si="1"/>
        <v>94.651419026600806</v>
      </c>
      <c r="I69" s="56">
        <v>112</v>
      </c>
    </row>
    <row r="70" spans="1:9" x14ac:dyDescent="0.25">
      <c r="A70" s="54">
        <v>69</v>
      </c>
      <c r="B70" s="55">
        <v>3</v>
      </c>
      <c r="C70" s="56">
        <v>3074.4991656949701</v>
      </c>
      <c r="D70" s="60">
        <v>117.01779691171799</v>
      </c>
      <c r="E70" s="61">
        <v>177.19837818060199</v>
      </c>
      <c r="F70" s="61">
        <v>14.7665315150502</v>
      </c>
      <c r="G70" s="61">
        <f>'Primas Crédito'!F70</f>
        <v>79.884887511550602</v>
      </c>
      <c r="H70" s="61">
        <f t="shared" si="1"/>
        <v>94.651419026600806</v>
      </c>
      <c r="I70" s="56">
        <v>112</v>
      </c>
    </row>
    <row r="71" spans="1:9" x14ac:dyDescent="0.25">
      <c r="A71" s="54">
        <v>70</v>
      </c>
      <c r="B71" s="55">
        <v>3</v>
      </c>
      <c r="C71" s="56">
        <v>3428.4478463614</v>
      </c>
      <c r="D71" s="60">
        <v>117.01779691171799</v>
      </c>
      <c r="E71" s="61">
        <v>177.19837818060199</v>
      </c>
      <c r="F71" s="61">
        <v>14.7665315150502</v>
      </c>
      <c r="G71" s="61">
        <f>'Primas Crédito'!F71</f>
        <v>79.884887511550602</v>
      </c>
      <c r="H71" s="61">
        <f t="shared" si="1"/>
        <v>94.651419026600806</v>
      </c>
      <c r="I71" s="56">
        <v>112</v>
      </c>
    </row>
    <row r="72" spans="1:9" x14ac:dyDescent="0.25">
      <c r="A72" s="54">
        <v>71</v>
      </c>
      <c r="B72" s="55">
        <v>4</v>
      </c>
      <c r="C72" s="56">
        <v>3866.2145508891999</v>
      </c>
      <c r="D72" s="60">
        <v>117.01779691171799</v>
      </c>
      <c r="E72" s="61">
        <v>177.19837818060199</v>
      </c>
      <c r="F72" s="61">
        <v>14.7665315150502</v>
      </c>
      <c r="G72" s="61">
        <f>'Primas Crédito'!F72</f>
        <v>79.884887511550602</v>
      </c>
      <c r="H72" s="61">
        <f t="shared" si="1"/>
        <v>94.651419026600806</v>
      </c>
      <c r="I72" s="56">
        <v>112</v>
      </c>
    </row>
    <row r="73" spans="1:9" x14ac:dyDescent="0.25">
      <c r="A73" s="54">
        <v>72</v>
      </c>
      <c r="B73" s="55">
        <v>4</v>
      </c>
      <c r="C73" s="56">
        <v>3538.8342892662199</v>
      </c>
      <c r="D73" s="60">
        <v>117.01779691171799</v>
      </c>
      <c r="E73" s="61">
        <v>177.19837818060199</v>
      </c>
      <c r="F73" s="61">
        <v>14.7665315150502</v>
      </c>
      <c r="G73" s="61">
        <f>'Primas Crédito'!F73</f>
        <v>126.044524282579</v>
      </c>
      <c r="H73" s="61">
        <f t="shared" si="1"/>
        <v>140.81105579762919</v>
      </c>
      <c r="I73" s="56">
        <v>112</v>
      </c>
    </row>
    <row r="74" spans="1:9" x14ac:dyDescent="0.25">
      <c r="A74" s="54">
        <v>73</v>
      </c>
      <c r="B74" s="55">
        <v>6</v>
      </c>
      <c r="C74" s="56">
        <v>7211.7343749633201</v>
      </c>
      <c r="D74" s="60">
        <v>117.01779691171799</v>
      </c>
      <c r="E74" s="61">
        <v>177.19837818060199</v>
      </c>
      <c r="F74" s="61">
        <v>14.7665315150502</v>
      </c>
      <c r="G74" s="61">
        <f>'Primas Crédito'!F74</f>
        <v>79.884887511550602</v>
      </c>
      <c r="H74" s="61">
        <f t="shared" si="1"/>
        <v>94.651419026600806</v>
      </c>
      <c r="I74" s="56">
        <v>112</v>
      </c>
    </row>
    <row r="75" spans="1:9" x14ac:dyDescent="0.25">
      <c r="A75" s="54">
        <v>74</v>
      </c>
      <c r="B75" s="55">
        <v>0</v>
      </c>
      <c r="C75" s="56">
        <v>0</v>
      </c>
      <c r="D75" s="60">
        <v>117.01779691171799</v>
      </c>
      <c r="E75" s="61">
        <v>177.19837818060199</v>
      </c>
      <c r="F75" s="61">
        <v>14.7665315150502</v>
      </c>
      <c r="G75" s="61">
        <f>'Primas Crédito'!F75</f>
        <v>79.884887511550602</v>
      </c>
      <c r="H75" s="61">
        <f t="shared" si="1"/>
        <v>94.651419026600806</v>
      </c>
      <c r="I75" s="56">
        <v>112</v>
      </c>
    </row>
    <row r="76" spans="1:9" x14ac:dyDescent="0.25">
      <c r="A76" s="54">
        <v>75</v>
      </c>
      <c r="B76" s="55">
        <v>2</v>
      </c>
      <c r="C76" s="56">
        <v>1640.7359023696799</v>
      </c>
      <c r="D76" s="60">
        <v>117.01779691171799</v>
      </c>
      <c r="E76" s="61">
        <v>177.19837818060199</v>
      </c>
      <c r="F76" s="61">
        <v>14.7665315150502</v>
      </c>
      <c r="G76" s="61">
        <f>'Primas Crédito'!F76</f>
        <v>79.884887511550602</v>
      </c>
      <c r="H76" s="61">
        <f t="shared" si="1"/>
        <v>94.651419026600806</v>
      </c>
      <c r="I76" s="56">
        <v>112</v>
      </c>
    </row>
    <row r="77" spans="1:9" x14ac:dyDescent="0.25">
      <c r="A77" s="54">
        <v>76</v>
      </c>
      <c r="B77" s="55">
        <v>3</v>
      </c>
      <c r="C77" s="56">
        <v>3901.18392379955</v>
      </c>
      <c r="D77" s="60">
        <v>117.01779691171799</v>
      </c>
      <c r="E77" s="61">
        <v>177.19837818060199</v>
      </c>
      <c r="F77" s="61">
        <v>14.7665315150502</v>
      </c>
      <c r="G77" s="61">
        <f>'Primas Crédito'!F77</f>
        <v>79.884887511550602</v>
      </c>
      <c r="H77" s="61">
        <f t="shared" si="1"/>
        <v>94.651419026600806</v>
      </c>
      <c r="I77" s="56">
        <v>112</v>
      </c>
    </row>
    <row r="78" spans="1:9" x14ac:dyDescent="0.25">
      <c r="A78" s="54">
        <v>77</v>
      </c>
      <c r="B78" s="55">
        <v>3</v>
      </c>
      <c r="C78" s="56">
        <v>3305.9525057321598</v>
      </c>
      <c r="D78" s="60">
        <v>117.01779691171799</v>
      </c>
      <c r="E78" s="61">
        <v>177.19837818060199</v>
      </c>
      <c r="F78" s="61">
        <v>14.7665315150502</v>
      </c>
      <c r="G78" s="61">
        <f>'Primas Crédito'!F78</f>
        <v>79.884887511550602</v>
      </c>
      <c r="H78" s="61">
        <f t="shared" si="1"/>
        <v>94.651419026600806</v>
      </c>
      <c r="I78" s="56">
        <v>112</v>
      </c>
    </row>
    <row r="79" spans="1:9" x14ac:dyDescent="0.25">
      <c r="A79" s="54">
        <v>78</v>
      </c>
      <c r="B79" s="55">
        <v>6</v>
      </c>
      <c r="C79" s="56">
        <v>5656.1651529813098</v>
      </c>
      <c r="D79" s="60">
        <v>117.01779691171799</v>
      </c>
      <c r="E79" s="61">
        <v>177.19837818060199</v>
      </c>
      <c r="F79" s="61">
        <v>14.7665315150502</v>
      </c>
      <c r="G79" s="61">
        <f>'Primas Crédito'!F79</f>
        <v>79.884887511550602</v>
      </c>
      <c r="H79" s="61">
        <f t="shared" si="1"/>
        <v>94.651419026600806</v>
      </c>
      <c r="I79" s="56">
        <v>112</v>
      </c>
    </row>
    <row r="80" spans="1:9" x14ac:dyDescent="0.25">
      <c r="A80" s="54">
        <v>79</v>
      </c>
      <c r="B80" s="55">
        <v>4</v>
      </c>
      <c r="C80" s="56">
        <v>4943.38677771325</v>
      </c>
      <c r="D80" s="60">
        <v>117.01779691171799</v>
      </c>
      <c r="E80" s="61">
        <v>177.19837818060199</v>
      </c>
      <c r="F80" s="61">
        <v>14.7665315150502</v>
      </c>
      <c r="G80" s="61">
        <f>'Primas Crédito'!F80</f>
        <v>79.884887511550602</v>
      </c>
      <c r="H80" s="61">
        <f t="shared" si="1"/>
        <v>94.651419026600806</v>
      </c>
      <c r="I80" s="56">
        <v>112</v>
      </c>
    </row>
    <row r="81" spans="1:9" x14ac:dyDescent="0.25">
      <c r="A81" s="54">
        <v>80</v>
      </c>
      <c r="B81" s="55">
        <v>1</v>
      </c>
      <c r="C81" s="56">
        <v>910.37204882324602</v>
      </c>
      <c r="D81" s="60">
        <v>117.01779691171799</v>
      </c>
      <c r="E81" s="61">
        <v>177.19837818060199</v>
      </c>
      <c r="F81" s="61">
        <v>14.7665315150502</v>
      </c>
      <c r="G81" s="61">
        <f>'Primas Crédito'!F81</f>
        <v>79.884887511550602</v>
      </c>
      <c r="H81" s="61">
        <f t="shared" si="1"/>
        <v>94.651419026600806</v>
      </c>
      <c r="I81" s="56">
        <v>112</v>
      </c>
    </row>
    <row r="82" spans="1:9" x14ac:dyDescent="0.25">
      <c r="A82" s="54">
        <v>81</v>
      </c>
      <c r="B82" s="55">
        <v>3</v>
      </c>
      <c r="C82" s="56">
        <v>2194.5642808013399</v>
      </c>
      <c r="D82" s="60">
        <v>117.01779691171799</v>
      </c>
      <c r="E82" s="61">
        <v>177.19837818060199</v>
      </c>
      <c r="F82" s="61">
        <v>14.7665315150502</v>
      </c>
      <c r="G82" s="61">
        <f>'Primas Crédito'!F82</f>
        <v>79.884887511550602</v>
      </c>
      <c r="H82" s="61">
        <f t="shared" si="1"/>
        <v>94.651419026600806</v>
      </c>
      <c r="I82" s="56">
        <v>112</v>
      </c>
    </row>
    <row r="83" spans="1:9" x14ac:dyDescent="0.25">
      <c r="A83" s="54">
        <v>82</v>
      </c>
      <c r="B83" s="55">
        <v>3</v>
      </c>
      <c r="C83" s="56">
        <v>3538.06441665685</v>
      </c>
      <c r="D83" s="60">
        <v>117.01779691171799</v>
      </c>
      <c r="E83" s="61">
        <v>177.19837818060199</v>
      </c>
      <c r="F83" s="61">
        <v>14.7665315150502</v>
      </c>
      <c r="G83" s="61">
        <f>'Primas Crédito'!F83</f>
        <v>79.884887511550602</v>
      </c>
      <c r="H83" s="61">
        <f t="shared" si="1"/>
        <v>94.651419026600806</v>
      </c>
      <c r="I83" s="56">
        <v>112</v>
      </c>
    </row>
    <row r="84" spans="1:9" x14ac:dyDescent="0.25">
      <c r="A84" s="54">
        <v>83</v>
      </c>
      <c r="B84" s="55">
        <v>3</v>
      </c>
      <c r="C84" s="56">
        <v>2636.2388581830301</v>
      </c>
      <c r="D84" s="60">
        <v>117.01779691171799</v>
      </c>
      <c r="E84" s="61">
        <v>177.19837818060199</v>
      </c>
      <c r="F84" s="61">
        <v>14.7665315150502</v>
      </c>
      <c r="G84" s="61">
        <f>'Primas Crédito'!F84</f>
        <v>79.884887511550602</v>
      </c>
      <c r="H84" s="61">
        <f t="shared" si="1"/>
        <v>94.651419026600806</v>
      </c>
      <c r="I84" s="56">
        <v>112</v>
      </c>
    </row>
    <row r="85" spans="1:9" x14ac:dyDescent="0.25">
      <c r="A85" s="54">
        <v>84</v>
      </c>
      <c r="B85" s="55">
        <v>1</v>
      </c>
      <c r="C85" s="56">
        <v>1012.49751058164</v>
      </c>
      <c r="D85" s="60">
        <v>117.01779691171799</v>
      </c>
      <c r="E85" s="61">
        <v>177.19837818060199</v>
      </c>
      <c r="F85" s="61">
        <v>14.7665315150502</v>
      </c>
      <c r="G85" s="61">
        <f>'Primas Crédito'!F85</f>
        <v>79.884887511550602</v>
      </c>
      <c r="H85" s="61">
        <f t="shared" si="1"/>
        <v>94.651419026600806</v>
      </c>
      <c r="I85" s="56">
        <v>112</v>
      </c>
    </row>
    <row r="86" spans="1:9" x14ac:dyDescent="0.25">
      <c r="A86" s="54">
        <v>85</v>
      </c>
      <c r="B86" s="55">
        <v>6</v>
      </c>
      <c r="C86" s="56">
        <v>5633.9157524028496</v>
      </c>
      <c r="D86" s="60">
        <v>117.01779691171799</v>
      </c>
      <c r="E86" s="61">
        <v>177.19837818060199</v>
      </c>
      <c r="F86" s="61">
        <v>14.7665315150502</v>
      </c>
      <c r="G86" s="61">
        <f>'Primas Crédito'!F86</f>
        <v>79.884887511550602</v>
      </c>
      <c r="H86" s="61">
        <f t="shared" si="1"/>
        <v>94.651419026600806</v>
      </c>
      <c r="I86" s="56">
        <v>112</v>
      </c>
    </row>
    <row r="87" spans="1:9" x14ac:dyDescent="0.25">
      <c r="A87" s="54">
        <v>86</v>
      </c>
      <c r="B87" s="55">
        <v>2</v>
      </c>
      <c r="C87" s="56">
        <v>2578.8554651221398</v>
      </c>
      <c r="D87" s="60">
        <v>117.01779691171799</v>
      </c>
      <c r="E87" s="61">
        <v>177.19837818060199</v>
      </c>
      <c r="F87" s="61">
        <v>14.7665315150502</v>
      </c>
      <c r="G87" s="61">
        <f>'Primas Crédito'!F87</f>
        <v>79.884887511550602</v>
      </c>
      <c r="H87" s="61">
        <f t="shared" si="1"/>
        <v>94.651419026600806</v>
      </c>
      <c r="I87" s="56">
        <v>112</v>
      </c>
    </row>
    <row r="88" spans="1:9" x14ac:dyDescent="0.25">
      <c r="A88" s="54">
        <v>87</v>
      </c>
      <c r="B88" s="55">
        <v>2</v>
      </c>
      <c r="C88" s="56">
        <v>1648.78905132657</v>
      </c>
      <c r="D88" s="60">
        <v>117.01779691171799</v>
      </c>
      <c r="E88" s="61">
        <v>177.19837818060199</v>
      </c>
      <c r="F88" s="61">
        <v>14.7665315150502</v>
      </c>
      <c r="G88" s="61">
        <f>'Primas Crédito'!F88</f>
        <v>79.884887511550602</v>
      </c>
      <c r="H88" s="61">
        <f t="shared" si="1"/>
        <v>94.651419026600806</v>
      </c>
      <c r="I88" s="56">
        <v>112</v>
      </c>
    </row>
    <row r="89" spans="1:9" x14ac:dyDescent="0.25">
      <c r="A89" s="54">
        <v>88</v>
      </c>
      <c r="B89" s="55">
        <v>3</v>
      </c>
      <c r="C89" s="56">
        <v>2725.9402423751399</v>
      </c>
      <c r="D89" s="60">
        <v>117.01779691171799</v>
      </c>
      <c r="E89" s="61">
        <v>177.19837818060199</v>
      </c>
      <c r="F89" s="61">
        <v>14.7665315150502</v>
      </c>
      <c r="G89" s="61">
        <f>'Primas Crédito'!F89</f>
        <v>79.884887511550602</v>
      </c>
      <c r="H89" s="61">
        <f t="shared" si="1"/>
        <v>94.651419026600806</v>
      </c>
      <c r="I89" s="56">
        <v>112</v>
      </c>
    </row>
    <row r="90" spans="1:9" x14ac:dyDescent="0.25">
      <c r="A90" s="54">
        <v>89</v>
      </c>
      <c r="B90" s="55">
        <v>3</v>
      </c>
      <c r="C90" s="56">
        <v>4073.8038521295398</v>
      </c>
      <c r="D90" s="60">
        <v>117.01779691171799</v>
      </c>
      <c r="E90" s="61">
        <v>177.19837818060199</v>
      </c>
      <c r="F90" s="61">
        <v>14.7665315150502</v>
      </c>
      <c r="G90" s="61">
        <f>'Primas Crédito'!F90</f>
        <v>79.884887511550602</v>
      </c>
      <c r="H90" s="61">
        <f t="shared" si="1"/>
        <v>94.651419026600806</v>
      </c>
      <c r="I90" s="56">
        <v>112</v>
      </c>
    </row>
    <row r="91" spans="1:9" x14ac:dyDescent="0.25">
      <c r="A91" s="54">
        <v>90</v>
      </c>
      <c r="B91" s="55">
        <v>0</v>
      </c>
      <c r="C91" s="56">
        <v>0</v>
      </c>
      <c r="D91" s="60">
        <v>117.01779691171799</v>
      </c>
      <c r="E91" s="61">
        <v>177.19837818060199</v>
      </c>
      <c r="F91" s="61">
        <v>14.7665315150502</v>
      </c>
      <c r="G91" s="61">
        <f>'Primas Crédito'!F91</f>
        <v>79.884887511550602</v>
      </c>
      <c r="H91" s="61">
        <f t="shared" si="1"/>
        <v>94.651419026600806</v>
      </c>
      <c r="I91" s="56">
        <v>112</v>
      </c>
    </row>
    <row r="92" spans="1:9" x14ac:dyDescent="0.25">
      <c r="A92" s="54">
        <v>91</v>
      </c>
      <c r="B92" s="55">
        <v>3</v>
      </c>
      <c r="C92" s="56">
        <v>3864.5576675095899</v>
      </c>
      <c r="D92" s="60">
        <v>117.01779691171799</v>
      </c>
      <c r="E92" s="61">
        <v>177.19837818060199</v>
      </c>
      <c r="F92" s="61">
        <v>14.7665315150502</v>
      </c>
      <c r="G92" s="61">
        <f>'Primas Crédito'!F92</f>
        <v>79.884887511550602</v>
      </c>
      <c r="H92" s="61">
        <f t="shared" si="1"/>
        <v>94.651419026600806</v>
      </c>
      <c r="I92" s="56">
        <v>112</v>
      </c>
    </row>
    <row r="93" spans="1:9" x14ac:dyDescent="0.25">
      <c r="A93" s="54">
        <v>92</v>
      </c>
      <c r="B93" s="55">
        <v>1</v>
      </c>
      <c r="C93" s="56">
        <v>778.55762571997002</v>
      </c>
      <c r="D93" s="60">
        <v>117.01779691171799</v>
      </c>
      <c r="E93" s="61">
        <v>177.19837818060199</v>
      </c>
      <c r="F93" s="61">
        <v>14.7665315150502</v>
      </c>
      <c r="G93" s="61">
        <f>'Primas Crédito'!F93</f>
        <v>79.884887511550602</v>
      </c>
      <c r="H93" s="61">
        <f t="shared" si="1"/>
        <v>94.651419026600806</v>
      </c>
      <c r="I93" s="56">
        <v>112</v>
      </c>
    </row>
    <row r="94" spans="1:9" x14ac:dyDescent="0.25">
      <c r="A94" s="54">
        <v>93</v>
      </c>
      <c r="B94" s="55">
        <v>3</v>
      </c>
      <c r="C94" s="56">
        <v>2926.4358242621101</v>
      </c>
      <c r="D94" s="60">
        <v>117.01779691171799</v>
      </c>
      <c r="E94" s="61">
        <v>177.19837818060199</v>
      </c>
      <c r="F94" s="61">
        <v>14.7665315150502</v>
      </c>
      <c r="G94" s="61">
        <f>'Primas Crédito'!F94</f>
        <v>79.884887511550602</v>
      </c>
      <c r="H94" s="61">
        <f t="shared" si="1"/>
        <v>94.651419026600806</v>
      </c>
      <c r="I94" s="56">
        <v>112</v>
      </c>
    </row>
    <row r="95" spans="1:9" x14ac:dyDescent="0.25">
      <c r="A95" s="54">
        <v>94</v>
      </c>
      <c r="B95" s="55">
        <v>0</v>
      </c>
      <c r="C95" s="56">
        <v>0</v>
      </c>
      <c r="D95" s="60">
        <v>117.01779691171799</v>
      </c>
      <c r="E95" s="61">
        <v>177.19837818060199</v>
      </c>
      <c r="F95" s="61">
        <v>14.7665315150502</v>
      </c>
      <c r="G95" s="61">
        <f>'Primas Crédito'!F95</f>
        <v>79.884887511550602</v>
      </c>
      <c r="H95" s="61">
        <f t="shared" si="1"/>
        <v>94.651419026600806</v>
      </c>
      <c r="I95" s="56">
        <v>112</v>
      </c>
    </row>
    <row r="96" spans="1:9" x14ac:dyDescent="0.25">
      <c r="A96" s="54">
        <v>95</v>
      </c>
      <c r="B96" s="55">
        <v>2</v>
      </c>
      <c r="C96" s="56">
        <v>1599.06566859397</v>
      </c>
      <c r="D96" s="60">
        <v>117.01779691171799</v>
      </c>
      <c r="E96" s="61">
        <v>177.19837818060199</v>
      </c>
      <c r="F96" s="61">
        <v>14.7665315150502</v>
      </c>
      <c r="G96" s="61">
        <f>'Primas Crédito'!F96</f>
        <v>79.884887511550602</v>
      </c>
      <c r="H96" s="61">
        <f t="shared" si="1"/>
        <v>94.651419026600806</v>
      </c>
      <c r="I96" s="56">
        <v>112</v>
      </c>
    </row>
    <row r="97" spans="1:9" x14ac:dyDescent="0.25">
      <c r="A97" s="54">
        <v>96</v>
      </c>
      <c r="B97" s="55">
        <v>2</v>
      </c>
      <c r="C97" s="56">
        <v>2348.9794310450002</v>
      </c>
      <c r="D97" s="60">
        <v>117.01779691171799</v>
      </c>
      <c r="E97" s="61">
        <v>177.19837818060199</v>
      </c>
      <c r="F97" s="61">
        <v>14.7665315150502</v>
      </c>
      <c r="G97" s="61">
        <f>'Primas Crédito'!F97</f>
        <v>79.884887511550602</v>
      </c>
      <c r="H97" s="61">
        <f t="shared" si="1"/>
        <v>94.651419026600806</v>
      </c>
      <c r="I97" s="56">
        <v>112</v>
      </c>
    </row>
    <row r="98" spans="1:9" x14ac:dyDescent="0.25">
      <c r="A98" s="54">
        <v>97</v>
      </c>
      <c r="B98" s="55">
        <v>4</v>
      </c>
      <c r="C98" s="56">
        <v>4461.9098034004601</v>
      </c>
      <c r="D98" s="60">
        <v>117.01779691171799</v>
      </c>
      <c r="E98" s="61">
        <v>177.19837818060199</v>
      </c>
      <c r="F98" s="61">
        <v>14.7665315150502</v>
      </c>
      <c r="G98" s="61">
        <f>'Primas Crédito'!F98</f>
        <v>79.884887511550602</v>
      </c>
      <c r="H98" s="61">
        <f t="shared" si="1"/>
        <v>94.651419026600806</v>
      </c>
      <c r="I98" s="56">
        <v>112</v>
      </c>
    </row>
    <row r="99" spans="1:9" x14ac:dyDescent="0.25">
      <c r="A99" s="54">
        <v>98</v>
      </c>
      <c r="B99" s="55">
        <v>5</v>
      </c>
      <c r="C99" s="56">
        <v>4732.8956223096902</v>
      </c>
      <c r="D99" s="60">
        <v>117.01779691171799</v>
      </c>
      <c r="E99" s="61">
        <v>177.19837818060199</v>
      </c>
      <c r="F99" s="61">
        <v>14.7665315150502</v>
      </c>
      <c r="G99" s="61">
        <f>'Primas Crédito'!F99</f>
        <v>79.884887511550602</v>
      </c>
      <c r="H99" s="61">
        <f t="shared" si="1"/>
        <v>94.651419026600806</v>
      </c>
      <c r="I99" s="56">
        <v>112</v>
      </c>
    </row>
    <row r="100" spans="1:9" x14ac:dyDescent="0.25">
      <c r="A100" s="54">
        <v>99</v>
      </c>
      <c r="B100" s="55">
        <v>2</v>
      </c>
      <c r="C100" s="56">
        <v>1527.3138150171901</v>
      </c>
      <c r="D100" s="60">
        <v>117.01779691171799</v>
      </c>
      <c r="E100" s="61">
        <v>177.19837818060199</v>
      </c>
      <c r="F100" s="61">
        <v>14.7665315150502</v>
      </c>
      <c r="G100" s="61">
        <f>'Primas Crédito'!F100</f>
        <v>79.884887511550602</v>
      </c>
      <c r="H100" s="61">
        <f t="shared" si="1"/>
        <v>94.651419026600806</v>
      </c>
      <c r="I100" s="56">
        <v>112</v>
      </c>
    </row>
    <row r="101" spans="1:9" x14ac:dyDescent="0.25">
      <c r="A101" s="54">
        <v>100</v>
      </c>
      <c r="B101" s="55">
        <v>2</v>
      </c>
      <c r="C101" s="56">
        <v>2281.5037910021201</v>
      </c>
      <c r="D101" s="60">
        <v>117.01779691171799</v>
      </c>
      <c r="E101" s="61">
        <v>177.19837818060199</v>
      </c>
      <c r="F101" s="61">
        <v>14.7665315150502</v>
      </c>
      <c r="G101" s="61">
        <f>'Primas Crédito'!F101</f>
        <v>79.884887511550602</v>
      </c>
      <c r="H101" s="61">
        <f t="shared" si="1"/>
        <v>94.651419026600806</v>
      </c>
      <c r="I101" s="56">
        <v>112</v>
      </c>
    </row>
    <row r="102" spans="1:9" x14ac:dyDescent="0.25">
      <c r="A102" s="54">
        <v>101</v>
      </c>
      <c r="B102" s="55">
        <v>3</v>
      </c>
      <c r="C102" s="56">
        <v>2974.85842556227</v>
      </c>
      <c r="D102" s="60">
        <v>117.01779691171799</v>
      </c>
      <c r="E102" s="61">
        <v>177.19837818060199</v>
      </c>
      <c r="F102" s="61">
        <v>14.7665315150502</v>
      </c>
      <c r="G102" s="61">
        <f>'Primas Crédito'!F102</f>
        <v>79.884887511550602</v>
      </c>
      <c r="H102" s="61">
        <f t="shared" si="1"/>
        <v>94.651419026600806</v>
      </c>
      <c r="I102" s="56">
        <v>112</v>
      </c>
    </row>
    <row r="103" spans="1:9" x14ac:dyDescent="0.25">
      <c r="A103" s="54">
        <v>102</v>
      </c>
      <c r="B103" s="55">
        <v>5</v>
      </c>
      <c r="C103" s="56">
        <v>5108.3512217634798</v>
      </c>
      <c r="D103" s="60">
        <v>117.01779691171799</v>
      </c>
      <c r="E103" s="61">
        <v>177.19837818060199</v>
      </c>
      <c r="F103" s="61">
        <v>14.7665315150502</v>
      </c>
      <c r="G103" s="61">
        <f>'Primas Crédito'!F103</f>
        <v>79.884887511550602</v>
      </c>
      <c r="H103" s="61">
        <f t="shared" si="1"/>
        <v>94.651419026600806</v>
      </c>
      <c r="I103" s="56">
        <v>112</v>
      </c>
    </row>
    <row r="104" spans="1:9" x14ac:dyDescent="0.25">
      <c r="A104" s="54">
        <v>103</v>
      </c>
      <c r="B104" s="55">
        <v>1</v>
      </c>
      <c r="C104" s="56">
        <v>843.31102582726703</v>
      </c>
      <c r="D104" s="60">
        <v>117.01779691171799</v>
      </c>
      <c r="E104" s="61">
        <v>177.19837818060199</v>
      </c>
      <c r="F104" s="61">
        <v>14.7665315150502</v>
      </c>
      <c r="G104" s="61">
        <f>'Primas Crédito'!F104</f>
        <v>79.884887511550602</v>
      </c>
      <c r="H104" s="61">
        <f t="shared" si="1"/>
        <v>94.651419026600806</v>
      </c>
      <c r="I104" s="56">
        <v>112</v>
      </c>
    </row>
    <row r="105" spans="1:9" x14ac:dyDescent="0.25">
      <c r="A105" s="54">
        <v>104</v>
      </c>
      <c r="B105" s="55">
        <v>3</v>
      </c>
      <c r="C105" s="56">
        <v>3368.2202906720499</v>
      </c>
      <c r="D105" s="60">
        <v>117.01779691171799</v>
      </c>
      <c r="E105" s="61">
        <v>177.19837818060199</v>
      </c>
      <c r="F105" s="61">
        <v>14.7665315150502</v>
      </c>
      <c r="G105" s="61">
        <f>'Primas Crédito'!F105</f>
        <v>79.884887511550602</v>
      </c>
      <c r="H105" s="61">
        <f t="shared" si="1"/>
        <v>94.651419026600806</v>
      </c>
      <c r="I105" s="56">
        <v>112</v>
      </c>
    </row>
    <row r="106" spans="1:9" x14ac:dyDescent="0.25">
      <c r="A106" s="54">
        <v>105</v>
      </c>
      <c r="B106" s="55">
        <v>4</v>
      </c>
      <c r="C106" s="56">
        <v>3493.3492481213102</v>
      </c>
      <c r="D106" s="60">
        <v>117.01779691171799</v>
      </c>
      <c r="E106" s="61">
        <v>177.19837818060199</v>
      </c>
      <c r="F106" s="61">
        <v>14.7665315150502</v>
      </c>
      <c r="G106" s="61">
        <f>'Primas Crédito'!F106</f>
        <v>79.884887511550602</v>
      </c>
      <c r="H106" s="61">
        <f t="shared" si="1"/>
        <v>94.651419026600806</v>
      </c>
      <c r="I106" s="56">
        <v>112</v>
      </c>
    </row>
    <row r="107" spans="1:9" x14ac:dyDescent="0.25">
      <c r="A107" s="54">
        <v>106</v>
      </c>
      <c r="B107" s="55">
        <v>5</v>
      </c>
      <c r="C107" s="56">
        <v>4542.0953130477501</v>
      </c>
      <c r="D107" s="60">
        <v>117.01779691171799</v>
      </c>
      <c r="E107" s="61">
        <v>177.19837818060199</v>
      </c>
      <c r="F107" s="61">
        <v>14.7665315150502</v>
      </c>
      <c r="G107" s="61">
        <f>'Primas Crédito'!F107</f>
        <v>79.884887511550602</v>
      </c>
      <c r="H107" s="61">
        <f t="shared" si="1"/>
        <v>94.651419026600806</v>
      </c>
      <c r="I107" s="56">
        <v>112</v>
      </c>
    </row>
    <row r="108" spans="1:9" x14ac:dyDescent="0.25">
      <c r="A108" s="54">
        <v>107</v>
      </c>
      <c r="B108" s="55">
        <v>4</v>
      </c>
      <c r="C108" s="56">
        <v>3980.9523117447802</v>
      </c>
      <c r="D108" s="60">
        <v>117.01779691171799</v>
      </c>
      <c r="E108" s="61">
        <v>177.19837818060199</v>
      </c>
      <c r="F108" s="61">
        <v>14.7665315150502</v>
      </c>
      <c r="G108" s="61">
        <f>'Primas Crédito'!F108</f>
        <v>79.884887511550602</v>
      </c>
      <c r="H108" s="61">
        <f t="shared" si="1"/>
        <v>94.651419026600806</v>
      </c>
      <c r="I108" s="56">
        <v>112</v>
      </c>
    </row>
    <row r="109" spans="1:9" x14ac:dyDescent="0.25">
      <c r="A109" s="54">
        <v>108</v>
      </c>
      <c r="B109" s="55">
        <v>0</v>
      </c>
      <c r="C109" s="56">
        <v>0</v>
      </c>
      <c r="D109" s="60">
        <v>117.01779691171799</v>
      </c>
      <c r="E109" s="61">
        <v>177.19837818060199</v>
      </c>
      <c r="F109" s="61">
        <v>14.7665315150502</v>
      </c>
      <c r="G109" s="61">
        <f>'Primas Crédito'!F109</f>
        <v>79.884887511550602</v>
      </c>
      <c r="H109" s="61">
        <f t="shared" si="1"/>
        <v>94.651419026600806</v>
      </c>
      <c r="I109" s="56">
        <v>112</v>
      </c>
    </row>
    <row r="110" spans="1:9" x14ac:dyDescent="0.25">
      <c r="A110" s="54">
        <v>109</v>
      </c>
      <c r="B110" s="55">
        <v>5</v>
      </c>
      <c r="C110" s="56">
        <v>5871.21507803026</v>
      </c>
      <c r="D110" s="60">
        <v>117.01779691171799</v>
      </c>
      <c r="E110" s="61">
        <v>177.19837818060199</v>
      </c>
      <c r="F110" s="61">
        <v>14.7665315150502</v>
      </c>
      <c r="G110" s="61">
        <f>'Primas Crédito'!F110</f>
        <v>79.884887511550602</v>
      </c>
      <c r="H110" s="61">
        <f t="shared" si="1"/>
        <v>94.651419026600806</v>
      </c>
      <c r="I110" s="56">
        <v>112</v>
      </c>
    </row>
    <row r="111" spans="1:9" x14ac:dyDescent="0.25">
      <c r="A111" s="54">
        <v>110</v>
      </c>
      <c r="B111" s="55">
        <v>1</v>
      </c>
      <c r="C111" s="56">
        <v>1090.13540095912</v>
      </c>
      <c r="D111" s="60">
        <v>117.01779691171799</v>
      </c>
      <c r="E111" s="61">
        <v>177.19837818060199</v>
      </c>
      <c r="F111" s="61">
        <v>14.7665315150502</v>
      </c>
      <c r="G111" s="61">
        <f>'Primas Crédito'!F111</f>
        <v>79.884887511550602</v>
      </c>
      <c r="H111" s="61">
        <f t="shared" si="1"/>
        <v>94.651419026600806</v>
      </c>
      <c r="I111" s="56">
        <v>112</v>
      </c>
    </row>
    <row r="112" spans="1:9" x14ac:dyDescent="0.25">
      <c r="A112" s="54">
        <v>111</v>
      </c>
      <c r="B112" s="55">
        <v>3</v>
      </c>
      <c r="C112" s="56">
        <v>2475.4789285141601</v>
      </c>
      <c r="D112" s="60">
        <v>117.01779691171799</v>
      </c>
      <c r="E112" s="61">
        <v>177.19837818060199</v>
      </c>
      <c r="F112" s="61">
        <v>14.7665315150502</v>
      </c>
      <c r="G112" s="61">
        <f>'Primas Crédito'!F112</f>
        <v>79.884887511550602</v>
      </c>
      <c r="H112" s="61">
        <f t="shared" si="1"/>
        <v>94.651419026600806</v>
      </c>
      <c r="I112" s="56">
        <v>112</v>
      </c>
    </row>
    <row r="113" spans="1:9" x14ac:dyDescent="0.25">
      <c r="A113" s="54">
        <v>112</v>
      </c>
      <c r="B113" s="55">
        <v>1</v>
      </c>
      <c r="C113" s="56">
        <v>705.20247397427897</v>
      </c>
      <c r="D113" s="60">
        <v>117.01779691171799</v>
      </c>
      <c r="E113" s="61">
        <v>177.19837818060199</v>
      </c>
      <c r="F113" s="61">
        <v>14.7665315150502</v>
      </c>
      <c r="G113" s="61">
        <f>'Primas Crédito'!F113</f>
        <v>79.884887511550602</v>
      </c>
      <c r="H113" s="61">
        <f t="shared" si="1"/>
        <v>94.651419026600806</v>
      </c>
      <c r="I113" s="56">
        <v>112</v>
      </c>
    </row>
    <row r="114" spans="1:9" x14ac:dyDescent="0.25">
      <c r="A114" s="54">
        <v>113</v>
      </c>
      <c r="B114" s="55">
        <v>1</v>
      </c>
      <c r="C114" s="56">
        <v>996.71430404882506</v>
      </c>
      <c r="D114" s="60">
        <v>117.01779691171799</v>
      </c>
      <c r="E114" s="61">
        <v>177.19837818060199</v>
      </c>
      <c r="F114" s="61">
        <v>14.7665315150502</v>
      </c>
      <c r="G114" s="61">
        <f>'Primas Crédito'!F114</f>
        <v>79.884887511550602</v>
      </c>
      <c r="H114" s="61">
        <f t="shared" si="1"/>
        <v>94.651419026600806</v>
      </c>
      <c r="I114" s="56">
        <v>112</v>
      </c>
    </row>
    <row r="115" spans="1:9" x14ac:dyDescent="0.25">
      <c r="A115" s="54">
        <v>114</v>
      </c>
      <c r="B115" s="55">
        <v>4</v>
      </c>
      <c r="C115" s="56">
        <v>4063.9176576525501</v>
      </c>
      <c r="D115" s="60">
        <v>117.01779691171799</v>
      </c>
      <c r="E115" s="61">
        <v>177.19837818060199</v>
      </c>
      <c r="F115" s="61">
        <v>14.7665315150502</v>
      </c>
      <c r="G115" s="61">
        <f>'Primas Crédito'!F115</f>
        <v>79.884887511550602</v>
      </c>
      <c r="H115" s="61">
        <f t="shared" si="1"/>
        <v>94.651419026600806</v>
      </c>
      <c r="I115" s="56">
        <v>112</v>
      </c>
    </row>
    <row r="116" spans="1:9" x14ac:dyDescent="0.25">
      <c r="A116" s="54">
        <v>115</v>
      </c>
      <c r="B116" s="55">
        <v>3</v>
      </c>
      <c r="C116" s="56">
        <v>3359.6084286243799</v>
      </c>
      <c r="D116" s="60">
        <v>117.01779691171799</v>
      </c>
      <c r="E116" s="61">
        <v>177.19837818060199</v>
      </c>
      <c r="F116" s="61">
        <v>14.7665315150502</v>
      </c>
      <c r="G116" s="61">
        <f>'Primas Crédito'!F116</f>
        <v>79.884887511550602</v>
      </c>
      <c r="H116" s="61">
        <f t="shared" si="1"/>
        <v>94.651419026600806</v>
      </c>
      <c r="I116" s="56">
        <v>112</v>
      </c>
    </row>
    <row r="117" spans="1:9" x14ac:dyDescent="0.25">
      <c r="A117" s="54">
        <v>116</v>
      </c>
      <c r="B117" s="55">
        <v>3</v>
      </c>
      <c r="C117" s="56">
        <v>3428.4324980803799</v>
      </c>
      <c r="D117" s="60">
        <v>117.01779691171799</v>
      </c>
      <c r="E117" s="61">
        <v>177.19837818060199</v>
      </c>
      <c r="F117" s="61">
        <v>14.7665315150502</v>
      </c>
      <c r="G117" s="61">
        <f>'Primas Crédito'!F117</f>
        <v>79.884887511550602</v>
      </c>
      <c r="H117" s="61">
        <f t="shared" si="1"/>
        <v>94.651419026600806</v>
      </c>
      <c r="I117" s="56">
        <v>112</v>
      </c>
    </row>
    <row r="118" spans="1:9" x14ac:dyDescent="0.25">
      <c r="A118" s="54">
        <v>117</v>
      </c>
      <c r="B118" s="55">
        <v>1</v>
      </c>
      <c r="C118" s="56">
        <v>1109.2744825521499</v>
      </c>
      <c r="D118" s="60">
        <v>117.01779691171799</v>
      </c>
      <c r="E118" s="61">
        <v>177.19837818060199</v>
      </c>
      <c r="F118" s="61">
        <v>14.7665315150502</v>
      </c>
      <c r="G118" s="61">
        <f>'Primas Crédito'!F118</f>
        <v>79.884887511550602</v>
      </c>
      <c r="H118" s="61">
        <f t="shared" si="1"/>
        <v>94.651419026600806</v>
      </c>
      <c r="I118" s="56">
        <v>112</v>
      </c>
    </row>
    <row r="119" spans="1:9" x14ac:dyDescent="0.25">
      <c r="A119" s="54">
        <v>118</v>
      </c>
      <c r="B119" s="55">
        <v>1</v>
      </c>
      <c r="C119" s="56">
        <v>1834.51416917033</v>
      </c>
      <c r="D119" s="60">
        <v>117.01779691171799</v>
      </c>
      <c r="E119" s="61">
        <v>177.19837818060199</v>
      </c>
      <c r="F119" s="61">
        <v>14.7665315150502</v>
      </c>
      <c r="G119" s="61">
        <f>'Primas Crédito'!F119</f>
        <v>79.884887511550602</v>
      </c>
      <c r="H119" s="61">
        <f t="shared" si="1"/>
        <v>94.651419026600806</v>
      </c>
      <c r="I119" s="56">
        <v>112</v>
      </c>
    </row>
    <row r="120" spans="1:9" x14ac:dyDescent="0.25">
      <c r="A120" s="54">
        <v>119</v>
      </c>
      <c r="B120" s="55">
        <v>4</v>
      </c>
      <c r="C120" s="56">
        <v>3838.4737626072001</v>
      </c>
      <c r="D120" s="60">
        <v>117.01779691171799</v>
      </c>
      <c r="E120" s="61">
        <v>177.19837818060199</v>
      </c>
      <c r="F120" s="61">
        <v>14.7665315150502</v>
      </c>
      <c r="G120" s="61">
        <f>'Primas Crédito'!F120</f>
        <v>79.884887511550602</v>
      </c>
      <c r="H120" s="61">
        <f t="shared" si="1"/>
        <v>94.651419026600806</v>
      </c>
      <c r="I120" s="56">
        <v>112</v>
      </c>
    </row>
    <row r="121" spans="1:9" x14ac:dyDescent="0.25">
      <c r="A121" s="54">
        <v>120</v>
      </c>
      <c r="B121" s="55">
        <v>2</v>
      </c>
      <c r="C121" s="56">
        <v>2394.37114442849</v>
      </c>
      <c r="D121" s="60">
        <v>117.01779691171799</v>
      </c>
      <c r="E121" s="61">
        <v>177.19837818060199</v>
      </c>
      <c r="F121" s="61">
        <v>14.7665315150502</v>
      </c>
      <c r="G121" s="61">
        <f>'Primas Crédito'!F121</f>
        <v>79.884887511550602</v>
      </c>
      <c r="H121" s="61">
        <f t="shared" si="1"/>
        <v>94.651419026600806</v>
      </c>
      <c r="I121" s="56">
        <v>112</v>
      </c>
    </row>
    <row r="122" spans="1:9" x14ac:dyDescent="0.25">
      <c r="A122" s="54">
        <v>121</v>
      </c>
      <c r="B122" s="55">
        <v>4</v>
      </c>
      <c r="C122" s="56">
        <v>3488.8777732722701</v>
      </c>
      <c r="D122" s="60">
        <v>117.01779691171799</v>
      </c>
      <c r="E122" s="61">
        <v>177.19837818060199</v>
      </c>
      <c r="F122" s="61">
        <v>14.7665315150502</v>
      </c>
      <c r="G122" s="61">
        <f>'Primas Crédito'!F122</f>
        <v>79.884887511550602</v>
      </c>
      <c r="H122" s="61">
        <f t="shared" si="1"/>
        <v>94.651419026600806</v>
      </c>
      <c r="I122" s="56">
        <v>112</v>
      </c>
    </row>
    <row r="123" spans="1:9" x14ac:dyDescent="0.25">
      <c r="A123" s="54">
        <v>122</v>
      </c>
      <c r="B123" s="55">
        <v>3</v>
      </c>
      <c r="C123" s="56">
        <v>2433.4412091710601</v>
      </c>
      <c r="D123" s="60">
        <v>117.01779691171799</v>
      </c>
      <c r="E123" s="61">
        <v>177.19837818060199</v>
      </c>
      <c r="F123" s="61">
        <v>14.7665315150502</v>
      </c>
      <c r="G123" s="61">
        <f>'Primas Crédito'!F123</f>
        <v>79.884887511550602</v>
      </c>
      <c r="H123" s="61">
        <f t="shared" si="1"/>
        <v>94.651419026600806</v>
      </c>
      <c r="I123" s="56">
        <v>112</v>
      </c>
    </row>
    <row r="124" spans="1:9" x14ac:dyDescent="0.25">
      <c r="A124" s="54">
        <v>123</v>
      </c>
      <c r="B124" s="55">
        <v>3</v>
      </c>
      <c r="C124" s="56">
        <v>2356.7125382313998</v>
      </c>
      <c r="D124" s="60">
        <v>117.01779691171799</v>
      </c>
      <c r="E124" s="61">
        <v>177.19837818060199</v>
      </c>
      <c r="F124" s="61">
        <v>14.7665315150502</v>
      </c>
      <c r="G124" s="61">
        <f>'Primas Crédito'!F124</f>
        <v>79.884887511550602</v>
      </c>
      <c r="H124" s="61">
        <f t="shared" si="1"/>
        <v>94.651419026600806</v>
      </c>
      <c r="I124" s="56">
        <v>112</v>
      </c>
    </row>
    <row r="125" spans="1:9" x14ac:dyDescent="0.25">
      <c r="A125" s="54">
        <v>124</v>
      </c>
      <c r="B125" s="55">
        <v>6</v>
      </c>
      <c r="C125" s="56">
        <v>6423.1878535472197</v>
      </c>
      <c r="D125" s="60">
        <v>117.01779691171799</v>
      </c>
      <c r="E125" s="61">
        <v>177.19837818060199</v>
      </c>
      <c r="F125" s="61">
        <v>14.7665315150502</v>
      </c>
      <c r="G125" s="61">
        <f>'Primas Crédito'!F125</f>
        <v>79.884887511550602</v>
      </c>
      <c r="H125" s="61">
        <f t="shared" si="1"/>
        <v>94.651419026600806</v>
      </c>
      <c r="I125" s="56">
        <v>112</v>
      </c>
    </row>
    <row r="126" spans="1:9" x14ac:dyDescent="0.25">
      <c r="A126" s="54">
        <v>125</v>
      </c>
      <c r="B126" s="55">
        <v>1</v>
      </c>
      <c r="C126" s="56">
        <v>1197.1739457725801</v>
      </c>
      <c r="D126" s="60">
        <v>117.01779691171799</v>
      </c>
      <c r="E126" s="61">
        <v>177.19837818060199</v>
      </c>
      <c r="F126" s="61">
        <v>14.7665315150502</v>
      </c>
      <c r="G126" s="61">
        <f>'Primas Crédito'!F126</f>
        <v>79.884887511550602</v>
      </c>
      <c r="H126" s="61">
        <f t="shared" si="1"/>
        <v>94.651419026600806</v>
      </c>
      <c r="I126" s="56">
        <v>112</v>
      </c>
    </row>
    <row r="127" spans="1:9" x14ac:dyDescent="0.25">
      <c r="A127" s="54">
        <v>126</v>
      </c>
      <c r="B127" s="55">
        <v>4</v>
      </c>
      <c r="C127" s="56">
        <v>4422.85333273589</v>
      </c>
      <c r="D127" s="60">
        <v>117.01779691171799</v>
      </c>
      <c r="E127" s="61">
        <v>177.19837818060199</v>
      </c>
      <c r="F127" s="61">
        <v>14.7665315150502</v>
      </c>
      <c r="G127" s="61">
        <f>'Primas Crédito'!F127</f>
        <v>79.884887511550602</v>
      </c>
      <c r="H127" s="61">
        <f t="shared" si="1"/>
        <v>94.651419026600806</v>
      </c>
      <c r="I127" s="56">
        <v>112</v>
      </c>
    </row>
    <row r="128" spans="1:9" x14ac:dyDescent="0.25">
      <c r="A128" s="54">
        <v>127</v>
      </c>
      <c r="B128" s="55">
        <v>2</v>
      </c>
      <c r="C128" s="56">
        <v>2375.4203756083002</v>
      </c>
      <c r="D128" s="60">
        <v>117.01779691171799</v>
      </c>
      <c r="E128" s="61">
        <v>177.19837818060199</v>
      </c>
      <c r="F128" s="61">
        <v>14.7665315150502</v>
      </c>
      <c r="G128" s="61">
        <f>'Primas Crédito'!F128</f>
        <v>79.884887511550602</v>
      </c>
      <c r="H128" s="61">
        <f t="shared" si="1"/>
        <v>94.651419026600806</v>
      </c>
      <c r="I128" s="56">
        <v>112</v>
      </c>
    </row>
    <row r="129" spans="1:9" x14ac:dyDescent="0.25">
      <c r="A129" s="54">
        <v>128</v>
      </c>
      <c r="B129" s="55">
        <v>2</v>
      </c>
      <c r="C129" s="56">
        <v>2204.95482137319</v>
      </c>
      <c r="D129" s="60">
        <v>117.01779691171799</v>
      </c>
      <c r="E129" s="61">
        <v>177.19837818060199</v>
      </c>
      <c r="F129" s="61">
        <v>14.7665315150502</v>
      </c>
      <c r="G129" s="61">
        <f>'Primas Crédito'!F129</f>
        <v>79.884887511550602</v>
      </c>
      <c r="H129" s="61">
        <f t="shared" si="1"/>
        <v>94.651419026600806</v>
      </c>
      <c r="I129" s="56">
        <v>112</v>
      </c>
    </row>
    <row r="130" spans="1:9" x14ac:dyDescent="0.25">
      <c r="A130" s="54">
        <v>129</v>
      </c>
      <c r="B130" s="55">
        <v>2</v>
      </c>
      <c r="C130" s="56">
        <v>1812.7073864701299</v>
      </c>
      <c r="D130" s="60">
        <v>117.01779691171799</v>
      </c>
      <c r="E130" s="61">
        <v>177.19837818060199</v>
      </c>
      <c r="F130" s="61">
        <v>14.7665315150502</v>
      </c>
      <c r="G130" s="61">
        <f>'Primas Crédito'!F130</f>
        <v>79.884887511550602</v>
      </c>
      <c r="H130" s="61">
        <f t="shared" si="1"/>
        <v>94.651419026600806</v>
      </c>
      <c r="I130" s="56">
        <v>112</v>
      </c>
    </row>
    <row r="131" spans="1:9" x14ac:dyDescent="0.25">
      <c r="A131" s="54">
        <v>130</v>
      </c>
      <c r="B131" s="55">
        <v>2</v>
      </c>
      <c r="C131" s="56">
        <v>2742.27503208505</v>
      </c>
      <c r="D131" s="60">
        <v>117.01779691171799</v>
      </c>
      <c r="E131" s="61">
        <v>177.19837818060199</v>
      </c>
      <c r="F131" s="61">
        <v>14.7665315150502</v>
      </c>
      <c r="G131" s="61">
        <f>'Primas Crédito'!F131</f>
        <v>79.884887511550602</v>
      </c>
      <c r="H131" s="61">
        <f t="shared" ref="H131:H194" si="2">G131+F131</f>
        <v>94.651419026600806</v>
      </c>
      <c r="I131" s="56">
        <v>112</v>
      </c>
    </row>
    <row r="132" spans="1:9" x14ac:dyDescent="0.25">
      <c r="A132" s="54">
        <v>131</v>
      </c>
      <c r="B132" s="55">
        <v>1</v>
      </c>
      <c r="C132" s="56">
        <v>1245.71866177793</v>
      </c>
      <c r="D132" s="60">
        <v>117.01779691171799</v>
      </c>
      <c r="E132" s="61">
        <v>177.19837818060199</v>
      </c>
      <c r="F132" s="61">
        <v>14.7665315150502</v>
      </c>
      <c r="G132" s="61">
        <f>'Primas Crédito'!F132</f>
        <v>79.884887511550602</v>
      </c>
      <c r="H132" s="61">
        <f t="shared" si="2"/>
        <v>94.651419026600806</v>
      </c>
      <c r="I132" s="56">
        <v>112</v>
      </c>
    </row>
    <row r="133" spans="1:9" x14ac:dyDescent="0.25">
      <c r="A133" s="54">
        <v>132</v>
      </c>
      <c r="B133" s="55">
        <v>1</v>
      </c>
      <c r="C133" s="56">
        <v>1218.0108001362</v>
      </c>
      <c r="D133" s="60">
        <v>117.01779691171799</v>
      </c>
      <c r="E133" s="61">
        <v>177.19837818060199</v>
      </c>
      <c r="F133" s="61">
        <v>14.7665315150502</v>
      </c>
      <c r="G133" s="61">
        <f>'Primas Crédito'!F133</f>
        <v>79.884887511550602</v>
      </c>
      <c r="H133" s="61">
        <f t="shared" si="2"/>
        <v>94.651419026600806</v>
      </c>
      <c r="I133" s="56">
        <v>112</v>
      </c>
    </row>
    <row r="134" spans="1:9" x14ac:dyDescent="0.25">
      <c r="A134" s="54">
        <v>133</v>
      </c>
      <c r="B134" s="55">
        <v>2</v>
      </c>
      <c r="C134" s="56">
        <v>2099.7227235047899</v>
      </c>
      <c r="D134" s="60">
        <v>117.01779691171799</v>
      </c>
      <c r="E134" s="61">
        <v>177.19837818060199</v>
      </c>
      <c r="F134" s="61">
        <v>14.7665315150502</v>
      </c>
      <c r="G134" s="61">
        <f>'Primas Crédito'!F134</f>
        <v>79.884887511550602</v>
      </c>
      <c r="H134" s="61">
        <f t="shared" si="2"/>
        <v>94.651419026600806</v>
      </c>
      <c r="I134" s="56">
        <v>112</v>
      </c>
    </row>
    <row r="135" spans="1:9" x14ac:dyDescent="0.25">
      <c r="A135" s="54">
        <v>134</v>
      </c>
      <c r="B135" s="55">
        <v>3</v>
      </c>
      <c r="C135" s="56">
        <v>2998.2806508457202</v>
      </c>
      <c r="D135" s="60">
        <v>117.01779691171799</v>
      </c>
      <c r="E135" s="61">
        <v>177.19837818060199</v>
      </c>
      <c r="F135" s="61">
        <v>14.7665315150502</v>
      </c>
      <c r="G135" s="61">
        <f>'Primas Crédito'!F135</f>
        <v>79.884887511550602</v>
      </c>
      <c r="H135" s="61">
        <f t="shared" si="2"/>
        <v>94.651419026600806</v>
      </c>
      <c r="I135" s="56">
        <v>112</v>
      </c>
    </row>
    <row r="136" spans="1:9" x14ac:dyDescent="0.25">
      <c r="A136" s="54">
        <v>135</v>
      </c>
      <c r="B136" s="55">
        <v>4</v>
      </c>
      <c r="C136" s="56">
        <v>5054.6343047805403</v>
      </c>
      <c r="D136" s="60">
        <v>117.01779691171799</v>
      </c>
      <c r="E136" s="61">
        <v>177.19837818060199</v>
      </c>
      <c r="F136" s="61">
        <v>14.7665315150502</v>
      </c>
      <c r="G136" s="61">
        <f>'Primas Crédito'!F136</f>
        <v>79.884887511550602</v>
      </c>
      <c r="H136" s="61">
        <f t="shared" si="2"/>
        <v>94.651419026600806</v>
      </c>
      <c r="I136" s="56">
        <v>112</v>
      </c>
    </row>
    <row r="137" spans="1:9" x14ac:dyDescent="0.25">
      <c r="A137" s="54">
        <v>136</v>
      </c>
      <c r="B137" s="55">
        <v>3</v>
      </c>
      <c r="C137" s="56">
        <v>4397.1022123561497</v>
      </c>
      <c r="D137" s="60">
        <v>117.01779691171799</v>
      </c>
      <c r="E137" s="61">
        <v>177.19837818060199</v>
      </c>
      <c r="F137" s="61">
        <v>14.7665315150502</v>
      </c>
      <c r="G137" s="61">
        <f>'Primas Crédito'!F137</f>
        <v>79.884887511550602</v>
      </c>
      <c r="H137" s="61">
        <f t="shared" si="2"/>
        <v>94.651419026600806</v>
      </c>
      <c r="I137" s="56">
        <v>112</v>
      </c>
    </row>
    <row r="138" spans="1:9" x14ac:dyDescent="0.25">
      <c r="A138" s="54">
        <v>137</v>
      </c>
      <c r="B138" s="55">
        <v>1</v>
      </c>
      <c r="C138" s="56">
        <v>997.42034818623904</v>
      </c>
      <c r="D138" s="60">
        <v>117.01779691171799</v>
      </c>
      <c r="E138" s="61">
        <v>177.19837818060199</v>
      </c>
      <c r="F138" s="61">
        <v>14.7665315150502</v>
      </c>
      <c r="G138" s="61">
        <f>'Primas Crédito'!F138</f>
        <v>79.884887511550602</v>
      </c>
      <c r="H138" s="61">
        <f t="shared" si="2"/>
        <v>94.651419026600806</v>
      </c>
      <c r="I138" s="56">
        <v>112</v>
      </c>
    </row>
    <row r="139" spans="1:9" x14ac:dyDescent="0.25">
      <c r="A139" s="54">
        <v>138</v>
      </c>
      <c r="B139" s="55">
        <v>2</v>
      </c>
      <c r="C139" s="56">
        <v>2369.3405010094202</v>
      </c>
      <c r="D139" s="60">
        <v>117.01779691171799</v>
      </c>
      <c r="E139" s="61">
        <v>177.19837818060199</v>
      </c>
      <c r="F139" s="61">
        <v>14.7665315150502</v>
      </c>
      <c r="G139" s="61">
        <f>'Primas Crédito'!F139</f>
        <v>79.884887511550602</v>
      </c>
      <c r="H139" s="61">
        <f t="shared" si="2"/>
        <v>94.651419026600806</v>
      </c>
      <c r="I139" s="56">
        <v>112</v>
      </c>
    </row>
    <row r="140" spans="1:9" x14ac:dyDescent="0.25">
      <c r="A140" s="54">
        <v>139</v>
      </c>
      <c r="B140" s="55">
        <v>4</v>
      </c>
      <c r="C140" s="56">
        <v>4954.8952096345902</v>
      </c>
      <c r="D140" s="60">
        <v>117.01779691171799</v>
      </c>
      <c r="E140" s="61">
        <v>177.19837818060199</v>
      </c>
      <c r="F140" s="61">
        <v>14.7665315150502</v>
      </c>
      <c r="G140" s="61">
        <f>'Primas Crédito'!F140</f>
        <v>79.884887511550602</v>
      </c>
      <c r="H140" s="61">
        <f t="shared" si="2"/>
        <v>94.651419026600806</v>
      </c>
      <c r="I140" s="56">
        <v>112</v>
      </c>
    </row>
    <row r="141" spans="1:9" x14ac:dyDescent="0.25">
      <c r="A141" s="54">
        <v>140</v>
      </c>
      <c r="B141" s="55">
        <v>4</v>
      </c>
      <c r="C141" s="56">
        <v>6265.5970491703201</v>
      </c>
      <c r="D141" s="60">
        <v>117.01779691171799</v>
      </c>
      <c r="E141" s="61">
        <v>177.19837818060199</v>
      </c>
      <c r="F141" s="61">
        <v>14.7665315150502</v>
      </c>
      <c r="G141" s="61">
        <f>'Primas Crédito'!F141</f>
        <v>79.884887511550602</v>
      </c>
      <c r="H141" s="61">
        <f t="shared" si="2"/>
        <v>94.651419026600806</v>
      </c>
      <c r="I141" s="56">
        <v>112</v>
      </c>
    </row>
    <row r="142" spans="1:9" x14ac:dyDescent="0.25">
      <c r="A142" s="54">
        <v>141</v>
      </c>
      <c r="B142" s="55">
        <v>2</v>
      </c>
      <c r="C142" s="56">
        <v>2899.3441534888002</v>
      </c>
      <c r="D142" s="60">
        <v>117.01779691171799</v>
      </c>
      <c r="E142" s="61">
        <v>177.19837818060199</v>
      </c>
      <c r="F142" s="61">
        <v>14.7665315150502</v>
      </c>
      <c r="G142" s="61">
        <f>'Primas Crédito'!F142</f>
        <v>79.884887511550602</v>
      </c>
      <c r="H142" s="61">
        <f t="shared" si="2"/>
        <v>94.651419026600806</v>
      </c>
      <c r="I142" s="56">
        <v>112</v>
      </c>
    </row>
    <row r="143" spans="1:9" x14ac:dyDescent="0.25">
      <c r="A143" s="54">
        <v>142</v>
      </c>
      <c r="B143" s="55">
        <v>4</v>
      </c>
      <c r="C143" s="56">
        <v>3576.02742476207</v>
      </c>
      <c r="D143" s="60">
        <v>117.01779691171799</v>
      </c>
      <c r="E143" s="61">
        <v>177.19837818060199</v>
      </c>
      <c r="F143" s="61">
        <v>14.7665315150502</v>
      </c>
      <c r="G143" s="61">
        <f>'Primas Crédito'!F143</f>
        <v>79.884887511550602</v>
      </c>
      <c r="H143" s="61">
        <f t="shared" si="2"/>
        <v>94.651419026600806</v>
      </c>
      <c r="I143" s="56">
        <v>112</v>
      </c>
    </row>
    <row r="144" spans="1:9" x14ac:dyDescent="0.25">
      <c r="A144" s="54">
        <v>143</v>
      </c>
      <c r="B144" s="55">
        <v>4</v>
      </c>
      <c r="C144" s="56">
        <v>3976.5374637285299</v>
      </c>
      <c r="D144" s="60">
        <v>117.01779691171799</v>
      </c>
      <c r="E144" s="61">
        <v>177.19837818060199</v>
      </c>
      <c r="F144" s="61">
        <v>14.7665315150502</v>
      </c>
      <c r="G144" s="61">
        <f>'Primas Crédito'!F144</f>
        <v>79.884887511550602</v>
      </c>
      <c r="H144" s="61">
        <f t="shared" si="2"/>
        <v>94.651419026600806</v>
      </c>
      <c r="I144" s="56">
        <v>112</v>
      </c>
    </row>
    <row r="145" spans="1:9" x14ac:dyDescent="0.25">
      <c r="A145" s="54">
        <v>144</v>
      </c>
      <c r="B145" s="55">
        <v>3</v>
      </c>
      <c r="C145" s="56">
        <v>3761.6152970202202</v>
      </c>
      <c r="D145" s="60">
        <v>117.01779691171799</v>
      </c>
      <c r="E145" s="61">
        <v>177.19837818060199</v>
      </c>
      <c r="F145" s="61">
        <v>14.7665315150502</v>
      </c>
      <c r="G145" s="61">
        <f>'Primas Crédito'!F145</f>
        <v>79.884887511550602</v>
      </c>
      <c r="H145" s="61">
        <f t="shared" si="2"/>
        <v>94.651419026600806</v>
      </c>
      <c r="I145" s="56">
        <v>112</v>
      </c>
    </row>
    <row r="146" spans="1:9" x14ac:dyDescent="0.25">
      <c r="A146" s="54">
        <v>145</v>
      </c>
      <c r="B146" s="55">
        <v>2</v>
      </c>
      <c r="C146" s="56">
        <v>2320.20206082287</v>
      </c>
      <c r="D146" s="60">
        <v>117.01779691171799</v>
      </c>
      <c r="E146" s="61">
        <v>177.19837818060199</v>
      </c>
      <c r="F146" s="61">
        <v>14.7665315150502</v>
      </c>
      <c r="G146" s="61">
        <f>'Primas Crédito'!F146</f>
        <v>79.884887511550602</v>
      </c>
      <c r="H146" s="61">
        <f t="shared" si="2"/>
        <v>94.651419026600806</v>
      </c>
      <c r="I146" s="56">
        <v>112</v>
      </c>
    </row>
    <row r="147" spans="1:9" x14ac:dyDescent="0.25">
      <c r="A147" s="54">
        <v>146</v>
      </c>
      <c r="B147" s="55">
        <v>3</v>
      </c>
      <c r="C147" s="56">
        <v>3914.0262804916301</v>
      </c>
      <c r="D147" s="60">
        <v>117.01779691171799</v>
      </c>
      <c r="E147" s="61">
        <v>177.19837818060199</v>
      </c>
      <c r="F147" s="61">
        <v>14.7665315150502</v>
      </c>
      <c r="G147" s="61">
        <f>'Primas Crédito'!F147</f>
        <v>79.884887511550602</v>
      </c>
      <c r="H147" s="61">
        <f t="shared" si="2"/>
        <v>94.651419026600806</v>
      </c>
      <c r="I147" s="56">
        <v>112</v>
      </c>
    </row>
    <row r="148" spans="1:9" x14ac:dyDescent="0.25">
      <c r="A148" s="54">
        <v>147</v>
      </c>
      <c r="B148" s="55">
        <v>1</v>
      </c>
      <c r="C148" s="56">
        <v>1489.5541857230101</v>
      </c>
      <c r="D148" s="60">
        <v>117.01779691171799</v>
      </c>
      <c r="E148" s="61">
        <v>177.19837818060199</v>
      </c>
      <c r="F148" s="61">
        <v>14.7665315150502</v>
      </c>
      <c r="G148" s="61">
        <f>'Primas Crédito'!F148</f>
        <v>79.884887511550602</v>
      </c>
      <c r="H148" s="61">
        <f t="shared" si="2"/>
        <v>94.651419026600806</v>
      </c>
      <c r="I148" s="56">
        <v>112</v>
      </c>
    </row>
    <row r="149" spans="1:9" x14ac:dyDescent="0.25">
      <c r="A149" s="54">
        <v>148</v>
      </c>
      <c r="B149" s="55">
        <v>4</v>
      </c>
      <c r="C149" s="56">
        <v>4130.0256570319498</v>
      </c>
      <c r="D149" s="60">
        <v>117.01779691171799</v>
      </c>
      <c r="E149" s="61">
        <v>177.19837818060199</v>
      </c>
      <c r="F149" s="61">
        <v>14.7665315150502</v>
      </c>
      <c r="G149" s="61">
        <f>'Primas Crédito'!F149</f>
        <v>79.884887511550602</v>
      </c>
      <c r="H149" s="61">
        <f t="shared" si="2"/>
        <v>94.651419026600806</v>
      </c>
      <c r="I149" s="56">
        <v>112</v>
      </c>
    </row>
    <row r="150" spans="1:9" x14ac:dyDescent="0.25">
      <c r="A150" s="54">
        <v>149</v>
      </c>
      <c r="B150" s="55">
        <v>6</v>
      </c>
      <c r="C150" s="56">
        <v>5572.5037445568496</v>
      </c>
      <c r="D150" s="60">
        <v>117.01779691171799</v>
      </c>
      <c r="E150" s="61">
        <v>177.19837818060199</v>
      </c>
      <c r="F150" s="61">
        <v>14.7665315150502</v>
      </c>
      <c r="G150" s="61">
        <f>'Primas Crédito'!F150</f>
        <v>79.884887511550602</v>
      </c>
      <c r="H150" s="61">
        <f t="shared" si="2"/>
        <v>94.651419026600806</v>
      </c>
      <c r="I150" s="56">
        <v>112</v>
      </c>
    </row>
    <row r="151" spans="1:9" x14ac:dyDescent="0.25">
      <c r="A151" s="54">
        <v>150</v>
      </c>
      <c r="B151" s="55">
        <v>3</v>
      </c>
      <c r="C151" s="56">
        <v>2832.1590310789102</v>
      </c>
      <c r="D151" s="60">
        <v>117.01779691171799</v>
      </c>
      <c r="E151" s="61">
        <v>177.19837818060199</v>
      </c>
      <c r="F151" s="61">
        <v>14.7665315150502</v>
      </c>
      <c r="G151" s="61">
        <f>'Primas Crédito'!F151</f>
        <v>79.884887511550602</v>
      </c>
      <c r="H151" s="61">
        <f t="shared" si="2"/>
        <v>94.651419026600806</v>
      </c>
      <c r="I151" s="56">
        <v>112</v>
      </c>
    </row>
    <row r="152" spans="1:9" x14ac:dyDescent="0.25">
      <c r="A152" s="54">
        <v>151</v>
      </c>
      <c r="B152" s="55">
        <v>4</v>
      </c>
      <c r="C152" s="56">
        <v>5355.9657183122299</v>
      </c>
      <c r="D152" s="60">
        <v>117.01779691171799</v>
      </c>
      <c r="E152" s="61">
        <v>177.19837818060199</v>
      </c>
      <c r="F152" s="61">
        <v>14.7665315150502</v>
      </c>
      <c r="G152" s="61">
        <f>'Primas Crédito'!F152</f>
        <v>79.884887511550602</v>
      </c>
      <c r="H152" s="61">
        <f t="shared" si="2"/>
        <v>94.651419026600806</v>
      </c>
      <c r="I152" s="56">
        <v>112</v>
      </c>
    </row>
    <row r="153" spans="1:9" x14ac:dyDescent="0.25">
      <c r="A153" s="54">
        <v>152</v>
      </c>
      <c r="B153" s="55">
        <v>1</v>
      </c>
      <c r="C153" s="56">
        <v>1181.44163282463</v>
      </c>
      <c r="D153" s="60">
        <v>117.01779691171799</v>
      </c>
      <c r="E153" s="61">
        <v>177.19837818060199</v>
      </c>
      <c r="F153" s="61">
        <v>14.7665315150502</v>
      </c>
      <c r="G153" s="61">
        <f>'Primas Crédito'!F153</f>
        <v>79.884887511550602</v>
      </c>
      <c r="H153" s="61">
        <f t="shared" si="2"/>
        <v>94.651419026600806</v>
      </c>
      <c r="I153" s="56">
        <v>112</v>
      </c>
    </row>
    <row r="154" spans="1:9" x14ac:dyDescent="0.25">
      <c r="A154" s="54">
        <v>153</v>
      </c>
      <c r="B154" s="55">
        <v>0</v>
      </c>
      <c r="C154" s="56">
        <v>0</v>
      </c>
      <c r="D154" s="60">
        <v>117.01779691171799</v>
      </c>
      <c r="E154" s="61">
        <v>177.19837818060199</v>
      </c>
      <c r="F154" s="61">
        <v>14.7665315150502</v>
      </c>
      <c r="G154" s="61">
        <f>'Primas Crédito'!F154</f>
        <v>79.884887511550602</v>
      </c>
      <c r="H154" s="61">
        <f t="shared" si="2"/>
        <v>94.651419026600806</v>
      </c>
      <c r="I154" s="56">
        <v>112</v>
      </c>
    </row>
    <row r="155" spans="1:9" x14ac:dyDescent="0.25">
      <c r="A155" s="54">
        <v>154</v>
      </c>
      <c r="B155" s="55">
        <v>3</v>
      </c>
      <c r="C155" s="56">
        <v>2669.0332806114102</v>
      </c>
      <c r="D155" s="60">
        <v>117.01779691171799</v>
      </c>
      <c r="E155" s="61">
        <v>177.19837818060199</v>
      </c>
      <c r="F155" s="61">
        <v>14.7665315150502</v>
      </c>
      <c r="G155" s="61">
        <f>'Primas Crédito'!F155</f>
        <v>79.884887511550602</v>
      </c>
      <c r="H155" s="61">
        <f t="shared" si="2"/>
        <v>94.651419026600806</v>
      </c>
      <c r="I155" s="56">
        <v>112</v>
      </c>
    </row>
    <row r="156" spans="1:9" x14ac:dyDescent="0.25">
      <c r="A156" s="54">
        <v>155</v>
      </c>
      <c r="B156" s="55">
        <v>3</v>
      </c>
      <c r="C156" s="56">
        <v>3376.6031732510201</v>
      </c>
      <c r="D156" s="60">
        <v>117.01779691171799</v>
      </c>
      <c r="E156" s="61">
        <v>177.19837818060199</v>
      </c>
      <c r="F156" s="61">
        <v>14.7665315150502</v>
      </c>
      <c r="G156" s="61">
        <f>'Primas Crédito'!F156</f>
        <v>79.884887511550602</v>
      </c>
      <c r="H156" s="61">
        <f t="shared" si="2"/>
        <v>94.651419026600806</v>
      </c>
      <c r="I156" s="56">
        <v>112</v>
      </c>
    </row>
    <row r="157" spans="1:9" x14ac:dyDescent="0.25">
      <c r="A157" s="54">
        <v>156</v>
      </c>
      <c r="B157" s="55">
        <v>6</v>
      </c>
      <c r="C157" s="56">
        <v>6184.4155745683802</v>
      </c>
      <c r="D157" s="60">
        <v>117.01779691171799</v>
      </c>
      <c r="E157" s="61">
        <v>177.19837818060199</v>
      </c>
      <c r="F157" s="61">
        <v>14.7665315150502</v>
      </c>
      <c r="G157" s="61">
        <f>'Primas Crédito'!F157</f>
        <v>79.884887511550602</v>
      </c>
      <c r="H157" s="61">
        <f t="shared" si="2"/>
        <v>94.651419026600806</v>
      </c>
      <c r="I157" s="56">
        <v>112</v>
      </c>
    </row>
    <row r="158" spans="1:9" x14ac:dyDescent="0.25">
      <c r="A158" s="54">
        <v>157</v>
      </c>
      <c r="B158" s="55">
        <v>0</v>
      </c>
      <c r="C158" s="56">
        <v>0</v>
      </c>
      <c r="D158" s="60">
        <v>117.01779691171799</v>
      </c>
      <c r="E158" s="61">
        <v>177.19837818060199</v>
      </c>
      <c r="F158" s="61">
        <v>14.7665315150502</v>
      </c>
      <c r="G158" s="61">
        <f>'Primas Crédito'!F158</f>
        <v>79.884887511550602</v>
      </c>
      <c r="H158" s="61">
        <f t="shared" si="2"/>
        <v>94.651419026600806</v>
      </c>
      <c r="I158" s="56">
        <v>112</v>
      </c>
    </row>
    <row r="159" spans="1:9" x14ac:dyDescent="0.25">
      <c r="A159" s="54">
        <v>158</v>
      </c>
      <c r="B159" s="55">
        <v>2</v>
      </c>
      <c r="C159" s="56">
        <v>1962.3858924342401</v>
      </c>
      <c r="D159" s="60">
        <v>117.01779691171799</v>
      </c>
      <c r="E159" s="61">
        <v>177.19837818060199</v>
      </c>
      <c r="F159" s="61">
        <v>14.7665315150502</v>
      </c>
      <c r="G159" s="61">
        <f>'Primas Crédito'!F159</f>
        <v>79.884887511550602</v>
      </c>
      <c r="H159" s="61">
        <f t="shared" si="2"/>
        <v>94.651419026600806</v>
      </c>
      <c r="I159" s="56">
        <v>112</v>
      </c>
    </row>
    <row r="160" spans="1:9" x14ac:dyDescent="0.25">
      <c r="A160" s="54">
        <v>159</v>
      </c>
      <c r="B160" s="55">
        <v>0</v>
      </c>
      <c r="C160" s="56">
        <v>0</v>
      </c>
      <c r="D160" s="60">
        <v>117.01779691171799</v>
      </c>
      <c r="E160" s="61">
        <v>177.19837818060199</v>
      </c>
      <c r="F160" s="61">
        <v>14.7665315150502</v>
      </c>
      <c r="G160" s="61">
        <f>'Primas Crédito'!F160</f>
        <v>79.884887511550602</v>
      </c>
      <c r="H160" s="61">
        <f t="shared" si="2"/>
        <v>94.651419026600806</v>
      </c>
      <c r="I160" s="56">
        <v>112</v>
      </c>
    </row>
    <row r="161" spans="1:9" x14ac:dyDescent="0.25">
      <c r="A161" s="54">
        <v>160</v>
      </c>
      <c r="B161" s="55">
        <v>1</v>
      </c>
      <c r="C161" s="56">
        <v>1594.2374605457501</v>
      </c>
      <c r="D161" s="60">
        <v>117.01779691171799</v>
      </c>
      <c r="E161" s="61">
        <v>177.19837818060199</v>
      </c>
      <c r="F161" s="61">
        <v>14.7665315150502</v>
      </c>
      <c r="G161" s="61">
        <f>'Primas Crédito'!F161</f>
        <v>79.884887511550602</v>
      </c>
      <c r="H161" s="61">
        <f t="shared" si="2"/>
        <v>94.651419026600806</v>
      </c>
      <c r="I161" s="56">
        <v>112</v>
      </c>
    </row>
    <row r="162" spans="1:9" x14ac:dyDescent="0.25">
      <c r="A162" s="54">
        <v>161</v>
      </c>
      <c r="B162" s="55">
        <v>5</v>
      </c>
      <c r="C162" s="56">
        <v>6169.28245584652</v>
      </c>
      <c r="D162" s="60">
        <v>117.01779691171799</v>
      </c>
      <c r="E162" s="61">
        <v>177.19837818060199</v>
      </c>
      <c r="F162" s="61">
        <v>14.7665315150502</v>
      </c>
      <c r="G162" s="61">
        <f>'Primas Crédito'!F162</f>
        <v>79.884887511550602</v>
      </c>
      <c r="H162" s="61">
        <f t="shared" si="2"/>
        <v>94.651419026600806</v>
      </c>
      <c r="I162" s="56">
        <v>112</v>
      </c>
    </row>
    <row r="163" spans="1:9" x14ac:dyDescent="0.25">
      <c r="A163" s="54">
        <v>162</v>
      </c>
      <c r="B163" s="55">
        <v>2</v>
      </c>
      <c r="C163" s="56">
        <v>1913.97486726991</v>
      </c>
      <c r="D163" s="60">
        <v>117.01779691171799</v>
      </c>
      <c r="E163" s="61">
        <v>177.19837818060199</v>
      </c>
      <c r="F163" s="61">
        <v>14.7665315150502</v>
      </c>
      <c r="G163" s="61">
        <f>'Primas Crédito'!F163</f>
        <v>79.884887511550602</v>
      </c>
      <c r="H163" s="61">
        <f t="shared" si="2"/>
        <v>94.651419026600806</v>
      </c>
      <c r="I163" s="56">
        <v>112</v>
      </c>
    </row>
    <row r="164" spans="1:9" x14ac:dyDescent="0.25">
      <c r="A164" s="54">
        <v>163</v>
      </c>
      <c r="B164" s="55">
        <v>3</v>
      </c>
      <c r="C164" s="56">
        <v>3313.5953505294101</v>
      </c>
      <c r="D164" s="60">
        <v>117.01779691171799</v>
      </c>
      <c r="E164" s="61">
        <v>177.19837818060199</v>
      </c>
      <c r="F164" s="61">
        <v>14.7665315150502</v>
      </c>
      <c r="G164" s="61">
        <f>'Primas Crédito'!F164</f>
        <v>79.884887511550602</v>
      </c>
      <c r="H164" s="61">
        <f t="shared" si="2"/>
        <v>94.651419026600806</v>
      </c>
      <c r="I164" s="56">
        <v>112</v>
      </c>
    </row>
    <row r="165" spans="1:9" x14ac:dyDescent="0.25">
      <c r="A165" s="54">
        <v>164</v>
      </c>
      <c r="B165" s="55">
        <v>3</v>
      </c>
      <c r="C165" s="56">
        <v>2216.72146202059</v>
      </c>
      <c r="D165" s="60">
        <v>117.01779691171799</v>
      </c>
      <c r="E165" s="61">
        <v>177.19837818060199</v>
      </c>
      <c r="F165" s="61">
        <v>14.7665315150502</v>
      </c>
      <c r="G165" s="61">
        <f>'Primas Crédito'!F165</f>
        <v>79.884887511550602</v>
      </c>
      <c r="H165" s="61">
        <f t="shared" si="2"/>
        <v>94.651419026600806</v>
      </c>
      <c r="I165" s="56">
        <v>112</v>
      </c>
    </row>
    <row r="166" spans="1:9" x14ac:dyDescent="0.25">
      <c r="A166" s="54">
        <v>165</v>
      </c>
      <c r="B166" s="55">
        <v>2</v>
      </c>
      <c r="C166" s="56">
        <v>2057.40621784624</v>
      </c>
      <c r="D166" s="60">
        <v>117.01779691171799</v>
      </c>
      <c r="E166" s="61">
        <v>177.19837818060199</v>
      </c>
      <c r="F166" s="61">
        <v>14.7665315150502</v>
      </c>
      <c r="G166" s="61">
        <f>'Primas Crédito'!F166</f>
        <v>79.884887511550602</v>
      </c>
      <c r="H166" s="61">
        <f t="shared" si="2"/>
        <v>94.651419026600806</v>
      </c>
      <c r="I166" s="56">
        <v>112</v>
      </c>
    </row>
    <row r="167" spans="1:9" x14ac:dyDescent="0.25">
      <c r="A167" s="54">
        <v>166</v>
      </c>
      <c r="B167" s="55">
        <v>5</v>
      </c>
      <c r="C167" s="56">
        <v>5854.8105913892896</v>
      </c>
      <c r="D167" s="60">
        <v>117.01779691171799</v>
      </c>
      <c r="E167" s="61">
        <v>177.19837818060199</v>
      </c>
      <c r="F167" s="61">
        <v>14.7665315150502</v>
      </c>
      <c r="G167" s="61">
        <f>'Primas Crédito'!F167</f>
        <v>79.884887511550602</v>
      </c>
      <c r="H167" s="61">
        <f t="shared" si="2"/>
        <v>94.651419026600806</v>
      </c>
      <c r="I167" s="56">
        <v>112</v>
      </c>
    </row>
    <row r="168" spans="1:9" x14ac:dyDescent="0.25">
      <c r="A168" s="54">
        <v>167</v>
      </c>
      <c r="B168" s="55">
        <v>2</v>
      </c>
      <c r="C168" s="56">
        <v>1582.32380306347</v>
      </c>
      <c r="D168" s="60">
        <v>117.01779691171799</v>
      </c>
      <c r="E168" s="61">
        <v>177.19837818060199</v>
      </c>
      <c r="F168" s="61">
        <v>14.7665315150502</v>
      </c>
      <c r="G168" s="61">
        <f>'Primas Crédito'!F168</f>
        <v>79.884887511550602</v>
      </c>
      <c r="H168" s="61">
        <f t="shared" si="2"/>
        <v>94.651419026600806</v>
      </c>
      <c r="I168" s="56">
        <v>112</v>
      </c>
    </row>
    <row r="169" spans="1:9" x14ac:dyDescent="0.25">
      <c r="A169" s="54">
        <v>168</v>
      </c>
      <c r="B169" s="55">
        <v>4</v>
      </c>
      <c r="C169" s="56">
        <v>3634.5032133766699</v>
      </c>
      <c r="D169" s="60">
        <v>117.01779691171799</v>
      </c>
      <c r="E169" s="61">
        <v>177.19837818060199</v>
      </c>
      <c r="F169" s="61">
        <v>14.7665315150502</v>
      </c>
      <c r="G169" s="61">
        <f>'Primas Crédito'!F169</f>
        <v>79.884887511550602</v>
      </c>
      <c r="H169" s="61">
        <f t="shared" si="2"/>
        <v>94.651419026600806</v>
      </c>
      <c r="I169" s="56">
        <v>112</v>
      </c>
    </row>
    <row r="170" spans="1:9" x14ac:dyDescent="0.25">
      <c r="A170" s="54">
        <v>169</v>
      </c>
      <c r="B170" s="55">
        <v>2</v>
      </c>
      <c r="C170" s="56">
        <v>2726.8008318524799</v>
      </c>
      <c r="D170" s="60">
        <v>117.01779691171799</v>
      </c>
      <c r="E170" s="61">
        <v>177.19837818060199</v>
      </c>
      <c r="F170" s="61">
        <v>14.7665315150502</v>
      </c>
      <c r="G170" s="61">
        <f>'Primas Crédito'!F170</f>
        <v>79.884887511550602</v>
      </c>
      <c r="H170" s="61">
        <f t="shared" si="2"/>
        <v>94.651419026600806</v>
      </c>
      <c r="I170" s="56">
        <v>112</v>
      </c>
    </row>
    <row r="171" spans="1:9" x14ac:dyDescent="0.25">
      <c r="A171" s="54">
        <v>170</v>
      </c>
      <c r="B171" s="55">
        <v>1</v>
      </c>
      <c r="C171" s="56">
        <v>855.84034885704796</v>
      </c>
      <c r="D171" s="60">
        <v>117.01779691171799</v>
      </c>
      <c r="E171" s="61">
        <v>177.19837818060199</v>
      </c>
      <c r="F171" s="61">
        <v>14.7665315150502</v>
      </c>
      <c r="G171" s="61">
        <f>'Primas Crédito'!F171</f>
        <v>79.884887511550602</v>
      </c>
      <c r="H171" s="61">
        <f t="shared" si="2"/>
        <v>94.651419026600806</v>
      </c>
      <c r="I171" s="56">
        <v>112</v>
      </c>
    </row>
    <row r="172" spans="1:9" x14ac:dyDescent="0.25">
      <c r="A172" s="54">
        <v>171</v>
      </c>
      <c r="B172" s="55">
        <v>4</v>
      </c>
      <c r="C172" s="56">
        <v>3828.1474560904699</v>
      </c>
      <c r="D172" s="60">
        <v>117.01779691171799</v>
      </c>
      <c r="E172" s="61">
        <v>177.19837818060199</v>
      </c>
      <c r="F172" s="61">
        <v>14.7665315150502</v>
      </c>
      <c r="G172" s="61">
        <f>'Primas Crédito'!F172</f>
        <v>79.884887511550602</v>
      </c>
      <c r="H172" s="61">
        <f t="shared" si="2"/>
        <v>94.651419026600806</v>
      </c>
      <c r="I172" s="56">
        <v>112</v>
      </c>
    </row>
    <row r="173" spans="1:9" x14ac:dyDescent="0.25">
      <c r="A173" s="54">
        <v>172</v>
      </c>
      <c r="B173" s="55">
        <v>4</v>
      </c>
      <c r="C173" s="56">
        <v>4600.5548217097703</v>
      </c>
      <c r="D173" s="60">
        <v>117.01779691171799</v>
      </c>
      <c r="E173" s="61">
        <v>177.19837818060199</v>
      </c>
      <c r="F173" s="61">
        <v>14.7665315150502</v>
      </c>
      <c r="G173" s="61">
        <f>'Primas Crédito'!F173</f>
        <v>79.884887511550602</v>
      </c>
      <c r="H173" s="61">
        <f t="shared" si="2"/>
        <v>94.651419026600806</v>
      </c>
      <c r="I173" s="56">
        <v>112</v>
      </c>
    </row>
    <row r="174" spans="1:9" x14ac:dyDescent="0.25">
      <c r="A174" s="54">
        <v>173</v>
      </c>
      <c r="B174" s="55">
        <v>5</v>
      </c>
      <c r="C174" s="56">
        <v>5690.3249367852104</v>
      </c>
      <c r="D174" s="60">
        <v>117.01779691171799</v>
      </c>
      <c r="E174" s="61">
        <v>177.19837818060199</v>
      </c>
      <c r="F174" s="61">
        <v>14.7665315150502</v>
      </c>
      <c r="G174" s="61">
        <f>'Primas Crédito'!F174</f>
        <v>79.884887511550602</v>
      </c>
      <c r="H174" s="61">
        <f t="shared" si="2"/>
        <v>94.651419026600806</v>
      </c>
      <c r="I174" s="56">
        <v>112</v>
      </c>
    </row>
    <row r="175" spans="1:9" x14ac:dyDescent="0.25">
      <c r="A175" s="54">
        <v>174</v>
      </c>
      <c r="B175" s="55">
        <v>4</v>
      </c>
      <c r="C175" s="56">
        <v>4565.8238336765999</v>
      </c>
      <c r="D175" s="60">
        <v>117.01779691171799</v>
      </c>
      <c r="E175" s="61">
        <v>177.19837818060199</v>
      </c>
      <c r="F175" s="61">
        <v>14.7665315150502</v>
      </c>
      <c r="G175" s="61">
        <f>'Primas Crédito'!F175</f>
        <v>79.884887511550602</v>
      </c>
      <c r="H175" s="61">
        <f t="shared" si="2"/>
        <v>94.651419026600806</v>
      </c>
      <c r="I175" s="56">
        <v>112</v>
      </c>
    </row>
    <row r="176" spans="1:9" x14ac:dyDescent="0.25">
      <c r="A176" s="54">
        <v>175</v>
      </c>
      <c r="B176" s="55">
        <v>1</v>
      </c>
      <c r="C176" s="56">
        <v>920.02527561785496</v>
      </c>
      <c r="D176" s="60">
        <v>117.01779691171799</v>
      </c>
      <c r="E176" s="61">
        <v>177.19837818060199</v>
      </c>
      <c r="F176" s="61">
        <v>14.7665315150502</v>
      </c>
      <c r="G176" s="61">
        <f>'Primas Crédito'!F176</f>
        <v>79.884887511550602</v>
      </c>
      <c r="H176" s="61">
        <f t="shared" si="2"/>
        <v>94.651419026600806</v>
      </c>
      <c r="I176" s="56">
        <v>112</v>
      </c>
    </row>
    <row r="177" spans="1:9" x14ac:dyDescent="0.25">
      <c r="A177" s="54">
        <v>176</v>
      </c>
      <c r="B177" s="55">
        <v>1</v>
      </c>
      <c r="C177" s="56">
        <v>607.68449058188605</v>
      </c>
      <c r="D177" s="60">
        <v>117.01779691171799</v>
      </c>
      <c r="E177" s="61">
        <v>177.19837818060199</v>
      </c>
      <c r="F177" s="61">
        <v>14.7665315150502</v>
      </c>
      <c r="G177" s="61">
        <f>'Primas Crédito'!F177</f>
        <v>79.884887511550602</v>
      </c>
      <c r="H177" s="61">
        <f t="shared" si="2"/>
        <v>94.651419026600806</v>
      </c>
      <c r="I177" s="56">
        <v>112</v>
      </c>
    </row>
    <row r="178" spans="1:9" x14ac:dyDescent="0.25">
      <c r="A178" s="54">
        <v>177</v>
      </c>
      <c r="B178" s="55">
        <v>3</v>
      </c>
      <c r="C178" s="56">
        <v>2868.3232686134402</v>
      </c>
      <c r="D178" s="60">
        <v>117.01779691171799</v>
      </c>
      <c r="E178" s="61">
        <v>177.19837818060199</v>
      </c>
      <c r="F178" s="61">
        <v>14.7665315150502</v>
      </c>
      <c r="G178" s="61">
        <f>'Primas Crédito'!F178</f>
        <v>79.884887511550602</v>
      </c>
      <c r="H178" s="61">
        <f t="shared" si="2"/>
        <v>94.651419026600806</v>
      </c>
      <c r="I178" s="56">
        <v>112</v>
      </c>
    </row>
    <row r="179" spans="1:9" x14ac:dyDescent="0.25">
      <c r="A179" s="54">
        <v>178</v>
      </c>
      <c r="B179" s="55">
        <v>3</v>
      </c>
      <c r="C179" s="56">
        <v>3026.18195975348</v>
      </c>
      <c r="D179" s="60">
        <v>117.01779691171799</v>
      </c>
      <c r="E179" s="61">
        <v>177.19837818060199</v>
      </c>
      <c r="F179" s="61">
        <v>14.7665315150502</v>
      </c>
      <c r="G179" s="61">
        <f>'Primas Crédito'!F179</f>
        <v>79.884887511550602</v>
      </c>
      <c r="H179" s="61">
        <f t="shared" si="2"/>
        <v>94.651419026600806</v>
      </c>
      <c r="I179" s="56">
        <v>112</v>
      </c>
    </row>
    <row r="180" spans="1:9" x14ac:dyDescent="0.25">
      <c r="A180" s="54">
        <v>179</v>
      </c>
      <c r="B180" s="55">
        <v>1</v>
      </c>
      <c r="C180" s="56">
        <v>1983.25701764056</v>
      </c>
      <c r="D180" s="60">
        <v>117.01779691171799</v>
      </c>
      <c r="E180" s="61">
        <v>177.19837818060199</v>
      </c>
      <c r="F180" s="61">
        <v>14.7665315150502</v>
      </c>
      <c r="G180" s="61">
        <f>'Primas Crédito'!F180</f>
        <v>79.884887511550602</v>
      </c>
      <c r="H180" s="61">
        <f t="shared" si="2"/>
        <v>94.651419026600806</v>
      </c>
      <c r="I180" s="56">
        <v>112</v>
      </c>
    </row>
    <row r="181" spans="1:9" x14ac:dyDescent="0.25">
      <c r="A181" s="54">
        <v>180</v>
      </c>
      <c r="B181" s="55">
        <v>4</v>
      </c>
      <c r="C181" s="56">
        <v>4894.43803880218</v>
      </c>
      <c r="D181" s="60">
        <v>117.01779691171799</v>
      </c>
      <c r="E181" s="61">
        <v>177.19837818060199</v>
      </c>
      <c r="F181" s="61">
        <v>14.7665315150502</v>
      </c>
      <c r="G181" s="61">
        <f>'Primas Crédito'!F181</f>
        <v>79.884887511550602</v>
      </c>
      <c r="H181" s="61">
        <f t="shared" si="2"/>
        <v>94.651419026600806</v>
      </c>
      <c r="I181" s="56">
        <v>112</v>
      </c>
    </row>
    <row r="182" spans="1:9" x14ac:dyDescent="0.25">
      <c r="A182" s="54">
        <v>181</v>
      </c>
      <c r="B182" s="55">
        <v>2</v>
      </c>
      <c r="C182" s="56">
        <v>1514.52530751574</v>
      </c>
      <c r="D182" s="60">
        <v>117.01779691171799</v>
      </c>
      <c r="E182" s="61">
        <v>177.19837818060199</v>
      </c>
      <c r="F182" s="61">
        <v>14.7665315150502</v>
      </c>
      <c r="G182" s="61">
        <f>'Primas Crédito'!F182</f>
        <v>79.884887511550602</v>
      </c>
      <c r="H182" s="61">
        <f t="shared" si="2"/>
        <v>94.651419026600806</v>
      </c>
      <c r="I182" s="56">
        <v>112</v>
      </c>
    </row>
    <row r="183" spans="1:9" x14ac:dyDescent="0.25">
      <c r="A183" s="54">
        <v>182</v>
      </c>
      <c r="B183" s="55">
        <v>2</v>
      </c>
      <c r="C183" s="56">
        <v>2519.9184450566199</v>
      </c>
      <c r="D183" s="60">
        <v>117.01779691171799</v>
      </c>
      <c r="E183" s="61">
        <v>177.19837818060199</v>
      </c>
      <c r="F183" s="61">
        <v>14.7665315150502</v>
      </c>
      <c r="G183" s="61">
        <f>'Primas Crédito'!F183</f>
        <v>79.884887511550602</v>
      </c>
      <c r="H183" s="61">
        <f t="shared" si="2"/>
        <v>94.651419026600806</v>
      </c>
      <c r="I183" s="56">
        <v>112</v>
      </c>
    </row>
    <row r="184" spans="1:9" x14ac:dyDescent="0.25">
      <c r="A184" s="54">
        <v>183</v>
      </c>
      <c r="B184" s="55">
        <v>4</v>
      </c>
      <c r="C184" s="56">
        <v>4660.6417169946599</v>
      </c>
      <c r="D184" s="60">
        <v>117.01779691171799</v>
      </c>
      <c r="E184" s="61">
        <v>177.19837818060199</v>
      </c>
      <c r="F184" s="61">
        <v>14.7665315150502</v>
      </c>
      <c r="G184" s="61">
        <f>'Primas Crédito'!F184</f>
        <v>79.884887511550602</v>
      </c>
      <c r="H184" s="61">
        <f t="shared" si="2"/>
        <v>94.651419026600806</v>
      </c>
      <c r="I184" s="56">
        <v>112</v>
      </c>
    </row>
    <row r="185" spans="1:9" x14ac:dyDescent="0.25">
      <c r="A185" s="54">
        <v>184</v>
      </c>
      <c r="B185" s="55">
        <v>4</v>
      </c>
      <c r="C185" s="56">
        <v>4428.1750016794704</v>
      </c>
      <c r="D185" s="60">
        <v>117.01779691171799</v>
      </c>
      <c r="E185" s="61">
        <v>177.19837818060199</v>
      </c>
      <c r="F185" s="61">
        <v>14.7665315150502</v>
      </c>
      <c r="G185" s="61">
        <f>'Primas Crédito'!F185</f>
        <v>79.884887511550602</v>
      </c>
      <c r="H185" s="61">
        <f t="shared" si="2"/>
        <v>94.651419026600806</v>
      </c>
      <c r="I185" s="56">
        <v>112</v>
      </c>
    </row>
    <row r="186" spans="1:9" x14ac:dyDescent="0.25">
      <c r="A186" s="54">
        <v>185</v>
      </c>
      <c r="B186" s="55">
        <v>5</v>
      </c>
      <c r="C186" s="56">
        <v>4698.3083069917502</v>
      </c>
      <c r="D186" s="60">
        <v>117.01779691171799</v>
      </c>
      <c r="E186" s="61">
        <v>177.19837818060199</v>
      </c>
      <c r="F186" s="61">
        <v>14.7665315150502</v>
      </c>
      <c r="G186" s="61">
        <f>'Primas Crédito'!F186</f>
        <v>79.884887511550602</v>
      </c>
      <c r="H186" s="61">
        <f t="shared" si="2"/>
        <v>94.651419026600806</v>
      </c>
      <c r="I186" s="56">
        <v>112</v>
      </c>
    </row>
    <row r="187" spans="1:9" x14ac:dyDescent="0.25">
      <c r="A187" s="54">
        <v>186</v>
      </c>
      <c r="B187" s="55">
        <v>3</v>
      </c>
      <c r="C187" s="56">
        <v>3218.1760643903099</v>
      </c>
      <c r="D187" s="60">
        <v>117.01779691171799</v>
      </c>
      <c r="E187" s="61">
        <v>177.19837818060199</v>
      </c>
      <c r="F187" s="61">
        <v>14.7665315150502</v>
      </c>
      <c r="G187" s="61">
        <f>'Primas Crédito'!F187</f>
        <v>79.884887511550602</v>
      </c>
      <c r="H187" s="61">
        <f t="shared" si="2"/>
        <v>94.651419026600806</v>
      </c>
      <c r="I187" s="56">
        <v>112</v>
      </c>
    </row>
    <row r="188" spans="1:9" x14ac:dyDescent="0.25">
      <c r="A188" s="54">
        <v>187</v>
      </c>
      <c r="B188" s="55">
        <v>1</v>
      </c>
      <c r="C188" s="56">
        <v>1124.6177116152701</v>
      </c>
      <c r="D188" s="60">
        <v>117.01779691171799</v>
      </c>
      <c r="E188" s="61">
        <v>177.19837818060199</v>
      </c>
      <c r="F188" s="61">
        <v>14.7665315150502</v>
      </c>
      <c r="G188" s="61">
        <f>'Primas Crédito'!F188</f>
        <v>79.884887511550602</v>
      </c>
      <c r="H188" s="61">
        <f t="shared" si="2"/>
        <v>94.651419026600806</v>
      </c>
      <c r="I188" s="56">
        <v>112</v>
      </c>
    </row>
    <row r="189" spans="1:9" x14ac:dyDescent="0.25">
      <c r="A189" s="54">
        <v>188</v>
      </c>
      <c r="B189" s="55">
        <v>3</v>
      </c>
      <c r="C189" s="56">
        <v>2889.85581292488</v>
      </c>
      <c r="D189" s="60">
        <v>117.01779691171799</v>
      </c>
      <c r="E189" s="61">
        <v>177.19837818060199</v>
      </c>
      <c r="F189" s="61">
        <v>14.7665315150502</v>
      </c>
      <c r="G189" s="61">
        <f>'Primas Crédito'!F189</f>
        <v>79.884887511550602</v>
      </c>
      <c r="H189" s="61">
        <f t="shared" si="2"/>
        <v>94.651419026600806</v>
      </c>
      <c r="I189" s="56">
        <v>112</v>
      </c>
    </row>
    <row r="190" spans="1:9" x14ac:dyDescent="0.25">
      <c r="A190" s="54">
        <v>189</v>
      </c>
      <c r="B190" s="55">
        <v>2</v>
      </c>
      <c r="C190" s="56">
        <v>1845.6590694693</v>
      </c>
      <c r="D190" s="60">
        <v>117.01779691171799</v>
      </c>
      <c r="E190" s="61">
        <v>177.19837818060199</v>
      </c>
      <c r="F190" s="61">
        <v>14.7665315150502</v>
      </c>
      <c r="G190" s="61">
        <f>'Primas Crédito'!F190</f>
        <v>79.884887511550602</v>
      </c>
      <c r="H190" s="61">
        <f t="shared" si="2"/>
        <v>94.651419026600806</v>
      </c>
      <c r="I190" s="56">
        <v>112</v>
      </c>
    </row>
    <row r="191" spans="1:9" x14ac:dyDescent="0.25">
      <c r="A191" s="54">
        <v>190</v>
      </c>
      <c r="B191" s="55">
        <v>0</v>
      </c>
      <c r="C191" s="56">
        <v>0</v>
      </c>
      <c r="D191" s="60">
        <v>117.01779691171799</v>
      </c>
      <c r="E191" s="61">
        <v>177.19837818060199</v>
      </c>
      <c r="F191" s="61">
        <v>14.7665315150502</v>
      </c>
      <c r="G191" s="61">
        <f>'Primas Crédito'!F191</f>
        <v>79.884887511550602</v>
      </c>
      <c r="H191" s="61">
        <f t="shared" si="2"/>
        <v>94.651419026600806</v>
      </c>
      <c r="I191" s="56">
        <v>112</v>
      </c>
    </row>
    <row r="192" spans="1:9" x14ac:dyDescent="0.25">
      <c r="A192" s="54">
        <v>191</v>
      </c>
      <c r="B192" s="55">
        <v>3</v>
      </c>
      <c r="C192" s="56">
        <v>2684.25990027637</v>
      </c>
      <c r="D192" s="60">
        <v>117.01779691171799</v>
      </c>
      <c r="E192" s="61">
        <v>177.19837818060199</v>
      </c>
      <c r="F192" s="61">
        <v>14.7665315150502</v>
      </c>
      <c r="G192" s="61">
        <f>'Primas Crédito'!F192</f>
        <v>79.884887511550602</v>
      </c>
      <c r="H192" s="61">
        <f t="shared" si="2"/>
        <v>94.651419026600806</v>
      </c>
      <c r="I192" s="56">
        <v>112</v>
      </c>
    </row>
    <row r="193" spans="1:9" x14ac:dyDescent="0.25">
      <c r="A193" s="54">
        <v>192</v>
      </c>
      <c r="B193" s="55">
        <v>3</v>
      </c>
      <c r="C193" s="56">
        <v>3076.19597895588</v>
      </c>
      <c r="D193" s="60">
        <v>117.01779691171799</v>
      </c>
      <c r="E193" s="61">
        <v>177.19837818060199</v>
      </c>
      <c r="F193" s="61">
        <v>14.7665315150502</v>
      </c>
      <c r="G193" s="61">
        <f>'Primas Crédito'!F193</f>
        <v>79.884887511550602</v>
      </c>
      <c r="H193" s="61">
        <f t="shared" si="2"/>
        <v>94.651419026600806</v>
      </c>
      <c r="I193" s="56">
        <v>112</v>
      </c>
    </row>
    <row r="194" spans="1:9" x14ac:dyDescent="0.25">
      <c r="A194" s="54">
        <v>193</v>
      </c>
      <c r="B194" s="55">
        <v>4</v>
      </c>
      <c r="C194" s="56">
        <v>3842.4255210788401</v>
      </c>
      <c r="D194" s="60">
        <v>117.01779691171799</v>
      </c>
      <c r="E194" s="61">
        <v>177.19837818060199</v>
      </c>
      <c r="F194" s="61">
        <v>14.7665315150502</v>
      </c>
      <c r="G194" s="61">
        <f>'Primas Crédito'!F194</f>
        <v>79.884887511550602</v>
      </c>
      <c r="H194" s="61">
        <f t="shared" si="2"/>
        <v>94.651419026600806</v>
      </c>
      <c r="I194" s="56">
        <v>112</v>
      </c>
    </row>
    <row r="195" spans="1:9" x14ac:dyDescent="0.25">
      <c r="A195" s="54">
        <v>194</v>
      </c>
      <c r="B195" s="55">
        <v>1</v>
      </c>
      <c r="C195" s="56">
        <v>1419.69271853245</v>
      </c>
      <c r="D195" s="60">
        <v>117.01779691171799</v>
      </c>
      <c r="E195" s="61">
        <v>177.19837818060199</v>
      </c>
      <c r="F195" s="61">
        <v>14.7665315150502</v>
      </c>
      <c r="G195" s="61">
        <f>'Primas Crédito'!F195</f>
        <v>79.884887511550602</v>
      </c>
      <c r="H195" s="61">
        <f t="shared" ref="H195:H258" si="3">G195+F195</f>
        <v>94.651419026600806</v>
      </c>
      <c r="I195" s="56">
        <v>112</v>
      </c>
    </row>
    <row r="196" spans="1:9" x14ac:dyDescent="0.25">
      <c r="A196" s="54">
        <v>195</v>
      </c>
      <c r="B196" s="55">
        <v>4</v>
      </c>
      <c r="C196" s="56">
        <v>4195.4268877723498</v>
      </c>
      <c r="D196" s="60">
        <v>117.01779691171799</v>
      </c>
      <c r="E196" s="61">
        <v>177.19837818060199</v>
      </c>
      <c r="F196" s="61">
        <v>14.7665315150502</v>
      </c>
      <c r="G196" s="61">
        <f>'Primas Crédito'!F196</f>
        <v>79.884887511550602</v>
      </c>
      <c r="H196" s="61">
        <f t="shared" si="3"/>
        <v>94.651419026600806</v>
      </c>
      <c r="I196" s="56">
        <v>112</v>
      </c>
    </row>
    <row r="197" spans="1:9" x14ac:dyDescent="0.25">
      <c r="A197" s="54">
        <v>196</v>
      </c>
      <c r="B197" s="55">
        <v>3</v>
      </c>
      <c r="C197" s="56">
        <v>3268.76013368349</v>
      </c>
      <c r="D197" s="60">
        <v>117.01779691171799</v>
      </c>
      <c r="E197" s="61">
        <v>177.19837818060199</v>
      </c>
      <c r="F197" s="61">
        <v>14.7665315150502</v>
      </c>
      <c r="G197" s="61">
        <f>'Primas Crédito'!F197</f>
        <v>79.884887511550602</v>
      </c>
      <c r="H197" s="61">
        <f t="shared" si="3"/>
        <v>94.651419026600806</v>
      </c>
      <c r="I197" s="56">
        <v>112</v>
      </c>
    </row>
    <row r="198" spans="1:9" x14ac:dyDescent="0.25">
      <c r="A198" s="54">
        <v>197</v>
      </c>
      <c r="B198" s="55">
        <v>0</v>
      </c>
      <c r="C198" s="56">
        <v>0</v>
      </c>
      <c r="D198" s="60">
        <v>117.01779691171799</v>
      </c>
      <c r="E198" s="61">
        <v>177.19837818060199</v>
      </c>
      <c r="F198" s="61">
        <v>14.7665315150502</v>
      </c>
      <c r="G198" s="61">
        <f>'Primas Crédito'!F198</f>
        <v>79.884887511550602</v>
      </c>
      <c r="H198" s="61">
        <f t="shared" si="3"/>
        <v>94.651419026600806</v>
      </c>
      <c r="I198" s="56">
        <v>112</v>
      </c>
    </row>
    <row r="199" spans="1:9" x14ac:dyDescent="0.25">
      <c r="A199" s="54">
        <v>198</v>
      </c>
      <c r="B199" s="55">
        <v>3</v>
      </c>
      <c r="C199" s="56">
        <v>3324.6838595817999</v>
      </c>
      <c r="D199" s="60">
        <v>117.01779691171799</v>
      </c>
      <c r="E199" s="61">
        <v>177.19837818060199</v>
      </c>
      <c r="F199" s="61">
        <v>14.7665315150502</v>
      </c>
      <c r="G199" s="61">
        <f>'Primas Crédito'!F199</f>
        <v>79.884887511550602</v>
      </c>
      <c r="H199" s="61">
        <f t="shared" si="3"/>
        <v>94.651419026600806</v>
      </c>
      <c r="I199" s="56">
        <v>112</v>
      </c>
    </row>
    <row r="200" spans="1:9" x14ac:dyDescent="0.25">
      <c r="A200" s="54">
        <v>199</v>
      </c>
      <c r="B200" s="55">
        <v>1</v>
      </c>
      <c r="C200" s="56">
        <v>1205.5970918150399</v>
      </c>
      <c r="D200" s="60">
        <v>117.01779691171799</v>
      </c>
      <c r="E200" s="61">
        <v>177.19837818060199</v>
      </c>
      <c r="F200" s="61">
        <v>14.7665315150502</v>
      </c>
      <c r="G200" s="61">
        <f>'Primas Crédito'!F200</f>
        <v>79.884887511550602</v>
      </c>
      <c r="H200" s="61">
        <f t="shared" si="3"/>
        <v>94.651419026600806</v>
      </c>
      <c r="I200" s="56">
        <v>112</v>
      </c>
    </row>
    <row r="201" spans="1:9" x14ac:dyDescent="0.25">
      <c r="A201" s="54">
        <v>200</v>
      </c>
      <c r="B201" s="55">
        <v>3</v>
      </c>
      <c r="C201" s="56">
        <v>3293.0857440621598</v>
      </c>
      <c r="D201" s="60">
        <v>117.01779691171799</v>
      </c>
      <c r="E201" s="61">
        <v>177.19837818060199</v>
      </c>
      <c r="F201" s="61">
        <v>14.7665315150502</v>
      </c>
      <c r="G201" s="61">
        <f>'Primas Crédito'!F201</f>
        <v>79.884887511550602</v>
      </c>
      <c r="H201" s="61">
        <f t="shared" si="3"/>
        <v>94.651419026600806</v>
      </c>
      <c r="I201" s="56">
        <v>112</v>
      </c>
    </row>
    <row r="202" spans="1:9" x14ac:dyDescent="0.25">
      <c r="A202" s="54">
        <v>201</v>
      </c>
      <c r="B202" s="55">
        <v>2</v>
      </c>
      <c r="C202" s="56">
        <v>1528.6695439206901</v>
      </c>
      <c r="D202" s="60">
        <v>117.01779691171799</v>
      </c>
      <c r="E202" s="61">
        <v>177.19837818060199</v>
      </c>
      <c r="F202" s="61">
        <v>14.7665315150502</v>
      </c>
      <c r="G202" s="61">
        <f>'Primas Crédito'!F202</f>
        <v>79.884887511550602</v>
      </c>
      <c r="H202" s="61">
        <f t="shared" si="3"/>
        <v>94.651419026600806</v>
      </c>
      <c r="I202" s="56">
        <v>112</v>
      </c>
    </row>
    <row r="203" spans="1:9" x14ac:dyDescent="0.25">
      <c r="A203" s="54">
        <v>202</v>
      </c>
      <c r="B203" s="55">
        <v>3</v>
      </c>
      <c r="C203" s="56">
        <v>4076.0167046451802</v>
      </c>
      <c r="D203" s="60">
        <v>117.01779691171799</v>
      </c>
      <c r="E203" s="61">
        <v>177.19837818060199</v>
      </c>
      <c r="F203" s="61">
        <v>14.7665315150502</v>
      </c>
      <c r="G203" s="61">
        <f>'Primas Crédito'!F203</f>
        <v>79.884887511550602</v>
      </c>
      <c r="H203" s="61">
        <f t="shared" si="3"/>
        <v>94.651419026600806</v>
      </c>
      <c r="I203" s="56">
        <v>112</v>
      </c>
    </row>
    <row r="204" spans="1:9" x14ac:dyDescent="0.25">
      <c r="A204" s="54">
        <v>203</v>
      </c>
      <c r="B204" s="55">
        <v>3</v>
      </c>
      <c r="C204" s="56">
        <v>3637.9191985764</v>
      </c>
      <c r="D204" s="60">
        <v>117.01779691171799</v>
      </c>
      <c r="E204" s="61">
        <v>177.19837818060199</v>
      </c>
      <c r="F204" s="61">
        <v>14.7665315150502</v>
      </c>
      <c r="G204" s="61">
        <f>'Primas Crédito'!F204</f>
        <v>79.884887511550602</v>
      </c>
      <c r="H204" s="61">
        <f t="shared" si="3"/>
        <v>94.651419026600806</v>
      </c>
      <c r="I204" s="56">
        <v>112</v>
      </c>
    </row>
    <row r="205" spans="1:9" x14ac:dyDescent="0.25">
      <c r="A205" s="54">
        <v>204</v>
      </c>
      <c r="B205" s="55">
        <v>2</v>
      </c>
      <c r="C205" s="56">
        <v>2432.3719933951402</v>
      </c>
      <c r="D205" s="60">
        <v>117.01779691171799</v>
      </c>
      <c r="E205" s="61">
        <v>177.19837818060199</v>
      </c>
      <c r="F205" s="61">
        <v>14.7665315150502</v>
      </c>
      <c r="G205" s="61">
        <f>'Primas Crédito'!F205</f>
        <v>79.884887511550602</v>
      </c>
      <c r="H205" s="61">
        <f t="shared" si="3"/>
        <v>94.651419026600806</v>
      </c>
      <c r="I205" s="56">
        <v>112</v>
      </c>
    </row>
    <row r="206" spans="1:9" x14ac:dyDescent="0.25">
      <c r="A206" s="54">
        <v>205</v>
      </c>
      <c r="B206" s="55">
        <v>2</v>
      </c>
      <c r="C206" s="56">
        <v>2256.4695599513102</v>
      </c>
      <c r="D206" s="60">
        <v>117.01779691171799</v>
      </c>
      <c r="E206" s="61">
        <v>177.19837818060199</v>
      </c>
      <c r="F206" s="61">
        <v>14.7665315150502</v>
      </c>
      <c r="G206" s="61">
        <f>'Primas Crédito'!F206</f>
        <v>79.884887511550602</v>
      </c>
      <c r="H206" s="61">
        <f t="shared" si="3"/>
        <v>94.651419026600806</v>
      </c>
      <c r="I206" s="56">
        <v>112</v>
      </c>
    </row>
    <row r="207" spans="1:9" x14ac:dyDescent="0.25">
      <c r="A207" s="54">
        <v>206</v>
      </c>
      <c r="B207" s="55">
        <v>2</v>
      </c>
      <c r="C207" s="56">
        <v>2386.9855859746399</v>
      </c>
      <c r="D207" s="60">
        <v>117.01779691171799</v>
      </c>
      <c r="E207" s="61">
        <v>177.19837818060199</v>
      </c>
      <c r="F207" s="61">
        <v>14.7665315150502</v>
      </c>
      <c r="G207" s="61">
        <f>'Primas Crédito'!F207</f>
        <v>79.884887511550602</v>
      </c>
      <c r="H207" s="61">
        <f t="shared" si="3"/>
        <v>94.651419026600806</v>
      </c>
      <c r="I207" s="56">
        <v>112</v>
      </c>
    </row>
    <row r="208" spans="1:9" x14ac:dyDescent="0.25">
      <c r="A208" s="54">
        <v>207</v>
      </c>
      <c r="B208" s="55">
        <v>3</v>
      </c>
      <c r="C208" s="56">
        <v>2889.7581290961198</v>
      </c>
      <c r="D208" s="60">
        <v>117.01779691171799</v>
      </c>
      <c r="E208" s="61">
        <v>177.19837818060199</v>
      </c>
      <c r="F208" s="61">
        <v>14.7665315150502</v>
      </c>
      <c r="G208" s="61">
        <f>'Primas Crédito'!F208</f>
        <v>79.884887511550602</v>
      </c>
      <c r="H208" s="61">
        <f t="shared" si="3"/>
        <v>94.651419026600806</v>
      </c>
      <c r="I208" s="56">
        <v>112</v>
      </c>
    </row>
    <row r="209" spans="1:9" x14ac:dyDescent="0.25">
      <c r="A209" s="54">
        <v>208</v>
      </c>
      <c r="B209" s="55">
        <v>0</v>
      </c>
      <c r="C209" s="56">
        <v>0</v>
      </c>
      <c r="D209" s="60">
        <v>117.01779691171799</v>
      </c>
      <c r="E209" s="61">
        <v>177.19837818060199</v>
      </c>
      <c r="F209" s="61">
        <v>14.7665315150502</v>
      </c>
      <c r="G209" s="61">
        <f>'Primas Crédito'!F209</f>
        <v>79.884887511550602</v>
      </c>
      <c r="H209" s="61">
        <f t="shared" si="3"/>
        <v>94.651419026600806</v>
      </c>
      <c r="I209" s="56">
        <v>112</v>
      </c>
    </row>
    <row r="210" spans="1:9" x14ac:dyDescent="0.25">
      <c r="A210" s="54">
        <v>209</v>
      </c>
      <c r="B210" s="55">
        <v>3</v>
      </c>
      <c r="C210" s="56">
        <v>3227.8168034360401</v>
      </c>
      <c r="D210" s="60">
        <v>117.01779691171799</v>
      </c>
      <c r="E210" s="61">
        <v>177.19837818060199</v>
      </c>
      <c r="F210" s="61">
        <v>14.7665315150502</v>
      </c>
      <c r="G210" s="61">
        <f>'Primas Crédito'!F210</f>
        <v>79.884887511550602</v>
      </c>
      <c r="H210" s="61">
        <f t="shared" si="3"/>
        <v>94.651419026600806</v>
      </c>
      <c r="I210" s="56">
        <v>112</v>
      </c>
    </row>
    <row r="211" spans="1:9" x14ac:dyDescent="0.25">
      <c r="A211" s="54">
        <v>210</v>
      </c>
      <c r="B211" s="55">
        <v>3</v>
      </c>
      <c r="C211" s="56">
        <v>2673.0690749120099</v>
      </c>
      <c r="D211" s="60">
        <v>117.01779691171799</v>
      </c>
      <c r="E211" s="61">
        <v>177.19837818060199</v>
      </c>
      <c r="F211" s="61">
        <v>14.7665315150502</v>
      </c>
      <c r="G211" s="61">
        <f>'Primas Crédito'!F211</f>
        <v>79.884887511550602</v>
      </c>
      <c r="H211" s="61">
        <f t="shared" si="3"/>
        <v>94.651419026600806</v>
      </c>
      <c r="I211" s="56">
        <v>112</v>
      </c>
    </row>
    <row r="212" spans="1:9" x14ac:dyDescent="0.25">
      <c r="A212" s="54">
        <v>211</v>
      </c>
      <c r="B212" s="55">
        <v>5</v>
      </c>
      <c r="C212" s="56">
        <v>7209.5595378164398</v>
      </c>
      <c r="D212" s="60">
        <v>117.01779691171799</v>
      </c>
      <c r="E212" s="61">
        <v>177.19837818060199</v>
      </c>
      <c r="F212" s="61">
        <v>14.7665315150502</v>
      </c>
      <c r="G212" s="61">
        <f>'Primas Crédito'!F212</f>
        <v>79.884887511550602</v>
      </c>
      <c r="H212" s="61">
        <f t="shared" si="3"/>
        <v>94.651419026600806</v>
      </c>
      <c r="I212" s="56">
        <v>112</v>
      </c>
    </row>
    <row r="213" spans="1:9" x14ac:dyDescent="0.25">
      <c r="A213" s="54">
        <v>212</v>
      </c>
      <c r="B213" s="55">
        <v>3</v>
      </c>
      <c r="C213" s="56">
        <v>3596.8978793259798</v>
      </c>
      <c r="D213" s="60">
        <v>117.01779691171799</v>
      </c>
      <c r="E213" s="61">
        <v>177.19837818060199</v>
      </c>
      <c r="F213" s="61">
        <v>14.7665315150502</v>
      </c>
      <c r="G213" s="61">
        <f>'Primas Crédito'!F213</f>
        <v>79.884887511550602</v>
      </c>
      <c r="H213" s="61">
        <f t="shared" si="3"/>
        <v>94.651419026600806</v>
      </c>
      <c r="I213" s="56">
        <v>112</v>
      </c>
    </row>
    <row r="214" spans="1:9" x14ac:dyDescent="0.25">
      <c r="A214" s="54">
        <v>213</v>
      </c>
      <c r="B214" s="55">
        <v>1</v>
      </c>
      <c r="C214" s="56">
        <v>806.584793273071</v>
      </c>
      <c r="D214" s="60">
        <v>117.01779691171799</v>
      </c>
      <c r="E214" s="61">
        <v>177.19837818060199</v>
      </c>
      <c r="F214" s="61">
        <v>14.7665315150502</v>
      </c>
      <c r="G214" s="61">
        <f>'Primas Crédito'!F214</f>
        <v>79.884887511550602</v>
      </c>
      <c r="H214" s="61">
        <f t="shared" si="3"/>
        <v>94.651419026600806</v>
      </c>
      <c r="I214" s="56">
        <v>112</v>
      </c>
    </row>
    <row r="215" spans="1:9" x14ac:dyDescent="0.25">
      <c r="A215" s="54">
        <v>214</v>
      </c>
      <c r="B215" s="55">
        <v>0</v>
      </c>
      <c r="C215" s="56">
        <v>0</v>
      </c>
      <c r="D215" s="60">
        <v>117.01779691171799</v>
      </c>
      <c r="E215" s="61">
        <v>177.19837818060199</v>
      </c>
      <c r="F215" s="61">
        <v>14.7665315150502</v>
      </c>
      <c r="G215" s="61">
        <f>'Primas Crédito'!F215</f>
        <v>79.884887511550602</v>
      </c>
      <c r="H215" s="61">
        <f t="shared" si="3"/>
        <v>94.651419026600806</v>
      </c>
      <c r="I215" s="56">
        <v>112</v>
      </c>
    </row>
    <row r="216" spans="1:9" x14ac:dyDescent="0.25">
      <c r="A216" s="54">
        <v>215</v>
      </c>
      <c r="B216" s="55">
        <v>2</v>
      </c>
      <c r="C216" s="56">
        <v>2571.2954709331202</v>
      </c>
      <c r="D216" s="60">
        <v>117.01779691171799</v>
      </c>
      <c r="E216" s="61">
        <v>177.19837818060199</v>
      </c>
      <c r="F216" s="61">
        <v>14.7665315150502</v>
      </c>
      <c r="G216" s="61">
        <f>'Primas Crédito'!F216</f>
        <v>79.884887511550602</v>
      </c>
      <c r="H216" s="61">
        <f t="shared" si="3"/>
        <v>94.651419026600806</v>
      </c>
      <c r="I216" s="56">
        <v>112</v>
      </c>
    </row>
    <row r="217" spans="1:9" x14ac:dyDescent="0.25">
      <c r="A217" s="54">
        <v>216</v>
      </c>
      <c r="B217" s="55">
        <v>1</v>
      </c>
      <c r="C217" s="56">
        <v>917.80327348051799</v>
      </c>
      <c r="D217" s="60">
        <v>117.01779691171799</v>
      </c>
      <c r="E217" s="61">
        <v>177.19837818060199</v>
      </c>
      <c r="F217" s="61">
        <v>14.7665315150502</v>
      </c>
      <c r="G217" s="61">
        <f>'Primas Crédito'!F217</f>
        <v>79.884887511550602</v>
      </c>
      <c r="H217" s="61">
        <f t="shared" si="3"/>
        <v>94.651419026600806</v>
      </c>
      <c r="I217" s="56">
        <v>112</v>
      </c>
    </row>
    <row r="218" spans="1:9" x14ac:dyDescent="0.25">
      <c r="A218" s="54">
        <v>217</v>
      </c>
      <c r="B218" s="55">
        <v>3</v>
      </c>
      <c r="C218" s="56">
        <v>3082.9076257860802</v>
      </c>
      <c r="D218" s="60">
        <v>117.01779691171799</v>
      </c>
      <c r="E218" s="61">
        <v>177.19837818060199</v>
      </c>
      <c r="F218" s="61">
        <v>14.7665315150502</v>
      </c>
      <c r="G218" s="61">
        <f>'Primas Crédito'!F218</f>
        <v>79.884887511550602</v>
      </c>
      <c r="H218" s="61">
        <f t="shared" si="3"/>
        <v>94.651419026600806</v>
      </c>
      <c r="I218" s="56">
        <v>112</v>
      </c>
    </row>
    <row r="219" spans="1:9" x14ac:dyDescent="0.25">
      <c r="A219" s="54">
        <v>218</v>
      </c>
      <c r="B219" s="55">
        <v>3</v>
      </c>
      <c r="C219" s="56">
        <v>3808.85677928623</v>
      </c>
      <c r="D219" s="60">
        <v>117.01779691171799</v>
      </c>
      <c r="E219" s="61">
        <v>177.19837818060199</v>
      </c>
      <c r="F219" s="61">
        <v>14.7665315150502</v>
      </c>
      <c r="G219" s="61">
        <f>'Primas Crédito'!F219</f>
        <v>79.884887511550602</v>
      </c>
      <c r="H219" s="61">
        <f t="shared" si="3"/>
        <v>94.651419026600806</v>
      </c>
      <c r="I219" s="56">
        <v>112</v>
      </c>
    </row>
    <row r="220" spans="1:9" x14ac:dyDescent="0.25">
      <c r="A220" s="54">
        <v>219</v>
      </c>
      <c r="B220" s="55">
        <v>2</v>
      </c>
      <c r="C220" s="56">
        <v>2353.36007465903</v>
      </c>
      <c r="D220" s="60">
        <v>117.01779691171799</v>
      </c>
      <c r="E220" s="61">
        <v>177.19837818060199</v>
      </c>
      <c r="F220" s="61">
        <v>14.7665315150502</v>
      </c>
      <c r="G220" s="61">
        <f>'Primas Crédito'!F220</f>
        <v>79.884887511550602</v>
      </c>
      <c r="H220" s="61">
        <f t="shared" si="3"/>
        <v>94.651419026600806</v>
      </c>
      <c r="I220" s="56">
        <v>112</v>
      </c>
    </row>
    <row r="221" spans="1:9" x14ac:dyDescent="0.25">
      <c r="A221" s="54">
        <v>220</v>
      </c>
      <c r="B221" s="55">
        <v>2</v>
      </c>
      <c r="C221" s="56">
        <v>2800.0722195181402</v>
      </c>
      <c r="D221" s="60">
        <v>117.01779691171799</v>
      </c>
      <c r="E221" s="61">
        <v>177.19837818060199</v>
      </c>
      <c r="F221" s="61">
        <v>14.7665315150502</v>
      </c>
      <c r="G221" s="61">
        <f>'Primas Crédito'!F221</f>
        <v>79.884887511550602</v>
      </c>
      <c r="H221" s="61">
        <f t="shared" si="3"/>
        <v>94.651419026600806</v>
      </c>
      <c r="I221" s="56">
        <v>112</v>
      </c>
    </row>
    <row r="222" spans="1:9" x14ac:dyDescent="0.25">
      <c r="A222" s="54">
        <v>221</v>
      </c>
      <c r="B222" s="55">
        <v>1</v>
      </c>
      <c r="C222" s="56">
        <v>821.08685605152505</v>
      </c>
      <c r="D222" s="60">
        <v>117.01779691171799</v>
      </c>
      <c r="E222" s="61">
        <v>177.19837818060199</v>
      </c>
      <c r="F222" s="61">
        <v>14.7665315150502</v>
      </c>
      <c r="G222" s="61">
        <f>'Primas Crédito'!F222</f>
        <v>79.884887511550602</v>
      </c>
      <c r="H222" s="61">
        <f t="shared" si="3"/>
        <v>94.651419026600806</v>
      </c>
      <c r="I222" s="56">
        <v>112</v>
      </c>
    </row>
    <row r="223" spans="1:9" x14ac:dyDescent="0.25">
      <c r="A223" s="54">
        <v>222</v>
      </c>
      <c r="B223" s="55">
        <v>5</v>
      </c>
      <c r="C223" s="56">
        <v>4714.3534722549402</v>
      </c>
      <c r="D223" s="60">
        <v>117.01779691171799</v>
      </c>
      <c r="E223" s="61">
        <v>177.19837818060199</v>
      </c>
      <c r="F223" s="61">
        <v>14.7665315150502</v>
      </c>
      <c r="G223" s="61">
        <f>'Primas Crédito'!F223</f>
        <v>79.884887511550602</v>
      </c>
      <c r="H223" s="61">
        <f t="shared" si="3"/>
        <v>94.651419026600806</v>
      </c>
      <c r="I223" s="56">
        <v>112</v>
      </c>
    </row>
    <row r="224" spans="1:9" x14ac:dyDescent="0.25">
      <c r="A224" s="54">
        <v>223</v>
      </c>
      <c r="B224" s="55">
        <v>1</v>
      </c>
      <c r="C224" s="56">
        <v>1078.8194432918399</v>
      </c>
      <c r="D224" s="60">
        <v>117.01779691171799</v>
      </c>
      <c r="E224" s="61">
        <v>177.19837818060199</v>
      </c>
      <c r="F224" s="61">
        <v>14.7665315150502</v>
      </c>
      <c r="G224" s="61">
        <f>'Primas Crédito'!F224</f>
        <v>79.884887511550602</v>
      </c>
      <c r="H224" s="61">
        <f t="shared" si="3"/>
        <v>94.651419026600806</v>
      </c>
      <c r="I224" s="56">
        <v>112</v>
      </c>
    </row>
    <row r="225" spans="1:9" x14ac:dyDescent="0.25">
      <c r="A225" s="54">
        <v>224</v>
      </c>
      <c r="B225" s="55">
        <v>4</v>
      </c>
      <c r="C225" s="56">
        <v>3827.2648180628098</v>
      </c>
      <c r="D225" s="60">
        <v>117.01779691171799</v>
      </c>
      <c r="E225" s="61">
        <v>177.19837818060199</v>
      </c>
      <c r="F225" s="61">
        <v>14.7665315150502</v>
      </c>
      <c r="G225" s="61">
        <f>'Primas Crédito'!F225</f>
        <v>79.884887511550602</v>
      </c>
      <c r="H225" s="61">
        <f t="shared" si="3"/>
        <v>94.651419026600806</v>
      </c>
      <c r="I225" s="56">
        <v>112</v>
      </c>
    </row>
    <row r="226" spans="1:9" x14ac:dyDescent="0.25">
      <c r="A226" s="54">
        <v>225</v>
      </c>
      <c r="B226" s="55">
        <v>4</v>
      </c>
      <c r="C226" s="56">
        <v>4059.23735118698</v>
      </c>
      <c r="D226" s="60">
        <v>117.01779691171799</v>
      </c>
      <c r="E226" s="61">
        <v>177.19837818060199</v>
      </c>
      <c r="F226" s="61">
        <v>14.7665315150502</v>
      </c>
      <c r="G226" s="61">
        <f>'Primas Crédito'!F226</f>
        <v>79.884887511550602</v>
      </c>
      <c r="H226" s="61">
        <f t="shared" si="3"/>
        <v>94.651419026600806</v>
      </c>
      <c r="I226" s="56">
        <v>112</v>
      </c>
    </row>
    <row r="227" spans="1:9" x14ac:dyDescent="0.25">
      <c r="A227" s="54">
        <v>226</v>
      </c>
      <c r="B227" s="55">
        <v>2</v>
      </c>
      <c r="C227" s="56">
        <v>2472.92317372969</v>
      </c>
      <c r="D227" s="60">
        <v>117.01779691171799</v>
      </c>
      <c r="E227" s="61">
        <v>177.19837818060199</v>
      </c>
      <c r="F227" s="61">
        <v>14.7665315150502</v>
      </c>
      <c r="G227" s="61">
        <f>'Primas Crédito'!F227</f>
        <v>79.884887511550602</v>
      </c>
      <c r="H227" s="61">
        <f t="shared" si="3"/>
        <v>94.651419026600806</v>
      </c>
      <c r="I227" s="56">
        <v>112</v>
      </c>
    </row>
    <row r="228" spans="1:9" x14ac:dyDescent="0.25">
      <c r="A228" s="54">
        <v>227</v>
      </c>
      <c r="B228" s="55">
        <v>3</v>
      </c>
      <c r="C228" s="56">
        <v>2393.6644613164199</v>
      </c>
      <c r="D228" s="60">
        <v>117.01779691171799</v>
      </c>
      <c r="E228" s="61">
        <v>177.19837818060199</v>
      </c>
      <c r="F228" s="61">
        <v>14.7665315150502</v>
      </c>
      <c r="G228" s="61">
        <f>'Primas Crédito'!F228</f>
        <v>79.884887511550602</v>
      </c>
      <c r="H228" s="61">
        <f t="shared" si="3"/>
        <v>94.651419026600806</v>
      </c>
      <c r="I228" s="56">
        <v>112</v>
      </c>
    </row>
    <row r="229" spans="1:9" x14ac:dyDescent="0.25">
      <c r="A229" s="54">
        <v>228</v>
      </c>
      <c r="B229" s="55">
        <v>3</v>
      </c>
      <c r="C229" s="56">
        <v>3809.4470094892899</v>
      </c>
      <c r="D229" s="60">
        <v>117.01779691171799</v>
      </c>
      <c r="E229" s="61">
        <v>177.19837818060199</v>
      </c>
      <c r="F229" s="61">
        <v>14.7665315150502</v>
      </c>
      <c r="G229" s="61">
        <f>'Primas Crédito'!F229</f>
        <v>79.884887511550602</v>
      </c>
      <c r="H229" s="61">
        <f t="shared" si="3"/>
        <v>94.651419026600806</v>
      </c>
      <c r="I229" s="56">
        <v>112</v>
      </c>
    </row>
    <row r="230" spans="1:9" x14ac:dyDescent="0.25">
      <c r="A230" s="54">
        <v>229</v>
      </c>
      <c r="B230" s="55">
        <v>2</v>
      </c>
      <c r="C230" s="56">
        <v>2039.3139110249499</v>
      </c>
      <c r="D230" s="60">
        <v>117.01779691171799</v>
      </c>
      <c r="E230" s="61">
        <v>177.19837818060199</v>
      </c>
      <c r="F230" s="61">
        <v>14.7665315150502</v>
      </c>
      <c r="G230" s="61">
        <f>'Primas Crédito'!F230</f>
        <v>79.884887511550602</v>
      </c>
      <c r="H230" s="61">
        <f t="shared" si="3"/>
        <v>94.651419026600806</v>
      </c>
      <c r="I230" s="56">
        <v>112</v>
      </c>
    </row>
    <row r="231" spans="1:9" x14ac:dyDescent="0.25">
      <c r="A231" s="54">
        <v>230</v>
      </c>
      <c r="B231" s="55">
        <v>3</v>
      </c>
      <c r="C231" s="56">
        <v>3781.5927786177999</v>
      </c>
      <c r="D231" s="60">
        <v>117.01779691171799</v>
      </c>
      <c r="E231" s="61">
        <v>177.19837818060199</v>
      </c>
      <c r="F231" s="61">
        <v>14.7665315150502</v>
      </c>
      <c r="G231" s="61">
        <f>'Primas Crédito'!F231</f>
        <v>79.884887511550602</v>
      </c>
      <c r="H231" s="61">
        <f t="shared" si="3"/>
        <v>94.651419026600806</v>
      </c>
      <c r="I231" s="56">
        <v>112</v>
      </c>
    </row>
    <row r="232" spans="1:9" x14ac:dyDescent="0.25">
      <c r="A232" s="54">
        <v>231</v>
      </c>
      <c r="B232" s="55">
        <v>1</v>
      </c>
      <c r="C232" s="56">
        <v>1456.6876368072101</v>
      </c>
      <c r="D232" s="60">
        <v>117.01779691171799</v>
      </c>
      <c r="E232" s="61">
        <v>177.19837818060199</v>
      </c>
      <c r="F232" s="61">
        <v>14.7665315150502</v>
      </c>
      <c r="G232" s="61">
        <f>'Primas Crédito'!F232</f>
        <v>79.884887511550602</v>
      </c>
      <c r="H232" s="61">
        <f t="shared" si="3"/>
        <v>94.651419026600806</v>
      </c>
      <c r="I232" s="56">
        <v>112</v>
      </c>
    </row>
    <row r="233" spans="1:9" x14ac:dyDescent="0.25">
      <c r="A233" s="54">
        <v>232</v>
      </c>
      <c r="B233" s="55">
        <v>4</v>
      </c>
      <c r="C233" s="56">
        <v>4358.4356151887496</v>
      </c>
      <c r="D233" s="60">
        <v>117.01779691171799</v>
      </c>
      <c r="E233" s="61">
        <v>177.19837818060199</v>
      </c>
      <c r="F233" s="61">
        <v>14.7665315150502</v>
      </c>
      <c r="G233" s="61">
        <f>'Primas Crédito'!F233</f>
        <v>79.884887511550602</v>
      </c>
      <c r="H233" s="61">
        <f t="shared" si="3"/>
        <v>94.651419026600806</v>
      </c>
      <c r="I233" s="56">
        <v>112</v>
      </c>
    </row>
    <row r="234" spans="1:9" x14ac:dyDescent="0.25">
      <c r="A234" s="54">
        <v>233</v>
      </c>
      <c r="B234" s="55">
        <v>6</v>
      </c>
      <c r="C234" s="56">
        <v>7471.3124589979197</v>
      </c>
      <c r="D234" s="60">
        <v>117.01779691171799</v>
      </c>
      <c r="E234" s="61">
        <v>177.19837818060199</v>
      </c>
      <c r="F234" s="61">
        <v>14.7665315150502</v>
      </c>
      <c r="G234" s="61">
        <f>'Primas Crédito'!F234</f>
        <v>79.884887511550602</v>
      </c>
      <c r="H234" s="61">
        <f t="shared" si="3"/>
        <v>94.651419026600806</v>
      </c>
      <c r="I234" s="56">
        <v>112</v>
      </c>
    </row>
    <row r="235" spans="1:9" x14ac:dyDescent="0.25">
      <c r="A235" s="54">
        <v>234</v>
      </c>
      <c r="B235" s="55">
        <v>3</v>
      </c>
      <c r="C235" s="56">
        <v>3170.6230830263398</v>
      </c>
      <c r="D235" s="60">
        <v>117.01779691171799</v>
      </c>
      <c r="E235" s="61">
        <v>177.19837818060199</v>
      </c>
      <c r="F235" s="61">
        <v>14.7665315150502</v>
      </c>
      <c r="G235" s="61">
        <f>'Primas Crédito'!F235</f>
        <v>79.884887511550602</v>
      </c>
      <c r="H235" s="61">
        <f t="shared" si="3"/>
        <v>94.651419026600806</v>
      </c>
      <c r="I235" s="56">
        <v>112</v>
      </c>
    </row>
    <row r="236" spans="1:9" x14ac:dyDescent="0.25">
      <c r="A236" s="54">
        <v>235</v>
      </c>
      <c r="B236" s="55">
        <v>0</v>
      </c>
      <c r="C236" s="56">
        <v>0</v>
      </c>
      <c r="D236" s="60">
        <v>117.01779691171799</v>
      </c>
      <c r="E236" s="61">
        <v>177.19837818060199</v>
      </c>
      <c r="F236" s="61">
        <v>14.7665315150502</v>
      </c>
      <c r="G236" s="61">
        <f>'Primas Crédito'!F236</f>
        <v>79.884887511550602</v>
      </c>
      <c r="H236" s="61">
        <f t="shared" si="3"/>
        <v>94.651419026600806</v>
      </c>
      <c r="I236" s="56">
        <v>112</v>
      </c>
    </row>
    <row r="237" spans="1:9" x14ac:dyDescent="0.25">
      <c r="A237" s="54">
        <v>236</v>
      </c>
      <c r="B237" s="55">
        <v>2</v>
      </c>
      <c r="C237" s="56">
        <v>2703.6624497006001</v>
      </c>
      <c r="D237" s="60">
        <v>117.01779691171799</v>
      </c>
      <c r="E237" s="61">
        <v>177.19837818060199</v>
      </c>
      <c r="F237" s="61">
        <v>14.7665315150502</v>
      </c>
      <c r="G237" s="61">
        <f>'Primas Crédito'!F237</f>
        <v>79.884887511550602</v>
      </c>
      <c r="H237" s="61">
        <f t="shared" si="3"/>
        <v>94.651419026600806</v>
      </c>
      <c r="I237" s="56">
        <v>112</v>
      </c>
    </row>
    <row r="238" spans="1:9" x14ac:dyDescent="0.25">
      <c r="A238" s="54">
        <v>237</v>
      </c>
      <c r="B238" s="55">
        <v>2</v>
      </c>
      <c r="C238" s="56">
        <v>2386.7749227744598</v>
      </c>
      <c r="D238" s="60">
        <v>117.01779691171799</v>
      </c>
      <c r="E238" s="61">
        <v>177.19837818060199</v>
      </c>
      <c r="F238" s="61">
        <v>14.7665315150502</v>
      </c>
      <c r="G238" s="61">
        <f>'Primas Crédito'!F238</f>
        <v>79.884887511550602</v>
      </c>
      <c r="H238" s="61">
        <f t="shared" si="3"/>
        <v>94.651419026600806</v>
      </c>
      <c r="I238" s="56">
        <v>112</v>
      </c>
    </row>
    <row r="239" spans="1:9" x14ac:dyDescent="0.25">
      <c r="A239" s="54">
        <v>238</v>
      </c>
      <c r="B239" s="55">
        <v>1</v>
      </c>
      <c r="C239" s="56">
        <v>642.39295168704996</v>
      </c>
      <c r="D239" s="60">
        <v>117.01779691171799</v>
      </c>
      <c r="E239" s="61">
        <v>177.19837818060199</v>
      </c>
      <c r="F239" s="61">
        <v>14.7665315150502</v>
      </c>
      <c r="G239" s="61">
        <f>'Primas Crédito'!F239</f>
        <v>79.884887511550602</v>
      </c>
      <c r="H239" s="61">
        <f t="shared" si="3"/>
        <v>94.651419026600806</v>
      </c>
      <c r="I239" s="56">
        <v>112</v>
      </c>
    </row>
    <row r="240" spans="1:9" x14ac:dyDescent="0.25">
      <c r="A240" s="54">
        <v>239</v>
      </c>
      <c r="B240" s="55">
        <v>1</v>
      </c>
      <c r="C240" s="56">
        <v>875.04740021409305</v>
      </c>
      <c r="D240" s="60">
        <v>117.01779691171799</v>
      </c>
      <c r="E240" s="61">
        <v>177.19837818060199</v>
      </c>
      <c r="F240" s="61">
        <v>14.7665315150502</v>
      </c>
      <c r="G240" s="61">
        <f>'Primas Crédito'!F240</f>
        <v>79.884887511550602</v>
      </c>
      <c r="H240" s="61">
        <f t="shared" si="3"/>
        <v>94.651419026600806</v>
      </c>
      <c r="I240" s="56">
        <v>112</v>
      </c>
    </row>
    <row r="241" spans="1:9" x14ac:dyDescent="0.25">
      <c r="A241" s="54">
        <v>240</v>
      </c>
      <c r="B241" s="55">
        <v>2</v>
      </c>
      <c r="C241" s="56">
        <v>2110.8677340382201</v>
      </c>
      <c r="D241" s="60">
        <v>117.01779691171799</v>
      </c>
      <c r="E241" s="61">
        <v>177.19837818060199</v>
      </c>
      <c r="F241" s="61">
        <v>14.7665315150502</v>
      </c>
      <c r="G241" s="61">
        <f>'Primas Crédito'!F241</f>
        <v>79.884887511550602</v>
      </c>
      <c r="H241" s="61">
        <f t="shared" si="3"/>
        <v>94.651419026600806</v>
      </c>
      <c r="I241" s="56">
        <v>112</v>
      </c>
    </row>
    <row r="242" spans="1:9" x14ac:dyDescent="0.25">
      <c r="A242" s="54">
        <v>241</v>
      </c>
      <c r="B242" s="55">
        <v>3</v>
      </c>
      <c r="C242" s="56">
        <v>2789.11363310973</v>
      </c>
      <c r="D242" s="60">
        <v>117.01779691171799</v>
      </c>
      <c r="E242" s="61">
        <v>177.19837818060199</v>
      </c>
      <c r="F242" s="61">
        <v>14.7665315150502</v>
      </c>
      <c r="G242" s="61">
        <f>'Primas Crédito'!F242</f>
        <v>79.884887511550602</v>
      </c>
      <c r="H242" s="61">
        <f t="shared" si="3"/>
        <v>94.651419026600806</v>
      </c>
      <c r="I242" s="56">
        <v>112</v>
      </c>
    </row>
    <row r="243" spans="1:9" x14ac:dyDescent="0.25">
      <c r="A243" s="54">
        <v>242</v>
      </c>
      <c r="B243" s="55">
        <v>3</v>
      </c>
      <c r="C243" s="56">
        <v>4643.1310553424</v>
      </c>
      <c r="D243" s="60">
        <v>117.01779691171799</v>
      </c>
      <c r="E243" s="61">
        <v>177.19837818060199</v>
      </c>
      <c r="F243" s="61">
        <v>14.7665315150502</v>
      </c>
      <c r="G243" s="61">
        <f>'Primas Crédito'!F243</f>
        <v>79.884887511550602</v>
      </c>
      <c r="H243" s="61">
        <f t="shared" si="3"/>
        <v>94.651419026600806</v>
      </c>
      <c r="I243" s="56">
        <v>112</v>
      </c>
    </row>
    <row r="244" spans="1:9" x14ac:dyDescent="0.25">
      <c r="A244" s="54">
        <v>243</v>
      </c>
      <c r="B244" s="55">
        <v>4</v>
      </c>
      <c r="C244" s="56">
        <v>3914.1760499506399</v>
      </c>
      <c r="D244" s="60">
        <v>117.01779691171799</v>
      </c>
      <c r="E244" s="61">
        <v>177.19837818060199</v>
      </c>
      <c r="F244" s="61">
        <v>14.7665315150502</v>
      </c>
      <c r="G244" s="61">
        <f>'Primas Crédito'!F244</f>
        <v>79.884887511550602</v>
      </c>
      <c r="H244" s="61">
        <f t="shared" si="3"/>
        <v>94.651419026600806</v>
      </c>
      <c r="I244" s="56">
        <v>112</v>
      </c>
    </row>
    <row r="245" spans="1:9" x14ac:dyDescent="0.25">
      <c r="A245" s="54">
        <v>244</v>
      </c>
      <c r="B245" s="55">
        <v>5</v>
      </c>
      <c r="C245" s="56">
        <v>5048.7616746734702</v>
      </c>
      <c r="D245" s="60">
        <v>117.01779691171799</v>
      </c>
      <c r="E245" s="61">
        <v>177.19837818060199</v>
      </c>
      <c r="F245" s="61">
        <v>14.7665315150502</v>
      </c>
      <c r="G245" s="61">
        <f>'Primas Crédito'!F245</f>
        <v>79.884887511550602</v>
      </c>
      <c r="H245" s="61">
        <f t="shared" si="3"/>
        <v>94.651419026600806</v>
      </c>
      <c r="I245" s="56">
        <v>112</v>
      </c>
    </row>
    <row r="246" spans="1:9" x14ac:dyDescent="0.25">
      <c r="A246" s="54">
        <v>245</v>
      </c>
      <c r="B246" s="55">
        <v>2</v>
      </c>
      <c r="C246" s="56">
        <v>2644.6421721390502</v>
      </c>
      <c r="D246" s="60">
        <v>117.01779691171799</v>
      </c>
      <c r="E246" s="61">
        <v>177.19837818060199</v>
      </c>
      <c r="F246" s="61">
        <v>14.7665315150502</v>
      </c>
      <c r="G246" s="61">
        <f>'Primas Crédito'!F246</f>
        <v>79.884887511550602</v>
      </c>
      <c r="H246" s="61">
        <f t="shared" si="3"/>
        <v>94.651419026600806</v>
      </c>
      <c r="I246" s="56">
        <v>112</v>
      </c>
    </row>
    <row r="247" spans="1:9" x14ac:dyDescent="0.25">
      <c r="A247" s="54">
        <v>246</v>
      </c>
      <c r="B247" s="55">
        <v>1</v>
      </c>
      <c r="C247" s="56">
        <v>980.15070232496896</v>
      </c>
      <c r="D247" s="60">
        <v>117.01779691171799</v>
      </c>
      <c r="E247" s="61">
        <v>177.19837818060199</v>
      </c>
      <c r="F247" s="61">
        <v>14.7665315150502</v>
      </c>
      <c r="G247" s="61">
        <f>'Primas Crédito'!F247</f>
        <v>79.884887511550602</v>
      </c>
      <c r="H247" s="61">
        <f t="shared" si="3"/>
        <v>94.651419026600806</v>
      </c>
      <c r="I247" s="56">
        <v>112</v>
      </c>
    </row>
    <row r="248" spans="1:9" x14ac:dyDescent="0.25">
      <c r="A248" s="54">
        <v>247</v>
      </c>
      <c r="B248" s="55">
        <v>4</v>
      </c>
      <c r="C248" s="56">
        <v>3980.0946268571001</v>
      </c>
      <c r="D248" s="60">
        <v>117.01779691171799</v>
      </c>
      <c r="E248" s="61">
        <v>177.19837818060199</v>
      </c>
      <c r="F248" s="61">
        <v>14.7665315150502</v>
      </c>
      <c r="G248" s="61">
        <f>'Primas Crédito'!F248</f>
        <v>79.884887511550602</v>
      </c>
      <c r="H248" s="61">
        <f t="shared" si="3"/>
        <v>94.651419026600806</v>
      </c>
      <c r="I248" s="56">
        <v>112</v>
      </c>
    </row>
    <row r="249" spans="1:9" x14ac:dyDescent="0.25">
      <c r="A249" s="54">
        <v>248</v>
      </c>
      <c r="B249" s="55">
        <v>1</v>
      </c>
      <c r="C249" s="56">
        <v>655.21671717546894</v>
      </c>
      <c r="D249" s="60">
        <v>117.01779691171799</v>
      </c>
      <c r="E249" s="61">
        <v>177.19837818060199</v>
      </c>
      <c r="F249" s="61">
        <v>14.7665315150502</v>
      </c>
      <c r="G249" s="61">
        <f>'Primas Crédito'!F249</f>
        <v>79.884887511550602</v>
      </c>
      <c r="H249" s="61">
        <f t="shared" si="3"/>
        <v>94.651419026600806</v>
      </c>
      <c r="I249" s="56">
        <v>112</v>
      </c>
    </row>
    <row r="250" spans="1:9" x14ac:dyDescent="0.25">
      <c r="A250" s="54">
        <v>249</v>
      </c>
      <c r="B250" s="55">
        <v>4</v>
      </c>
      <c r="C250" s="56">
        <v>3865.4645965299901</v>
      </c>
      <c r="D250" s="60">
        <v>117.01779691171799</v>
      </c>
      <c r="E250" s="61">
        <v>177.19837818060199</v>
      </c>
      <c r="F250" s="61">
        <v>14.7665315150502</v>
      </c>
      <c r="G250" s="61">
        <f>'Primas Crédito'!F250</f>
        <v>79.884887511550602</v>
      </c>
      <c r="H250" s="61">
        <f t="shared" si="3"/>
        <v>94.651419026600806</v>
      </c>
      <c r="I250" s="56">
        <v>112</v>
      </c>
    </row>
    <row r="251" spans="1:9" x14ac:dyDescent="0.25">
      <c r="A251" s="54">
        <v>250</v>
      </c>
      <c r="B251" s="55">
        <v>2</v>
      </c>
      <c r="C251" s="56">
        <v>1779.82106629231</v>
      </c>
      <c r="D251" s="60">
        <v>117.01779691171799</v>
      </c>
      <c r="E251" s="61">
        <v>177.19837818060199</v>
      </c>
      <c r="F251" s="61">
        <v>14.7665315150502</v>
      </c>
      <c r="G251" s="61">
        <f>'Primas Crédito'!F251</f>
        <v>79.884887511550602</v>
      </c>
      <c r="H251" s="61">
        <f t="shared" si="3"/>
        <v>94.651419026600806</v>
      </c>
      <c r="I251" s="56">
        <v>112</v>
      </c>
    </row>
    <row r="252" spans="1:9" x14ac:dyDescent="0.25">
      <c r="A252" s="54">
        <v>251</v>
      </c>
      <c r="B252" s="55">
        <v>3</v>
      </c>
      <c r="C252" s="56">
        <v>4212.2103154922297</v>
      </c>
      <c r="D252" s="60">
        <v>117.01779691171799</v>
      </c>
      <c r="E252" s="61">
        <v>177.19837818060199</v>
      </c>
      <c r="F252" s="61">
        <v>14.7665315150502</v>
      </c>
      <c r="G252" s="61">
        <f>'Primas Crédito'!F252</f>
        <v>79.884887511550602</v>
      </c>
      <c r="H252" s="61">
        <f t="shared" si="3"/>
        <v>94.651419026600806</v>
      </c>
      <c r="I252" s="56">
        <v>112</v>
      </c>
    </row>
    <row r="253" spans="1:9" x14ac:dyDescent="0.25">
      <c r="A253" s="54">
        <v>252</v>
      </c>
      <c r="B253" s="55">
        <v>3</v>
      </c>
      <c r="C253" s="56">
        <v>3735.4790993364199</v>
      </c>
      <c r="D253" s="60">
        <v>117.01779691171799</v>
      </c>
      <c r="E253" s="61">
        <v>177.19837818060199</v>
      </c>
      <c r="F253" s="61">
        <v>14.7665315150502</v>
      </c>
      <c r="G253" s="61">
        <f>'Primas Crédito'!F253</f>
        <v>79.884887511550602</v>
      </c>
      <c r="H253" s="61">
        <f t="shared" si="3"/>
        <v>94.651419026600806</v>
      </c>
      <c r="I253" s="56">
        <v>112</v>
      </c>
    </row>
    <row r="254" spans="1:9" x14ac:dyDescent="0.25">
      <c r="A254" s="54">
        <v>253</v>
      </c>
      <c r="B254" s="55">
        <v>4</v>
      </c>
      <c r="C254" s="56">
        <v>3765.2642868234698</v>
      </c>
      <c r="D254" s="60">
        <v>117.01779691171799</v>
      </c>
      <c r="E254" s="61">
        <v>177.19837818060199</v>
      </c>
      <c r="F254" s="61">
        <v>14.7665315150502</v>
      </c>
      <c r="G254" s="61">
        <f>'Primas Crédito'!F254</f>
        <v>79.884887511550602</v>
      </c>
      <c r="H254" s="61">
        <f t="shared" si="3"/>
        <v>94.651419026600806</v>
      </c>
      <c r="I254" s="56">
        <v>112</v>
      </c>
    </row>
    <row r="255" spans="1:9" x14ac:dyDescent="0.25">
      <c r="A255" s="54">
        <v>254</v>
      </c>
      <c r="B255" s="55">
        <v>2</v>
      </c>
      <c r="C255" s="56">
        <v>3162.41842180918</v>
      </c>
      <c r="D255" s="60">
        <v>117.01779691171799</v>
      </c>
      <c r="E255" s="61">
        <v>177.19837818060199</v>
      </c>
      <c r="F255" s="61">
        <v>14.7665315150502</v>
      </c>
      <c r="G255" s="61">
        <f>'Primas Crédito'!F255</f>
        <v>79.884887511550602</v>
      </c>
      <c r="H255" s="61">
        <f t="shared" si="3"/>
        <v>94.651419026600806</v>
      </c>
      <c r="I255" s="56">
        <v>112</v>
      </c>
    </row>
    <row r="256" spans="1:9" x14ac:dyDescent="0.25">
      <c r="A256" s="54">
        <v>255</v>
      </c>
      <c r="B256" s="55">
        <v>3</v>
      </c>
      <c r="C256" s="56">
        <v>3379.4704839409301</v>
      </c>
      <c r="D256" s="60">
        <v>117.01779691171799</v>
      </c>
      <c r="E256" s="61">
        <v>177.19837818060199</v>
      </c>
      <c r="F256" s="61">
        <v>14.7665315150502</v>
      </c>
      <c r="G256" s="61">
        <f>'Primas Crédito'!F256</f>
        <v>79.884887511550602</v>
      </c>
      <c r="H256" s="61">
        <f t="shared" si="3"/>
        <v>94.651419026600806</v>
      </c>
      <c r="I256" s="56">
        <v>112</v>
      </c>
    </row>
    <row r="257" spans="1:9" x14ac:dyDescent="0.25">
      <c r="A257" s="54">
        <v>256</v>
      </c>
      <c r="B257" s="55">
        <v>2</v>
      </c>
      <c r="C257" s="56">
        <v>1699.39087395148</v>
      </c>
      <c r="D257" s="60">
        <v>117.01779691171799</v>
      </c>
      <c r="E257" s="61">
        <v>177.19837818060199</v>
      </c>
      <c r="F257" s="61">
        <v>14.7665315150502</v>
      </c>
      <c r="G257" s="61">
        <f>'Primas Crédito'!F257</f>
        <v>79.884887511550602</v>
      </c>
      <c r="H257" s="61">
        <f t="shared" si="3"/>
        <v>94.651419026600806</v>
      </c>
      <c r="I257" s="56">
        <v>112</v>
      </c>
    </row>
    <row r="258" spans="1:9" x14ac:dyDescent="0.25">
      <c r="A258" s="54">
        <v>257</v>
      </c>
      <c r="B258" s="55">
        <v>0</v>
      </c>
      <c r="C258" s="56">
        <v>0</v>
      </c>
      <c r="D258" s="60">
        <v>117.01779691171799</v>
      </c>
      <c r="E258" s="61">
        <v>177.19837818060199</v>
      </c>
      <c r="F258" s="61">
        <v>14.7665315150502</v>
      </c>
      <c r="G258" s="61">
        <f>'Primas Crédito'!F258</f>
        <v>79.884887511550602</v>
      </c>
      <c r="H258" s="61">
        <f t="shared" si="3"/>
        <v>94.651419026600806</v>
      </c>
      <c r="I258" s="56">
        <v>112</v>
      </c>
    </row>
    <row r="259" spans="1:9" x14ac:dyDescent="0.25">
      <c r="A259" s="54">
        <v>258</v>
      </c>
      <c r="B259" s="55">
        <v>2</v>
      </c>
      <c r="C259" s="56">
        <v>1807.1714293657601</v>
      </c>
      <c r="D259" s="60">
        <v>117.01779691171799</v>
      </c>
      <c r="E259" s="61">
        <v>177.19837818060199</v>
      </c>
      <c r="F259" s="61">
        <v>14.7665315150502</v>
      </c>
      <c r="G259" s="61">
        <f>'Primas Crédito'!F259</f>
        <v>79.884887511550602</v>
      </c>
      <c r="H259" s="61">
        <f t="shared" ref="H259:H322" si="4">G259+F259</f>
        <v>94.651419026600806</v>
      </c>
      <c r="I259" s="56">
        <v>112</v>
      </c>
    </row>
    <row r="260" spans="1:9" x14ac:dyDescent="0.25">
      <c r="A260" s="54">
        <v>259</v>
      </c>
      <c r="B260" s="55">
        <v>3</v>
      </c>
      <c r="C260" s="56">
        <v>3026.9973875400901</v>
      </c>
      <c r="D260" s="60">
        <v>117.01779691171799</v>
      </c>
      <c r="E260" s="61">
        <v>177.19837818060199</v>
      </c>
      <c r="F260" s="61">
        <v>14.7665315150502</v>
      </c>
      <c r="G260" s="61">
        <f>'Primas Crédito'!F260</f>
        <v>79.884887511550602</v>
      </c>
      <c r="H260" s="61">
        <f t="shared" si="4"/>
        <v>94.651419026600806</v>
      </c>
      <c r="I260" s="56">
        <v>112</v>
      </c>
    </row>
    <row r="261" spans="1:9" x14ac:dyDescent="0.25">
      <c r="A261" s="54">
        <v>260</v>
      </c>
      <c r="B261" s="55">
        <v>2</v>
      </c>
      <c r="C261" s="56">
        <v>2028.81491443037</v>
      </c>
      <c r="D261" s="60">
        <v>117.01779691171799</v>
      </c>
      <c r="E261" s="61">
        <v>177.19837818060199</v>
      </c>
      <c r="F261" s="61">
        <v>14.7665315150502</v>
      </c>
      <c r="G261" s="61">
        <f>'Primas Crédito'!F261</f>
        <v>79.884887511550602</v>
      </c>
      <c r="H261" s="61">
        <f t="shared" si="4"/>
        <v>94.651419026600806</v>
      </c>
      <c r="I261" s="56">
        <v>112</v>
      </c>
    </row>
    <row r="262" spans="1:9" x14ac:dyDescent="0.25">
      <c r="A262" s="54">
        <v>261</v>
      </c>
      <c r="B262" s="55">
        <v>3</v>
      </c>
      <c r="C262" s="56">
        <v>3363.54973238716</v>
      </c>
      <c r="D262" s="60">
        <v>117.01779691171799</v>
      </c>
      <c r="E262" s="61">
        <v>177.19837818060199</v>
      </c>
      <c r="F262" s="61">
        <v>14.7665315150502</v>
      </c>
      <c r="G262" s="61">
        <f>'Primas Crédito'!F262</f>
        <v>79.884887511550602</v>
      </c>
      <c r="H262" s="61">
        <f t="shared" si="4"/>
        <v>94.651419026600806</v>
      </c>
      <c r="I262" s="56">
        <v>112</v>
      </c>
    </row>
    <row r="263" spans="1:9" x14ac:dyDescent="0.25">
      <c r="A263" s="54">
        <v>262</v>
      </c>
      <c r="B263" s="55">
        <v>5</v>
      </c>
      <c r="C263" s="56">
        <v>4760.8843941448004</v>
      </c>
      <c r="D263" s="60">
        <v>117.01779691171799</v>
      </c>
      <c r="E263" s="61">
        <v>177.19837818060199</v>
      </c>
      <c r="F263" s="61">
        <v>14.7665315150502</v>
      </c>
      <c r="G263" s="61">
        <f>'Primas Crédito'!F263</f>
        <v>79.884887511550602</v>
      </c>
      <c r="H263" s="61">
        <f t="shared" si="4"/>
        <v>94.651419026600806</v>
      </c>
      <c r="I263" s="56">
        <v>112</v>
      </c>
    </row>
    <row r="264" spans="1:9" x14ac:dyDescent="0.25">
      <c r="A264" s="54">
        <v>263</v>
      </c>
      <c r="B264" s="55">
        <v>2</v>
      </c>
      <c r="C264" s="56">
        <v>1883.81809817355</v>
      </c>
      <c r="D264" s="60">
        <v>117.01779691171799</v>
      </c>
      <c r="E264" s="61">
        <v>177.19837818060199</v>
      </c>
      <c r="F264" s="61">
        <v>14.7665315150502</v>
      </c>
      <c r="G264" s="61">
        <f>'Primas Crédito'!F264</f>
        <v>79.884887511550602</v>
      </c>
      <c r="H264" s="61">
        <f t="shared" si="4"/>
        <v>94.651419026600806</v>
      </c>
      <c r="I264" s="56">
        <v>112</v>
      </c>
    </row>
    <row r="265" spans="1:9" x14ac:dyDescent="0.25">
      <c r="A265" s="54">
        <v>264</v>
      </c>
      <c r="B265" s="55">
        <v>6</v>
      </c>
      <c r="C265" s="56">
        <v>7238.6370440381997</v>
      </c>
      <c r="D265" s="60">
        <v>117.01779691171799</v>
      </c>
      <c r="E265" s="61">
        <v>177.19837818060199</v>
      </c>
      <c r="F265" s="61">
        <v>14.7665315150502</v>
      </c>
      <c r="G265" s="61">
        <f>'Primas Crédito'!F265</f>
        <v>79.884887511550602</v>
      </c>
      <c r="H265" s="61">
        <f t="shared" si="4"/>
        <v>94.651419026600806</v>
      </c>
      <c r="I265" s="56">
        <v>112</v>
      </c>
    </row>
    <row r="266" spans="1:9" x14ac:dyDescent="0.25">
      <c r="A266" s="54">
        <v>265</v>
      </c>
      <c r="B266" s="55">
        <v>2</v>
      </c>
      <c r="C266" s="56">
        <v>2774.36865015477</v>
      </c>
      <c r="D266" s="60">
        <v>117.01779691171799</v>
      </c>
      <c r="E266" s="61">
        <v>177.19837818060199</v>
      </c>
      <c r="F266" s="61">
        <v>14.7665315150502</v>
      </c>
      <c r="G266" s="61">
        <f>'Primas Crédito'!F266</f>
        <v>79.884887511550602</v>
      </c>
      <c r="H266" s="61">
        <f t="shared" si="4"/>
        <v>94.651419026600806</v>
      </c>
      <c r="I266" s="56">
        <v>112</v>
      </c>
    </row>
    <row r="267" spans="1:9" x14ac:dyDescent="0.25">
      <c r="A267" s="54">
        <v>266</v>
      </c>
      <c r="B267" s="55">
        <v>2</v>
      </c>
      <c r="C267" s="56">
        <v>2757.4501383875199</v>
      </c>
      <c r="D267" s="60">
        <v>117.01779691171799</v>
      </c>
      <c r="E267" s="61">
        <v>177.19837818060199</v>
      </c>
      <c r="F267" s="61">
        <v>14.7665315150502</v>
      </c>
      <c r="G267" s="61">
        <f>'Primas Crédito'!F267</f>
        <v>79.884887511550602</v>
      </c>
      <c r="H267" s="61">
        <f t="shared" si="4"/>
        <v>94.651419026600806</v>
      </c>
      <c r="I267" s="56">
        <v>112</v>
      </c>
    </row>
    <row r="268" spans="1:9" x14ac:dyDescent="0.25">
      <c r="A268" s="54">
        <v>267</v>
      </c>
      <c r="B268" s="55">
        <v>3</v>
      </c>
      <c r="C268" s="56">
        <v>3930.0103706098098</v>
      </c>
      <c r="D268" s="60">
        <v>117.01779691171799</v>
      </c>
      <c r="E268" s="61">
        <v>177.19837818060199</v>
      </c>
      <c r="F268" s="61">
        <v>14.7665315150502</v>
      </c>
      <c r="G268" s="61">
        <f>'Primas Crédito'!F268</f>
        <v>79.884887511550602</v>
      </c>
      <c r="H268" s="61">
        <f t="shared" si="4"/>
        <v>94.651419026600806</v>
      </c>
      <c r="I268" s="56">
        <v>112</v>
      </c>
    </row>
    <row r="269" spans="1:9" x14ac:dyDescent="0.25">
      <c r="A269" s="54">
        <v>268</v>
      </c>
      <c r="B269" s="55">
        <v>3</v>
      </c>
      <c r="C269" s="56">
        <v>3597.9621142880501</v>
      </c>
      <c r="D269" s="60">
        <v>117.01779691171799</v>
      </c>
      <c r="E269" s="61">
        <v>177.19837818060199</v>
      </c>
      <c r="F269" s="61">
        <v>14.7665315150502</v>
      </c>
      <c r="G269" s="61">
        <f>'Primas Crédito'!F269</f>
        <v>79.884887511550602</v>
      </c>
      <c r="H269" s="61">
        <f t="shared" si="4"/>
        <v>94.651419026600806</v>
      </c>
      <c r="I269" s="56">
        <v>112</v>
      </c>
    </row>
    <row r="270" spans="1:9" x14ac:dyDescent="0.25">
      <c r="A270" s="54">
        <v>269</v>
      </c>
      <c r="B270" s="55">
        <v>2</v>
      </c>
      <c r="C270" s="56">
        <v>2154.8583406907901</v>
      </c>
      <c r="D270" s="60">
        <v>117.01779691171799</v>
      </c>
      <c r="E270" s="61">
        <v>177.19837818060199</v>
      </c>
      <c r="F270" s="61">
        <v>14.7665315150502</v>
      </c>
      <c r="G270" s="61">
        <f>'Primas Crédito'!F270</f>
        <v>79.884887511550602</v>
      </c>
      <c r="H270" s="61">
        <f t="shared" si="4"/>
        <v>94.651419026600806</v>
      </c>
      <c r="I270" s="56">
        <v>112</v>
      </c>
    </row>
    <row r="271" spans="1:9" x14ac:dyDescent="0.25">
      <c r="A271" s="54">
        <v>270</v>
      </c>
      <c r="B271" s="55">
        <v>2</v>
      </c>
      <c r="C271" s="56">
        <v>2809.4105391575699</v>
      </c>
      <c r="D271" s="60">
        <v>117.01779691171799</v>
      </c>
      <c r="E271" s="61">
        <v>177.19837818060199</v>
      </c>
      <c r="F271" s="61">
        <v>14.7665315150502</v>
      </c>
      <c r="G271" s="61">
        <f>'Primas Crédito'!F271</f>
        <v>79.884887511550602</v>
      </c>
      <c r="H271" s="61">
        <f t="shared" si="4"/>
        <v>94.651419026600806</v>
      </c>
      <c r="I271" s="56">
        <v>112</v>
      </c>
    </row>
    <row r="272" spans="1:9" x14ac:dyDescent="0.25">
      <c r="A272" s="54">
        <v>271</v>
      </c>
      <c r="B272" s="55">
        <v>1</v>
      </c>
      <c r="C272" s="56">
        <v>693.03461918425796</v>
      </c>
      <c r="D272" s="60">
        <v>117.01779691171799</v>
      </c>
      <c r="E272" s="61">
        <v>177.19837818060199</v>
      </c>
      <c r="F272" s="61">
        <v>14.7665315150502</v>
      </c>
      <c r="G272" s="61">
        <f>'Primas Crédito'!F272</f>
        <v>79.884887511550602</v>
      </c>
      <c r="H272" s="61">
        <f t="shared" si="4"/>
        <v>94.651419026600806</v>
      </c>
      <c r="I272" s="56">
        <v>112</v>
      </c>
    </row>
    <row r="273" spans="1:9" x14ac:dyDescent="0.25">
      <c r="A273" s="54">
        <v>272</v>
      </c>
      <c r="B273" s="55">
        <v>2</v>
      </c>
      <c r="C273" s="56">
        <v>1715.98375692778</v>
      </c>
      <c r="D273" s="60">
        <v>117.01779691171799</v>
      </c>
      <c r="E273" s="61">
        <v>177.19837818060199</v>
      </c>
      <c r="F273" s="61">
        <v>14.7665315150502</v>
      </c>
      <c r="G273" s="61">
        <f>'Primas Crédito'!F273</f>
        <v>79.884887511550602</v>
      </c>
      <c r="H273" s="61">
        <f t="shared" si="4"/>
        <v>94.651419026600806</v>
      </c>
      <c r="I273" s="56">
        <v>112</v>
      </c>
    </row>
    <row r="274" spans="1:9" x14ac:dyDescent="0.25">
      <c r="A274" s="54">
        <v>273</v>
      </c>
      <c r="B274" s="55">
        <v>2</v>
      </c>
      <c r="C274" s="56">
        <v>2883.8826379140401</v>
      </c>
      <c r="D274" s="60">
        <v>117.01779691171799</v>
      </c>
      <c r="E274" s="61">
        <v>177.19837818060199</v>
      </c>
      <c r="F274" s="61">
        <v>14.7665315150502</v>
      </c>
      <c r="G274" s="61">
        <f>'Primas Crédito'!F274</f>
        <v>79.884887511550602</v>
      </c>
      <c r="H274" s="61">
        <f t="shared" si="4"/>
        <v>94.651419026600806</v>
      </c>
      <c r="I274" s="56">
        <v>112</v>
      </c>
    </row>
    <row r="275" spans="1:9" x14ac:dyDescent="0.25">
      <c r="A275" s="54">
        <v>274</v>
      </c>
      <c r="B275" s="55">
        <v>3</v>
      </c>
      <c r="C275" s="56">
        <v>2572.5730191968901</v>
      </c>
      <c r="D275" s="60">
        <v>117.01779691171799</v>
      </c>
      <c r="E275" s="61">
        <v>177.19837818060199</v>
      </c>
      <c r="F275" s="61">
        <v>14.7665315150502</v>
      </c>
      <c r="G275" s="61">
        <f>'Primas Crédito'!F275</f>
        <v>79.884887511550602</v>
      </c>
      <c r="H275" s="61">
        <f t="shared" si="4"/>
        <v>94.651419026600806</v>
      </c>
      <c r="I275" s="56">
        <v>112</v>
      </c>
    </row>
    <row r="276" spans="1:9" x14ac:dyDescent="0.25">
      <c r="A276" s="54">
        <v>275</v>
      </c>
      <c r="B276" s="55">
        <v>3</v>
      </c>
      <c r="C276" s="56">
        <v>3925.86961987935</v>
      </c>
      <c r="D276" s="60">
        <v>117.01779691171799</v>
      </c>
      <c r="E276" s="61">
        <v>177.19837818060199</v>
      </c>
      <c r="F276" s="61">
        <v>14.7665315150502</v>
      </c>
      <c r="G276" s="61">
        <f>'Primas Crédito'!F276</f>
        <v>79.884887511550602</v>
      </c>
      <c r="H276" s="61">
        <f t="shared" si="4"/>
        <v>94.651419026600806</v>
      </c>
      <c r="I276" s="56">
        <v>112</v>
      </c>
    </row>
    <row r="277" spans="1:9" x14ac:dyDescent="0.25">
      <c r="A277" s="54">
        <v>276</v>
      </c>
      <c r="B277" s="55">
        <v>5</v>
      </c>
      <c r="C277" s="56">
        <v>4766.4494348583303</v>
      </c>
      <c r="D277" s="60">
        <v>117.01779691171799</v>
      </c>
      <c r="E277" s="61">
        <v>177.19837818060199</v>
      </c>
      <c r="F277" s="61">
        <v>14.7665315150502</v>
      </c>
      <c r="G277" s="61">
        <f>'Primas Crédito'!F277</f>
        <v>79.884887511550602</v>
      </c>
      <c r="H277" s="61">
        <f t="shared" si="4"/>
        <v>94.651419026600806</v>
      </c>
      <c r="I277" s="56">
        <v>112</v>
      </c>
    </row>
    <row r="278" spans="1:9" x14ac:dyDescent="0.25">
      <c r="A278" s="54">
        <v>277</v>
      </c>
      <c r="B278" s="55">
        <v>2</v>
      </c>
      <c r="C278" s="56">
        <v>2413.1388386456501</v>
      </c>
      <c r="D278" s="60">
        <v>117.01779691171799</v>
      </c>
      <c r="E278" s="61">
        <v>177.19837818060199</v>
      </c>
      <c r="F278" s="61">
        <v>14.7665315150502</v>
      </c>
      <c r="G278" s="61">
        <f>'Primas Crédito'!F278</f>
        <v>79.884887511550602</v>
      </c>
      <c r="H278" s="61">
        <f t="shared" si="4"/>
        <v>94.651419026600806</v>
      </c>
      <c r="I278" s="56">
        <v>112</v>
      </c>
    </row>
    <row r="279" spans="1:9" x14ac:dyDescent="0.25">
      <c r="A279" s="54">
        <v>278</v>
      </c>
      <c r="B279" s="55">
        <v>5</v>
      </c>
      <c r="C279" s="56">
        <v>5450.7712211021899</v>
      </c>
      <c r="D279" s="60">
        <v>117.01779691171799</v>
      </c>
      <c r="E279" s="61">
        <v>177.19837818060199</v>
      </c>
      <c r="F279" s="61">
        <v>14.7665315150502</v>
      </c>
      <c r="G279" s="61">
        <f>'Primas Crédito'!F279</f>
        <v>79.884887511550602</v>
      </c>
      <c r="H279" s="61">
        <f t="shared" si="4"/>
        <v>94.651419026600806</v>
      </c>
      <c r="I279" s="56">
        <v>112</v>
      </c>
    </row>
    <row r="280" spans="1:9" x14ac:dyDescent="0.25">
      <c r="A280" s="54">
        <v>279</v>
      </c>
      <c r="B280" s="55">
        <v>2</v>
      </c>
      <c r="C280" s="56">
        <v>1700.2089337038699</v>
      </c>
      <c r="D280" s="60">
        <v>117.01779691171799</v>
      </c>
      <c r="E280" s="61">
        <v>177.19837818060199</v>
      </c>
      <c r="F280" s="61">
        <v>14.7665315150502</v>
      </c>
      <c r="G280" s="61">
        <f>'Primas Crédito'!F280</f>
        <v>79.884887511550602</v>
      </c>
      <c r="H280" s="61">
        <f t="shared" si="4"/>
        <v>94.651419026600806</v>
      </c>
      <c r="I280" s="56">
        <v>112</v>
      </c>
    </row>
    <row r="281" spans="1:9" x14ac:dyDescent="0.25">
      <c r="A281" s="54">
        <v>280</v>
      </c>
      <c r="B281" s="55">
        <v>3</v>
      </c>
      <c r="C281" s="56">
        <v>3946.2212818514699</v>
      </c>
      <c r="D281" s="60">
        <v>117.01779691171799</v>
      </c>
      <c r="E281" s="61">
        <v>177.19837818060199</v>
      </c>
      <c r="F281" s="61">
        <v>14.7665315150502</v>
      </c>
      <c r="G281" s="61">
        <f>'Primas Crédito'!F281</f>
        <v>79.884887511550602</v>
      </c>
      <c r="H281" s="61">
        <f t="shared" si="4"/>
        <v>94.651419026600806</v>
      </c>
      <c r="I281" s="56">
        <v>112</v>
      </c>
    </row>
    <row r="282" spans="1:9" x14ac:dyDescent="0.25">
      <c r="A282" s="54">
        <v>281</v>
      </c>
      <c r="B282" s="55">
        <v>1</v>
      </c>
      <c r="C282" s="56">
        <v>1322.2184501091699</v>
      </c>
      <c r="D282" s="60">
        <v>117.01779691171799</v>
      </c>
      <c r="E282" s="61">
        <v>177.19837818060199</v>
      </c>
      <c r="F282" s="61">
        <v>14.7665315150502</v>
      </c>
      <c r="G282" s="61">
        <f>'Primas Crédito'!F282</f>
        <v>79.884887511550602</v>
      </c>
      <c r="H282" s="61">
        <f t="shared" si="4"/>
        <v>94.651419026600806</v>
      </c>
      <c r="I282" s="56">
        <v>112</v>
      </c>
    </row>
    <row r="283" spans="1:9" x14ac:dyDescent="0.25">
      <c r="A283" s="54">
        <v>282</v>
      </c>
      <c r="B283" s="55">
        <v>6</v>
      </c>
      <c r="C283" s="56">
        <v>5627.3511373669699</v>
      </c>
      <c r="D283" s="60">
        <v>117.01779691171799</v>
      </c>
      <c r="E283" s="61">
        <v>177.19837818060199</v>
      </c>
      <c r="F283" s="61">
        <v>14.7665315150502</v>
      </c>
      <c r="G283" s="61">
        <f>'Primas Crédito'!F283</f>
        <v>79.884887511550602</v>
      </c>
      <c r="H283" s="61">
        <f t="shared" si="4"/>
        <v>94.651419026600806</v>
      </c>
      <c r="I283" s="56">
        <v>112</v>
      </c>
    </row>
    <row r="284" spans="1:9" x14ac:dyDescent="0.25">
      <c r="A284" s="54">
        <v>283</v>
      </c>
      <c r="B284" s="55">
        <v>0</v>
      </c>
      <c r="C284" s="56">
        <v>0</v>
      </c>
      <c r="D284" s="60">
        <v>117.01779691171799</v>
      </c>
      <c r="E284" s="61">
        <v>177.19837818060199</v>
      </c>
      <c r="F284" s="61">
        <v>14.7665315150502</v>
      </c>
      <c r="G284" s="61">
        <f>'Primas Crédito'!F284</f>
        <v>79.884887511550602</v>
      </c>
      <c r="H284" s="61">
        <f t="shared" si="4"/>
        <v>94.651419026600806</v>
      </c>
      <c r="I284" s="56">
        <v>112</v>
      </c>
    </row>
    <row r="285" spans="1:9" x14ac:dyDescent="0.25">
      <c r="A285" s="54">
        <v>284</v>
      </c>
      <c r="B285" s="55">
        <v>2</v>
      </c>
      <c r="C285" s="56">
        <v>2338.9381285705199</v>
      </c>
      <c r="D285" s="60">
        <v>117.01779691171799</v>
      </c>
      <c r="E285" s="61">
        <v>177.19837818060199</v>
      </c>
      <c r="F285" s="61">
        <v>14.7665315150502</v>
      </c>
      <c r="G285" s="61">
        <f>'Primas Crédito'!F285</f>
        <v>79.884887511550602</v>
      </c>
      <c r="H285" s="61">
        <f t="shared" si="4"/>
        <v>94.651419026600806</v>
      </c>
      <c r="I285" s="56">
        <v>112</v>
      </c>
    </row>
    <row r="286" spans="1:9" x14ac:dyDescent="0.25">
      <c r="A286" s="54">
        <v>285</v>
      </c>
      <c r="B286" s="55">
        <v>0</v>
      </c>
      <c r="C286" s="56">
        <v>0</v>
      </c>
      <c r="D286" s="60">
        <v>117.01779691171799</v>
      </c>
      <c r="E286" s="61">
        <v>177.19837818060199</v>
      </c>
      <c r="F286" s="61">
        <v>14.7665315150502</v>
      </c>
      <c r="G286" s="61">
        <f>'Primas Crédito'!F286</f>
        <v>79.884887511550602</v>
      </c>
      <c r="H286" s="61">
        <f t="shared" si="4"/>
        <v>94.651419026600806</v>
      </c>
      <c r="I286" s="56">
        <v>112</v>
      </c>
    </row>
    <row r="287" spans="1:9" x14ac:dyDescent="0.25">
      <c r="A287" s="54">
        <v>286</v>
      </c>
      <c r="B287" s="55">
        <v>1</v>
      </c>
      <c r="C287" s="56">
        <v>1263.0217523306201</v>
      </c>
      <c r="D287" s="60">
        <v>117.01779691171799</v>
      </c>
      <c r="E287" s="61">
        <v>177.19837818060199</v>
      </c>
      <c r="F287" s="61">
        <v>14.7665315150502</v>
      </c>
      <c r="G287" s="61">
        <f>'Primas Crédito'!F287</f>
        <v>79.884887511550602</v>
      </c>
      <c r="H287" s="61">
        <f t="shared" si="4"/>
        <v>94.651419026600806</v>
      </c>
      <c r="I287" s="56">
        <v>112</v>
      </c>
    </row>
    <row r="288" spans="1:9" x14ac:dyDescent="0.25">
      <c r="A288" s="54">
        <v>287</v>
      </c>
      <c r="B288" s="55">
        <v>5</v>
      </c>
      <c r="C288" s="56">
        <v>4814.2000405140197</v>
      </c>
      <c r="D288" s="60">
        <v>117.01779691171799</v>
      </c>
      <c r="E288" s="61">
        <v>177.19837818060199</v>
      </c>
      <c r="F288" s="61">
        <v>14.7665315150502</v>
      </c>
      <c r="G288" s="61">
        <f>'Primas Crédito'!F288</f>
        <v>79.884887511550602</v>
      </c>
      <c r="H288" s="61">
        <f t="shared" si="4"/>
        <v>94.651419026600806</v>
      </c>
      <c r="I288" s="56">
        <v>112</v>
      </c>
    </row>
    <row r="289" spans="1:9" x14ac:dyDescent="0.25">
      <c r="A289" s="54">
        <v>288</v>
      </c>
      <c r="B289" s="55">
        <v>3</v>
      </c>
      <c r="C289" s="56">
        <v>4140.3962755907796</v>
      </c>
      <c r="D289" s="60">
        <v>117.01779691171799</v>
      </c>
      <c r="E289" s="61">
        <v>177.19837818060199</v>
      </c>
      <c r="F289" s="61">
        <v>14.7665315150502</v>
      </c>
      <c r="G289" s="61">
        <f>'Primas Crédito'!F289</f>
        <v>79.884887511550602</v>
      </c>
      <c r="H289" s="61">
        <f t="shared" si="4"/>
        <v>94.651419026600806</v>
      </c>
      <c r="I289" s="56">
        <v>112</v>
      </c>
    </row>
    <row r="290" spans="1:9" x14ac:dyDescent="0.25">
      <c r="A290" s="54">
        <v>289</v>
      </c>
      <c r="B290" s="55">
        <v>3</v>
      </c>
      <c r="C290" s="56">
        <v>3606.5004640164002</v>
      </c>
      <c r="D290" s="60">
        <v>117.01779691171799</v>
      </c>
      <c r="E290" s="61">
        <v>177.19837818060199</v>
      </c>
      <c r="F290" s="61">
        <v>14.7665315150502</v>
      </c>
      <c r="G290" s="61">
        <f>'Primas Crédito'!F290</f>
        <v>79.884887511550602</v>
      </c>
      <c r="H290" s="61">
        <f t="shared" si="4"/>
        <v>94.651419026600806</v>
      </c>
      <c r="I290" s="56">
        <v>112</v>
      </c>
    </row>
    <row r="291" spans="1:9" x14ac:dyDescent="0.25">
      <c r="A291" s="54">
        <v>290</v>
      </c>
      <c r="B291" s="55">
        <v>2</v>
      </c>
      <c r="C291" s="56">
        <v>2069.78637886974</v>
      </c>
      <c r="D291" s="60">
        <v>117.01779691171799</v>
      </c>
      <c r="E291" s="61">
        <v>177.19837818060199</v>
      </c>
      <c r="F291" s="61">
        <v>14.7665315150502</v>
      </c>
      <c r="G291" s="61">
        <f>'Primas Crédito'!F291</f>
        <v>79.884887511550602</v>
      </c>
      <c r="H291" s="61">
        <f t="shared" si="4"/>
        <v>94.651419026600806</v>
      </c>
      <c r="I291" s="56">
        <v>112</v>
      </c>
    </row>
    <row r="292" spans="1:9" x14ac:dyDescent="0.25">
      <c r="A292" s="54">
        <v>291</v>
      </c>
      <c r="B292" s="55">
        <v>4</v>
      </c>
      <c r="C292" s="56">
        <v>4616.9974658508199</v>
      </c>
      <c r="D292" s="60">
        <v>117.01779691171799</v>
      </c>
      <c r="E292" s="61">
        <v>177.19837818060199</v>
      </c>
      <c r="F292" s="61">
        <v>14.7665315150502</v>
      </c>
      <c r="G292" s="61">
        <f>'Primas Crédito'!F292</f>
        <v>79.884887511550602</v>
      </c>
      <c r="H292" s="61">
        <f t="shared" si="4"/>
        <v>94.651419026600806</v>
      </c>
      <c r="I292" s="56">
        <v>112</v>
      </c>
    </row>
    <row r="293" spans="1:9" x14ac:dyDescent="0.25">
      <c r="A293" s="54">
        <v>292</v>
      </c>
      <c r="B293" s="55">
        <v>5</v>
      </c>
      <c r="C293" s="56">
        <v>4423.8183493074703</v>
      </c>
      <c r="D293" s="60">
        <v>117.01779691171799</v>
      </c>
      <c r="E293" s="61">
        <v>177.19837818060199</v>
      </c>
      <c r="F293" s="61">
        <v>14.7665315150502</v>
      </c>
      <c r="G293" s="61">
        <f>'Primas Crédito'!F293</f>
        <v>79.884887511550602</v>
      </c>
      <c r="H293" s="61">
        <f t="shared" si="4"/>
        <v>94.651419026600806</v>
      </c>
      <c r="I293" s="56">
        <v>112</v>
      </c>
    </row>
    <row r="294" spans="1:9" x14ac:dyDescent="0.25">
      <c r="A294" s="54">
        <v>293</v>
      </c>
      <c r="B294" s="55">
        <v>2</v>
      </c>
      <c r="C294" s="56">
        <v>2233.5525156511799</v>
      </c>
      <c r="D294" s="60">
        <v>117.01779691171799</v>
      </c>
      <c r="E294" s="61">
        <v>177.19837818060199</v>
      </c>
      <c r="F294" s="61">
        <v>14.7665315150502</v>
      </c>
      <c r="G294" s="61">
        <f>'Primas Crédito'!F294</f>
        <v>79.884887511550602</v>
      </c>
      <c r="H294" s="61">
        <f t="shared" si="4"/>
        <v>94.651419026600806</v>
      </c>
      <c r="I294" s="56">
        <v>112</v>
      </c>
    </row>
    <row r="295" spans="1:9" x14ac:dyDescent="0.25">
      <c r="A295" s="54">
        <v>294</v>
      </c>
      <c r="B295" s="55">
        <v>1</v>
      </c>
      <c r="C295" s="56">
        <v>1087.86554516519</v>
      </c>
      <c r="D295" s="60">
        <v>117.01779691171799</v>
      </c>
      <c r="E295" s="61">
        <v>177.19837818060199</v>
      </c>
      <c r="F295" s="61">
        <v>14.7665315150502</v>
      </c>
      <c r="G295" s="61">
        <f>'Primas Crédito'!F295</f>
        <v>79.884887511550602</v>
      </c>
      <c r="H295" s="61">
        <f t="shared" si="4"/>
        <v>94.651419026600806</v>
      </c>
      <c r="I295" s="56">
        <v>112</v>
      </c>
    </row>
    <row r="296" spans="1:9" x14ac:dyDescent="0.25">
      <c r="A296" s="54">
        <v>295</v>
      </c>
      <c r="B296" s="55">
        <v>2</v>
      </c>
      <c r="C296" s="56">
        <v>2365.7529803379498</v>
      </c>
      <c r="D296" s="60">
        <v>117.01779691171799</v>
      </c>
      <c r="E296" s="61">
        <v>177.19837818060199</v>
      </c>
      <c r="F296" s="61">
        <v>14.7665315150502</v>
      </c>
      <c r="G296" s="61">
        <f>'Primas Crédito'!F296</f>
        <v>79.884887511550602</v>
      </c>
      <c r="H296" s="61">
        <f t="shared" si="4"/>
        <v>94.651419026600806</v>
      </c>
      <c r="I296" s="56">
        <v>112</v>
      </c>
    </row>
    <row r="297" spans="1:9" x14ac:dyDescent="0.25">
      <c r="A297" s="54">
        <v>296</v>
      </c>
      <c r="B297" s="55">
        <v>0</v>
      </c>
      <c r="C297" s="56">
        <v>0</v>
      </c>
      <c r="D297" s="60">
        <v>117.01779691171799</v>
      </c>
      <c r="E297" s="61">
        <v>177.19837818060199</v>
      </c>
      <c r="F297" s="61">
        <v>14.7665315150502</v>
      </c>
      <c r="G297" s="61">
        <f>'Primas Crédito'!F297</f>
        <v>79.884887511550602</v>
      </c>
      <c r="H297" s="61">
        <f t="shared" si="4"/>
        <v>94.651419026600806</v>
      </c>
      <c r="I297" s="56">
        <v>112</v>
      </c>
    </row>
    <row r="298" spans="1:9" x14ac:dyDescent="0.25">
      <c r="A298" s="54">
        <v>297</v>
      </c>
      <c r="B298" s="55">
        <v>1</v>
      </c>
      <c r="C298" s="56">
        <v>1178.1710774881601</v>
      </c>
      <c r="D298" s="60">
        <v>117.01779691171799</v>
      </c>
      <c r="E298" s="61">
        <v>177.19837818060199</v>
      </c>
      <c r="F298" s="61">
        <v>14.7665315150502</v>
      </c>
      <c r="G298" s="61">
        <f>'Primas Crédito'!F298</f>
        <v>79.884887511550602</v>
      </c>
      <c r="H298" s="61">
        <f t="shared" si="4"/>
        <v>94.651419026600806</v>
      </c>
      <c r="I298" s="56">
        <v>112</v>
      </c>
    </row>
    <row r="299" spans="1:9" x14ac:dyDescent="0.25">
      <c r="A299" s="54">
        <v>298</v>
      </c>
      <c r="B299" s="55">
        <v>7</v>
      </c>
      <c r="C299" s="56">
        <v>7060.4877665414497</v>
      </c>
      <c r="D299" s="60">
        <v>117.01779691171799</v>
      </c>
      <c r="E299" s="61">
        <v>177.19837818060199</v>
      </c>
      <c r="F299" s="61">
        <v>14.7665315150502</v>
      </c>
      <c r="G299" s="61">
        <f>'Primas Crédito'!F299</f>
        <v>79.884887511550602</v>
      </c>
      <c r="H299" s="61">
        <f t="shared" si="4"/>
        <v>94.651419026600806</v>
      </c>
      <c r="I299" s="56">
        <v>112</v>
      </c>
    </row>
    <row r="300" spans="1:9" x14ac:dyDescent="0.25">
      <c r="A300" s="54">
        <v>299</v>
      </c>
      <c r="B300" s="55">
        <v>1</v>
      </c>
      <c r="C300" s="56">
        <v>1590.7610173002399</v>
      </c>
      <c r="D300" s="60">
        <v>117.01779691171799</v>
      </c>
      <c r="E300" s="61">
        <v>177.19837818060199</v>
      </c>
      <c r="F300" s="61">
        <v>14.7665315150502</v>
      </c>
      <c r="G300" s="61">
        <f>'Primas Crédito'!F300</f>
        <v>79.884887511550602</v>
      </c>
      <c r="H300" s="61">
        <f t="shared" si="4"/>
        <v>94.651419026600806</v>
      </c>
      <c r="I300" s="56">
        <v>112</v>
      </c>
    </row>
    <row r="301" spans="1:9" x14ac:dyDescent="0.25">
      <c r="A301" s="54">
        <v>300</v>
      </c>
      <c r="B301" s="55">
        <v>2</v>
      </c>
      <c r="C301" s="56">
        <v>1964.66541515893</v>
      </c>
      <c r="D301" s="60">
        <v>117.01779691171799</v>
      </c>
      <c r="E301" s="61">
        <v>177.19837818060199</v>
      </c>
      <c r="F301" s="61">
        <v>14.7665315150502</v>
      </c>
      <c r="G301" s="61">
        <f>'Primas Crédito'!F301</f>
        <v>79.884887511550602</v>
      </c>
      <c r="H301" s="61">
        <f t="shared" si="4"/>
        <v>94.651419026600806</v>
      </c>
      <c r="I301" s="56">
        <v>112</v>
      </c>
    </row>
    <row r="302" spans="1:9" x14ac:dyDescent="0.25">
      <c r="A302" s="54">
        <v>301</v>
      </c>
      <c r="B302" s="55">
        <v>3</v>
      </c>
      <c r="C302" s="56">
        <v>3383.59144200132</v>
      </c>
      <c r="D302" s="60">
        <v>117.01779691171799</v>
      </c>
      <c r="E302" s="61">
        <v>177.19837818060199</v>
      </c>
      <c r="F302" s="61">
        <v>14.7665315150502</v>
      </c>
      <c r="G302" s="61">
        <f>'Primas Crédito'!F302</f>
        <v>79.884887511550602</v>
      </c>
      <c r="H302" s="61">
        <f t="shared" si="4"/>
        <v>94.651419026600806</v>
      </c>
      <c r="I302" s="56">
        <v>112</v>
      </c>
    </row>
    <row r="303" spans="1:9" x14ac:dyDescent="0.25">
      <c r="A303" s="54">
        <v>302</v>
      </c>
      <c r="B303" s="55">
        <v>5</v>
      </c>
      <c r="C303" s="56">
        <v>4906.7620748562704</v>
      </c>
      <c r="D303" s="60">
        <v>117.01779691171799</v>
      </c>
      <c r="E303" s="61">
        <v>177.19837818060199</v>
      </c>
      <c r="F303" s="61">
        <v>14.7665315150502</v>
      </c>
      <c r="G303" s="61">
        <f>'Primas Crédito'!F303</f>
        <v>79.884887511550602</v>
      </c>
      <c r="H303" s="61">
        <f t="shared" si="4"/>
        <v>94.651419026600806</v>
      </c>
      <c r="I303" s="56">
        <v>112</v>
      </c>
    </row>
    <row r="304" spans="1:9" x14ac:dyDescent="0.25">
      <c r="A304" s="54">
        <v>303</v>
      </c>
      <c r="B304" s="55">
        <v>4</v>
      </c>
      <c r="C304" s="56">
        <v>4178.2303370126401</v>
      </c>
      <c r="D304" s="60">
        <v>117.01779691171799</v>
      </c>
      <c r="E304" s="61">
        <v>177.19837818060199</v>
      </c>
      <c r="F304" s="61">
        <v>14.7665315150502</v>
      </c>
      <c r="G304" s="61">
        <f>'Primas Crédito'!F304</f>
        <v>79.884887511550602</v>
      </c>
      <c r="H304" s="61">
        <f t="shared" si="4"/>
        <v>94.651419026600806</v>
      </c>
      <c r="I304" s="56">
        <v>112</v>
      </c>
    </row>
    <row r="305" spans="1:9" x14ac:dyDescent="0.25">
      <c r="A305" s="54">
        <v>304</v>
      </c>
      <c r="B305" s="55">
        <v>3</v>
      </c>
      <c r="C305" s="56">
        <v>3741.7294393980301</v>
      </c>
      <c r="D305" s="60">
        <v>117.01779691171799</v>
      </c>
      <c r="E305" s="61">
        <v>177.19837818060199</v>
      </c>
      <c r="F305" s="61">
        <v>14.7665315150502</v>
      </c>
      <c r="G305" s="61">
        <f>'Primas Crédito'!F305</f>
        <v>79.884887511550602</v>
      </c>
      <c r="H305" s="61">
        <f t="shared" si="4"/>
        <v>94.651419026600806</v>
      </c>
      <c r="I305" s="56">
        <v>112</v>
      </c>
    </row>
    <row r="306" spans="1:9" x14ac:dyDescent="0.25">
      <c r="A306" s="54">
        <v>305</v>
      </c>
      <c r="B306" s="55">
        <v>2</v>
      </c>
      <c r="C306" s="56">
        <v>1644.12638200009</v>
      </c>
      <c r="D306" s="60">
        <v>117.01779691171799</v>
      </c>
      <c r="E306" s="61">
        <v>177.19837818060199</v>
      </c>
      <c r="F306" s="61">
        <v>14.7665315150502</v>
      </c>
      <c r="G306" s="61">
        <f>'Primas Crédito'!F306</f>
        <v>79.884887511550602</v>
      </c>
      <c r="H306" s="61">
        <f t="shared" si="4"/>
        <v>94.651419026600806</v>
      </c>
      <c r="I306" s="56">
        <v>112</v>
      </c>
    </row>
    <row r="307" spans="1:9" x14ac:dyDescent="0.25">
      <c r="A307" s="54">
        <v>306</v>
      </c>
      <c r="B307" s="55">
        <v>3</v>
      </c>
      <c r="C307" s="56">
        <v>2440.6447642759999</v>
      </c>
      <c r="D307" s="60">
        <v>117.01779691171799</v>
      </c>
      <c r="E307" s="61">
        <v>177.19837818060199</v>
      </c>
      <c r="F307" s="61">
        <v>14.7665315150502</v>
      </c>
      <c r="G307" s="61">
        <f>'Primas Crédito'!F307</f>
        <v>79.884887511550602</v>
      </c>
      <c r="H307" s="61">
        <f t="shared" si="4"/>
        <v>94.651419026600806</v>
      </c>
      <c r="I307" s="56">
        <v>112</v>
      </c>
    </row>
    <row r="308" spans="1:9" x14ac:dyDescent="0.25">
      <c r="A308" s="54">
        <v>307</v>
      </c>
      <c r="B308" s="55">
        <v>2</v>
      </c>
      <c r="C308" s="56">
        <v>1589.1356881976201</v>
      </c>
      <c r="D308" s="60">
        <v>117.01779691171799</v>
      </c>
      <c r="E308" s="61">
        <v>177.19837818060199</v>
      </c>
      <c r="F308" s="61">
        <v>14.7665315150502</v>
      </c>
      <c r="G308" s="61">
        <f>'Primas Crédito'!F308</f>
        <v>79.884887511550602</v>
      </c>
      <c r="H308" s="61">
        <f t="shared" si="4"/>
        <v>94.651419026600806</v>
      </c>
      <c r="I308" s="56">
        <v>112</v>
      </c>
    </row>
    <row r="309" spans="1:9" x14ac:dyDescent="0.25">
      <c r="A309" s="54">
        <v>308</v>
      </c>
      <c r="B309" s="55">
        <v>3</v>
      </c>
      <c r="C309" s="56">
        <v>2161.1718418269302</v>
      </c>
      <c r="D309" s="60">
        <v>117.01779691171799</v>
      </c>
      <c r="E309" s="61">
        <v>177.19837818060199</v>
      </c>
      <c r="F309" s="61">
        <v>14.7665315150502</v>
      </c>
      <c r="G309" s="61">
        <f>'Primas Crédito'!F309</f>
        <v>79.884887511550602</v>
      </c>
      <c r="H309" s="61">
        <f t="shared" si="4"/>
        <v>94.651419026600806</v>
      </c>
      <c r="I309" s="56">
        <v>112</v>
      </c>
    </row>
    <row r="310" spans="1:9" x14ac:dyDescent="0.25">
      <c r="A310" s="54">
        <v>309</v>
      </c>
      <c r="B310" s="55">
        <v>1</v>
      </c>
      <c r="C310" s="56">
        <v>993.23281913472704</v>
      </c>
      <c r="D310" s="60">
        <v>117.01779691171799</v>
      </c>
      <c r="E310" s="61">
        <v>177.19837818060199</v>
      </c>
      <c r="F310" s="61">
        <v>14.7665315150502</v>
      </c>
      <c r="G310" s="61">
        <f>'Primas Crédito'!F310</f>
        <v>79.884887511550602</v>
      </c>
      <c r="H310" s="61">
        <f t="shared" si="4"/>
        <v>94.651419026600806</v>
      </c>
      <c r="I310" s="56">
        <v>112</v>
      </c>
    </row>
    <row r="311" spans="1:9" x14ac:dyDescent="0.25">
      <c r="A311" s="54">
        <v>310</v>
      </c>
      <c r="B311" s="55">
        <v>3</v>
      </c>
      <c r="C311" s="56">
        <v>3326.09017170484</v>
      </c>
      <c r="D311" s="60">
        <v>117.01779691171799</v>
      </c>
      <c r="E311" s="61">
        <v>177.19837818060199</v>
      </c>
      <c r="F311" s="61">
        <v>14.7665315150502</v>
      </c>
      <c r="G311" s="61">
        <f>'Primas Crédito'!F311</f>
        <v>79.884887511550602</v>
      </c>
      <c r="H311" s="61">
        <f t="shared" si="4"/>
        <v>94.651419026600806</v>
      </c>
      <c r="I311" s="56">
        <v>112</v>
      </c>
    </row>
    <row r="312" spans="1:9" x14ac:dyDescent="0.25">
      <c r="A312" s="54">
        <v>311</v>
      </c>
      <c r="B312" s="55">
        <v>2</v>
      </c>
      <c r="C312" s="56">
        <v>1814.0207852150199</v>
      </c>
      <c r="D312" s="60">
        <v>117.01779691171799</v>
      </c>
      <c r="E312" s="61">
        <v>177.19837818060199</v>
      </c>
      <c r="F312" s="61">
        <v>14.7665315150502</v>
      </c>
      <c r="G312" s="61">
        <f>'Primas Crédito'!F312</f>
        <v>79.884887511550602</v>
      </c>
      <c r="H312" s="61">
        <f t="shared" si="4"/>
        <v>94.651419026600806</v>
      </c>
      <c r="I312" s="56">
        <v>112</v>
      </c>
    </row>
    <row r="313" spans="1:9" x14ac:dyDescent="0.25">
      <c r="A313" s="54">
        <v>312</v>
      </c>
      <c r="B313" s="55">
        <v>4</v>
      </c>
      <c r="C313" s="56">
        <v>3604.6182591277002</v>
      </c>
      <c r="D313" s="60">
        <v>117.01779691171799</v>
      </c>
      <c r="E313" s="61">
        <v>177.19837818060199</v>
      </c>
      <c r="F313" s="61">
        <v>14.7665315150502</v>
      </c>
      <c r="G313" s="61">
        <f>'Primas Crédito'!F313</f>
        <v>79.884887511550602</v>
      </c>
      <c r="H313" s="61">
        <f t="shared" si="4"/>
        <v>94.651419026600806</v>
      </c>
      <c r="I313" s="56">
        <v>112</v>
      </c>
    </row>
    <row r="314" spans="1:9" x14ac:dyDescent="0.25">
      <c r="A314" s="54">
        <v>313</v>
      </c>
      <c r="B314" s="55">
        <v>3</v>
      </c>
      <c r="C314" s="56">
        <v>4772.4394722055004</v>
      </c>
      <c r="D314" s="60">
        <v>117.01779691171799</v>
      </c>
      <c r="E314" s="61">
        <v>177.19837818060199</v>
      </c>
      <c r="F314" s="61">
        <v>14.7665315150502</v>
      </c>
      <c r="G314" s="61">
        <f>'Primas Crédito'!F314</f>
        <v>79.884887511550602</v>
      </c>
      <c r="H314" s="61">
        <f t="shared" si="4"/>
        <v>94.651419026600806</v>
      </c>
      <c r="I314" s="56">
        <v>112</v>
      </c>
    </row>
    <row r="315" spans="1:9" x14ac:dyDescent="0.25">
      <c r="A315" s="54">
        <v>314</v>
      </c>
      <c r="B315" s="55">
        <v>3</v>
      </c>
      <c r="C315" s="56">
        <v>3575.6401410181802</v>
      </c>
      <c r="D315" s="60">
        <v>117.01779691171799</v>
      </c>
      <c r="E315" s="61">
        <v>177.19837818060199</v>
      </c>
      <c r="F315" s="61">
        <v>14.7665315150502</v>
      </c>
      <c r="G315" s="61">
        <f>'Primas Crédito'!F315</f>
        <v>79.884887511550602</v>
      </c>
      <c r="H315" s="61">
        <f t="shared" si="4"/>
        <v>94.651419026600806</v>
      </c>
      <c r="I315" s="56">
        <v>112</v>
      </c>
    </row>
    <row r="316" spans="1:9" x14ac:dyDescent="0.25">
      <c r="A316" s="54">
        <v>315</v>
      </c>
      <c r="B316" s="55">
        <v>3</v>
      </c>
      <c r="C316" s="56">
        <v>4076.69872398487</v>
      </c>
      <c r="D316" s="60">
        <v>117.01779691171799</v>
      </c>
      <c r="E316" s="61">
        <v>177.19837818060199</v>
      </c>
      <c r="F316" s="61">
        <v>14.7665315150502</v>
      </c>
      <c r="G316" s="61">
        <f>'Primas Crédito'!F316</f>
        <v>79.884887511550602</v>
      </c>
      <c r="H316" s="61">
        <f t="shared" si="4"/>
        <v>94.651419026600806</v>
      </c>
      <c r="I316" s="56">
        <v>112</v>
      </c>
    </row>
    <row r="317" spans="1:9" x14ac:dyDescent="0.25">
      <c r="A317" s="54">
        <v>316</v>
      </c>
      <c r="B317" s="55">
        <v>4</v>
      </c>
      <c r="C317" s="56">
        <v>5239.2388021971101</v>
      </c>
      <c r="D317" s="60">
        <v>117.01779691171799</v>
      </c>
      <c r="E317" s="61">
        <v>177.19837818060199</v>
      </c>
      <c r="F317" s="61">
        <v>14.7665315150502</v>
      </c>
      <c r="G317" s="61">
        <f>'Primas Crédito'!F317</f>
        <v>79.884887511550602</v>
      </c>
      <c r="H317" s="61">
        <f t="shared" si="4"/>
        <v>94.651419026600806</v>
      </c>
      <c r="I317" s="56">
        <v>112</v>
      </c>
    </row>
    <row r="318" spans="1:9" x14ac:dyDescent="0.25">
      <c r="A318" s="54">
        <v>317</v>
      </c>
      <c r="B318" s="55">
        <v>4</v>
      </c>
      <c r="C318" s="56">
        <v>4739.5363276317403</v>
      </c>
      <c r="D318" s="60">
        <v>117.01779691171799</v>
      </c>
      <c r="E318" s="61">
        <v>177.19837818060199</v>
      </c>
      <c r="F318" s="61">
        <v>14.7665315150502</v>
      </c>
      <c r="G318" s="61">
        <f>'Primas Crédito'!F318</f>
        <v>79.884887511550602</v>
      </c>
      <c r="H318" s="61">
        <f t="shared" si="4"/>
        <v>94.651419026600806</v>
      </c>
      <c r="I318" s="56">
        <v>112</v>
      </c>
    </row>
    <row r="319" spans="1:9" x14ac:dyDescent="0.25">
      <c r="A319" s="54">
        <v>318</v>
      </c>
      <c r="B319" s="55">
        <v>3</v>
      </c>
      <c r="C319" s="56">
        <v>2543.5989746335399</v>
      </c>
      <c r="D319" s="60">
        <v>117.01779691171799</v>
      </c>
      <c r="E319" s="61">
        <v>177.19837818060199</v>
      </c>
      <c r="F319" s="61">
        <v>14.7665315150502</v>
      </c>
      <c r="G319" s="61">
        <f>'Primas Crédito'!F319</f>
        <v>79.884887511550602</v>
      </c>
      <c r="H319" s="61">
        <f t="shared" si="4"/>
        <v>94.651419026600806</v>
      </c>
      <c r="I319" s="56">
        <v>112</v>
      </c>
    </row>
    <row r="320" spans="1:9" x14ac:dyDescent="0.25">
      <c r="A320" s="54">
        <v>319</v>
      </c>
      <c r="B320" s="55">
        <v>6</v>
      </c>
      <c r="C320" s="56">
        <v>5682.4604749045302</v>
      </c>
      <c r="D320" s="60">
        <v>117.01779691171799</v>
      </c>
      <c r="E320" s="61">
        <v>177.19837818060199</v>
      </c>
      <c r="F320" s="61">
        <v>14.7665315150502</v>
      </c>
      <c r="G320" s="61">
        <f>'Primas Crédito'!F320</f>
        <v>79.884887511550602</v>
      </c>
      <c r="H320" s="61">
        <f t="shared" si="4"/>
        <v>94.651419026600806</v>
      </c>
      <c r="I320" s="56">
        <v>112</v>
      </c>
    </row>
    <row r="321" spans="1:9" x14ac:dyDescent="0.25">
      <c r="A321" s="54">
        <v>320</v>
      </c>
      <c r="B321" s="55">
        <v>2</v>
      </c>
      <c r="C321" s="56">
        <v>2088.2503451317298</v>
      </c>
      <c r="D321" s="60">
        <v>117.01779691171799</v>
      </c>
      <c r="E321" s="61">
        <v>177.19837818060199</v>
      </c>
      <c r="F321" s="61">
        <v>14.7665315150502</v>
      </c>
      <c r="G321" s="61">
        <f>'Primas Crédito'!F321</f>
        <v>79.884887511550602</v>
      </c>
      <c r="H321" s="61">
        <f t="shared" si="4"/>
        <v>94.651419026600806</v>
      </c>
      <c r="I321" s="56">
        <v>112</v>
      </c>
    </row>
    <row r="322" spans="1:9" x14ac:dyDescent="0.25">
      <c r="A322" s="54">
        <v>321</v>
      </c>
      <c r="B322" s="55">
        <v>1</v>
      </c>
      <c r="C322" s="56">
        <v>1317.2583276784801</v>
      </c>
      <c r="D322" s="60">
        <v>117.01779691171799</v>
      </c>
      <c r="E322" s="61">
        <v>177.19837818060199</v>
      </c>
      <c r="F322" s="61">
        <v>14.7665315150502</v>
      </c>
      <c r="G322" s="61">
        <f>'Primas Crédito'!F322</f>
        <v>79.884887511550602</v>
      </c>
      <c r="H322" s="61">
        <f t="shared" si="4"/>
        <v>94.651419026600806</v>
      </c>
      <c r="I322" s="56">
        <v>112</v>
      </c>
    </row>
    <row r="323" spans="1:9" x14ac:dyDescent="0.25">
      <c r="A323" s="54">
        <v>322</v>
      </c>
      <c r="B323" s="55">
        <v>2</v>
      </c>
      <c r="C323" s="56">
        <v>2871.0169694176202</v>
      </c>
      <c r="D323" s="60">
        <v>117.01779691171799</v>
      </c>
      <c r="E323" s="61">
        <v>177.19837818060199</v>
      </c>
      <c r="F323" s="61">
        <v>14.7665315150502</v>
      </c>
      <c r="G323" s="61">
        <f>'Primas Crédito'!F323</f>
        <v>79.884887511550602</v>
      </c>
      <c r="H323" s="61">
        <f t="shared" ref="H323:H386" si="5">G323+F323</f>
        <v>94.651419026600806</v>
      </c>
      <c r="I323" s="56">
        <v>112</v>
      </c>
    </row>
    <row r="324" spans="1:9" x14ac:dyDescent="0.25">
      <c r="A324" s="54">
        <v>323</v>
      </c>
      <c r="B324" s="55">
        <v>3</v>
      </c>
      <c r="C324" s="56">
        <v>2912.0795930487602</v>
      </c>
      <c r="D324" s="60">
        <v>117.01779691171799</v>
      </c>
      <c r="E324" s="61">
        <v>177.19837818060199</v>
      </c>
      <c r="F324" s="61">
        <v>14.7665315150502</v>
      </c>
      <c r="G324" s="61">
        <f>'Primas Crédito'!F324</f>
        <v>79.884887511550602</v>
      </c>
      <c r="H324" s="61">
        <f t="shared" si="5"/>
        <v>94.651419026600806</v>
      </c>
      <c r="I324" s="56">
        <v>112</v>
      </c>
    </row>
    <row r="325" spans="1:9" x14ac:dyDescent="0.25">
      <c r="A325" s="54">
        <v>324</v>
      </c>
      <c r="B325" s="55">
        <v>4</v>
      </c>
      <c r="C325" s="56">
        <v>5032.8157870695604</v>
      </c>
      <c r="D325" s="60">
        <v>117.01779691171799</v>
      </c>
      <c r="E325" s="61">
        <v>177.19837818060199</v>
      </c>
      <c r="F325" s="61">
        <v>14.7665315150502</v>
      </c>
      <c r="G325" s="61">
        <f>'Primas Crédito'!F325</f>
        <v>79.884887511550602</v>
      </c>
      <c r="H325" s="61">
        <f t="shared" si="5"/>
        <v>94.651419026600806</v>
      </c>
      <c r="I325" s="56">
        <v>112</v>
      </c>
    </row>
    <row r="326" spans="1:9" x14ac:dyDescent="0.25">
      <c r="A326" s="54">
        <v>325</v>
      </c>
      <c r="B326" s="55">
        <v>3</v>
      </c>
      <c r="C326" s="56">
        <v>3708.2574561813099</v>
      </c>
      <c r="D326" s="60">
        <v>117.01779691171799</v>
      </c>
      <c r="E326" s="61">
        <v>177.19837818060199</v>
      </c>
      <c r="F326" s="61">
        <v>14.7665315150502</v>
      </c>
      <c r="G326" s="61">
        <f>'Primas Crédito'!F326</f>
        <v>79.884887511550602</v>
      </c>
      <c r="H326" s="61">
        <f t="shared" si="5"/>
        <v>94.651419026600806</v>
      </c>
      <c r="I326" s="56">
        <v>112</v>
      </c>
    </row>
    <row r="327" spans="1:9" x14ac:dyDescent="0.25">
      <c r="A327" s="54">
        <v>326</v>
      </c>
      <c r="B327" s="55">
        <v>2</v>
      </c>
      <c r="C327" s="56">
        <v>1837.00700866082</v>
      </c>
      <c r="D327" s="60">
        <v>117.01779691171799</v>
      </c>
      <c r="E327" s="61">
        <v>177.19837818060199</v>
      </c>
      <c r="F327" s="61">
        <v>14.7665315150502</v>
      </c>
      <c r="G327" s="61">
        <f>'Primas Crédito'!F327</f>
        <v>79.884887511550602</v>
      </c>
      <c r="H327" s="61">
        <f t="shared" si="5"/>
        <v>94.651419026600806</v>
      </c>
      <c r="I327" s="56">
        <v>112</v>
      </c>
    </row>
    <row r="328" spans="1:9" x14ac:dyDescent="0.25">
      <c r="A328" s="54">
        <v>327</v>
      </c>
      <c r="B328" s="55">
        <v>1</v>
      </c>
      <c r="C328" s="56">
        <v>1302.9610976814399</v>
      </c>
      <c r="D328" s="60">
        <v>117.01779691171799</v>
      </c>
      <c r="E328" s="61">
        <v>177.19837818060199</v>
      </c>
      <c r="F328" s="61">
        <v>14.7665315150502</v>
      </c>
      <c r="G328" s="61">
        <f>'Primas Crédito'!F328</f>
        <v>79.884887511550602</v>
      </c>
      <c r="H328" s="61">
        <f t="shared" si="5"/>
        <v>94.651419026600806</v>
      </c>
      <c r="I328" s="56">
        <v>112</v>
      </c>
    </row>
    <row r="329" spans="1:9" x14ac:dyDescent="0.25">
      <c r="A329" s="54">
        <v>328</v>
      </c>
      <c r="B329" s="55">
        <v>0</v>
      </c>
      <c r="C329" s="56">
        <v>0</v>
      </c>
      <c r="D329" s="60">
        <v>117.01779691171799</v>
      </c>
      <c r="E329" s="61">
        <v>177.19837818060199</v>
      </c>
      <c r="F329" s="61">
        <v>14.7665315150502</v>
      </c>
      <c r="G329" s="61">
        <f>'Primas Crédito'!F329</f>
        <v>79.884887511550602</v>
      </c>
      <c r="H329" s="61">
        <f t="shared" si="5"/>
        <v>94.651419026600806</v>
      </c>
      <c r="I329" s="56">
        <v>112</v>
      </c>
    </row>
    <row r="330" spans="1:9" x14ac:dyDescent="0.25">
      <c r="A330" s="54">
        <v>329</v>
      </c>
      <c r="B330" s="55">
        <v>4</v>
      </c>
      <c r="C330" s="56">
        <v>4232.9116582791903</v>
      </c>
      <c r="D330" s="60">
        <v>117.01779691171799</v>
      </c>
      <c r="E330" s="61">
        <v>177.19837818060199</v>
      </c>
      <c r="F330" s="61">
        <v>14.7665315150502</v>
      </c>
      <c r="G330" s="61">
        <f>'Primas Crédito'!F330</f>
        <v>79.884887511550602</v>
      </c>
      <c r="H330" s="61">
        <f t="shared" si="5"/>
        <v>94.651419026600806</v>
      </c>
      <c r="I330" s="56">
        <v>112</v>
      </c>
    </row>
    <row r="331" spans="1:9" x14ac:dyDescent="0.25">
      <c r="A331" s="54">
        <v>330</v>
      </c>
      <c r="B331" s="55">
        <v>3</v>
      </c>
      <c r="C331" s="56">
        <v>3231.85577566846</v>
      </c>
      <c r="D331" s="60">
        <v>117.01779691171799</v>
      </c>
      <c r="E331" s="61">
        <v>177.19837818060199</v>
      </c>
      <c r="F331" s="61">
        <v>14.7665315150502</v>
      </c>
      <c r="G331" s="61">
        <f>'Primas Crédito'!F331</f>
        <v>79.884887511550602</v>
      </c>
      <c r="H331" s="61">
        <f t="shared" si="5"/>
        <v>94.651419026600806</v>
      </c>
      <c r="I331" s="56">
        <v>112</v>
      </c>
    </row>
    <row r="332" spans="1:9" x14ac:dyDescent="0.25">
      <c r="A332" s="54">
        <v>331</v>
      </c>
      <c r="B332" s="55">
        <v>5</v>
      </c>
      <c r="C332" s="56">
        <v>5993.2733218690701</v>
      </c>
      <c r="D332" s="60">
        <v>117.01779691171799</v>
      </c>
      <c r="E332" s="61">
        <v>177.19837818060199</v>
      </c>
      <c r="F332" s="61">
        <v>14.7665315150502</v>
      </c>
      <c r="G332" s="61">
        <f>'Primas Crédito'!F332</f>
        <v>79.884887511550602</v>
      </c>
      <c r="H332" s="61">
        <f t="shared" si="5"/>
        <v>94.651419026600806</v>
      </c>
      <c r="I332" s="56">
        <v>112</v>
      </c>
    </row>
    <row r="333" spans="1:9" x14ac:dyDescent="0.25">
      <c r="A333" s="54">
        <v>332</v>
      </c>
      <c r="B333" s="55">
        <v>4</v>
      </c>
      <c r="C333" s="56">
        <v>4581.27379967452</v>
      </c>
      <c r="D333" s="60">
        <v>117.01779691171799</v>
      </c>
      <c r="E333" s="61">
        <v>177.19837818060199</v>
      </c>
      <c r="F333" s="61">
        <v>14.7665315150502</v>
      </c>
      <c r="G333" s="61">
        <f>'Primas Crédito'!F333</f>
        <v>79.884887511550602</v>
      </c>
      <c r="H333" s="61">
        <f t="shared" si="5"/>
        <v>94.651419026600806</v>
      </c>
      <c r="I333" s="56">
        <v>112</v>
      </c>
    </row>
    <row r="334" spans="1:9" x14ac:dyDescent="0.25">
      <c r="A334" s="54">
        <v>333</v>
      </c>
      <c r="B334" s="55">
        <v>6</v>
      </c>
      <c r="C334" s="56">
        <v>7160.0419240914298</v>
      </c>
      <c r="D334" s="60">
        <v>117.01779691171799</v>
      </c>
      <c r="E334" s="61">
        <v>177.19837818060199</v>
      </c>
      <c r="F334" s="61">
        <v>14.7665315150502</v>
      </c>
      <c r="G334" s="61">
        <f>'Primas Crédito'!F334</f>
        <v>79.884887511550602</v>
      </c>
      <c r="H334" s="61">
        <f t="shared" si="5"/>
        <v>94.651419026600806</v>
      </c>
      <c r="I334" s="56">
        <v>112</v>
      </c>
    </row>
    <row r="335" spans="1:9" x14ac:dyDescent="0.25">
      <c r="A335" s="54">
        <v>334</v>
      </c>
      <c r="B335" s="55">
        <v>2</v>
      </c>
      <c r="C335" s="56">
        <v>2638.3731074184702</v>
      </c>
      <c r="D335" s="60">
        <v>117.01779691171799</v>
      </c>
      <c r="E335" s="61">
        <v>177.19837818060199</v>
      </c>
      <c r="F335" s="61">
        <v>14.7665315150502</v>
      </c>
      <c r="G335" s="61">
        <f>'Primas Crédito'!F335</f>
        <v>79.884887511550602</v>
      </c>
      <c r="H335" s="61">
        <f t="shared" si="5"/>
        <v>94.651419026600806</v>
      </c>
      <c r="I335" s="56">
        <v>112</v>
      </c>
    </row>
    <row r="336" spans="1:9" x14ac:dyDescent="0.25">
      <c r="A336" s="54">
        <v>335</v>
      </c>
      <c r="B336" s="55">
        <v>6</v>
      </c>
      <c r="C336" s="56">
        <v>5413.0624846877599</v>
      </c>
      <c r="D336" s="60">
        <v>117.01779691171799</v>
      </c>
      <c r="E336" s="61">
        <v>177.19837818060199</v>
      </c>
      <c r="F336" s="61">
        <v>14.7665315150502</v>
      </c>
      <c r="G336" s="61">
        <f>'Primas Crédito'!F336</f>
        <v>79.884887511550602</v>
      </c>
      <c r="H336" s="61">
        <f t="shared" si="5"/>
        <v>94.651419026600806</v>
      </c>
      <c r="I336" s="56">
        <v>112</v>
      </c>
    </row>
    <row r="337" spans="1:9" x14ac:dyDescent="0.25">
      <c r="A337" s="54">
        <v>336</v>
      </c>
      <c r="B337" s="55">
        <v>1</v>
      </c>
      <c r="C337" s="56">
        <v>1679.64670670028</v>
      </c>
      <c r="D337" s="60">
        <v>117.01779691171799</v>
      </c>
      <c r="E337" s="61">
        <v>177.19837818060199</v>
      </c>
      <c r="F337" s="61">
        <v>14.7665315150502</v>
      </c>
      <c r="G337" s="61">
        <f>'Primas Crédito'!F337</f>
        <v>79.884887511550602</v>
      </c>
      <c r="H337" s="61">
        <f t="shared" si="5"/>
        <v>94.651419026600806</v>
      </c>
      <c r="I337" s="56">
        <v>112</v>
      </c>
    </row>
    <row r="338" spans="1:9" x14ac:dyDescent="0.25">
      <c r="A338" s="54">
        <v>337</v>
      </c>
      <c r="B338" s="55">
        <v>3</v>
      </c>
      <c r="C338" s="56">
        <v>3305.4760547794799</v>
      </c>
      <c r="D338" s="60">
        <v>117.01779691171799</v>
      </c>
      <c r="E338" s="61">
        <v>177.19837818060199</v>
      </c>
      <c r="F338" s="61">
        <v>14.7665315150502</v>
      </c>
      <c r="G338" s="61">
        <f>'Primas Crédito'!F338</f>
        <v>126.044524282579</v>
      </c>
      <c r="H338" s="61">
        <f t="shared" si="5"/>
        <v>140.81105579762919</v>
      </c>
      <c r="I338" s="56">
        <v>112</v>
      </c>
    </row>
    <row r="339" spans="1:9" x14ac:dyDescent="0.25">
      <c r="A339" s="54">
        <v>338</v>
      </c>
      <c r="B339" s="55">
        <v>1</v>
      </c>
      <c r="C339" s="56">
        <v>756.67574374539799</v>
      </c>
      <c r="D339" s="60">
        <v>117.01779691171799</v>
      </c>
      <c r="E339" s="61">
        <v>177.19837818060199</v>
      </c>
      <c r="F339" s="61">
        <v>14.7665315150502</v>
      </c>
      <c r="G339" s="61">
        <f>'Primas Crédito'!F339</f>
        <v>79.884887511550602</v>
      </c>
      <c r="H339" s="61">
        <f t="shared" si="5"/>
        <v>94.651419026600806</v>
      </c>
      <c r="I339" s="56">
        <v>112</v>
      </c>
    </row>
    <row r="340" spans="1:9" x14ac:dyDescent="0.25">
      <c r="A340" s="54">
        <v>339</v>
      </c>
      <c r="B340" s="55">
        <v>2</v>
      </c>
      <c r="C340" s="56">
        <v>2405.5818515035699</v>
      </c>
      <c r="D340" s="60">
        <v>117.01779691171799</v>
      </c>
      <c r="E340" s="61">
        <v>177.19837818060199</v>
      </c>
      <c r="F340" s="61">
        <v>14.7665315150502</v>
      </c>
      <c r="G340" s="61">
        <f>'Primas Crédito'!F340</f>
        <v>79.884887511550602</v>
      </c>
      <c r="H340" s="61">
        <f t="shared" si="5"/>
        <v>94.651419026600806</v>
      </c>
      <c r="I340" s="56">
        <v>112</v>
      </c>
    </row>
    <row r="341" spans="1:9" x14ac:dyDescent="0.25">
      <c r="A341" s="54">
        <v>340</v>
      </c>
      <c r="B341" s="55">
        <v>2</v>
      </c>
      <c r="C341" s="56">
        <v>2685.9790115132901</v>
      </c>
      <c r="D341" s="60">
        <v>117.01779691171799</v>
      </c>
      <c r="E341" s="61">
        <v>177.19837818060199</v>
      </c>
      <c r="F341" s="61">
        <v>14.7665315150502</v>
      </c>
      <c r="G341" s="61">
        <f>'Primas Crédito'!F341</f>
        <v>79.884887511550602</v>
      </c>
      <c r="H341" s="61">
        <f t="shared" si="5"/>
        <v>94.651419026600806</v>
      </c>
      <c r="I341" s="56">
        <v>112</v>
      </c>
    </row>
    <row r="342" spans="1:9" x14ac:dyDescent="0.25">
      <c r="A342" s="54">
        <v>341</v>
      </c>
      <c r="B342" s="55">
        <v>5</v>
      </c>
      <c r="C342" s="56">
        <v>5875.8568824882204</v>
      </c>
      <c r="D342" s="60">
        <v>117.01779691171799</v>
      </c>
      <c r="E342" s="61">
        <v>177.19837818060199</v>
      </c>
      <c r="F342" s="61">
        <v>14.7665315150502</v>
      </c>
      <c r="G342" s="61">
        <f>'Primas Crédito'!F342</f>
        <v>79.884887511550602</v>
      </c>
      <c r="H342" s="61">
        <f t="shared" si="5"/>
        <v>94.651419026600806</v>
      </c>
      <c r="I342" s="56">
        <v>112</v>
      </c>
    </row>
    <row r="343" spans="1:9" x14ac:dyDescent="0.25">
      <c r="A343" s="54">
        <v>342</v>
      </c>
      <c r="B343" s="55">
        <v>1</v>
      </c>
      <c r="C343" s="56">
        <v>455.64789425529602</v>
      </c>
      <c r="D343" s="60">
        <v>117.01779691171799</v>
      </c>
      <c r="E343" s="61">
        <v>177.19837818060199</v>
      </c>
      <c r="F343" s="61">
        <v>14.7665315150502</v>
      </c>
      <c r="G343" s="61">
        <f>'Primas Crédito'!F343</f>
        <v>79.884887511550602</v>
      </c>
      <c r="H343" s="61">
        <f t="shared" si="5"/>
        <v>94.651419026600806</v>
      </c>
      <c r="I343" s="56">
        <v>112</v>
      </c>
    </row>
    <row r="344" spans="1:9" x14ac:dyDescent="0.25">
      <c r="A344" s="54">
        <v>343</v>
      </c>
      <c r="B344" s="55">
        <v>2</v>
      </c>
      <c r="C344" s="56">
        <v>2503.1254405732002</v>
      </c>
      <c r="D344" s="60">
        <v>117.01779691171799</v>
      </c>
      <c r="E344" s="61">
        <v>177.19837818060199</v>
      </c>
      <c r="F344" s="61">
        <v>14.7665315150502</v>
      </c>
      <c r="G344" s="61">
        <f>'Primas Crédito'!F344</f>
        <v>79.884887511550602</v>
      </c>
      <c r="H344" s="61">
        <f t="shared" si="5"/>
        <v>94.651419026600806</v>
      </c>
      <c r="I344" s="56">
        <v>112</v>
      </c>
    </row>
    <row r="345" spans="1:9" x14ac:dyDescent="0.25">
      <c r="A345" s="54">
        <v>344</v>
      </c>
      <c r="B345" s="55">
        <v>3</v>
      </c>
      <c r="C345" s="56">
        <v>2916.38983222651</v>
      </c>
      <c r="D345" s="60">
        <v>117.01779691171799</v>
      </c>
      <c r="E345" s="61">
        <v>177.19837818060199</v>
      </c>
      <c r="F345" s="61">
        <v>14.7665315150502</v>
      </c>
      <c r="G345" s="61">
        <f>'Primas Crédito'!F345</f>
        <v>79.884887511550602</v>
      </c>
      <c r="H345" s="61">
        <f t="shared" si="5"/>
        <v>94.651419026600806</v>
      </c>
      <c r="I345" s="56">
        <v>112</v>
      </c>
    </row>
    <row r="346" spans="1:9" x14ac:dyDescent="0.25">
      <c r="A346" s="54">
        <v>345</v>
      </c>
      <c r="B346" s="55">
        <v>1</v>
      </c>
      <c r="C346" s="56">
        <v>1296.5233820232299</v>
      </c>
      <c r="D346" s="60">
        <v>117.01779691171799</v>
      </c>
      <c r="E346" s="61">
        <v>177.19837818060199</v>
      </c>
      <c r="F346" s="61">
        <v>14.7665315150502</v>
      </c>
      <c r="G346" s="61">
        <f>'Primas Crédito'!F346</f>
        <v>79.884887511550602</v>
      </c>
      <c r="H346" s="61">
        <f t="shared" si="5"/>
        <v>94.651419026600806</v>
      </c>
      <c r="I346" s="56">
        <v>112</v>
      </c>
    </row>
    <row r="347" spans="1:9" x14ac:dyDescent="0.25">
      <c r="A347" s="54">
        <v>346</v>
      </c>
      <c r="B347" s="55">
        <v>4</v>
      </c>
      <c r="C347" s="56">
        <v>4161.34948260898</v>
      </c>
      <c r="D347" s="60">
        <v>117.01779691171799</v>
      </c>
      <c r="E347" s="61">
        <v>177.19837818060199</v>
      </c>
      <c r="F347" s="61">
        <v>14.7665315150502</v>
      </c>
      <c r="G347" s="61">
        <f>'Primas Crédito'!F347</f>
        <v>79.884887511550602</v>
      </c>
      <c r="H347" s="61">
        <f t="shared" si="5"/>
        <v>94.651419026600806</v>
      </c>
      <c r="I347" s="56">
        <v>112</v>
      </c>
    </row>
    <row r="348" spans="1:9" x14ac:dyDescent="0.25">
      <c r="A348" s="54">
        <v>347</v>
      </c>
      <c r="B348" s="55">
        <v>1</v>
      </c>
      <c r="C348" s="56">
        <v>1550.2649401558201</v>
      </c>
      <c r="D348" s="60">
        <v>117.01779691171799</v>
      </c>
      <c r="E348" s="61">
        <v>177.19837818060199</v>
      </c>
      <c r="F348" s="61">
        <v>14.7665315150502</v>
      </c>
      <c r="G348" s="61">
        <f>'Primas Crédito'!F348</f>
        <v>79.884887511550602</v>
      </c>
      <c r="H348" s="61">
        <f t="shared" si="5"/>
        <v>94.651419026600806</v>
      </c>
      <c r="I348" s="56">
        <v>112</v>
      </c>
    </row>
    <row r="349" spans="1:9" x14ac:dyDescent="0.25">
      <c r="A349" s="54">
        <v>348</v>
      </c>
      <c r="B349" s="55">
        <v>4</v>
      </c>
      <c r="C349" s="56">
        <v>5368.8743051428401</v>
      </c>
      <c r="D349" s="60">
        <v>117.01779691171799</v>
      </c>
      <c r="E349" s="61">
        <v>177.19837818060199</v>
      </c>
      <c r="F349" s="61">
        <v>14.7665315150502</v>
      </c>
      <c r="G349" s="61">
        <f>'Primas Crédito'!F349</f>
        <v>79.884887511550602</v>
      </c>
      <c r="H349" s="61">
        <f t="shared" si="5"/>
        <v>94.651419026600806</v>
      </c>
      <c r="I349" s="56">
        <v>112</v>
      </c>
    </row>
    <row r="350" spans="1:9" x14ac:dyDescent="0.25">
      <c r="A350" s="54">
        <v>349</v>
      </c>
      <c r="B350" s="55">
        <v>5</v>
      </c>
      <c r="C350" s="56">
        <v>4838.3703417833603</v>
      </c>
      <c r="D350" s="60">
        <v>117.01779691171799</v>
      </c>
      <c r="E350" s="61">
        <v>177.19837818060199</v>
      </c>
      <c r="F350" s="61">
        <v>14.7665315150502</v>
      </c>
      <c r="G350" s="61">
        <f>'Primas Crédito'!F350</f>
        <v>79.884887511550602</v>
      </c>
      <c r="H350" s="61">
        <f t="shared" si="5"/>
        <v>94.651419026600806</v>
      </c>
      <c r="I350" s="56">
        <v>112</v>
      </c>
    </row>
    <row r="351" spans="1:9" x14ac:dyDescent="0.25">
      <c r="A351" s="54">
        <v>350</v>
      </c>
      <c r="B351" s="55">
        <v>3</v>
      </c>
      <c r="C351" s="56">
        <v>2539.0568343265099</v>
      </c>
      <c r="D351" s="60">
        <v>117.01779691171799</v>
      </c>
      <c r="E351" s="61">
        <v>177.19837818060199</v>
      </c>
      <c r="F351" s="61">
        <v>14.7665315150502</v>
      </c>
      <c r="G351" s="61">
        <f>'Primas Crédito'!F351</f>
        <v>79.884887511550602</v>
      </c>
      <c r="H351" s="61">
        <f t="shared" si="5"/>
        <v>94.651419026600806</v>
      </c>
      <c r="I351" s="56">
        <v>112</v>
      </c>
    </row>
    <row r="352" spans="1:9" x14ac:dyDescent="0.25">
      <c r="A352" s="54">
        <v>351</v>
      </c>
      <c r="B352" s="55">
        <v>3</v>
      </c>
      <c r="C352" s="56">
        <v>3793.3952575155799</v>
      </c>
      <c r="D352" s="60">
        <v>117.01779691171799</v>
      </c>
      <c r="E352" s="61">
        <v>177.19837818060199</v>
      </c>
      <c r="F352" s="61">
        <v>14.7665315150502</v>
      </c>
      <c r="G352" s="61">
        <f>'Primas Crédito'!F352</f>
        <v>79.884887511550602</v>
      </c>
      <c r="H352" s="61">
        <f t="shared" si="5"/>
        <v>94.651419026600806</v>
      </c>
      <c r="I352" s="56">
        <v>112</v>
      </c>
    </row>
    <row r="353" spans="1:9" x14ac:dyDescent="0.25">
      <c r="A353" s="54">
        <v>352</v>
      </c>
      <c r="B353" s="55">
        <v>2</v>
      </c>
      <c r="C353" s="56">
        <v>1756.5855207604</v>
      </c>
      <c r="D353" s="60">
        <v>117.01779691171799</v>
      </c>
      <c r="E353" s="61">
        <v>177.19837818060199</v>
      </c>
      <c r="F353" s="61">
        <v>14.7665315150502</v>
      </c>
      <c r="G353" s="61">
        <f>'Primas Crédito'!F353</f>
        <v>79.884887511550602</v>
      </c>
      <c r="H353" s="61">
        <f t="shared" si="5"/>
        <v>94.651419026600806</v>
      </c>
      <c r="I353" s="56">
        <v>112</v>
      </c>
    </row>
    <row r="354" spans="1:9" x14ac:dyDescent="0.25">
      <c r="A354" s="54">
        <v>353</v>
      </c>
      <c r="B354" s="55">
        <v>1</v>
      </c>
      <c r="C354" s="56">
        <v>1265.3557903982601</v>
      </c>
      <c r="D354" s="60">
        <v>117.01779691171799</v>
      </c>
      <c r="E354" s="61">
        <v>177.19837818060199</v>
      </c>
      <c r="F354" s="61">
        <v>14.7665315150502</v>
      </c>
      <c r="G354" s="61">
        <f>'Primas Crédito'!F354</f>
        <v>79.884887511550602</v>
      </c>
      <c r="H354" s="61">
        <f t="shared" si="5"/>
        <v>94.651419026600806</v>
      </c>
      <c r="I354" s="56">
        <v>112</v>
      </c>
    </row>
    <row r="355" spans="1:9" x14ac:dyDescent="0.25">
      <c r="A355" s="54">
        <v>354</v>
      </c>
      <c r="B355" s="55">
        <v>1</v>
      </c>
      <c r="C355" s="56">
        <v>644.20662864755002</v>
      </c>
      <c r="D355" s="60">
        <v>117.01779691171799</v>
      </c>
      <c r="E355" s="61">
        <v>177.19837818060199</v>
      </c>
      <c r="F355" s="61">
        <v>14.7665315150502</v>
      </c>
      <c r="G355" s="61">
        <f>'Primas Crédito'!F355</f>
        <v>79.884887511550602</v>
      </c>
      <c r="H355" s="61">
        <f t="shared" si="5"/>
        <v>94.651419026600806</v>
      </c>
      <c r="I355" s="56">
        <v>112</v>
      </c>
    </row>
    <row r="356" spans="1:9" x14ac:dyDescent="0.25">
      <c r="A356" s="54">
        <v>355</v>
      </c>
      <c r="B356" s="55">
        <v>2</v>
      </c>
      <c r="C356" s="56">
        <v>1828.5543556021</v>
      </c>
      <c r="D356" s="60">
        <v>117.01779691171799</v>
      </c>
      <c r="E356" s="61">
        <v>177.19837818060199</v>
      </c>
      <c r="F356" s="61">
        <v>14.7665315150502</v>
      </c>
      <c r="G356" s="61">
        <f>'Primas Crédito'!F356</f>
        <v>79.884887511550602</v>
      </c>
      <c r="H356" s="61">
        <f t="shared" si="5"/>
        <v>94.651419026600806</v>
      </c>
      <c r="I356" s="56">
        <v>112</v>
      </c>
    </row>
    <row r="357" spans="1:9" x14ac:dyDescent="0.25">
      <c r="A357" s="54">
        <v>356</v>
      </c>
      <c r="B357" s="55">
        <v>3</v>
      </c>
      <c r="C357" s="56">
        <v>3826.9102273067101</v>
      </c>
      <c r="D357" s="60">
        <v>117.01779691171799</v>
      </c>
      <c r="E357" s="61">
        <v>177.19837818060199</v>
      </c>
      <c r="F357" s="61">
        <v>14.7665315150502</v>
      </c>
      <c r="G357" s="61">
        <f>'Primas Crédito'!F357</f>
        <v>79.884887511550602</v>
      </c>
      <c r="H357" s="61">
        <f t="shared" si="5"/>
        <v>94.651419026600806</v>
      </c>
      <c r="I357" s="56">
        <v>112</v>
      </c>
    </row>
    <row r="358" spans="1:9" x14ac:dyDescent="0.25">
      <c r="A358" s="54">
        <v>357</v>
      </c>
      <c r="B358" s="55">
        <v>0</v>
      </c>
      <c r="C358" s="56">
        <v>0</v>
      </c>
      <c r="D358" s="60">
        <v>117.01779691171799</v>
      </c>
      <c r="E358" s="61">
        <v>177.19837818060199</v>
      </c>
      <c r="F358" s="61">
        <v>14.7665315150502</v>
      </c>
      <c r="G358" s="61">
        <f>'Primas Crédito'!F358</f>
        <v>79.884887511550602</v>
      </c>
      <c r="H358" s="61">
        <f t="shared" si="5"/>
        <v>94.651419026600806</v>
      </c>
      <c r="I358" s="56">
        <v>112</v>
      </c>
    </row>
    <row r="359" spans="1:9" x14ac:dyDescent="0.25">
      <c r="A359" s="54">
        <v>358</v>
      </c>
      <c r="B359" s="55">
        <v>6</v>
      </c>
      <c r="C359" s="56">
        <v>6664.7190470964097</v>
      </c>
      <c r="D359" s="60">
        <v>117.01779691171799</v>
      </c>
      <c r="E359" s="61">
        <v>177.19837818060199</v>
      </c>
      <c r="F359" s="61">
        <v>14.7665315150502</v>
      </c>
      <c r="G359" s="61">
        <f>'Primas Crédito'!F359</f>
        <v>79.884887511550602</v>
      </c>
      <c r="H359" s="61">
        <f t="shared" si="5"/>
        <v>94.651419026600806</v>
      </c>
      <c r="I359" s="56">
        <v>112</v>
      </c>
    </row>
    <row r="360" spans="1:9" x14ac:dyDescent="0.25">
      <c r="A360" s="54">
        <v>359</v>
      </c>
      <c r="B360" s="55">
        <v>3</v>
      </c>
      <c r="C360" s="56">
        <v>3383.11696179199</v>
      </c>
      <c r="D360" s="60">
        <v>117.01779691171799</v>
      </c>
      <c r="E360" s="61">
        <v>177.19837818060199</v>
      </c>
      <c r="F360" s="61">
        <v>14.7665315150502</v>
      </c>
      <c r="G360" s="61">
        <f>'Primas Crédito'!F360</f>
        <v>79.884887511550602</v>
      </c>
      <c r="H360" s="61">
        <f t="shared" si="5"/>
        <v>94.651419026600806</v>
      </c>
      <c r="I360" s="56">
        <v>112</v>
      </c>
    </row>
    <row r="361" spans="1:9" x14ac:dyDescent="0.25">
      <c r="A361" s="54">
        <v>360</v>
      </c>
      <c r="B361" s="55">
        <v>0</v>
      </c>
      <c r="C361" s="56">
        <v>0</v>
      </c>
      <c r="D361" s="60">
        <v>117.01779691171799</v>
      </c>
      <c r="E361" s="61">
        <v>177.19837818060199</v>
      </c>
      <c r="F361" s="61">
        <v>14.7665315150502</v>
      </c>
      <c r="G361" s="61">
        <f>'Primas Crédito'!F361</f>
        <v>79.884887511550602</v>
      </c>
      <c r="H361" s="61">
        <f t="shared" si="5"/>
        <v>94.651419026600806</v>
      </c>
      <c r="I361" s="56">
        <v>112</v>
      </c>
    </row>
    <row r="362" spans="1:9" x14ac:dyDescent="0.25">
      <c r="A362" s="54">
        <v>361</v>
      </c>
      <c r="B362" s="55">
        <v>3</v>
      </c>
      <c r="C362" s="56">
        <v>2841.9105993785201</v>
      </c>
      <c r="D362" s="60">
        <v>117.01779691171799</v>
      </c>
      <c r="E362" s="61">
        <v>177.19837818060199</v>
      </c>
      <c r="F362" s="61">
        <v>14.7665315150502</v>
      </c>
      <c r="G362" s="61">
        <f>'Primas Crédito'!F362</f>
        <v>79.884887511550602</v>
      </c>
      <c r="H362" s="61">
        <f t="shared" si="5"/>
        <v>94.651419026600806</v>
      </c>
      <c r="I362" s="56">
        <v>112</v>
      </c>
    </row>
    <row r="363" spans="1:9" x14ac:dyDescent="0.25">
      <c r="A363" s="54">
        <v>362</v>
      </c>
      <c r="B363" s="55">
        <v>3</v>
      </c>
      <c r="C363" s="56">
        <v>2925.2974845868498</v>
      </c>
      <c r="D363" s="60">
        <v>117.01779691171799</v>
      </c>
      <c r="E363" s="61">
        <v>177.19837818060199</v>
      </c>
      <c r="F363" s="61">
        <v>14.7665315150502</v>
      </c>
      <c r="G363" s="61">
        <f>'Primas Crédito'!F363</f>
        <v>79.884887511550602</v>
      </c>
      <c r="H363" s="61">
        <f t="shared" si="5"/>
        <v>94.651419026600806</v>
      </c>
      <c r="I363" s="56">
        <v>112</v>
      </c>
    </row>
    <row r="364" spans="1:9" x14ac:dyDescent="0.25">
      <c r="A364" s="54">
        <v>363</v>
      </c>
      <c r="B364" s="55">
        <v>4</v>
      </c>
      <c r="C364" s="56">
        <v>3930.9607447466601</v>
      </c>
      <c r="D364" s="60">
        <v>117.01779691171799</v>
      </c>
      <c r="E364" s="61">
        <v>177.19837818060199</v>
      </c>
      <c r="F364" s="61">
        <v>14.7665315150502</v>
      </c>
      <c r="G364" s="61">
        <f>'Primas Crédito'!F364</f>
        <v>79.884887511550602</v>
      </c>
      <c r="H364" s="61">
        <f t="shared" si="5"/>
        <v>94.651419026600806</v>
      </c>
      <c r="I364" s="56">
        <v>112</v>
      </c>
    </row>
    <row r="365" spans="1:9" x14ac:dyDescent="0.25">
      <c r="A365" s="54">
        <v>364</v>
      </c>
      <c r="B365" s="55">
        <v>1</v>
      </c>
      <c r="C365" s="56">
        <v>1167.3587519412299</v>
      </c>
      <c r="D365" s="60">
        <v>117.01779691171799</v>
      </c>
      <c r="E365" s="61">
        <v>177.19837818060199</v>
      </c>
      <c r="F365" s="61">
        <v>14.7665315150502</v>
      </c>
      <c r="G365" s="61">
        <f>'Primas Crédito'!F365</f>
        <v>79.884887511550602</v>
      </c>
      <c r="H365" s="61">
        <f t="shared" si="5"/>
        <v>94.651419026600806</v>
      </c>
      <c r="I365" s="56">
        <v>112</v>
      </c>
    </row>
    <row r="366" spans="1:9" x14ac:dyDescent="0.25">
      <c r="A366" s="54">
        <v>365</v>
      </c>
      <c r="B366" s="55">
        <v>2</v>
      </c>
      <c r="C366" s="56">
        <v>2117.4674767179499</v>
      </c>
      <c r="D366" s="60">
        <v>117.01779691171799</v>
      </c>
      <c r="E366" s="61">
        <v>177.19837818060199</v>
      </c>
      <c r="F366" s="61">
        <v>14.7665315150502</v>
      </c>
      <c r="G366" s="61">
        <f>'Primas Crédito'!F366</f>
        <v>79.884887511550602</v>
      </c>
      <c r="H366" s="61">
        <f t="shared" si="5"/>
        <v>94.651419026600806</v>
      </c>
      <c r="I366" s="56">
        <v>112</v>
      </c>
    </row>
    <row r="367" spans="1:9" x14ac:dyDescent="0.25">
      <c r="A367" s="54">
        <v>366</v>
      </c>
      <c r="B367" s="55">
        <v>1</v>
      </c>
      <c r="C367" s="56">
        <v>1078.3749622166799</v>
      </c>
      <c r="D367" s="60">
        <v>117.01779691171799</v>
      </c>
      <c r="E367" s="61">
        <v>177.19837818060199</v>
      </c>
      <c r="F367" s="61">
        <v>14.7665315150502</v>
      </c>
      <c r="G367" s="61">
        <f>'Primas Crédito'!F367</f>
        <v>79.884887511550602</v>
      </c>
      <c r="H367" s="61">
        <f t="shared" si="5"/>
        <v>94.651419026600806</v>
      </c>
      <c r="I367" s="56">
        <v>112</v>
      </c>
    </row>
    <row r="368" spans="1:9" x14ac:dyDescent="0.25">
      <c r="A368" s="54">
        <v>367</v>
      </c>
      <c r="B368" s="55">
        <v>2</v>
      </c>
      <c r="C368" s="56">
        <v>3063.9660299575999</v>
      </c>
      <c r="D368" s="60">
        <v>117.01779691171799</v>
      </c>
      <c r="E368" s="61">
        <v>177.19837818060199</v>
      </c>
      <c r="F368" s="61">
        <v>14.7665315150502</v>
      </c>
      <c r="G368" s="61">
        <f>'Primas Crédito'!F368</f>
        <v>79.884887511550602</v>
      </c>
      <c r="H368" s="61">
        <f t="shared" si="5"/>
        <v>94.651419026600806</v>
      </c>
      <c r="I368" s="56">
        <v>112</v>
      </c>
    </row>
    <row r="369" spans="1:9" x14ac:dyDescent="0.25">
      <c r="A369" s="54">
        <v>368</v>
      </c>
      <c r="B369" s="55">
        <v>4</v>
      </c>
      <c r="C369" s="56">
        <v>5052.2633230537303</v>
      </c>
      <c r="D369" s="60">
        <v>117.01779691171799</v>
      </c>
      <c r="E369" s="61">
        <v>177.19837818060199</v>
      </c>
      <c r="F369" s="61">
        <v>14.7665315150502</v>
      </c>
      <c r="G369" s="61">
        <f>'Primas Crédito'!F369</f>
        <v>79.884887511550602</v>
      </c>
      <c r="H369" s="61">
        <f t="shared" si="5"/>
        <v>94.651419026600806</v>
      </c>
      <c r="I369" s="56">
        <v>112</v>
      </c>
    </row>
    <row r="370" spans="1:9" x14ac:dyDescent="0.25">
      <c r="A370" s="54">
        <v>369</v>
      </c>
      <c r="B370" s="55">
        <v>1</v>
      </c>
      <c r="C370" s="56">
        <v>1425.2540360165699</v>
      </c>
      <c r="D370" s="60">
        <v>117.01779691171799</v>
      </c>
      <c r="E370" s="61">
        <v>177.19837818060199</v>
      </c>
      <c r="F370" s="61">
        <v>14.7665315150502</v>
      </c>
      <c r="G370" s="61">
        <f>'Primas Crédito'!F370</f>
        <v>79.884887511550602</v>
      </c>
      <c r="H370" s="61">
        <f t="shared" si="5"/>
        <v>94.651419026600806</v>
      </c>
      <c r="I370" s="56">
        <v>112</v>
      </c>
    </row>
    <row r="371" spans="1:9" x14ac:dyDescent="0.25">
      <c r="A371" s="54">
        <v>370</v>
      </c>
      <c r="B371" s="55">
        <v>6</v>
      </c>
      <c r="C371" s="56">
        <v>7024.0664282080297</v>
      </c>
      <c r="D371" s="60">
        <v>117.01779691171799</v>
      </c>
      <c r="E371" s="61">
        <v>177.19837818060199</v>
      </c>
      <c r="F371" s="61">
        <v>14.7665315150502</v>
      </c>
      <c r="G371" s="61">
        <f>'Primas Crédito'!F371</f>
        <v>79.884887511550602</v>
      </c>
      <c r="H371" s="61">
        <f t="shared" si="5"/>
        <v>94.651419026600806</v>
      </c>
      <c r="I371" s="56">
        <v>112</v>
      </c>
    </row>
    <row r="372" spans="1:9" x14ac:dyDescent="0.25">
      <c r="A372" s="54">
        <v>371</v>
      </c>
      <c r="B372" s="55">
        <v>6</v>
      </c>
      <c r="C372" s="56">
        <v>5716.8401533963297</v>
      </c>
      <c r="D372" s="60">
        <v>117.01779691171799</v>
      </c>
      <c r="E372" s="61">
        <v>177.19837818060199</v>
      </c>
      <c r="F372" s="61">
        <v>14.7665315150502</v>
      </c>
      <c r="G372" s="61">
        <f>'Primas Crédito'!F372</f>
        <v>79.884887511550602</v>
      </c>
      <c r="H372" s="61">
        <f t="shared" si="5"/>
        <v>94.651419026600806</v>
      </c>
      <c r="I372" s="56">
        <v>112</v>
      </c>
    </row>
    <row r="373" spans="1:9" x14ac:dyDescent="0.25">
      <c r="A373" s="54">
        <v>372</v>
      </c>
      <c r="B373" s="55">
        <v>4</v>
      </c>
      <c r="C373" s="56">
        <v>5125.9254054984904</v>
      </c>
      <c r="D373" s="60">
        <v>117.01779691171799</v>
      </c>
      <c r="E373" s="61">
        <v>177.19837818060199</v>
      </c>
      <c r="F373" s="61">
        <v>14.7665315150502</v>
      </c>
      <c r="G373" s="61">
        <f>'Primas Crédito'!F373</f>
        <v>79.884887511550602</v>
      </c>
      <c r="H373" s="61">
        <f t="shared" si="5"/>
        <v>94.651419026600806</v>
      </c>
      <c r="I373" s="56">
        <v>112</v>
      </c>
    </row>
    <row r="374" spans="1:9" x14ac:dyDescent="0.25">
      <c r="A374" s="54">
        <v>373</v>
      </c>
      <c r="B374" s="55">
        <v>1</v>
      </c>
      <c r="C374" s="56">
        <v>1003.62372818323</v>
      </c>
      <c r="D374" s="60">
        <v>117.01779691171799</v>
      </c>
      <c r="E374" s="61">
        <v>177.19837818060199</v>
      </c>
      <c r="F374" s="61">
        <v>14.7665315150502</v>
      </c>
      <c r="G374" s="61">
        <f>'Primas Crédito'!F374</f>
        <v>79.884887511550602</v>
      </c>
      <c r="H374" s="61">
        <f t="shared" si="5"/>
        <v>94.651419026600806</v>
      </c>
      <c r="I374" s="56">
        <v>112</v>
      </c>
    </row>
    <row r="375" spans="1:9" x14ac:dyDescent="0.25">
      <c r="A375" s="54">
        <v>374</v>
      </c>
      <c r="B375" s="55">
        <v>3</v>
      </c>
      <c r="C375" s="56">
        <v>2790.3745119707601</v>
      </c>
      <c r="D375" s="60">
        <v>117.01779691171799</v>
      </c>
      <c r="E375" s="61">
        <v>177.19837818060199</v>
      </c>
      <c r="F375" s="61">
        <v>14.7665315150502</v>
      </c>
      <c r="G375" s="61">
        <f>'Primas Crédito'!F375</f>
        <v>79.884887511550602</v>
      </c>
      <c r="H375" s="61">
        <f t="shared" si="5"/>
        <v>94.651419026600806</v>
      </c>
      <c r="I375" s="56">
        <v>112</v>
      </c>
    </row>
    <row r="376" spans="1:9" x14ac:dyDescent="0.25">
      <c r="A376" s="54">
        <v>375</v>
      </c>
      <c r="B376" s="55">
        <v>5</v>
      </c>
      <c r="C376" s="56">
        <v>6116.3637263541304</v>
      </c>
      <c r="D376" s="60">
        <v>117.01779691171799</v>
      </c>
      <c r="E376" s="61">
        <v>177.19837818060199</v>
      </c>
      <c r="F376" s="61">
        <v>14.7665315150502</v>
      </c>
      <c r="G376" s="61">
        <f>'Primas Crédito'!F376</f>
        <v>79.884887511550602</v>
      </c>
      <c r="H376" s="61">
        <f t="shared" si="5"/>
        <v>94.651419026600806</v>
      </c>
      <c r="I376" s="56">
        <v>112</v>
      </c>
    </row>
    <row r="377" spans="1:9" x14ac:dyDescent="0.25">
      <c r="A377" s="54">
        <v>376</v>
      </c>
      <c r="B377" s="55">
        <v>5</v>
      </c>
      <c r="C377" s="56">
        <v>6241.6104799466502</v>
      </c>
      <c r="D377" s="60">
        <v>117.01779691171799</v>
      </c>
      <c r="E377" s="61">
        <v>177.19837818060199</v>
      </c>
      <c r="F377" s="61">
        <v>14.7665315150502</v>
      </c>
      <c r="G377" s="61">
        <f>'Primas Crédito'!F377</f>
        <v>79.884887511550602</v>
      </c>
      <c r="H377" s="61">
        <f t="shared" si="5"/>
        <v>94.651419026600806</v>
      </c>
      <c r="I377" s="56">
        <v>112</v>
      </c>
    </row>
    <row r="378" spans="1:9" x14ac:dyDescent="0.25">
      <c r="A378" s="54">
        <v>377</v>
      </c>
      <c r="B378" s="55">
        <v>3</v>
      </c>
      <c r="C378" s="56">
        <v>3231.11403516461</v>
      </c>
      <c r="D378" s="60">
        <v>117.01779691171799</v>
      </c>
      <c r="E378" s="61">
        <v>177.19837818060199</v>
      </c>
      <c r="F378" s="61">
        <v>14.7665315150502</v>
      </c>
      <c r="G378" s="61">
        <f>'Primas Crédito'!F378</f>
        <v>79.884887511550602</v>
      </c>
      <c r="H378" s="61">
        <f t="shared" si="5"/>
        <v>94.651419026600806</v>
      </c>
      <c r="I378" s="56">
        <v>112</v>
      </c>
    </row>
    <row r="379" spans="1:9" x14ac:dyDescent="0.25">
      <c r="A379" s="54">
        <v>378</v>
      </c>
      <c r="B379" s="55">
        <v>1</v>
      </c>
      <c r="C379" s="56">
        <v>1067.6673875732099</v>
      </c>
      <c r="D379" s="60">
        <v>117.01779691171799</v>
      </c>
      <c r="E379" s="61">
        <v>177.19837818060199</v>
      </c>
      <c r="F379" s="61">
        <v>14.7665315150502</v>
      </c>
      <c r="G379" s="61">
        <f>'Primas Crédito'!F379</f>
        <v>79.884887511550602</v>
      </c>
      <c r="H379" s="61">
        <f t="shared" si="5"/>
        <v>94.651419026600806</v>
      </c>
      <c r="I379" s="56">
        <v>112</v>
      </c>
    </row>
    <row r="380" spans="1:9" x14ac:dyDescent="0.25">
      <c r="A380" s="54">
        <v>379</v>
      </c>
      <c r="B380" s="55">
        <v>2</v>
      </c>
      <c r="C380" s="56">
        <v>2897.5904586301399</v>
      </c>
      <c r="D380" s="60">
        <v>117.01779691171799</v>
      </c>
      <c r="E380" s="61">
        <v>177.19837818060199</v>
      </c>
      <c r="F380" s="61">
        <v>14.7665315150502</v>
      </c>
      <c r="G380" s="61">
        <f>'Primas Crédito'!F380</f>
        <v>79.884887511550602</v>
      </c>
      <c r="H380" s="61">
        <f t="shared" si="5"/>
        <v>94.651419026600806</v>
      </c>
      <c r="I380" s="56">
        <v>112</v>
      </c>
    </row>
    <row r="381" spans="1:9" x14ac:dyDescent="0.25">
      <c r="A381" s="54">
        <v>380</v>
      </c>
      <c r="B381" s="55">
        <v>3</v>
      </c>
      <c r="C381" s="56">
        <v>3791.2591289123998</v>
      </c>
      <c r="D381" s="60">
        <v>117.01779691171799</v>
      </c>
      <c r="E381" s="61">
        <v>177.19837818060199</v>
      </c>
      <c r="F381" s="61">
        <v>14.7665315150502</v>
      </c>
      <c r="G381" s="61">
        <f>'Primas Crédito'!F381</f>
        <v>79.884887511550602</v>
      </c>
      <c r="H381" s="61">
        <f t="shared" si="5"/>
        <v>94.651419026600806</v>
      </c>
      <c r="I381" s="56">
        <v>112</v>
      </c>
    </row>
    <row r="382" spans="1:9" x14ac:dyDescent="0.25">
      <c r="A382" s="54">
        <v>381</v>
      </c>
      <c r="B382" s="55">
        <v>1</v>
      </c>
      <c r="C382" s="56">
        <v>1395.0415522810299</v>
      </c>
      <c r="D382" s="60">
        <v>117.01779691171799</v>
      </c>
      <c r="E382" s="61">
        <v>177.19837818060199</v>
      </c>
      <c r="F382" s="61">
        <v>14.7665315150502</v>
      </c>
      <c r="G382" s="61">
        <f>'Primas Crédito'!F382</f>
        <v>79.884887511550602</v>
      </c>
      <c r="H382" s="61">
        <f t="shared" si="5"/>
        <v>94.651419026600806</v>
      </c>
      <c r="I382" s="56">
        <v>112</v>
      </c>
    </row>
    <row r="383" spans="1:9" x14ac:dyDescent="0.25">
      <c r="A383" s="54">
        <v>382</v>
      </c>
      <c r="B383" s="55">
        <v>4</v>
      </c>
      <c r="C383" s="56">
        <v>4445.6593366654797</v>
      </c>
      <c r="D383" s="60">
        <v>117.01779691171799</v>
      </c>
      <c r="E383" s="61">
        <v>177.19837818060199</v>
      </c>
      <c r="F383" s="61">
        <v>14.7665315150502</v>
      </c>
      <c r="G383" s="61">
        <f>'Primas Crédito'!F383</f>
        <v>79.884887511550602</v>
      </c>
      <c r="H383" s="61">
        <f t="shared" si="5"/>
        <v>94.651419026600806</v>
      </c>
      <c r="I383" s="56">
        <v>112</v>
      </c>
    </row>
    <row r="384" spans="1:9" x14ac:dyDescent="0.25">
      <c r="A384" s="54">
        <v>383</v>
      </c>
      <c r="B384" s="55">
        <v>2</v>
      </c>
      <c r="C384" s="56">
        <v>2506.6743061044299</v>
      </c>
      <c r="D384" s="60">
        <v>117.01779691171799</v>
      </c>
      <c r="E384" s="61">
        <v>177.19837818060199</v>
      </c>
      <c r="F384" s="61">
        <v>14.7665315150502</v>
      </c>
      <c r="G384" s="61">
        <f>'Primas Crédito'!F384</f>
        <v>79.884887511550602</v>
      </c>
      <c r="H384" s="61">
        <f t="shared" si="5"/>
        <v>94.651419026600806</v>
      </c>
      <c r="I384" s="56">
        <v>112</v>
      </c>
    </row>
    <row r="385" spans="1:9" x14ac:dyDescent="0.25">
      <c r="A385" s="54">
        <v>384</v>
      </c>
      <c r="B385" s="55">
        <v>5</v>
      </c>
      <c r="C385" s="56">
        <v>5131.4496364813704</v>
      </c>
      <c r="D385" s="60">
        <v>117.01779691171799</v>
      </c>
      <c r="E385" s="61">
        <v>177.19837818060199</v>
      </c>
      <c r="F385" s="61">
        <v>14.7665315150502</v>
      </c>
      <c r="G385" s="61">
        <f>'Primas Crédito'!F385</f>
        <v>79.884887511550602</v>
      </c>
      <c r="H385" s="61">
        <f t="shared" si="5"/>
        <v>94.651419026600806</v>
      </c>
      <c r="I385" s="56">
        <v>112</v>
      </c>
    </row>
    <row r="386" spans="1:9" x14ac:dyDescent="0.25">
      <c r="A386" s="54">
        <v>385</v>
      </c>
      <c r="B386" s="55">
        <v>3</v>
      </c>
      <c r="C386" s="56">
        <v>2587.7727639238701</v>
      </c>
      <c r="D386" s="60">
        <v>117.01779691171799</v>
      </c>
      <c r="E386" s="61">
        <v>177.19837818060199</v>
      </c>
      <c r="F386" s="61">
        <v>14.7665315150502</v>
      </c>
      <c r="G386" s="61">
        <f>'Primas Crédito'!F386</f>
        <v>79.884887511550602</v>
      </c>
      <c r="H386" s="61">
        <f t="shared" si="5"/>
        <v>94.651419026600806</v>
      </c>
      <c r="I386" s="56">
        <v>112</v>
      </c>
    </row>
    <row r="387" spans="1:9" x14ac:dyDescent="0.25">
      <c r="A387" s="54">
        <v>386</v>
      </c>
      <c r="B387" s="55">
        <v>3</v>
      </c>
      <c r="C387" s="56">
        <v>2766.2750279520701</v>
      </c>
      <c r="D387" s="60">
        <v>117.01779691171799</v>
      </c>
      <c r="E387" s="61">
        <v>177.19837818060199</v>
      </c>
      <c r="F387" s="61">
        <v>14.7665315150502</v>
      </c>
      <c r="G387" s="61">
        <f>'Primas Crédito'!F387</f>
        <v>79.884887511550602</v>
      </c>
      <c r="H387" s="61">
        <f t="shared" ref="H387:H450" si="6">G387+F387</f>
        <v>94.651419026600806</v>
      </c>
      <c r="I387" s="56">
        <v>112</v>
      </c>
    </row>
    <row r="388" spans="1:9" x14ac:dyDescent="0.25">
      <c r="A388" s="54">
        <v>387</v>
      </c>
      <c r="B388" s="55">
        <v>5</v>
      </c>
      <c r="C388" s="56">
        <v>5017.7547363090498</v>
      </c>
      <c r="D388" s="60">
        <v>117.01779691171799</v>
      </c>
      <c r="E388" s="61">
        <v>177.19837818060199</v>
      </c>
      <c r="F388" s="61">
        <v>14.7665315150502</v>
      </c>
      <c r="G388" s="61">
        <f>'Primas Crédito'!F388</f>
        <v>79.884887511550602</v>
      </c>
      <c r="H388" s="61">
        <f t="shared" si="6"/>
        <v>94.651419026600806</v>
      </c>
      <c r="I388" s="56">
        <v>112</v>
      </c>
    </row>
    <row r="389" spans="1:9" x14ac:dyDescent="0.25">
      <c r="A389" s="54">
        <v>388</v>
      </c>
      <c r="B389" s="55">
        <v>4</v>
      </c>
      <c r="C389" s="56">
        <v>3707.1574687133102</v>
      </c>
      <c r="D389" s="60">
        <v>117.01779691171799</v>
      </c>
      <c r="E389" s="61">
        <v>177.19837818060199</v>
      </c>
      <c r="F389" s="61">
        <v>14.7665315150502</v>
      </c>
      <c r="G389" s="61">
        <f>'Primas Crédito'!F389</f>
        <v>79.884887511550602</v>
      </c>
      <c r="H389" s="61">
        <f t="shared" si="6"/>
        <v>94.651419026600806</v>
      </c>
      <c r="I389" s="56">
        <v>112</v>
      </c>
    </row>
    <row r="390" spans="1:9" x14ac:dyDescent="0.25">
      <c r="A390" s="54">
        <v>389</v>
      </c>
      <c r="B390" s="55">
        <v>6</v>
      </c>
      <c r="C390" s="56">
        <v>6225.8507923721399</v>
      </c>
      <c r="D390" s="60">
        <v>117.01779691171799</v>
      </c>
      <c r="E390" s="61">
        <v>177.19837818060199</v>
      </c>
      <c r="F390" s="61">
        <v>14.7665315150502</v>
      </c>
      <c r="G390" s="61">
        <f>'Primas Crédito'!F390</f>
        <v>79.884887511550602</v>
      </c>
      <c r="H390" s="61">
        <f t="shared" si="6"/>
        <v>94.651419026600806</v>
      </c>
      <c r="I390" s="56">
        <v>112</v>
      </c>
    </row>
    <row r="391" spans="1:9" x14ac:dyDescent="0.25">
      <c r="A391" s="54">
        <v>390</v>
      </c>
      <c r="B391" s="55">
        <v>2</v>
      </c>
      <c r="C391" s="56">
        <v>2345.3801813181499</v>
      </c>
      <c r="D391" s="60">
        <v>117.01779691171799</v>
      </c>
      <c r="E391" s="61">
        <v>177.19837818060199</v>
      </c>
      <c r="F391" s="61">
        <v>14.7665315150502</v>
      </c>
      <c r="G391" s="61">
        <f>'Primas Crédito'!F391</f>
        <v>79.884887511550602</v>
      </c>
      <c r="H391" s="61">
        <f t="shared" si="6"/>
        <v>94.651419026600806</v>
      </c>
      <c r="I391" s="56">
        <v>112</v>
      </c>
    </row>
    <row r="392" spans="1:9" x14ac:dyDescent="0.25">
      <c r="A392" s="54">
        <v>391</v>
      </c>
      <c r="B392" s="55">
        <v>3</v>
      </c>
      <c r="C392" s="56">
        <v>3173.0529893282401</v>
      </c>
      <c r="D392" s="60">
        <v>117.01779691171799</v>
      </c>
      <c r="E392" s="61">
        <v>177.19837818060199</v>
      </c>
      <c r="F392" s="61">
        <v>14.7665315150502</v>
      </c>
      <c r="G392" s="61">
        <f>'Primas Crédito'!F392</f>
        <v>79.884887511550602</v>
      </c>
      <c r="H392" s="61">
        <f t="shared" si="6"/>
        <v>94.651419026600806</v>
      </c>
      <c r="I392" s="56">
        <v>112</v>
      </c>
    </row>
    <row r="393" spans="1:9" x14ac:dyDescent="0.25">
      <c r="A393" s="54">
        <v>392</v>
      </c>
      <c r="B393" s="55">
        <v>3</v>
      </c>
      <c r="C393" s="56">
        <v>2595.6167325799202</v>
      </c>
      <c r="D393" s="60">
        <v>117.01779691171799</v>
      </c>
      <c r="E393" s="61">
        <v>177.19837818060199</v>
      </c>
      <c r="F393" s="61">
        <v>14.7665315150502</v>
      </c>
      <c r="G393" s="61">
        <f>'Primas Crédito'!F393</f>
        <v>79.884887511550602</v>
      </c>
      <c r="H393" s="61">
        <f t="shared" si="6"/>
        <v>94.651419026600806</v>
      </c>
      <c r="I393" s="56">
        <v>112</v>
      </c>
    </row>
    <row r="394" spans="1:9" x14ac:dyDescent="0.25">
      <c r="A394" s="54">
        <v>393</v>
      </c>
      <c r="B394" s="55">
        <v>2</v>
      </c>
      <c r="C394" s="56">
        <v>2302.80803017683</v>
      </c>
      <c r="D394" s="60">
        <v>117.01779691171799</v>
      </c>
      <c r="E394" s="61">
        <v>177.19837818060199</v>
      </c>
      <c r="F394" s="61">
        <v>14.7665315150502</v>
      </c>
      <c r="G394" s="61">
        <f>'Primas Crédito'!F394</f>
        <v>79.884887511550602</v>
      </c>
      <c r="H394" s="61">
        <f t="shared" si="6"/>
        <v>94.651419026600806</v>
      </c>
      <c r="I394" s="56">
        <v>112</v>
      </c>
    </row>
    <row r="395" spans="1:9" x14ac:dyDescent="0.25">
      <c r="A395" s="54">
        <v>394</v>
      </c>
      <c r="B395" s="55">
        <v>3</v>
      </c>
      <c r="C395" s="56">
        <v>3327.0213345870402</v>
      </c>
      <c r="D395" s="60">
        <v>117.01779691171799</v>
      </c>
      <c r="E395" s="61">
        <v>177.19837818060199</v>
      </c>
      <c r="F395" s="61">
        <v>14.7665315150502</v>
      </c>
      <c r="G395" s="61">
        <f>'Primas Crédito'!F395</f>
        <v>79.884887511550602</v>
      </c>
      <c r="H395" s="61">
        <f t="shared" si="6"/>
        <v>94.651419026600806</v>
      </c>
      <c r="I395" s="56">
        <v>112</v>
      </c>
    </row>
    <row r="396" spans="1:9" x14ac:dyDescent="0.25">
      <c r="A396" s="54">
        <v>395</v>
      </c>
      <c r="B396" s="55">
        <v>1</v>
      </c>
      <c r="C396" s="56">
        <v>1057.1823530259201</v>
      </c>
      <c r="D396" s="60">
        <v>117.01779691171799</v>
      </c>
      <c r="E396" s="61">
        <v>177.19837818060199</v>
      </c>
      <c r="F396" s="61">
        <v>14.7665315150502</v>
      </c>
      <c r="G396" s="61">
        <f>'Primas Crédito'!F396</f>
        <v>79.884887511550602</v>
      </c>
      <c r="H396" s="61">
        <f t="shared" si="6"/>
        <v>94.651419026600806</v>
      </c>
      <c r="I396" s="56">
        <v>112</v>
      </c>
    </row>
    <row r="397" spans="1:9" x14ac:dyDescent="0.25">
      <c r="A397" s="54">
        <v>396</v>
      </c>
      <c r="B397" s="55">
        <v>2</v>
      </c>
      <c r="C397" s="56">
        <v>3063.8892854707101</v>
      </c>
      <c r="D397" s="60">
        <v>117.01779691171799</v>
      </c>
      <c r="E397" s="61">
        <v>177.19837818060199</v>
      </c>
      <c r="F397" s="61">
        <v>14.7665315150502</v>
      </c>
      <c r="G397" s="61">
        <f>'Primas Crédito'!F397</f>
        <v>79.884887511550602</v>
      </c>
      <c r="H397" s="61">
        <f t="shared" si="6"/>
        <v>94.651419026600806</v>
      </c>
      <c r="I397" s="56">
        <v>112</v>
      </c>
    </row>
    <row r="398" spans="1:9" x14ac:dyDescent="0.25">
      <c r="A398" s="54">
        <v>397</v>
      </c>
      <c r="B398" s="55">
        <v>3</v>
      </c>
      <c r="C398" s="56">
        <v>2423.5126765454102</v>
      </c>
      <c r="D398" s="60">
        <v>117.01779691171799</v>
      </c>
      <c r="E398" s="61">
        <v>177.19837818060199</v>
      </c>
      <c r="F398" s="61">
        <v>14.7665315150502</v>
      </c>
      <c r="G398" s="61">
        <f>'Primas Crédito'!F398</f>
        <v>79.884887511550602</v>
      </c>
      <c r="H398" s="61">
        <f t="shared" si="6"/>
        <v>94.651419026600806</v>
      </c>
      <c r="I398" s="56">
        <v>112</v>
      </c>
    </row>
    <row r="399" spans="1:9" x14ac:dyDescent="0.25">
      <c r="A399" s="54">
        <v>398</v>
      </c>
      <c r="B399" s="55">
        <v>2</v>
      </c>
      <c r="C399" s="56">
        <v>2828.7329852950602</v>
      </c>
      <c r="D399" s="60">
        <v>117.01779691171799</v>
      </c>
      <c r="E399" s="61">
        <v>177.19837818060199</v>
      </c>
      <c r="F399" s="61">
        <v>14.7665315150502</v>
      </c>
      <c r="G399" s="61">
        <f>'Primas Crédito'!F399</f>
        <v>79.884887511550602</v>
      </c>
      <c r="H399" s="61">
        <f t="shared" si="6"/>
        <v>94.651419026600806</v>
      </c>
      <c r="I399" s="56">
        <v>112</v>
      </c>
    </row>
    <row r="400" spans="1:9" x14ac:dyDescent="0.25">
      <c r="A400" s="54">
        <v>399</v>
      </c>
      <c r="B400" s="55">
        <v>2</v>
      </c>
      <c r="C400" s="56">
        <v>2110.1455060951098</v>
      </c>
      <c r="D400" s="60">
        <v>117.01779691171799</v>
      </c>
      <c r="E400" s="61">
        <v>177.19837818060199</v>
      </c>
      <c r="F400" s="61">
        <v>14.7665315150502</v>
      </c>
      <c r="G400" s="61">
        <f>'Primas Crédito'!F400</f>
        <v>79.884887511550602</v>
      </c>
      <c r="H400" s="61">
        <f t="shared" si="6"/>
        <v>94.651419026600806</v>
      </c>
      <c r="I400" s="56">
        <v>112</v>
      </c>
    </row>
    <row r="401" spans="1:9" x14ac:dyDescent="0.25">
      <c r="A401" s="54">
        <v>400</v>
      </c>
      <c r="B401" s="55">
        <v>1</v>
      </c>
      <c r="C401" s="56">
        <v>1023.30892865465</v>
      </c>
      <c r="D401" s="60">
        <v>117.01779691171799</v>
      </c>
      <c r="E401" s="61">
        <v>177.19837818060199</v>
      </c>
      <c r="F401" s="61">
        <v>14.7665315150502</v>
      </c>
      <c r="G401" s="61">
        <f>'Primas Crédito'!F401</f>
        <v>79.884887511550602</v>
      </c>
      <c r="H401" s="61">
        <f t="shared" si="6"/>
        <v>94.651419026600806</v>
      </c>
      <c r="I401" s="56">
        <v>112</v>
      </c>
    </row>
    <row r="402" spans="1:9" x14ac:dyDescent="0.25">
      <c r="A402" s="54">
        <v>401</v>
      </c>
      <c r="B402" s="55">
        <v>4</v>
      </c>
      <c r="C402" s="56">
        <v>3592.7027668750802</v>
      </c>
      <c r="D402" s="60">
        <v>117.01779691171799</v>
      </c>
      <c r="E402" s="61">
        <v>177.19837818060199</v>
      </c>
      <c r="F402" s="61">
        <v>14.7665315150502</v>
      </c>
      <c r="G402" s="61">
        <f>'Primas Crédito'!F402</f>
        <v>79.884887511550602</v>
      </c>
      <c r="H402" s="61">
        <f t="shared" si="6"/>
        <v>94.651419026600806</v>
      </c>
      <c r="I402" s="56">
        <v>112</v>
      </c>
    </row>
    <row r="403" spans="1:9" x14ac:dyDescent="0.25">
      <c r="A403" s="54">
        <v>402</v>
      </c>
      <c r="B403" s="55">
        <v>4</v>
      </c>
      <c r="C403" s="56">
        <v>4299.6907003021997</v>
      </c>
      <c r="D403" s="60">
        <v>117.01779691171799</v>
      </c>
      <c r="E403" s="61">
        <v>177.19837818060199</v>
      </c>
      <c r="F403" s="61">
        <v>14.7665315150502</v>
      </c>
      <c r="G403" s="61">
        <f>'Primas Crédito'!F403</f>
        <v>79.884887511550602</v>
      </c>
      <c r="H403" s="61">
        <f t="shared" si="6"/>
        <v>94.651419026600806</v>
      </c>
      <c r="I403" s="56">
        <v>112</v>
      </c>
    </row>
    <row r="404" spans="1:9" x14ac:dyDescent="0.25">
      <c r="A404" s="54">
        <v>403</v>
      </c>
      <c r="B404" s="55">
        <v>2</v>
      </c>
      <c r="C404" s="56">
        <v>2129.81983804845</v>
      </c>
      <c r="D404" s="60">
        <v>117.01779691171799</v>
      </c>
      <c r="E404" s="61">
        <v>177.19837818060199</v>
      </c>
      <c r="F404" s="61">
        <v>14.7665315150502</v>
      </c>
      <c r="G404" s="61">
        <f>'Primas Crédito'!F404</f>
        <v>79.884887511550602</v>
      </c>
      <c r="H404" s="61">
        <f t="shared" si="6"/>
        <v>94.651419026600806</v>
      </c>
      <c r="I404" s="56">
        <v>112</v>
      </c>
    </row>
    <row r="405" spans="1:9" x14ac:dyDescent="0.25">
      <c r="A405" s="54">
        <v>404</v>
      </c>
      <c r="B405" s="55">
        <v>4</v>
      </c>
      <c r="C405" s="56">
        <v>4276.5697466014799</v>
      </c>
      <c r="D405" s="60">
        <v>117.01779691171799</v>
      </c>
      <c r="E405" s="61">
        <v>177.19837818060199</v>
      </c>
      <c r="F405" s="61">
        <v>14.7665315150502</v>
      </c>
      <c r="G405" s="61">
        <f>'Primas Crédito'!F405</f>
        <v>79.884887511550602</v>
      </c>
      <c r="H405" s="61">
        <f t="shared" si="6"/>
        <v>94.651419026600806</v>
      </c>
      <c r="I405" s="56">
        <v>112</v>
      </c>
    </row>
    <row r="406" spans="1:9" x14ac:dyDescent="0.25">
      <c r="A406" s="54">
        <v>405</v>
      </c>
      <c r="B406" s="55">
        <v>4</v>
      </c>
      <c r="C406" s="56">
        <v>3953.77237721549</v>
      </c>
      <c r="D406" s="60">
        <v>117.01779691171799</v>
      </c>
      <c r="E406" s="61">
        <v>177.19837818060199</v>
      </c>
      <c r="F406" s="61">
        <v>14.7665315150502</v>
      </c>
      <c r="G406" s="61">
        <f>'Primas Crédito'!F406</f>
        <v>79.884887511550602</v>
      </c>
      <c r="H406" s="61">
        <f t="shared" si="6"/>
        <v>94.651419026600806</v>
      </c>
      <c r="I406" s="56">
        <v>112</v>
      </c>
    </row>
    <row r="407" spans="1:9" x14ac:dyDescent="0.25">
      <c r="A407" s="54">
        <v>406</v>
      </c>
      <c r="B407" s="55">
        <v>3</v>
      </c>
      <c r="C407" s="56">
        <v>2991.76022108086</v>
      </c>
      <c r="D407" s="60">
        <v>117.01779691171799</v>
      </c>
      <c r="E407" s="61">
        <v>177.19837818060199</v>
      </c>
      <c r="F407" s="61">
        <v>14.7665315150502</v>
      </c>
      <c r="G407" s="61">
        <f>'Primas Crédito'!F407</f>
        <v>79.884887511550602</v>
      </c>
      <c r="H407" s="61">
        <f t="shared" si="6"/>
        <v>94.651419026600806</v>
      </c>
      <c r="I407" s="56">
        <v>112</v>
      </c>
    </row>
    <row r="408" spans="1:9" x14ac:dyDescent="0.25">
      <c r="A408" s="54">
        <v>407</v>
      </c>
      <c r="B408" s="55">
        <v>1</v>
      </c>
      <c r="C408" s="56">
        <v>1320.09498328053</v>
      </c>
      <c r="D408" s="60">
        <v>117.01779691171799</v>
      </c>
      <c r="E408" s="61">
        <v>177.19837818060199</v>
      </c>
      <c r="F408" s="61">
        <v>14.7665315150502</v>
      </c>
      <c r="G408" s="61">
        <f>'Primas Crédito'!F408</f>
        <v>79.884887511550602</v>
      </c>
      <c r="H408" s="61">
        <f t="shared" si="6"/>
        <v>94.651419026600806</v>
      </c>
      <c r="I408" s="56">
        <v>112</v>
      </c>
    </row>
    <row r="409" spans="1:9" x14ac:dyDescent="0.25">
      <c r="A409" s="54">
        <v>408</v>
      </c>
      <c r="B409" s="55">
        <v>2</v>
      </c>
      <c r="C409" s="56">
        <v>2292.0890408170299</v>
      </c>
      <c r="D409" s="60">
        <v>117.01779691171799</v>
      </c>
      <c r="E409" s="61">
        <v>177.19837818060199</v>
      </c>
      <c r="F409" s="61">
        <v>14.7665315150502</v>
      </c>
      <c r="G409" s="61">
        <f>'Primas Crédito'!F409</f>
        <v>79.884887511550602</v>
      </c>
      <c r="H409" s="61">
        <f t="shared" si="6"/>
        <v>94.651419026600806</v>
      </c>
      <c r="I409" s="56">
        <v>112</v>
      </c>
    </row>
    <row r="410" spans="1:9" x14ac:dyDescent="0.25">
      <c r="A410" s="54">
        <v>409</v>
      </c>
      <c r="B410" s="55">
        <v>10</v>
      </c>
      <c r="C410" s="56">
        <v>9714.4740038683794</v>
      </c>
      <c r="D410" s="60">
        <v>117.01779691171799</v>
      </c>
      <c r="E410" s="61">
        <v>177.19837818060199</v>
      </c>
      <c r="F410" s="61">
        <v>14.7665315150502</v>
      </c>
      <c r="G410" s="61">
        <f>'Primas Crédito'!F410</f>
        <v>79.884887511550602</v>
      </c>
      <c r="H410" s="61">
        <f t="shared" si="6"/>
        <v>94.651419026600806</v>
      </c>
      <c r="I410" s="56">
        <v>112</v>
      </c>
    </row>
    <row r="411" spans="1:9" x14ac:dyDescent="0.25">
      <c r="A411" s="54">
        <v>410</v>
      </c>
      <c r="B411" s="55">
        <v>3</v>
      </c>
      <c r="C411" s="56">
        <v>3236.3397608083101</v>
      </c>
      <c r="D411" s="60">
        <v>117.01779691171799</v>
      </c>
      <c r="E411" s="61">
        <v>177.19837818060199</v>
      </c>
      <c r="F411" s="61">
        <v>14.7665315150502</v>
      </c>
      <c r="G411" s="61">
        <f>'Primas Crédito'!F411</f>
        <v>79.884887511550602</v>
      </c>
      <c r="H411" s="61">
        <f t="shared" si="6"/>
        <v>94.651419026600806</v>
      </c>
      <c r="I411" s="56">
        <v>112</v>
      </c>
    </row>
    <row r="412" spans="1:9" x14ac:dyDescent="0.25">
      <c r="A412" s="54">
        <v>411</v>
      </c>
      <c r="B412" s="55">
        <v>2</v>
      </c>
      <c r="C412" s="56">
        <v>1797.3789267853399</v>
      </c>
      <c r="D412" s="60">
        <v>117.01779691171799</v>
      </c>
      <c r="E412" s="61">
        <v>177.19837818060199</v>
      </c>
      <c r="F412" s="61">
        <v>14.7665315150502</v>
      </c>
      <c r="G412" s="61">
        <f>'Primas Crédito'!F412</f>
        <v>79.884887511550602</v>
      </c>
      <c r="H412" s="61">
        <f t="shared" si="6"/>
        <v>94.651419026600806</v>
      </c>
      <c r="I412" s="56">
        <v>112</v>
      </c>
    </row>
    <row r="413" spans="1:9" x14ac:dyDescent="0.25">
      <c r="A413" s="54">
        <v>412</v>
      </c>
      <c r="B413" s="55">
        <v>0</v>
      </c>
      <c r="C413" s="56">
        <v>0</v>
      </c>
      <c r="D413" s="60">
        <v>117.01779691171799</v>
      </c>
      <c r="E413" s="61">
        <v>177.19837818060199</v>
      </c>
      <c r="F413" s="61">
        <v>14.7665315150502</v>
      </c>
      <c r="G413" s="61">
        <f>'Primas Crédito'!F413</f>
        <v>79.884887511550602</v>
      </c>
      <c r="H413" s="61">
        <f t="shared" si="6"/>
        <v>94.651419026600806</v>
      </c>
      <c r="I413" s="56">
        <v>112</v>
      </c>
    </row>
    <row r="414" spans="1:9" x14ac:dyDescent="0.25">
      <c r="A414" s="54">
        <v>413</v>
      </c>
      <c r="B414" s="55">
        <v>4</v>
      </c>
      <c r="C414" s="56">
        <v>4489.3009664575002</v>
      </c>
      <c r="D414" s="60">
        <v>117.01779691171799</v>
      </c>
      <c r="E414" s="61">
        <v>177.19837818060199</v>
      </c>
      <c r="F414" s="61">
        <v>14.7665315150502</v>
      </c>
      <c r="G414" s="61">
        <f>'Primas Crédito'!F414</f>
        <v>79.884887511550602</v>
      </c>
      <c r="H414" s="61">
        <f t="shared" si="6"/>
        <v>94.651419026600806</v>
      </c>
      <c r="I414" s="56">
        <v>112</v>
      </c>
    </row>
    <row r="415" spans="1:9" x14ac:dyDescent="0.25">
      <c r="A415" s="54">
        <v>414</v>
      </c>
      <c r="B415" s="55">
        <v>1</v>
      </c>
      <c r="C415" s="56">
        <v>989.28601477583402</v>
      </c>
      <c r="D415" s="60">
        <v>117.01779691171799</v>
      </c>
      <c r="E415" s="61">
        <v>177.19837818060199</v>
      </c>
      <c r="F415" s="61">
        <v>14.7665315150502</v>
      </c>
      <c r="G415" s="61">
        <f>'Primas Crédito'!F415</f>
        <v>79.884887511550602</v>
      </c>
      <c r="H415" s="61">
        <f t="shared" si="6"/>
        <v>94.651419026600806</v>
      </c>
      <c r="I415" s="56">
        <v>112</v>
      </c>
    </row>
    <row r="416" spans="1:9" x14ac:dyDescent="0.25">
      <c r="A416" s="54">
        <v>415</v>
      </c>
      <c r="B416" s="55">
        <v>3</v>
      </c>
      <c r="C416" s="56">
        <v>2824.9633006169402</v>
      </c>
      <c r="D416" s="60">
        <v>117.01779691171799</v>
      </c>
      <c r="E416" s="61">
        <v>177.19837818060199</v>
      </c>
      <c r="F416" s="61">
        <v>14.7665315150502</v>
      </c>
      <c r="G416" s="61">
        <f>'Primas Crédito'!F416</f>
        <v>79.884887511550602</v>
      </c>
      <c r="H416" s="61">
        <f t="shared" si="6"/>
        <v>94.651419026600806</v>
      </c>
      <c r="I416" s="56">
        <v>112</v>
      </c>
    </row>
    <row r="417" spans="1:9" x14ac:dyDescent="0.25">
      <c r="A417" s="54">
        <v>416</v>
      </c>
      <c r="B417" s="55">
        <v>6</v>
      </c>
      <c r="C417" s="56">
        <v>6221.1189272753099</v>
      </c>
      <c r="D417" s="60">
        <v>117.01779691171799</v>
      </c>
      <c r="E417" s="61">
        <v>177.19837818060199</v>
      </c>
      <c r="F417" s="61">
        <v>14.7665315150502</v>
      </c>
      <c r="G417" s="61">
        <f>'Primas Crédito'!F417</f>
        <v>79.884887511550602</v>
      </c>
      <c r="H417" s="61">
        <f t="shared" si="6"/>
        <v>94.651419026600806</v>
      </c>
      <c r="I417" s="56">
        <v>112</v>
      </c>
    </row>
    <row r="418" spans="1:9" x14ac:dyDescent="0.25">
      <c r="A418" s="54">
        <v>417</v>
      </c>
      <c r="B418" s="55">
        <v>3</v>
      </c>
      <c r="C418" s="56">
        <v>3290.8892888953801</v>
      </c>
      <c r="D418" s="60">
        <v>117.01779691171799</v>
      </c>
      <c r="E418" s="61">
        <v>177.19837818060199</v>
      </c>
      <c r="F418" s="61">
        <v>14.7665315150502</v>
      </c>
      <c r="G418" s="61">
        <f>'Primas Crédito'!F418</f>
        <v>79.884887511550602</v>
      </c>
      <c r="H418" s="61">
        <f t="shared" si="6"/>
        <v>94.651419026600806</v>
      </c>
      <c r="I418" s="56">
        <v>112</v>
      </c>
    </row>
    <row r="419" spans="1:9" x14ac:dyDescent="0.25">
      <c r="A419" s="54">
        <v>418</v>
      </c>
      <c r="B419" s="55">
        <v>3</v>
      </c>
      <c r="C419" s="56">
        <v>3852.8490193231301</v>
      </c>
      <c r="D419" s="60">
        <v>117.01779691171799</v>
      </c>
      <c r="E419" s="61">
        <v>177.19837818060199</v>
      </c>
      <c r="F419" s="61">
        <v>14.7665315150502</v>
      </c>
      <c r="G419" s="61">
        <f>'Primas Crédito'!F419</f>
        <v>79.884887511550602</v>
      </c>
      <c r="H419" s="61">
        <f t="shared" si="6"/>
        <v>94.651419026600806</v>
      </c>
      <c r="I419" s="56">
        <v>112</v>
      </c>
    </row>
    <row r="420" spans="1:9" x14ac:dyDescent="0.25">
      <c r="A420" s="54">
        <v>419</v>
      </c>
      <c r="B420" s="55">
        <v>3</v>
      </c>
      <c r="C420" s="56">
        <v>3282.4348356917098</v>
      </c>
      <c r="D420" s="60">
        <v>117.01779691171799</v>
      </c>
      <c r="E420" s="61">
        <v>177.19837818060199</v>
      </c>
      <c r="F420" s="61">
        <v>14.7665315150502</v>
      </c>
      <c r="G420" s="61">
        <f>'Primas Crédito'!F420</f>
        <v>79.884887511550602</v>
      </c>
      <c r="H420" s="61">
        <f t="shared" si="6"/>
        <v>94.651419026600806</v>
      </c>
      <c r="I420" s="56">
        <v>112</v>
      </c>
    </row>
    <row r="421" spans="1:9" x14ac:dyDescent="0.25">
      <c r="A421" s="54">
        <v>420</v>
      </c>
      <c r="B421" s="55">
        <v>2</v>
      </c>
      <c r="C421" s="56">
        <v>2163.0634913894201</v>
      </c>
      <c r="D421" s="60">
        <v>117.01779691171799</v>
      </c>
      <c r="E421" s="61">
        <v>177.19837818060199</v>
      </c>
      <c r="F421" s="61">
        <v>14.7665315150502</v>
      </c>
      <c r="G421" s="61">
        <f>'Primas Crédito'!F421</f>
        <v>79.884887511550602</v>
      </c>
      <c r="H421" s="61">
        <f t="shared" si="6"/>
        <v>94.651419026600806</v>
      </c>
      <c r="I421" s="56">
        <v>112</v>
      </c>
    </row>
    <row r="422" spans="1:9" x14ac:dyDescent="0.25">
      <c r="A422" s="54">
        <v>421</v>
      </c>
      <c r="B422" s="55">
        <v>3</v>
      </c>
      <c r="C422" s="56">
        <v>3921.93641952593</v>
      </c>
      <c r="D422" s="60">
        <v>117.01779691171799</v>
      </c>
      <c r="E422" s="61">
        <v>177.19837818060199</v>
      </c>
      <c r="F422" s="61">
        <v>14.7665315150502</v>
      </c>
      <c r="G422" s="61">
        <f>'Primas Crédito'!F422</f>
        <v>79.884887511550602</v>
      </c>
      <c r="H422" s="61">
        <f t="shared" si="6"/>
        <v>94.651419026600806</v>
      </c>
      <c r="I422" s="56">
        <v>112</v>
      </c>
    </row>
    <row r="423" spans="1:9" x14ac:dyDescent="0.25">
      <c r="A423" s="54">
        <v>422</v>
      </c>
      <c r="B423" s="55">
        <v>0</v>
      </c>
      <c r="C423" s="56">
        <v>0</v>
      </c>
      <c r="D423" s="60">
        <v>117.01779691171799</v>
      </c>
      <c r="E423" s="61">
        <v>177.19837818060199</v>
      </c>
      <c r="F423" s="61">
        <v>14.7665315150502</v>
      </c>
      <c r="G423" s="61">
        <f>'Primas Crédito'!F423</f>
        <v>79.884887511550602</v>
      </c>
      <c r="H423" s="61">
        <f t="shared" si="6"/>
        <v>94.651419026600806</v>
      </c>
      <c r="I423" s="56">
        <v>112</v>
      </c>
    </row>
    <row r="424" spans="1:9" x14ac:dyDescent="0.25">
      <c r="A424" s="54">
        <v>423</v>
      </c>
      <c r="B424" s="55">
        <v>3</v>
      </c>
      <c r="C424" s="56">
        <v>2847.0332951103601</v>
      </c>
      <c r="D424" s="60">
        <v>117.01779691171799</v>
      </c>
      <c r="E424" s="61">
        <v>177.19837818060199</v>
      </c>
      <c r="F424" s="61">
        <v>14.7665315150502</v>
      </c>
      <c r="G424" s="61">
        <f>'Primas Crédito'!F424</f>
        <v>79.884887511550602</v>
      </c>
      <c r="H424" s="61">
        <f t="shared" si="6"/>
        <v>94.651419026600806</v>
      </c>
      <c r="I424" s="56">
        <v>112</v>
      </c>
    </row>
    <row r="425" spans="1:9" x14ac:dyDescent="0.25">
      <c r="A425" s="54">
        <v>424</v>
      </c>
      <c r="B425" s="55">
        <v>0</v>
      </c>
      <c r="C425" s="56">
        <v>0</v>
      </c>
      <c r="D425" s="60">
        <v>117.01779691171799</v>
      </c>
      <c r="E425" s="61">
        <v>177.19837818060199</v>
      </c>
      <c r="F425" s="61">
        <v>14.7665315150502</v>
      </c>
      <c r="G425" s="61">
        <f>'Primas Crédito'!F425</f>
        <v>79.884887511550602</v>
      </c>
      <c r="H425" s="61">
        <f t="shared" si="6"/>
        <v>94.651419026600806</v>
      </c>
      <c r="I425" s="56">
        <v>112</v>
      </c>
    </row>
    <row r="426" spans="1:9" x14ac:dyDescent="0.25">
      <c r="A426" s="54">
        <v>425</v>
      </c>
      <c r="B426" s="55">
        <v>2</v>
      </c>
      <c r="C426" s="56">
        <v>2537.3787163377101</v>
      </c>
      <c r="D426" s="60">
        <v>117.01779691171799</v>
      </c>
      <c r="E426" s="61">
        <v>177.19837818060199</v>
      </c>
      <c r="F426" s="61">
        <v>14.7665315150502</v>
      </c>
      <c r="G426" s="61">
        <f>'Primas Crédito'!F426</f>
        <v>79.884887511550602</v>
      </c>
      <c r="H426" s="61">
        <f t="shared" si="6"/>
        <v>94.651419026600806</v>
      </c>
      <c r="I426" s="56">
        <v>112</v>
      </c>
    </row>
    <row r="427" spans="1:9" x14ac:dyDescent="0.25">
      <c r="A427" s="54">
        <v>426</v>
      </c>
      <c r="B427" s="55">
        <v>6</v>
      </c>
      <c r="C427" s="56">
        <v>6276.25121103332</v>
      </c>
      <c r="D427" s="60">
        <v>117.01779691171799</v>
      </c>
      <c r="E427" s="61">
        <v>177.19837818060199</v>
      </c>
      <c r="F427" s="61">
        <v>14.7665315150502</v>
      </c>
      <c r="G427" s="61">
        <f>'Primas Crédito'!F427</f>
        <v>79.884887511550602</v>
      </c>
      <c r="H427" s="61">
        <f t="shared" si="6"/>
        <v>94.651419026600806</v>
      </c>
      <c r="I427" s="56">
        <v>112</v>
      </c>
    </row>
    <row r="428" spans="1:9" x14ac:dyDescent="0.25">
      <c r="A428" s="54">
        <v>427</v>
      </c>
      <c r="B428" s="55">
        <v>1</v>
      </c>
      <c r="C428" s="56">
        <v>1184.7090361911501</v>
      </c>
      <c r="D428" s="60">
        <v>117.01779691171799</v>
      </c>
      <c r="E428" s="61">
        <v>177.19837818060199</v>
      </c>
      <c r="F428" s="61">
        <v>14.7665315150502</v>
      </c>
      <c r="G428" s="61">
        <f>'Primas Crédito'!F428</f>
        <v>79.884887511550602</v>
      </c>
      <c r="H428" s="61">
        <f t="shared" si="6"/>
        <v>94.651419026600806</v>
      </c>
      <c r="I428" s="56">
        <v>112</v>
      </c>
    </row>
    <row r="429" spans="1:9" x14ac:dyDescent="0.25">
      <c r="A429" s="54">
        <v>428</v>
      </c>
      <c r="B429" s="55">
        <v>2</v>
      </c>
      <c r="C429" s="56">
        <v>1973.3404949625799</v>
      </c>
      <c r="D429" s="60">
        <v>117.01779691171799</v>
      </c>
      <c r="E429" s="61">
        <v>177.19837818060199</v>
      </c>
      <c r="F429" s="61">
        <v>14.7665315150502</v>
      </c>
      <c r="G429" s="61">
        <f>'Primas Crédito'!F429</f>
        <v>79.884887511550602</v>
      </c>
      <c r="H429" s="61">
        <f t="shared" si="6"/>
        <v>94.651419026600806</v>
      </c>
      <c r="I429" s="56">
        <v>112</v>
      </c>
    </row>
    <row r="430" spans="1:9" x14ac:dyDescent="0.25">
      <c r="A430" s="54">
        <v>429</v>
      </c>
      <c r="B430" s="55">
        <v>4</v>
      </c>
      <c r="C430" s="56">
        <v>3161.23275811554</v>
      </c>
      <c r="D430" s="60">
        <v>117.01779691171799</v>
      </c>
      <c r="E430" s="61">
        <v>177.19837818060199</v>
      </c>
      <c r="F430" s="61">
        <v>14.7665315150502</v>
      </c>
      <c r="G430" s="61">
        <f>'Primas Crédito'!F430</f>
        <v>79.884887511550602</v>
      </c>
      <c r="H430" s="61">
        <f t="shared" si="6"/>
        <v>94.651419026600806</v>
      </c>
      <c r="I430" s="56">
        <v>112</v>
      </c>
    </row>
    <row r="431" spans="1:9" x14ac:dyDescent="0.25">
      <c r="A431" s="54">
        <v>430</v>
      </c>
      <c r="B431" s="55">
        <v>4</v>
      </c>
      <c r="C431" s="56">
        <v>4429.3635426626897</v>
      </c>
      <c r="D431" s="60">
        <v>117.01779691171799</v>
      </c>
      <c r="E431" s="61">
        <v>177.19837818060199</v>
      </c>
      <c r="F431" s="61">
        <v>14.7665315150502</v>
      </c>
      <c r="G431" s="61">
        <f>'Primas Crédito'!F431</f>
        <v>79.884887511550602</v>
      </c>
      <c r="H431" s="61">
        <f t="shared" si="6"/>
        <v>94.651419026600806</v>
      </c>
      <c r="I431" s="56">
        <v>112</v>
      </c>
    </row>
    <row r="432" spans="1:9" x14ac:dyDescent="0.25">
      <c r="A432" s="54">
        <v>431</v>
      </c>
      <c r="B432" s="55">
        <v>4</v>
      </c>
      <c r="C432" s="56">
        <v>4229.6679152473498</v>
      </c>
      <c r="D432" s="60">
        <v>117.01779691171799</v>
      </c>
      <c r="E432" s="61">
        <v>177.19837818060199</v>
      </c>
      <c r="F432" s="61">
        <v>14.7665315150502</v>
      </c>
      <c r="G432" s="61">
        <f>'Primas Crédito'!F432</f>
        <v>79.884887511550602</v>
      </c>
      <c r="H432" s="61">
        <f t="shared" si="6"/>
        <v>94.651419026600806</v>
      </c>
      <c r="I432" s="56">
        <v>112</v>
      </c>
    </row>
    <row r="433" spans="1:9" x14ac:dyDescent="0.25">
      <c r="A433" s="54">
        <v>432</v>
      </c>
      <c r="B433" s="55">
        <v>0</v>
      </c>
      <c r="C433" s="56">
        <v>0</v>
      </c>
      <c r="D433" s="60">
        <v>117.01779691171799</v>
      </c>
      <c r="E433" s="61">
        <v>177.19837818060199</v>
      </c>
      <c r="F433" s="61">
        <v>14.7665315150502</v>
      </c>
      <c r="G433" s="61">
        <f>'Primas Crédito'!F433</f>
        <v>79.884887511550602</v>
      </c>
      <c r="H433" s="61">
        <f t="shared" si="6"/>
        <v>94.651419026600806</v>
      </c>
      <c r="I433" s="56">
        <v>112</v>
      </c>
    </row>
    <row r="434" spans="1:9" x14ac:dyDescent="0.25">
      <c r="A434" s="54">
        <v>433</v>
      </c>
      <c r="B434" s="55">
        <v>2</v>
      </c>
      <c r="C434" s="56">
        <v>1989.5967747473901</v>
      </c>
      <c r="D434" s="60">
        <v>117.01779691171799</v>
      </c>
      <c r="E434" s="61">
        <v>177.19837818060199</v>
      </c>
      <c r="F434" s="61">
        <v>14.7665315150502</v>
      </c>
      <c r="G434" s="61">
        <f>'Primas Crédito'!F434</f>
        <v>79.884887511550602</v>
      </c>
      <c r="H434" s="61">
        <f t="shared" si="6"/>
        <v>94.651419026600806</v>
      </c>
      <c r="I434" s="56">
        <v>112</v>
      </c>
    </row>
    <row r="435" spans="1:9" x14ac:dyDescent="0.25">
      <c r="A435" s="54">
        <v>434</v>
      </c>
      <c r="B435" s="55">
        <v>5</v>
      </c>
      <c r="C435" s="56">
        <v>5488.3119178193101</v>
      </c>
      <c r="D435" s="60">
        <v>117.01779691171799</v>
      </c>
      <c r="E435" s="61">
        <v>177.19837818060199</v>
      </c>
      <c r="F435" s="61">
        <v>14.7665315150502</v>
      </c>
      <c r="G435" s="61">
        <f>'Primas Crédito'!F435</f>
        <v>79.884887511550602</v>
      </c>
      <c r="H435" s="61">
        <f t="shared" si="6"/>
        <v>94.651419026600806</v>
      </c>
      <c r="I435" s="56">
        <v>112</v>
      </c>
    </row>
    <row r="436" spans="1:9" x14ac:dyDescent="0.25">
      <c r="A436" s="54">
        <v>435</v>
      </c>
      <c r="B436" s="55">
        <v>1</v>
      </c>
      <c r="C436" s="56">
        <v>1722.97260052862</v>
      </c>
      <c r="D436" s="60">
        <v>117.01779691171799</v>
      </c>
      <c r="E436" s="61">
        <v>177.19837818060199</v>
      </c>
      <c r="F436" s="61">
        <v>14.7665315150502</v>
      </c>
      <c r="G436" s="61">
        <f>'Primas Crédito'!F436</f>
        <v>79.884887511550602</v>
      </c>
      <c r="H436" s="61">
        <f t="shared" si="6"/>
        <v>94.651419026600806</v>
      </c>
      <c r="I436" s="56">
        <v>112</v>
      </c>
    </row>
    <row r="437" spans="1:9" x14ac:dyDescent="0.25">
      <c r="A437" s="54">
        <v>436</v>
      </c>
      <c r="B437" s="55">
        <v>2</v>
      </c>
      <c r="C437" s="56">
        <v>1926.2407762273599</v>
      </c>
      <c r="D437" s="60">
        <v>117.01779691171799</v>
      </c>
      <c r="E437" s="61">
        <v>177.19837818060199</v>
      </c>
      <c r="F437" s="61">
        <v>14.7665315150502</v>
      </c>
      <c r="G437" s="61">
        <f>'Primas Crédito'!F437</f>
        <v>79.884887511550602</v>
      </c>
      <c r="H437" s="61">
        <f t="shared" si="6"/>
        <v>94.651419026600806</v>
      </c>
      <c r="I437" s="56">
        <v>112</v>
      </c>
    </row>
    <row r="438" spans="1:9" x14ac:dyDescent="0.25">
      <c r="A438" s="54">
        <v>437</v>
      </c>
      <c r="B438" s="55">
        <v>2</v>
      </c>
      <c r="C438" s="56">
        <v>2275.75715850297</v>
      </c>
      <c r="D438" s="60">
        <v>117.01779691171799</v>
      </c>
      <c r="E438" s="61">
        <v>177.19837818060199</v>
      </c>
      <c r="F438" s="61">
        <v>14.7665315150502</v>
      </c>
      <c r="G438" s="61">
        <f>'Primas Crédito'!F438</f>
        <v>79.884887511550602</v>
      </c>
      <c r="H438" s="61">
        <f t="shared" si="6"/>
        <v>94.651419026600806</v>
      </c>
      <c r="I438" s="56">
        <v>112</v>
      </c>
    </row>
    <row r="439" spans="1:9" x14ac:dyDescent="0.25">
      <c r="A439" s="54">
        <v>438</v>
      </c>
      <c r="B439" s="55">
        <v>1</v>
      </c>
      <c r="C439" s="56">
        <v>1571.63542311832</v>
      </c>
      <c r="D439" s="60">
        <v>117.01779691171799</v>
      </c>
      <c r="E439" s="61">
        <v>177.19837818060199</v>
      </c>
      <c r="F439" s="61">
        <v>14.7665315150502</v>
      </c>
      <c r="G439" s="61">
        <f>'Primas Crédito'!F439</f>
        <v>79.884887511550602</v>
      </c>
      <c r="H439" s="61">
        <f t="shared" si="6"/>
        <v>94.651419026600806</v>
      </c>
      <c r="I439" s="56">
        <v>112</v>
      </c>
    </row>
    <row r="440" spans="1:9" x14ac:dyDescent="0.25">
      <c r="A440" s="54">
        <v>439</v>
      </c>
      <c r="B440" s="55">
        <v>1</v>
      </c>
      <c r="C440" s="56">
        <v>1604.4933340776499</v>
      </c>
      <c r="D440" s="60">
        <v>117.01779691171799</v>
      </c>
      <c r="E440" s="61">
        <v>177.19837818060199</v>
      </c>
      <c r="F440" s="61">
        <v>14.7665315150502</v>
      </c>
      <c r="G440" s="61">
        <f>'Primas Crédito'!F440</f>
        <v>79.884887511550602</v>
      </c>
      <c r="H440" s="61">
        <f t="shared" si="6"/>
        <v>94.651419026600806</v>
      </c>
      <c r="I440" s="56">
        <v>112</v>
      </c>
    </row>
    <row r="441" spans="1:9" x14ac:dyDescent="0.25">
      <c r="A441" s="54">
        <v>440</v>
      </c>
      <c r="B441" s="55">
        <v>2</v>
      </c>
      <c r="C441" s="56">
        <v>1841.34401497415</v>
      </c>
      <c r="D441" s="60">
        <v>117.01779691171799</v>
      </c>
      <c r="E441" s="61">
        <v>177.19837818060199</v>
      </c>
      <c r="F441" s="61">
        <v>14.7665315150502</v>
      </c>
      <c r="G441" s="61">
        <f>'Primas Crédito'!F441</f>
        <v>79.884887511550602</v>
      </c>
      <c r="H441" s="61">
        <f t="shared" si="6"/>
        <v>94.651419026600806</v>
      </c>
      <c r="I441" s="56">
        <v>112</v>
      </c>
    </row>
    <row r="442" spans="1:9" x14ac:dyDescent="0.25">
      <c r="A442" s="54">
        <v>441</v>
      </c>
      <c r="B442" s="55">
        <v>5</v>
      </c>
      <c r="C442" s="56">
        <v>4222.8610086218096</v>
      </c>
      <c r="D442" s="60">
        <v>117.01779691171799</v>
      </c>
      <c r="E442" s="61">
        <v>177.19837818060199</v>
      </c>
      <c r="F442" s="61">
        <v>14.7665315150502</v>
      </c>
      <c r="G442" s="61">
        <f>'Primas Crédito'!F442</f>
        <v>79.884887511550602</v>
      </c>
      <c r="H442" s="61">
        <f t="shared" si="6"/>
        <v>94.651419026600806</v>
      </c>
      <c r="I442" s="56">
        <v>112</v>
      </c>
    </row>
    <row r="443" spans="1:9" x14ac:dyDescent="0.25">
      <c r="A443" s="54">
        <v>442</v>
      </c>
      <c r="B443" s="55">
        <v>2</v>
      </c>
      <c r="C443" s="56">
        <v>2916.2857588320799</v>
      </c>
      <c r="D443" s="60">
        <v>117.01779691171799</v>
      </c>
      <c r="E443" s="61">
        <v>177.19837818060199</v>
      </c>
      <c r="F443" s="61">
        <v>14.7665315150502</v>
      </c>
      <c r="G443" s="61">
        <f>'Primas Crédito'!F443</f>
        <v>79.884887511550602</v>
      </c>
      <c r="H443" s="61">
        <f t="shared" si="6"/>
        <v>94.651419026600806</v>
      </c>
      <c r="I443" s="56">
        <v>112</v>
      </c>
    </row>
    <row r="444" spans="1:9" x14ac:dyDescent="0.25">
      <c r="A444" s="54">
        <v>443</v>
      </c>
      <c r="B444" s="55">
        <v>3</v>
      </c>
      <c r="C444" s="56">
        <v>2973.03555131336</v>
      </c>
      <c r="D444" s="60">
        <v>117.01779691171799</v>
      </c>
      <c r="E444" s="61">
        <v>177.19837818060199</v>
      </c>
      <c r="F444" s="61">
        <v>14.7665315150502</v>
      </c>
      <c r="G444" s="61">
        <f>'Primas Crédito'!F444</f>
        <v>79.884887511550602</v>
      </c>
      <c r="H444" s="61">
        <f t="shared" si="6"/>
        <v>94.651419026600806</v>
      </c>
      <c r="I444" s="56">
        <v>112</v>
      </c>
    </row>
    <row r="445" spans="1:9" x14ac:dyDescent="0.25">
      <c r="A445" s="54">
        <v>444</v>
      </c>
      <c r="B445" s="55">
        <v>3</v>
      </c>
      <c r="C445" s="56">
        <v>2358.03238194394</v>
      </c>
      <c r="D445" s="60">
        <v>117.01779691171799</v>
      </c>
      <c r="E445" s="61">
        <v>177.19837818060199</v>
      </c>
      <c r="F445" s="61">
        <v>14.7665315150502</v>
      </c>
      <c r="G445" s="61">
        <f>'Primas Crédito'!F445</f>
        <v>79.884887511550602</v>
      </c>
      <c r="H445" s="61">
        <f t="shared" si="6"/>
        <v>94.651419026600806</v>
      </c>
      <c r="I445" s="56">
        <v>112</v>
      </c>
    </row>
    <row r="446" spans="1:9" x14ac:dyDescent="0.25">
      <c r="A446" s="54">
        <v>445</v>
      </c>
      <c r="B446" s="55">
        <v>2</v>
      </c>
      <c r="C446" s="56">
        <v>2500.3749284108198</v>
      </c>
      <c r="D446" s="60">
        <v>117.01779691171799</v>
      </c>
      <c r="E446" s="61">
        <v>177.19837818060199</v>
      </c>
      <c r="F446" s="61">
        <v>14.7665315150502</v>
      </c>
      <c r="G446" s="61">
        <f>'Primas Crédito'!F446</f>
        <v>79.884887511550602</v>
      </c>
      <c r="H446" s="61">
        <f t="shared" si="6"/>
        <v>94.651419026600806</v>
      </c>
      <c r="I446" s="56">
        <v>112</v>
      </c>
    </row>
    <row r="447" spans="1:9" x14ac:dyDescent="0.25">
      <c r="A447" s="54">
        <v>446</v>
      </c>
      <c r="B447" s="55">
        <v>2</v>
      </c>
      <c r="C447" s="56">
        <v>2348.3864747913899</v>
      </c>
      <c r="D447" s="60">
        <v>117.01779691171799</v>
      </c>
      <c r="E447" s="61">
        <v>177.19837818060199</v>
      </c>
      <c r="F447" s="61">
        <v>14.7665315150502</v>
      </c>
      <c r="G447" s="61">
        <f>'Primas Crédito'!F447</f>
        <v>79.884887511550602</v>
      </c>
      <c r="H447" s="61">
        <f t="shared" si="6"/>
        <v>94.651419026600806</v>
      </c>
      <c r="I447" s="56">
        <v>112</v>
      </c>
    </row>
    <row r="448" spans="1:9" x14ac:dyDescent="0.25">
      <c r="A448" s="54">
        <v>447</v>
      </c>
      <c r="B448" s="55">
        <v>5</v>
      </c>
      <c r="C448" s="56">
        <v>5788.0372020202403</v>
      </c>
      <c r="D448" s="60">
        <v>117.01779691171799</v>
      </c>
      <c r="E448" s="61">
        <v>177.19837818060199</v>
      </c>
      <c r="F448" s="61">
        <v>14.7665315150502</v>
      </c>
      <c r="G448" s="61">
        <f>'Primas Crédito'!F448</f>
        <v>79.884887511550602</v>
      </c>
      <c r="H448" s="61">
        <f t="shared" si="6"/>
        <v>94.651419026600806</v>
      </c>
      <c r="I448" s="56">
        <v>112</v>
      </c>
    </row>
    <row r="449" spans="1:9" x14ac:dyDescent="0.25">
      <c r="A449" s="54">
        <v>448</v>
      </c>
      <c r="B449" s="55">
        <v>1</v>
      </c>
      <c r="C449" s="56">
        <v>1414.3986529244</v>
      </c>
      <c r="D449" s="60">
        <v>117.01779691171799</v>
      </c>
      <c r="E449" s="61">
        <v>177.19837818060199</v>
      </c>
      <c r="F449" s="61">
        <v>14.7665315150502</v>
      </c>
      <c r="G449" s="61">
        <f>'Primas Crédito'!F449</f>
        <v>79.884887511550602</v>
      </c>
      <c r="H449" s="61">
        <f t="shared" si="6"/>
        <v>94.651419026600806</v>
      </c>
      <c r="I449" s="56">
        <v>112</v>
      </c>
    </row>
    <row r="450" spans="1:9" x14ac:dyDescent="0.25">
      <c r="A450" s="54">
        <v>449</v>
      </c>
      <c r="B450" s="55">
        <v>2</v>
      </c>
      <c r="C450" s="56">
        <v>2765.0968154705602</v>
      </c>
      <c r="D450" s="60">
        <v>117.01779691171799</v>
      </c>
      <c r="E450" s="61">
        <v>177.19837818060199</v>
      </c>
      <c r="F450" s="61">
        <v>14.7665315150502</v>
      </c>
      <c r="G450" s="61">
        <f>'Primas Crédito'!F450</f>
        <v>79.884887511550602</v>
      </c>
      <c r="H450" s="61">
        <f t="shared" si="6"/>
        <v>94.651419026600806</v>
      </c>
      <c r="I450" s="56">
        <v>112</v>
      </c>
    </row>
    <row r="451" spans="1:9" x14ac:dyDescent="0.25">
      <c r="A451" s="54">
        <v>450</v>
      </c>
      <c r="B451" s="55">
        <v>4</v>
      </c>
      <c r="C451" s="56">
        <v>4157.1289455104097</v>
      </c>
      <c r="D451" s="60">
        <v>117.01779691171799</v>
      </c>
      <c r="E451" s="61">
        <v>177.19837818060199</v>
      </c>
      <c r="F451" s="61">
        <v>14.7665315150502</v>
      </c>
      <c r="G451" s="61">
        <f>'Primas Crédito'!F451</f>
        <v>79.884887511550602</v>
      </c>
      <c r="H451" s="61">
        <f t="shared" ref="H451:H514" si="7">G451+F451</f>
        <v>94.651419026600806</v>
      </c>
      <c r="I451" s="56">
        <v>112</v>
      </c>
    </row>
    <row r="452" spans="1:9" x14ac:dyDescent="0.25">
      <c r="A452" s="54">
        <v>451</v>
      </c>
      <c r="B452" s="55">
        <v>2</v>
      </c>
      <c r="C452" s="56">
        <v>1741.76984490172</v>
      </c>
      <c r="D452" s="60">
        <v>117.01779691171799</v>
      </c>
      <c r="E452" s="61">
        <v>177.19837818060199</v>
      </c>
      <c r="F452" s="61">
        <v>14.7665315150502</v>
      </c>
      <c r="G452" s="61">
        <f>'Primas Crédito'!F452</f>
        <v>79.884887511550602</v>
      </c>
      <c r="H452" s="61">
        <f t="shared" si="7"/>
        <v>94.651419026600806</v>
      </c>
      <c r="I452" s="56">
        <v>112</v>
      </c>
    </row>
    <row r="453" spans="1:9" x14ac:dyDescent="0.25">
      <c r="A453" s="54">
        <v>452</v>
      </c>
      <c r="B453" s="55">
        <v>1</v>
      </c>
      <c r="C453" s="56">
        <v>826.55728226175802</v>
      </c>
      <c r="D453" s="60">
        <v>117.01779691171799</v>
      </c>
      <c r="E453" s="61">
        <v>177.19837818060199</v>
      </c>
      <c r="F453" s="61">
        <v>14.7665315150502</v>
      </c>
      <c r="G453" s="61">
        <f>'Primas Crédito'!F453</f>
        <v>79.884887511550602</v>
      </c>
      <c r="H453" s="61">
        <f t="shared" si="7"/>
        <v>94.651419026600806</v>
      </c>
      <c r="I453" s="56">
        <v>112</v>
      </c>
    </row>
    <row r="454" spans="1:9" x14ac:dyDescent="0.25">
      <c r="A454" s="54">
        <v>453</v>
      </c>
      <c r="B454" s="55">
        <v>1</v>
      </c>
      <c r="C454" s="56">
        <v>617.750559281954</v>
      </c>
      <c r="D454" s="60">
        <v>117.01779691171799</v>
      </c>
      <c r="E454" s="61">
        <v>177.19837818060199</v>
      </c>
      <c r="F454" s="61">
        <v>14.7665315150502</v>
      </c>
      <c r="G454" s="61">
        <f>'Primas Crédito'!F454</f>
        <v>79.884887511550602</v>
      </c>
      <c r="H454" s="61">
        <f t="shared" si="7"/>
        <v>94.651419026600806</v>
      </c>
      <c r="I454" s="56">
        <v>112</v>
      </c>
    </row>
    <row r="455" spans="1:9" x14ac:dyDescent="0.25">
      <c r="A455" s="54">
        <v>454</v>
      </c>
      <c r="B455" s="55">
        <v>0</v>
      </c>
      <c r="C455" s="56">
        <v>0</v>
      </c>
      <c r="D455" s="60">
        <v>117.01779691171799</v>
      </c>
      <c r="E455" s="61">
        <v>177.19837818060199</v>
      </c>
      <c r="F455" s="61">
        <v>14.7665315150502</v>
      </c>
      <c r="G455" s="61">
        <f>'Primas Crédito'!F455</f>
        <v>79.884887511550602</v>
      </c>
      <c r="H455" s="61">
        <f t="shared" si="7"/>
        <v>94.651419026600806</v>
      </c>
      <c r="I455" s="56">
        <v>112</v>
      </c>
    </row>
    <row r="456" spans="1:9" x14ac:dyDescent="0.25">
      <c r="A456" s="54">
        <v>455</v>
      </c>
      <c r="B456" s="55">
        <v>5</v>
      </c>
      <c r="C456" s="56">
        <v>5370.9686048076301</v>
      </c>
      <c r="D456" s="60">
        <v>117.01779691171799</v>
      </c>
      <c r="E456" s="61">
        <v>177.19837818060199</v>
      </c>
      <c r="F456" s="61">
        <v>14.7665315150502</v>
      </c>
      <c r="G456" s="61">
        <f>'Primas Crédito'!F456</f>
        <v>79.884887511550602</v>
      </c>
      <c r="H456" s="61">
        <f t="shared" si="7"/>
        <v>94.651419026600806</v>
      </c>
      <c r="I456" s="56">
        <v>112</v>
      </c>
    </row>
    <row r="457" spans="1:9" x14ac:dyDescent="0.25">
      <c r="A457" s="54">
        <v>456</v>
      </c>
      <c r="B457" s="55">
        <v>3</v>
      </c>
      <c r="C457" s="56">
        <v>3000.74009198147</v>
      </c>
      <c r="D457" s="60">
        <v>117.01779691171799</v>
      </c>
      <c r="E457" s="61">
        <v>177.19837818060199</v>
      </c>
      <c r="F457" s="61">
        <v>14.7665315150502</v>
      </c>
      <c r="G457" s="61">
        <f>'Primas Crédito'!F457</f>
        <v>79.884887511550602</v>
      </c>
      <c r="H457" s="61">
        <f t="shared" si="7"/>
        <v>94.651419026600806</v>
      </c>
      <c r="I457" s="56">
        <v>112</v>
      </c>
    </row>
    <row r="458" spans="1:9" x14ac:dyDescent="0.25">
      <c r="A458" s="54">
        <v>457</v>
      </c>
      <c r="B458" s="55">
        <v>1</v>
      </c>
      <c r="C458" s="56">
        <v>1157.69083706484</v>
      </c>
      <c r="D458" s="60">
        <v>117.01779691171799</v>
      </c>
      <c r="E458" s="61">
        <v>177.19837818060199</v>
      </c>
      <c r="F458" s="61">
        <v>14.7665315150502</v>
      </c>
      <c r="G458" s="61">
        <f>'Primas Crédito'!F458</f>
        <v>79.884887511550602</v>
      </c>
      <c r="H458" s="61">
        <f t="shared" si="7"/>
        <v>94.651419026600806</v>
      </c>
      <c r="I458" s="56">
        <v>112</v>
      </c>
    </row>
    <row r="459" spans="1:9" x14ac:dyDescent="0.25">
      <c r="A459" s="54">
        <v>458</v>
      </c>
      <c r="B459" s="55">
        <v>2</v>
      </c>
      <c r="C459" s="56">
        <v>2428.29701492507</v>
      </c>
      <c r="D459" s="60">
        <v>117.01779691171799</v>
      </c>
      <c r="E459" s="61">
        <v>177.19837818060199</v>
      </c>
      <c r="F459" s="61">
        <v>14.7665315150502</v>
      </c>
      <c r="G459" s="61">
        <f>'Primas Crédito'!F459</f>
        <v>79.884887511550602</v>
      </c>
      <c r="H459" s="61">
        <f t="shared" si="7"/>
        <v>94.651419026600806</v>
      </c>
      <c r="I459" s="56">
        <v>112</v>
      </c>
    </row>
    <row r="460" spans="1:9" x14ac:dyDescent="0.25">
      <c r="A460" s="54">
        <v>459</v>
      </c>
      <c r="B460" s="55">
        <v>1</v>
      </c>
      <c r="C460" s="56">
        <v>1014.22329964605</v>
      </c>
      <c r="D460" s="60">
        <v>117.01779691171799</v>
      </c>
      <c r="E460" s="61">
        <v>177.19837818060199</v>
      </c>
      <c r="F460" s="61">
        <v>14.7665315150502</v>
      </c>
      <c r="G460" s="61">
        <f>'Primas Crédito'!F460</f>
        <v>79.884887511550602</v>
      </c>
      <c r="H460" s="61">
        <f t="shared" si="7"/>
        <v>94.651419026600806</v>
      </c>
      <c r="I460" s="56">
        <v>112</v>
      </c>
    </row>
    <row r="461" spans="1:9" x14ac:dyDescent="0.25">
      <c r="A461" s="54">
        <v>460</v>
      </c>
      <c r="B461" s="55">
        <v>1</v>
      </c>
      <c r="C461" s="56">
        <v>1655.05843951819</v>
      </c>
      <c r="D461" s="60">
        <v>117.01779691171799</v>
      </c>
      <c r="E461" s="61">
        <v>177.19837818060199</v>
      </c>
      <c r="F461" s="61">
        <v>14.7665315150502</v>
      </c>
      <c r="G461" s="61">
        <f>'Primas Crédito'!F461</f>
        <v>79.884887511550602</v>
      </c>
      <c r="H461" s="61">
        <f t="shared" si="7"/>
        <v>94.651419026600806</v>
      </c>
      <c r="I461" s="56">
        <v>112</v>
      </c>
    </row>
    <row r="462" spans="1:9" x14ac:dyDescent="0.25">
      <c r="A462" s="54">
        <v>461</v>
      </c>
      <c r="B462" s="55">
        <v>4</v>
      </c>
      <c r="C462" s="56">
        <v>4474.5400386347401</v>
      </c>
      <c r="D462" s="60">
        <v>117.01779691171799</v>
      </c>
      <c r="E462" s="61">
        <v>177.19837818060199</v>
      </c>
      <c r="F462" s="61">
        <v>14.7665315150502</v>
      </c>
      <c r="G462" s="61">
        <f>'Primas Crédito'!F462</f>
        <v>79.884887511550602</v>
      </c>
      <c r="H462" s="61">
        <f t="shared" si="7"/>
        <v>94.651419026600806</v>
      </c>
      <c r="I462" s="56">
        <v>112</v>
      </c>
    </row>
    <row r="463" spans="1:9" x14ac:dyDescent="0.25">
      <c r="A463" s="54">
        <v>462</v>
      </c>
      <c r="B463" s="55">
        <v>5</v>
      </c>
      <c r="C463" s="56">
        <v>5067.0551820928804</v>
      </c>
      <c r="D463" s="60">
        <v>117.01779691171799</v>
      </c>
      <c r="E463" s="61">
        <v>177.19837818060199</v>
      </c>
      <c r="F463" s="61">
        <v>14.7665315150502</v>
      </c>
      <c r="G463" s="61">
        <f>'Primas Crédito'!F463</f>
        <v>79.884887511550602</v>
      </c>
      <c r="H463" s="61">
        <f t="shared" si="7"/>
        <v>94.651419026600806</v>
      </c>
      <c r="I463" s="56">
        <v>112</v>
      </c>
    </row>
    <row r="464" spans="1:9" x14ac:dyDescent="0.25">
      <c r="A464" s="54">
        <v>463</v>
      </c>
      <c r="B464" s="55">
        <v>0</v>
      </c>
      <c r="C464" s="56">
        <v>0</v>
      </c>
      <c r="D464" s="60">
        <v>117.01779691171799</v>
      </c>
      <c r="E464" s="61">
        <v>177.19837818060199</v>
      </c>
      <c r="F464" s="61">
        <v>14.7665315150502</v>
      </c>
      <c r="G464" s="61">
        <f>'Primas Crédito'!F464</f>
        <v>79.884887511550602</v>
      </c>
      <c r="H464" s="61">
        <f t="shared" si="7"/>
        <v>94.651419026600806</v>
      </c>
      <c r="I464" s="56">
        <v>112</v>
      </c>
    </row>
    <row r="465" spans="1:9" x14ac:dyDescent="0.25">
      <c r="A465" s="54">
        <v>464</v>
      </c>
      <c r="B465" s="55">
        <v>2</v>
      </c>
      <c r="C465" s="56">
        <v>1737.0730060375399</v>
      </c>
      <c r="D465" s="60">
        <v>117.01779691171799</v>
      </c>
      <c r="E465" s="61">
        <v>177.19837818060199</v>
      </c>
      <c r="F465" s="61">
        <v>14.7665315150502</v>
      </c>
      <c r="G465" s="61">
        <f>'Primas Crédito'!F465</f>
        <v>79.884887511550602</v>
      </c>
      <c r="H465" s="61">
        <f t="shared" si="7"/>
        <v>94.651419026600806</v>
      </c>
      <c r="I465" s="56">
        <v>112</v>
      </c>
    </row>
    <row r="466" spans="1:9" x14ac:dyDescent="0.25">
      <c r="A466" s="54">
        <v>465</v>
      </c>
      <c r="B466" s="55">
        <v>5</v>
      </c>
      <c r="C466" s="56">
        <v>5105.1855859268899</v>
      </c>
      <c r="D466" s="60">
        <v>117.01779691171799</v>
      </c>
      <c r="E466" s="61">
        <v>177.19837818060199</v>
      </c>
      <c r="F466" s="61">
        <v>14.7665315150502</v>
      </c>
      <c r="G466" s="61">
        <f>'Primas Crédito'!F466</f>
        <v>79.884887511550602</v>
      </c>
      <c r="H466" s="61">
        <f t="shared" si="7"/>
        <v>94.651419026600806</v>
      </c>
      <c r="I466" s="56">
        <v>112</v>
      </c>
    </row>
    <row r="467" spans="1:9" x14ac:dyDescent="0.25">
      <c r="A467" s="54">
        <v>466</v>
      </c>
      <c r="B467" s="55">
        <v>4</v>
      </c>
      <c r="C467" s="56">
        <v>3548.0117605364298</v>
      </c>
      <c r="D467" s="60">
        <v>117.01779691171799</v>
      </c>
      <c r="E467" s="61">
        <v>177.19837818060199</v>
      </c>
      <c r="F467" s="61">
        <v>14.7665315150502</v>
      </c>
      <c r="G467" s="61">
        <f>'Primas Crédito'!F467</f>
        <v>79.884887511550602</v>
      </c>
      <c r="H467" s="61">
        <f t="shared" si="7"/>
        <v>94.651419026600806</v>
      </c>
      <c r="I467" s="56">
        <v>112</v>
      </c>
    </row>
    <row r="468" spans="1:9" x14ac:dyDescent="0.25">
      <c r="A468" s="54">
        <v>467</v>
      </c>
      <c r="B468" s="55">
        <v>2</v>
      </c>
      <c r="C468" s="56">
        <v>2205.2651962168002</v>
      </c>
      <c r="D468" s="60">
        <v>117.01779691171799</v>
      </c>
      <c r="E468" s="61">
        <v>177.19837818060199</v>
      </c>
      <c r="F468" s="61">
        <v>14.7665315150502</v>
      </c>
      <c r="G468" s="61">
        <f>'Primas Crédito'!F468</f>
        <v>79.884887511550602</v>
      </c>
      <c r="H468" s="61">
        <f t="shared" si="7"/>
        <v>94.651419026600806</v>
      </c>
      <c r="I468" s="56">
        <v>112</v>
      </c>
    </row>
    <row r="469" spans="1:9" x14ac:dyDescent="0.25">
      <c r="A469" s="54">
        <v>468</v>
      </c>
      <c r="B469" s="55">
        <v>2</v>
      </c>
      <c r="C469" s="56">
        <v>1951.0454371712101</v>
      </c>
      <c r="D469" s="60">
        <v>117.01779691171799</v>
      </c>
      <c r="E469" s="61">
        <v>177.19837818060199</v>
      </c>
      <c r="F469" s="61">
        <v>14.7665315150502</v>
      </c>
      <c r="G469" s="61">
        <f>'Primas Crédito'!F469</f>
        <v>79.884887511550602</v>
      </c>
      <c r="H469" s="61">
        <f t="shared" si="7"/>
        <v>94.651419026600806</v>
      </c>
      <c r="I469" s="56">
        <v>112</v>
      </c>
    </row>
    <row r="470" spans="1:9" x14ac:dyDescent="0.25">
      <c r="A470" s="54">
        <v>469</v>
      </c>
      <c r="B470" s="55">
        <v>2</v>
      </c>
      <c r="C470" s="56">
        <v>1852.1860819477199</v>
      </c>
      <c r="D470" s="60">
        <v>117.01779691171799</v>
      </c>
      <c r="E470" s="61">
        <v>177.19837818060199</v>
      </c>
      <c r="F470" s="61">
        <v>14.7665315150502</v>
      </c>
      <c r="G470" s="61">
        <f>'Primas Crédito'!F470</f>
        <v>79.884887511550602</v>
      </c>
      <c r="H470" s="61">
        <f t="shared" si="7"/>
        <v>94.651419026600806</v>
      </c>
      <c r="I470" s="56">
        <v>112</v>
      </c>
    </row>
    <row r="471" spans="1:9" x14ac:dyDescent="0.25">
      <c r="A471" s="54">
        <v>470</v>
      </c>
      <c r="B471" s="55">
        <v>3</v>
      </c>
      <c r="C471" s="56">
        <v>4136.2130739220202</v>
      </c>
      <c r="D471" s="60">
        <v>117.01779691171799</v>
      </c>
      <c r="E471" s="61">
        <v>177.19837818060199</v>
      </c>
      <c r="F471" s="61">
        <v>14.7665315150502</v>
      </c>
      <c r="G471" s="61">
        <f>'Primas Crédito'!F471</f>
        <v>79.884887511550602</v>
      </c>
      <c r="H471" s="61">
        <f t="shared" si="7"/>
        <v>94.651419026600806</v>
      </c>
      <c r="I471" s="56">
        <v>112</v>
      </c>
    </row>
    <row r="472" spans="1:9" x14ac:dyDescent="0.25">
      <c r="A472" s="54">
        <v>471</v>
      </c>
      <c r="B472" s="55">
        <v>3</v>
      </c>
      <c r="C472" s="56">
        <v>3226.8994764753402</v>
      </c>
      <c r="D472" s="60">
        <v>117.01779691171799</v>
      </c>
      <c r="E472" s="61">
        <v>177.19837818060199</v>
      </c>
      <c r="F472" s="61">
        <v>14.7665315150502</v>
      </c>
      <c r="G472" s="61">
        <f>'Primas Crédito'!F472</f>
        <v>79.884887511550602</v>
      </c>
      <c r="H472" s="61">
        <f t="shared" si="7"/>
        <v>94.651419026600806</v>
      </c>
      <c r="I472" s="56">
        <v>112</v>
      </c>
    </row>
    <row r="473" spans="1:9" x14ac:dyDescent="0.25">
      <c r="A473" s="54">
        <v>472</v>
      </c>
      <c r="B473" s="55">
        <v>2</v>
      </c>
      <c r="C473" s="56">
        <v>1629.7520011348699</v>
      </c>
      <c r="D473" s="60">
        <v>117.01779691171799</v>
      </c>
      <c r="E473" s="61">
        <v>177.19837818060199</v>
      </c>
      <c r="F473" s="61">
        <v>14.7665315150502</v>
      </c>
      <c r="G473" s="61">
        <f>'Primas Crédito'!F473</f>
        <v>79.884887511550602</v>
      </c>
      <c r="H473" s="61">
        <f t="shared" si="7"/>
        <v>94.651419026600806</v>
      </c>
      <c r="I473" s="56">
        <v>112</v>
      </c>
    </row>
    <row r="474" spans="1:9" x14ac:dyDescent="0.25">
      <c r="A474" s="54">
        <v>473</v>
      </c>
      <c r="B474" s="55">
        <v>0</v>
      </c>
      <c r="C474" s="56">
        <v>0</v>
      </c>
      <c r="D474" s="60">
        <v>117.01779691171799</v>
      </c>
      <c r="E474" s="61">
        <v>177.19837818060199</v>
      </c>
      <c r="F474" s="61">
        <v>14.7665315150502</v>
      </c>
      <c r="G474" s="61">
        <f>'Primas Crédito'!F474</f>
        <v>79.884887511550602</v>
      </c>
      <c r="H474" s="61">
        <f t="shared" si="7"/>
        <v>94.651419026600806</v>
      </c>
      <c r="I474" s="56">
        <v>112</v>
      </c>
    </row>
    <row r="475" spans="1:9" x14ac:dyDescent="0.25">
      <c r="A475" s="54">
        <v>474</v>
      </c>
      <c r="B475" s="55">
        <v>3</v>
      </c>
      <c r="C475" s="56">
        <v>2450.0748356120198</v>
      </c>
      <c r="D475" s="60">
        <v>117.01779691171799</v>
      </c>
      <c r="E475" s="61">
        <v>177.19837818060199</v>
      </c>
      <c r="F475" s="61">
        <v>14.7665315150502</v>
      </c>
      <c r="G475" s="61">
        <f>'Primas Crédito'!F475</f>
        <v>79.884887511550602</v>
      </c>
      <c r="H475" s="61">
        <f t="shared" si="7"/>
        <v>94.651419026600806</v>
      </c>
      <c r="I475" s="56">
        <v>112</v>
      </c>
    </row>
    <row r="476" spans="1:9" x14ac:dyDescent="0.25">
      <c r="A476" s="54">
        <v>475</v>
      </c>
      <c r="B476" s="55">
        <v>1</v>
      </c>
      <c r="C476" s="56">
        <v>1145.00463484642</v>
      </c>
      <c r="D476" s="60">
        <v>117.01779691171799</v>
      </c>
      <c r="E476" s="61">
        <v>177.19837818060199</v>
      </c>
      <c r="F476" s="61">
        <v>14.7665315150502</v>
      </c>
      <c r="G476" s="61">
        <f>'Primas Crédito'!F476</f>
        <v>79.884887511550602</v>
      </c>
      <c r="H476" s="61">
        <f t="shared" si="7"/>
        <v>94.651419026600806</v>
      </c>
      <c r="I476" s="56">
        <v>112</v>
      </c>
    </row>
    <row r="477" spans="1:9" x14ac:dyDescent="0.25">
      <c r="A477" s="54">
        <v>476</v>
      </c>
      <c r="B477" s="55">
        <v>3</v>
      </c>
      <c r="C477" s="56">
        <v>3949.5273196973899</v>
      </c>
      <c r="D477" s="60">
        <v>117.01779691171799</v>
      </c>
      <c r="E477" s="61">
        <v>177.19837818060199</v>
      </c>
      <c r="F477" s="61">
        <v>14.7665315150502</v>
      </c>
      <c r="G477" s="61">
        <f>'Primas Crédito'!F477</f>
        <v>79.884887511550602</v>
      </c>
      <c r="H477" s="61">
        <f t="shared" si="7"/>
        <v>94.651419026600806</v>
      </c>
      <c r="I477" s="56">
        <v>112</v>
      </c>
    </row>
    <row r="478" spans="1:9" x14ac:dyDescent="0.25">
      <c r="A478" s="54">
        <v>477</v>
      </c>
      <c r="B478" s="55">
        <v>0</v>
      </c>
      <c r="C478" s="56">
        <v>0</v>
      </c>
      <c r="D478" s="60">
        <v>117.01779691171799</v>
      </c>
      <c r="E478" s="61">
        <v>177.19837818060199</v>
      </c>
      <c r="F478" s="61">
        <v>14.7665315150502</v>
      </c>
      <c r="G478" s="61">
        <f>'Primas Crédito'!F478</f>
        <v>79.884887511550602</v>
      </c>
      <c r="H478" s="61">
        <f t="shared" si="7"/>
        <v>94.651419026600806</v>
      </c>
      <c r="I478" s="56">
        <v>112</v>
      </c>
    </row>
    <row r="479" spans="1:9" x14ac:dyDescent="0.25">
      <c r="A479" s="54">
        <v>478</v>
      </c>
      <c r="B479" s="55">
        <v>4</v>
      </c>
      <c r="C479" s="56">
        <v>4116.9055585736396</v>
      </c>
      <c r="D479" s="60">
        <v>117.01779691171799</v>
      </c>
      <c r="E479" s="61">
        <v>177.19837818060199</v>
      </c>
      <c r="F479" s="61">
        <v>14.7665315150502</v>
      </c>
      <c r="G479" s="61">
        <f>'Primas Crédito'!F479</f>
        <v>79.884887511550602</v>
      </c>
      <c r="H479" s="61">
        <f t="shared" si="7"/>
        <v>94.651419026600806</v>
      </c>
      <c r="I479" s="56">
        <v>112</v>
      </c>
    </row>
    <row r="480" spans="1:9" x14ac:dyDescent="0.25">
      <c r="A480" s="54">
        <v>479</v>
      </c>
      <c r="B480" s="55">
        <v>3</v>
      </c>
      <c r="C480" s="56">
        <v>2288.3802144240999</v>
      </c>
      <c r="D480" s="60">
        <v>117.01779691171799</v>
      </c>
      <c r="E480" s="61">
        <v>177.19837818060199</v>
      </c>
      <c r="F480" s="61">
        <v>14.7665315150502</v>
      </c>
      <c r="G480" s="61">
        <f>'Primas Crédito'!F480</f>
        <v>79.884887511550602</v>
      </c>
      <c r="H480" s="61">
        <f t="shared" si="7"/>
        <v>94.651419026600806</v>
      </c>
      <c r="I480" s="56">
        <v>112</v>
      </c>
    </row>
    <row r="481" spans="1:9" x14ac:dyDescent="0.25">
      <c r="A481" s="54">
        <v>480</v>
      </c>
      <c r="B481" s="55">
        <v>2</v>
      </c>
      <c r="C481" s="56">
        <v>2201.15942387308</v>
      </c>
      <c r="D481" s="60">
        <v>117.01779691171799</v>
      </c>
      <c r="E481" s="61">
        <v>177.19837818060199</v>
      </c>
      <c r="F481" s="61">
        <v>14.7665315150502</v>
      </c>
      <c r="G481" s="61">
        <f>'Primas Crédito'!F481</f>
        <v>79.884887511550602</v>
      </c>
      <c r="H481" s="61">
        <f t="shared" si="7"/>
        <v>94.651419026600806</v>
      </c>
      <c r="I481" s="56">
        <v>112</v>
      </c>
    </row>
    <row r="482" spans="1:9" x14ac:dyDescent="0.25">
      <c r="A482" s="54">
        <v>481</v>
      </c>
      <c r="B482" s="55">
        <v>3</v>
      </c>
      <c r="C482" s="56">
        <v>3709.2758941534798</v>
      </c>
      <c r="D482" s="60">
        <v>117.01779691171799</v>
      </c>
      <c r="E482" s="61">
        <v>177.19837818060199</v>
      </c>
      <c r="F482" s="61">
        <v>14.7665315150502</v>
      </c>
      <c r="G482" s="61">
        <f>'Primas Crédito'!F482</f>
        <v>79.884887511550602</v>
      </c>
      <c r="H482" s="61">
        <f t="shared" si="7"/>
        <v>94.651419026600806</v>
      </c>
      <c r="I482" s="56">
        <v>112</v>
      </c>
    </row>
    <row r="483" spans="1:9" x14ac:dyDescent="0.25">
      <c r="A483" s="54">
        <v>482</v>
      </c>
      <c r="B483" s="55">
        <v>2</v>
      </c>
      <c r="C483" s="56">
        <v>1879.1231339041799</v>
      </c>
      <c r="D483" s="60">
        <v>117.01779691171799</v>
      </c>
      <c r="E483" s="61">
        <v>177.19837818060199</v>
      </c>
      <c r="F483" s="61">
        <v>14.7665315150502</v>
      </c>
      <c r="G483" s="61">
        <f>'Primas Crédito'!F483</f>
        <v>79.884887511550602</v>
      </c>
      <c r="H483" s="61">
        <f t="shared" si="7"/>
        <v>94.651419026600806</v>
      </c>
      <c r="I483" s="56">
        <v>112</v>
      </c>
    </row>
    <row r="484" spans="1:9" x14ac:dyDescent="0.25">
      <c r="A484" s="54">
        <v>483</v>
      </c>
      <c r="B484" s="55">
        <v>0</v>
      </c>
      <c r="C484" s="56">
        <v>0</v>
      </c>
      <c r="D484" s="60">
        <v>117.01779691171799</v>
      </c>
      <c r="E484" s="61">
        <v>177.19837818060199</v>
      </c>
      <c r="F484" s="61">
        <v>14.7665315150502</v>
      </c>
      <c r="G484" s="61">
        <f>'Primas Crédito'!F484</f>
        <v>79.884887511550602</v>
      </c>
      <c r="H484" s="61">
        <f t="shared" si="7"/>
        <v>94.651419026600806</v>
      </c>
      <c r="I484" s="56">
        <v>112</v>
      </c>
    </row>
    <row r="485" spans="1:9" x14ac:dyDescent="0.25">
      <c r="A485" s="54">
        <v>484</v>
      </c>
      <c r="B485" s="55">
        <v>4</v>
      </c>
      <c r="C485" s="56">
        <v>4915.7571001298102</v>
      </c>
      <c r="D485" s="60">
        <v>117.01779691171799</v>
      </c>
      <c r="E485" s="61">
        <v>177.19837818060199</v>
      </c>
      <c r="F485" s="61">
        <v>14.7665315150502</v>
      </c>
      <c r="G485" s="61">
        <f>'Primas Crédito'!F485</f>
        <v>79.884887511550602</v>
      </c>
      <c r="H485" s="61">
        <f t="shared" si="7"/>
        <v>94.651419026600806</v>
      </c>
      <c r="I485" s="56">
        <v>112</v>
      </c>
    </row>
    <row r="486" spans="1:9" x14ac:dyDescent="0.25">
      <c r="A486" s="54">
        <v>485</v>
      </c>
      <c r="B486" s="55">
        <v>1</v>
      </c>
      <c r="C486" s="56">
        <v>1084.1873235046201</v>
      </c>
      <c r="D486" s="60">
        <v>117.01779691171799</v>
      </c>
      <c r="E486" s="61">
        <v>177.19837818060199</v>
      </c>
      <c r="F486" s="61">
        <v>14.7665315150502</v>
      </c>
      <c r="G486" s="61">
        <f>'Primas Crédito'!F486</f>
        <v>79.884887511550602</v>
      </c>
      <c r="H486" s="61">
        <f t="shared" si="7"/>
        <v>94.651419026600806</v>
      </c>
      <c r="I486" s="56">
        <v>112</v>
      </c>
    </row>
    <row r="487" spans="1:9" x14ac:dyDescent="0.25">
      <c r="A487" s="54">
        <v>486</v>
      </c>
      <c r="B487" s="55">
        <v>1</v>
      </c>
      <c r="C487" s="56">
        <v>805.93248998377805</v>
      </c>
      <c r="D487" s="60">
        <v>117.01779691171799</v>
      </c>
      <c r="E487" s="61">
        <v>177.19837818060199</v>
      </c>
      <c r="F487" s="61">
        <v>14.7665315150502</v>
      </c>
      <c r="G487" s="61">
        <f>'Primas Crédito'!F487</f>
        <v>79.884887511550602</v>
      </c>
      <c r="H487" s="61">
        <f t="shared" si="7"/>
        <v>94.651419026600806</v>
      </c>
      <c r="I487" s="56">
        <v>112</v>
      </c>
    </row>
    <row r="488" spans="1:9" x14ac:dyDescent="0.25">
      <c r="A488" s="54">
        <v>487</v>
      </c>
      <c r="B488" s="55">
        <v>2</v>
      </c>
      <c r="C488" s="56">
        <v>3147.9827158322901</v>
      </c>
      <c r="D488" s="60">
        <v>117.01779691171799</v>
      </c>
      <c r="E488" s="61">
        <v>177.19837818060199</v>
      </c>
      <c r="F488" s="61">
        <v>14.7665315150502</v>
      </c>
      <c r="G488" s="61">
        <f>'Primas Crédito'!F488</f>
        <v>79.884887511550602</v>
      </c>
      <c r="H488" s="61">
        <f t="shared" si="7"/>
        <v>94.651419026600806</v>
      </c>
      <c r="I488" s="56">
        <v>112</v>
      </c>
    </row>
    <row r="489" spans="1:9" x14ac:dyDescent="0.25">
      <c r="A489" s="54">
        <v>488</v>
      </c>
      <c r="B489" s="55">
        <v>3</v>
      </c>
      <c r="C489" s="56">
        <v>3446.08270249015</v>
      </c>
      <c r="D489" s="60">
        <v>117.01779691171799</v>
      </c>
      <c r="E489" s="61">
        <v>177.19837818060199</v>
      </c>
      <c r="F489" s="61">
        <v>14.7665315150502</v>
      </c>
      <c r="G489" s="61">
        <f>'Primas Crédito'!F489</f>
        <v>79.884887511550602</v>
      </c>
      <c r="H489" s="61">
        <f t="shared" si="7"/>
        <v>94.651419026600806</v>
      </c>
      <c r="I489" s="56">
        <v>112</v>
      </c>
    </row>
    <row r="490" spans="1:9" x14ac:dyDescent="0.25">
      <c r="A490" s="54">
        <v>489</v>
      </c>
      <c r="B490" s="55">
        <v>3</v>
      </c>
      <c r="C490" s="56">
        <v>3779.5610996995401</v>
      </c>
      <c r="D490" s="60">
        <v>117.01779691171799</v>
      </c>
      <c r="E490" s="61">
        <v>177.19837818060199</v>
      </c>
      <c r="F490" s="61">
        <v>14.7665315150502</v>
      </c>
      <c r="G490" s="61">
        <f>'Primas Crédito'!F490</f>
        <v>79.884887511550602</v>
      </c>
      <c r="H490" s="61">
        <f t="shared" si="7"/>
        <v>94.651419026600806</v>
      </c>
      <c r="I490" s="56">
        <v>112</v>
      </c>
    </row>
    <row r="491" spans="1:9" x14ac:dyDescent="0.25">
      <c r="A491" s="54">
        <v>490</v>
      </c>
      <c r="B491" s="55">
        <v>2</v>
      </c>
      <c r="C491" s="56">
        <v>1816.3212043567701</v>
      </c>
      <c r="D491" s="60">
        <v>117.01779691171799</v>
      </c>
      <c r="E491" s="61">
        <v>177.19837818060199</v>
      </c>
      <c r="F491" s="61">
        <v>14.7665315150502</v>
      </c>
      <c r="G491" s="61">
        <f>'Primas Crédito'!F491</f>
        <v>79.884887511550602</v>
      </c>
      <c r="H491" s="61">
        <f t="shared" si="7"/>
        <v>94.651419026600806</v>
      </c>
      <c r="I491" s="56">
        <v>112</v>
      </c>
    </row>
    <row r="492" spans="1:9" x14ac:dyDescent="0.25">
      <c r="A492" s="54">
        <v>491</v>
      </c>
      <c r="B492" s="55">
        <v>2</v>
      </c>
      <c r="C492" s="56">
        <v>2352.7035848680398</v>
      </c>
      <c r="D492" s="60">
        <v>117.01779691171799</v>
      </c>
      <c r="E492" s="61">
        <v>177.19837818060199</v>
      </c>
      <c r="F492" s="61">
        <v>14.7665315150502</v>
      </c>
      <c r="G492" s="61">
        <f>'Primas Crédito'!F492</f>
        <v>79.884887511550602</v>
      </c>
      <c r="H492" s="61">
        <f t="shared" si="7"/>
        <v>94.651419026600806</v>
      </c>
      <c r="I492" s="56">
        <v>112</v>
      </c>
    </row>
    <row r="493" spans="1:9" x14ac:dyDescent="0.25">
      <c r="A493" s="54">
        <v>492</v>
      </c>
      <c r="B493" s="55">
        <v>2</v>
      </c>
      <c r="C493" s="56">
        <v>2244.5876199842101</v>
      </c>
      <c r="D493" s="60">
        <v>117.01779691171799</v>
      </c>
      <c r="E493" s="61">
        <v>177.19837818060199</v>
      </c>
      <c r="F493" s="61">
        <v>14.7665315150502</v>
      </c>
      <c r="G493" s="61">
        <f>'Primas Crédito'!F493</f>
        <v>79.884887511550602</v>
      </c>
      <c r="H493" s="61">
        <f t="shared" si="7"/>
        <v>94.651419026600806</v>
      </c>
      <c r="I493" s="56">
        <v>112</v>
      </c>
    </row>
    <row r="494" spans="1:9" x14ac:dyDescent="0.25">
      <c r="A494" s="54">
        <v>493</v>
      </c>
      <c r="B494" s="55">
        <v>2</v>
      </c>
      <c r="C494" s="56">
        <v>2059.3369164059</v>
      </c>
      <c r="D494" s="60">
        <v>117.01779691171799</v>
      </c>
      <c r="E494" s="61">
        <v>177.19837818060199</v>
      </c>
      <c r="F494" s="61">
        <v>14.7665315150502</v>
      </c>
      <c r="G494" s="61">
        <f>'Primas Crédito'!F494</f>
        <v>79.884887511550602</v>
      </c>
      <c r="H494" s="61">
        <f t="shared" si="7"/>
        <v>94.651419026600806</v>
      </c>
      <c r="I494" s="56">
        <v>112</v>
      </c>
    </row>
    <row r="495" spans="1:9" x14ac:dyDescent="0.25">
      <c r="A495" s="54">
        <v>494</v>
      </c>
      <c r="B495" s="55">
        <v>2</v>
      </c>
      <c r="C495" s="56">
        <v>1452.19148457695</v>
      </c>
      <c r="D495" s="60">
        <v>117.01779691171799</v>
      </c>
      <c r="E495" s="61">
        <v>177.19837818060199</v>
      </c>
      <c r="F495" s="61">
        <v>14.7665315150502</v>
      </c>
      <c r="G495" s="61">
        <f>'Primas Crédito'!F495</f>
        <v>79.884887511550602</v>
      </c>
      <c r="H495" s="61">
        <f t="shared" si="7"/>
        <v>94.651419026600806</v>
      </c>
      <c r="I495" s="56">
        <v>112</v>
      </c>
    </row>
    <row r="496" spans="1:9" x14ac:dyDescent="0.25">
      <c r="A496" s="54">
        <v>495</v>
      </c>
      <c r="B496" s="55">
        <v>3</v>
      </c>
      <c r="C496" s="56">
        <v>3176.2086742521401</v>
      </c>
      <c r="D496" s="60">
        <v>117.01779691171799</v>
      </c>
      <c r="E496" s="61">
        <v>177.19837818060199</v>
      </c>
      <c r="F496" s="61">
        <v>14.7665315150502</v>
      </c>
      <c r="G496" s="61">
        <f>'Primas Crédito'!F496</f>
        <v>79.884887511550602</v>
      </c>
      <c r="H496" s="61">
        <f t="shared" si="7"/>
        <v>94.651419026600806</v>
      </c>
      <c r="I496" s="56">
        <v>112</v>
      </c>
    </row>
    <row r="497" spans="1:9" x14ac:dyDescent="0.25">
      <c r="A497" s="54">
        <v>496</v>
      </c>
      <c r="B497" s="55">
        <v>4</v>
      </c>
      <c r="C497" s="56">
        <v>3933.4896731850599</v>
      </c>
      <c r="D497" s="60">
        <v>117.01779691171799</v>
      </c>
      <c r="E497" s="61">
        <v>177.19837818060199</v>
      </c>
      <c r="F497" s="61">
        <v>14.7665315150502</v>
      </c>
      <c r="G497" s="61">
        <f>'Primas Crédito'!F497</f>
        <v>79.884887511550602</v>
      </c>
      <c r="H497" s="61">
        <f t="shared" si="7"/>
        <v>94.651419026600806</v>
      </c>
      <c r="I497" s="56">
        <v>112</v>
      </c>
    </row>
    <row r="498" spans="1:9" x14ac:dyDescent="0.25">
      <c r="A498" s="54">
        <v>497</v>
      </c>
      <c r="B498" s="55">
        <v>3</v>
      </c>
      <c r="C498" s="56">
        <v>3207.41355796775</v>
      </c>
      <c r="D498" s="60">
        <v>117.01779691171799</v>
      </c>
      <c r="E498" s="61">
        <v>177.19837818060199</v>
      </c>
      <c r="F498" s="61">
        <v>14.7665315150502</v>
      </c>
      <c r="G498" s="61">
        <f>'Primas Crédito'!F498</f>
        <v>79.884887511550602</v>
      </c>
      <c r="H498" s="61">
        <f t="shared" si="7"/>
        <v>94.651419026600806</v>
      </c>
      <c r="I498" s="56">
        <v>112</v>
      </c>
    </row>
    <row r="499" spans="1:9" x14ac:dyDescent="0.25">
      <c r="A499" s="54">
        <v>498</v>
      </c>
      <c r="B499" s="55">
        <v>4</v>
      </c>
      <c r="C499" s="56">
        <v>4356.4618609897198</v>
      </c>
      <c r="D499" s="60">
        <v>117.01779691171799</v>
      </c>
      <c r="E499" s="61">
        <v>177.19837818060199</v>
      </c>
      <c r="F499" s="61">
        <v>14.7665315150502</v>
      </c>
      <c r="G499" s="61">
        <f>'Primas Crédito'!F499</f>
        <v>79.884887511550602</v>
      </c>
      <c r="H499" s="61">
        <f t="shared" si="7"/>
        <v>94.651419026600806</v>
      </c>
      <c r="I499" s="56">
        <v>112</v>
      </c>
    </row>
    <row r="500" spans="1:9" x14ac:dyDescent="0.25">
      <c r="A500" s="54">
        <v>499</v>
      </c>
      <c r="B500" s="55">
        <v>3</v>
      </c>
      <c r="C500" s="56">
        <v>3985.14252409961</v>
      </c>
      <c r="D500" s="60">
        <v>117.01779691171799</v>
      </c>
      <c r="E500" s="61">
        <v>177.19837818060199</v>
      </c>
      <c r="F500" s="61">
        <v>14.7665315150502</v>
      </c>
      <c r="G500" s="61">
        <f>'Primas Crédito'!F500</f>
        <v>79.884887511550602</v>
      </c>
      <c r="H500" s="61">
        <f t="shared" si="7"/>
        <v>94.651419026600806</v>
      </c>
      <c r="I500" s="56">
        <v>112</v>
      </c>
    </row>
    <row r="501" spans="1:9" x14ac:dyDescent="0.25">
      <c r="A501" s="54">
        <v>500</v>
      </c>
      <c r="B501" s="55">
        <v>5</v>
      </c>
      <c r="C501" s="56">
        <v>7615.2269545712898</v>
      </c>
      <c r="D501" s="60">
        <v>117.01779691171799</v>
      </c>
      <c r="E501" s="61">
        <v>177.19837818060199</v>
      </c>
      <c r="F501" s="61">
        <v>14.7665315150502</v>
      </c>
      <c r="G501" s="61">
        <f>'Primas Crédito'!F501</f>
        <v>79.884887511550602</v>
      </c>
      <c r="H501" s="61">
        <f t="shared" si="7"/>
        <v>94.651419026600806</v>
      </c>
      <c r="I501" s="56">
        <v>112</v>
      </c>
    </row>
    <row r="502" spans="1:9" x14ac:dyDescent="0.25">
      <c r="A502" s="54">
        <v>501</v>
      </c>
      <c r="B502" s="55">
        <v>4</v>
      </c>
      <c r="C502" s="56">
        <v>4638.0597220877999</v>
      </c>
      <c r="D502" s="60">
        <v>117.01779691171799</v>
      </c>
      <c r="E502" s="61">
        <v>177.19837818060199</v>
      </c>
      <c r="F502" s="61">
        <v>14.7665315150502</v>
      </c>
      <c r="G502" s="61">
        <f>'Primas Crédito'!F502</f>
        <v>79.884887511550602</v>
      </c>
      <c r="H502" s="61">
        <f t="shared" si="7"/>
        <v>94.651419026600806</v>
      </c>
      <c r="I502" s="56">
        <v>112</v>
      </c>
    </row>
    <row r="503" spans="1:9" x14ac:dyDescent="0.25">
      <c r="A503" s="54">
        <v>502</v>
      </c>
      <c r="B503" s="55">
        <v>3</v>
      </c>
      <c r="C503" s="56">
        <v>3210.23516779387</v>
      </c>
      <c r="D503" s="60">
        <v>117.01779691171799</v>
      </c>
      <c r="E503" s="61">
        <v>177.19837818060199</v>
      </c>
      <c r="F503" s="61">
        <v>14.7665315150502</v>
      </c>
      <c r="G503" s="61">
        <f>'Primas Crédito'!F503</f>
        <v>79.884887511550602</v>
      </c>
      <c r="H503" s="61">
        <f t="shared" si="7"/>
        <v>94.651419026600806</v>
      </c>
      <c r="I503" s="56">
        <v>112</v>
      </c>
    </row>
    <row r="504" spans="1:9" x14ac:dyDescent="0.25">
      <c r="A504" s="54">
        <v>503</v>
      </c>
      <c r="B504" s="55">
        <v>1</v>
      </c>
      <c r="C504" s="56">
        <v>851.31560189773597</v>
      </c>
      <c r="D504" s="60">
        <v>117.01779691171799</v>
      </c>
      <c r="E504" s="61">
        <v>177.19837818060199</v>
      </c>
      <c r="F504" s="61">
        <v>14.7665315150502</v>
      </c>
      <c r="G504" s="61">
        <f>'Primas Crédito'!F504</f>
        <v>79.884887511550602</v>
      </c>
      <c r="H504" s="61">
        <f t="shared" si="7"/>
        <v>94.651419026600806</v>
      </c>
      <c r="I504" s="56">
        <v>112</v>
      </c>
    </row>
    <row r="505" spans="1:9" x14ac:dyDescent="0.25">
      <c r="A505" s="54">
        <v>504</v>
      </c>
      <c r="B505" s="55">
        <v>3</v>
      </c>
      <c r="C505" s="56">
        <v>3121.2396658695002</v>
      </c>
      <c r="D505" s="60">
        <v>117.01779691171799</v>
      </c>
      <c r="E505" s="61">
        <v>177.19837818060199</v>
      </c>
      <c r="F505" s="61">
        <v>14.7665315150502</v>
      </c>
      <c r="G505" s="61">
        <f>'Primas Crédito'!F505</f>
        <v>79.884887511550602</v>
      </c>
      <c r="H505" s="61">
        <f t="shared" si="7"/>
        <v>94.651419026600806</v>
      </c>
      <c r="I505" s="56">
        <v>112</v>
      </c>
    </row>
    <row r="506" spans="1:9" x14ac:dyDescent="0.25">
      <c r="A506" s="54">
        <v>505</v>
      </c>
      <c r="B506" s="55">
        <v>4</v>
      </c>
      <c r="C506" s="56">
        <v>4659.1606845895103</v>
      </c>
      <c r="D506" s="60">
        <v>117.01779691171799</v>
      </c>
      <c r="E506" s="61">
        <v>177.19837818060199</v>
      </c>
      <c r="F506" s="61">
        <v>14.7665315150502</v>
      </c>
      <c r="G506" s="61">
        <f>'Primas Crédito'!F506</f>
        <v>79.884887511550602</v>
      </c>
      <c r="H506" s="61">
        <f t="shared" si="7"/>
        <v>94.651419026600806</v>
      </c>
      <c r="I506" s="56">
        <v>112</v>
      </c>
    </row>
    <row r="507" spans="1:9" x14ac:dyDescent="0.25">
      <c r="A507" s="54">
        <v>506</v>
      </c>
      <c r="B507" s="55">
        <v>0</v>
      </c>
      <c r="C507" s="56">
        <v>0</v>
      </c>
      <c r="D507" s="60">
        <v>117.01779691171799</v>
      </c>
      <c r="E507" s="61">
        <v>177.19837818060199</v>
      </c>
      <c r="F507" s="61">
        <v>14.7665315150502</v>
      </c>
      <c r="G507" s="61">
        <f>'Primas Crédito'!F507</f>
        <v>79.884887511550602</v>
      </c>
      <c r="H507" s="61">
        <f t="shared" si="7"/>
        <v>94.651419026600806</v>
      </c>
      <c r="I507" s="56">
        <v>112</v>
      </c>
    </row>
    <row r="508" spans="1:9" x14ac:dyDescent="0.25">
      <c r="A508" s="54">
        <v>507</v>
      </c>
      <c r="B508" s="55">
        <v>1</v>
      </c>
      <c r="C508" s="56">
        <v>744.19034896511698</v>
      </c>
      <c r="D508" s="60">
        <v>117.01779691171799</v>
      </c>
      <c r="E508" s="61">
        <v>177.19837818060199</v>
      </c>
      <c r="F508" s="61">
        <v>14.7665315150502</v>
      </c>
      <c r="G508" s="61">
        <f>'Primas Crédito'!F508</f>
        <v>79.884887511550602</v>
      </c>
      <c r="H508" s="61">
        <f t="shared" si="7"/>
        <v>94.651419026600806</v>
      </c>
      <c r="I508" s="56">
        <v>112</v>
      </c>
    </row>
    <row r="509" spans="1:9" x14ac:dyDescent="0.25">
      <c r="A509" s="54">
        <v>508</v>
      </c>
      <c r="B509" s="55">
        <v>2</v>
      </c>
      <c r="C509" s="56">
        <v>2322.6658873055999</v>
      </c>
      <c r="D509" s="60">
        <v>117.01779691171799</v>
      </c>
      <c r="E509" s="61">
        <v>177.19837818060199</v>
      </c>
      <c r="F509" s="61">
        <v>14.7665315150502</v>
      </c>
      <c r="G509" s="61">
        <f>'Primas Crédito'!F509</f>
        <v>79.884887511550602</v>
      </c>
      <c r="H509" s="61">
        <f t="shared" si="7"/>
        <v>94.651419026600806</v>
      </c>
      <c r="I509" s="56">
        <v>112</v>
      </c>
    </row>
    <row r="510" spans="1:9" x14ac:dyDescent="0.25">
      <c r="A510" s="54">
        <v>509</v>
      </c>
      <c r="B510" s="55">
        <v>4</v>
      </c>
      <c r="C510" s="56">
        <v>4671.6739222270999</v>
      </c>
      <c r="D510" s="60">
        <v>117.01779691171799</v>
      </c>
      <c r="E510" s="61">
        <v>177.19837818060199</v>
      </c>
      <c r="F510" s="61">
        <v>14.7665315150502</v>
      </c>
      <c r="G510" s="61">
        <f>'Primas Crédito'!F510</f>
        <v>79.884887511550602</v>
      </c>
      <c r="H510" s="61">
        <f t="shared" si="7"/>
        <v>94.651419026600806</v>
      </c>
      <c r="I510" s="56">
        <v>112</v>
      </c>
    </row>
    <row r="511" spans="1:9" x14ac:dyDescent="0.25">
      <c r="A511" s="54">
        <v>510</v>
      </c>
      <c r="B511" s="55">
        <v>2</v>
      </c>
      <c r="C511" s="56">
        <v>2465.0461334091301</v>
      </c>
      <c r="D511" s="60">
        <v>117.01779691171799</v>
      </c>
      <c r="E511" s="61">
        <v>177.19837818060199</v>
      </c>
      <c r="F511" s="61">
        <v>14.7665315150502</v>
      </c>
      <c r="G511" s="61">
        <f>'Primas Crédito'!F511</f>
        <v>79.884887511550602</v>
      </c>
      <c r="H511" s="61">
        <f t="shared" si="7"/>
        <v>94.651419026600806</v>
      </c>
      <c r="I511" s="56">
        <v>112</v>
      </c>
    </row>
    <row r="512" spans="1:9" x14ac:dyDescent="0.25">
      <c r="A512" s="54">
        <v>511</v>
      </c>
      <c r="B512" s="55">
        <v>3</v>
      </c>
      <c r="C512" s="56">
        <v>3250.2836014785098</v>
      </c>
      <c r="D512" s="60">
        <v>117.01779691171799</v>
      </c>
      <c r="E512" s="61">
        <v>177.19837818060199</v>
      </c>
      <c r="F512" s="61">
        <v>14.7665315150502</v>
      </c>
      <c r="G512" s="61">
        <f>'Primas Crédito'!F512</f>
        <v>79.884887511550602</v>
      </c>
      <c r="H512" s="61">
        <f t="shared" si="7"/>
        <v>94.651419026600806</v>
      </c>
      <c r="I512" s="56">
        <v>112</v>
      </c>
    </row>
    <row r="513" spans="1:9" x14ac:dyDescent="0.25">
      <c r="A513" s="54">
        <v>512</v>
      </c>
      <c r="B513" s="55">
        <v>4</v>
      </c>
      <c r="C513" s="56">
        <v>3582.7145274391701</v>
      </c>
      <c r="D513" s="60">
        <v>117.01779691171799</v>
      </c>
      <c r="E513" s="61">
        <v>177.19837818060199</v>
      </c>
      <c r="F513" s="61">
        <v>14.7665315150502</v>
      </c>
      <c r="G513" s="61">
        <f>'Primas Crédito'!F513</f>
        <v>79.884887511550602</v>
      </c>
      <c r="H513" s="61">
        <f t="shared" si="7"/>
        <v>94.651419026600806</v>
      </c>
      <c r="I513" s="56">
        <v>112</v>
      </c>
    </row>
    <row r="514" spans="1:9" x14ac:dyDescent="0.25">
      <c r="A514" s="54">
        <v>513</v>
      </c>
      <c r="B514" s="55">
        <v>6</v>
      </c>
      <c r="C514" s="56">
        <v>6065.5045155551597</v>
      </c>
      <c r="D514" s="60">
        <v>117.01779691171799</v>
      </c>
      <c r="E514" s="61">
        <v>177.19837818060199</v>
      </c>
      <c r="F514" s="61">
        <v>14.7665315150502</v>
      </c>
      <c r="G514" s="61">
        <f>'Primas Crédito'!F514</f>
        <v>79.884887511550602</v>
      </c>
      <c r="H514" s="61">
        <f t="shared" si="7"/>
        <v>94.651419026600806</v>
      </c>
      <c r="I514" s="56">
        <v>112</v>
      </c>
    </row>
    <row r="515" spans="1:9" x14ac:dyDescent="0.25">
      <c r="A515" s="54">
        <v>514</v>
      </c>
      <c r="B515" s="55">
        <v>4</v>
      </c>
      <c r="C515" s="56">
        <v>3064.7000600239398</v>
      </c>
      <c r="D515" s="60">
        <v>117.01779691171799</v>
      </c>
      <c r="E515" s="61">
        <v>177.19837818060199</v>
      </c>
      <c r="F515" s="61">
        <v>14.7665315150502</v>
      </c>
      <c r="G515" s="61">
        <f>'Primas Crédito'!F515</f>
        <v>79.884887511550602</v>
      </c>
      <c r="H515" s="61">
        <f t="shared" ref="H515:H578" si="8">G515+F515</f>
        <v>94.651419026600806</v>
      </c>
      <c r="I515" s="56">
        <v>112</v>
      </c>
    </row>
    <row r="516" spans="1:9" x14ac:dyDescent="0.25">
      <c r="A516" s="54">
        <v>515</v>
      </c>
      <c r="B516" s="55">
        <v>4</v>
      </c>
      <c r="C516" s="56">
        <v>4703.2503463348703</v>
      </c>
      <c r="D516" s="60">
        <v>117.01779691171799</v>
      </c>
      <c r="E516" s="61">
        <v>177.19837818060199</v>
      </c>
      <c r="F516" s="61">
        <v>14.7665315150502</v>
      </c>
      <c r="G516" s="61">
        <f>'Primas Crédito'!F516</f>
        <v>79.884887511550602</v>
      </c>
      <c r="H516" s="61">
        <f t="shared" si="8"/>
        <v>94.651419026600806</v>
      </c>
      <c r="I516" s="56">
        <v>112</v>
      </c>
    </row>
    <row r="517" spans="1:9" x14ac:dyDescent="0.25">
      <c r="A517" s="54">
        <v>516</v>
      </c>
      <c r="B517" s="55">
        <v>1</v>
      </c>
      <c r="C517" s="56">
        <v>1231.0371555450299</v>
      </c>
      <c r="D517" s="60">
        <v>117.01779691171799</v>
      </c>
      <c r="E517" s="61">
        <v>177.19837818060199</v>
      </c>
      <c r="F517" s="61">
        <v>14.7665315150502</v>
      </c>
      <c r="G517" s="61">
        <f>'Primas Crédito'!F517</f>
        <v>79.884887511550602</v>
      </c>
      <c r="H517" s="61">
        <f t="shared" si="8"/>
        <v>94.651419026600806</v>
      </c>
      <c r="I517" s="56">
        <v>112</v>
      </c>
    </row>
    <row r="518" spans="1:9" x14ac:dyDescent="0.25">
      <c r="A518" s="54">
        <v>517</v>
      </c>
      <c r="B518" s="55">
        <v>1</v>
      </c>
      <c r="C518" s="56">
        <v>1132.9998029026799</v>
      </c>
      <c r="D518" s="60">
        <v>117.01779691171799</v>
      </c>
      <c r="E518" s="61">
        <v>177.19837818060199</v>
      </c>
      <c r="F518" s="61">
        <v>14.7665315150502</v>
      </c>
      <c r="G518" s="61">
        <f>'Primas Crédito'!F518</f>
        <v>79.884887511550602</v>
      </c>
      <c r="H518" s="61">
        <f t="shared" si="8"/>
        <v>94.651419026600806</v>
      </c>
      <c r="I518" s="56">
        <v>112</v>
      </c>
    </row>
    <row r="519" spans="1:9" x14ac:dyDescent="0.25">
      <c r="A519" s="54">
        <v>518</v>
      </c>
      <c r="B519" s="55">
        <v>4</v>
      </c>
      <c r="C519" s="56">
        <v>4657.8139456199197</v>
      </c>
      <c r="D519" s="60">
        <v>117.01779691171799</v>
      </c>
      <c r="E519" s="61">
        <v>177.19837818060199</v>
      </c>
      <c r="F519" s="61">
        <v>14.7665315150502</v>
      </c>
      <c r="G519" s="61">
        <f>'Primas Crédito'!F519</f>
        <v>79.884887511550602</v>
      </c>
      <c r="H519" s="61">
        <f t="shared" si="8"/>
        <v>94.651419026600806</v>
      </c>
      <c r="I519" s="56">
        <v>112</v>
      </c>
    </row>
    <row r="520" spans="1:9" x14ac:dyDescent="0.25">
      <c r="A520" s="54">
        <v>519</v>
      </c>
      <c r="B520" s="55">
        <v>5</v>
      </c>
      <c r="C520" s="56">
        <v>4583.9405654350803</v>
      </c>
      <c r="D520" s="60">
        <v>117.01779691171799</v>
      </c>
      <c r="E520" s="61">
        <v>177.19837818060199</v>
      </c>
      <c r="F520" s="61">
        <v>14.7665315150502</v>
      </c>
      <c r="G520" s="61">
        <f>'Primas Crédito'!F520</f>
        <v>79.884887511550602</v>
      </c>
      <c r="H520" s="61">
        <f t="shared" si="8"/>
        <v>94.651419026600806</v>
      </c>
      <c r="I520" s="56">
        <v>112</v>
      </c>
    </row>
    <row r="521" spans="1:9" x14ac:dyDescent="0.25">
      <c r="A521" s="54">
        <v>520</v>
      </c>
      <c r="B521" s="55">
        <v>1</v>
      </c>
      <c r="C521" s="56">
        <v>994.77585657511202</v>
      </c>
      <c r="D521" s="60">
        <v>117.01779691171799</v>
      </c>
      <c r="E521" s="61">
        <v>177.19837818060199</v>
      </c>
      <c r="F521" s="61">
        <v>14.7665315150502</v>
      </c>
      <c r="G521" s="61">
        <f>'Primas Crédito'!F521</f>
        <v>79.884887511550602</v>
      </c>
      <c r="H521" s="61">
        <f t="shared" si="8"/>
        <v>94.651419026600806</v>
      </c>
      <c r="I521" s="56">
        <v>112</v>
      </c>
    </row>
    <row r="522" spans="1:9" x14ac:dyDescent="0.25">
      <c r="A522" s="54">
        <v>521</v>
      </c>
      <c r="B522" s="55">
        <v>3</v>
      </c>
      <c r="C522" s="56">
        <v>3335.0331359807601</v>
      </c>
      <c r="D522" s="60">
        <v>117.01779691171799</v>
      </c>
      <c r="E522" s="61">
        <v>177.19837818060199</v>
      </c>
      <c r="F522" s="61">
        <v>14.7665315150502</v>
      </c>
      <c r="G522" s="61">
        <f>'Primas Crédito'!F522</f>
        <v>79.884887511550602</v>
      </c>
      <c r="H522" s="61">
        <f t="shared" si="8"/>
        <v>94.651419026600806</v>
      </c>
      <c r="I522" s="56">
        <v>112</v>
      </c>
    </row>
    <row r="523" spans="1:9" x14ac:dyDescent="0.25">
      <c r="A523" s="54">
        <v>522</v>
      </c>
      <c r="B523" s="55">
        <v>0</v>
      </c>
      <c r="C523" s="56">
        <v>0</v>
      </c>
      <c r="D523" s="60">
        <v>117.01779691171799</v>
      </c>
      <c r="E523" s="61">
        <v>177.19837818060199</v>
      </c>
      <c r="F523" s="61">
        <v>14.7665315150502</v>
      </c>
      <c r="G523" s="61">
        <f>'Primas Crédito'!F523</f>
        <v>79.884887511550602</v>
      </c>
      <c r="H523" s="61">
        <f t="shared" si="8"/>
        <v>94.651419026600806</v>
      </c>
      <c r="I523" s="56">
        <v>112</v>
      </c>
    </row>
    <row r="524" spans="1:9" x14ac:dyDescent="0.25">
      <c r="A524" s="54">
        <v>523</v>
      </c>
      <c r="B524" s="55">
        <v>6</v>
      </c>
      <c r="C524" s="56">
        <v>6102.4905689304296</v>
      </c>
      <c r="D524" s="60">
        <v>117.01779691171799</v>
      </c>
      <c r="E524" s="61">
        <v>177.19837818060199</v>
      </c>
      <c r="F524" s="61">
        <v>14.7665315150502</v>
      </c>
      <c r="G524" s="61">
        <f>'Primas Crédito'!F524</f>
        <v>79.884887511550602</v>
      </c>
      <c r="H524" s="61">
        <f t="shared" si="8"/>
        <v>94.651419026600806</v>
      </c>
      <c r="I524" s="56">
        <v>112</v>
      </c>
    </row>
    <row r="525" spans="1:9" x14ac:dyDescent="0.25">
      <c r="A525" s="54">
        <v>524</v>
      </c>
      <c r="B525" s="55">
        <v>2</v>
      </c>
      <c r="C525" s="56">
        <v>2463.4651936888499</v>
      </c>
      <c r="D525" s="60">
        <v>117.01779691171799</v>
      </c>
      <c r="E525" s="61">
        <v>177.19837818060199</v>
      </c>
      <c r="F525" s="61">
        <v>14.7665315150502</v>
      </c>
      <c r="G525" s="61">
        <f>'Primas Crédito'!F525</f>
        <v>79.884887511550602</v>
      </c>
      <c r="H525" s="61">
        <f t="shared" si="8"/>
        <v>94.651419026600806</v>
      </c>
      <c r="I525" s="56">
        <v>112</v>
      </c>
    </row>
    <row r="526" spans="1:9" x14ac:dyDescent="0.25">
      <c r="A526" s="54">
        <v>525</v>
      </c>
      <c r="B526" s="55">
        <v>3</v>
      </c>
      <c r="C526" s="56">
        <v>2622.8554984928701</v>
      </c>
      <c r="D526" s="60">
        <v>117.01779691171799</v>
      </c>
      <c r="E526" s="61">
        <v>177.19837818060199</v>
      </c>
      <c r="F526" s="61">
        <v>14.7665315150502</v>
      </c>
      <c r="G526" s="61">
        <f>'Primas Crédito'!F526</f>
        <v>79.884887511550602</v>
      </c>
      <c r="H526" s="61">
        <f t="shared" si="8"/>
        <v>94.651419026600806</v>
      </c>
      <c r="I526" s="56">
        <v>112</v>
      </c>
    </row>
    <row r="527" spans="1:9" x14ac:dyDescent="0.25">
      <c r="A527" s="54">
        <v>526</v>
      </c>
      <c r="B527" s="55">
        <v>1</v>
      </c>
      <c r="C527" s="56">
        <v>763.33569575202705</v>
      </c>
      <c r="D527" s="60">
        <v>117.01779691171799</v>
      </c>
      <c r="E527" s="61">
        <v>177.19837818060199</v>
      </c>
      <c r="F527" s="61">
        <v>14.7665315150502</v>
      </c>
      <c r="G527" s="61">
        <f>'Primas Crédito'!F527</f>
        <v>79.884887511550602</v>
      </c>
      <c r="H527" s="61">
        <f t="shared" si="8"/>
        <v>94.651419026600806</v>
      </c>
      <c r="I527" s="56">
        <v>112</v>
      </c>
    </row>
    <row r="528" spans="1:9" x14ac:dyDescent="0.25">
      <c r="A528" s="54">
        <v>527</v>
      </c>
      <c r="B528" s="55">
        <v>2</v>
      </c>
      <c r="C528" s="56">
        <v>2805.3666576597998</v>
      </c>
      <c r="D528" s="60">
        <v>117.01779691171799</v>
      </c>
      <c r="E528" s="61">
        <v>177.19837818060199</v>
      </c>
      <c r="F528" s="61">
        <v>14.7665315150502</v>
      </c>
      <c r="G528" s="61">
        <f>'Primas Crédito'!F528</f>
        <v>79.884887511550602</v>
      </c>
      <c r="H528" s="61">
        <f t="shared" si="8"/>
        <v>94.651419026600806</v>
      </c>
      <c r="I528" s="56">
        <v>112</v>
      </c>
    </row>
    <row r="529" spans="1:9" x14ac:dyDescent="0.25">
      <c r="A529" s="54">
        <v>528</v>
      </c>
      <c r="B529" s="55">
        <v>3</v>
      </c>
      <c r="C529" s="56">
        <v>2560.6108089803201</v>
      </c>
      <c r="D529" s="60">
        <v>117.01779691171799</v>
      </c>
      <c r="E529" s="61">
        <v>177.19837818060199</v>
      </c>
      <c r="F529" s="61">
        <v>14.7665315150502</v>
      </c>
      <c r="G529" s="61">
        <f>'Primas Crédito'!F529</f>
        <v>79.884887511550602</v>
      </c>
      <c r="H529" s="61">
        <f t="shared" si="8"/>
        <v>94.651419026600806</v>
      </c>
      <c r="I529" s="56">
        <v>112</v>
      </c>
    </row>
    <row r="530" spans="1:9" x14ac:dyDescent="0.25">
      <c r="A530" s="54">
        <v>529</v>
      </c>
      <c r="B530" s="55">
        <v>3</v>
      </c>
      <c r="C530" s="56">
        <v>3219.0928934339299</v>
      </c>
      <c r="D530" s="60">
        <v>117.01779691171799</v>
      </c>
      <c r="E530" s="61">
        <v>177.19837818060199</v>
      </c>
      <c r="F530" s="61">
        <v>14.7665315150502</v>
      </c>
      <c r="G530" s="61">
        <f>'Primas Crédito'!F530</f>
        <v>79.884887511550602</v>
      </c>
      <c r="H530" s="61">
        <f t="shared" si="8"/>
        <v>94.651419026600806</v>
      </c>
      <c r="I530" s="56">
        <v>112</v>
      </c>
    </row>
    <row r="531" spans="1:9" x14ac:dyDescent="0.25">
      <c r="A531" s="54">
        <v>530</v>
      </c>
      <c r="B531" s="55">
        <v>2</v>
      </c>
      <c r="C531" s="56">
        <v>2699.2913362816698</v>
      </c>
      <c r="D531" s="60">
        <v>117.01779691171799</v>
      </c>
      <c r="E531" s="61">
        <v>177.19837818060199</v>
      </c>
      <c r="F531" s="61">
        <v>14.7665315150502</v>
      </c>
      <c r="G531" s="61">
        <f>'Primas Crédito'!F531</f>
        <v>79.884887511550602</v>
      </c>
      <c r="H531" s="61">
        <f t="shared" si="8"/>
        <v>94.651419026600806</v>
      </c>
      <c r="I531" s="56">
        <v>112</v>
      </c>
    </row>
    <row r="532" spans="1:9" x14ac:dyDescent="0.25">
      <c r="A532" s="54">
        <v>531</v>
      </c>
      <c r="B532" s="55">
        <v>5</v>
      </c>
      <c r="C532" s="56">
        <v>5573.03174087969</v>
      </c>
      <c r="D532" s="60">
        <v>117.01779691171799</v>
      </c>
      <c r="E532" s="61">
        <v>177.19837818060199</v>
      </c>
      <c r="F532" s="61">
        <v>14.7665315150502</v>
      </c>
      <c r="G532" s="61">
        <f>'Primas Crédito'!F532</f>
        <v>79.884887511550602</v>
      </c>
      <c r="H532" s="61">
        <f t="shared" si="8"/>
        <v>94.651419026600806</v>
      </c>
      <c r="I532" s="56">
        <v>112</v>
      </c>
    </row>
    <row r="533" spans="1:9" x14ac:dyDescent="0.25">
      <c r="A533" s="54">
        <v>532</v>
      </c>
      <c r="B533" s="55">
        <v>1</v>
      </c>
      <c r="C533" s="56">
        <v>1084.43606720209</v>
      </c>
      <c r="D533" s="60">
        <v>117.01779691171799</v>
      </c>
      <c r="E533" s="61">
        <v>177.19837818060199</v>
      </c>
      <c r="F533" s="61">
        <v>14.7665315150502</v>
      </c>
      <c r="G533" s="61">
        <f>'Primas Crédito'!F533</f>
        <v>79.884887511550602</v>
      </c>
      <c r="H533" s="61">
        <f t="shared" si="8"/>
        <v>94.651419026600806</v>
      </c>
      <c r="I533" s="56">
        <v>112</v>
      </c>
    </row>
    <row r="534" spans="1:9" x14ac:dyDescent="0.25">
      <c r="A534" s="54">
        <v>533</v>
      </c>
      <c r="B534" s="55">
        <v>4</v>
      </c>
      <c r="C534" s="56">
        <v>3840.07422179286</v>
      </c>
      <c r="D534" s="60">
        <v>117.01779691171799</v>
      </c>
      <c r="E534" s="61">
        <v>177.19837818060199</v>
      </c>
      <c r="F534" s="61">
        <v>14.7665315150502</v>
      </c>
      <c r="G534" s="61">
        <f>'Primas Crédito'!F534</f>
        <v>79.884887511550602</v>
      </c>
      <c r="H534" s="61">
        <f t="shared" si="8"/>
        <v>94.651419026600806</v>
      </c>
      <c r="I534" s="56">
        <v>112</v>
      </c>
    </row>
    <row r="535" spans="1:9" x14ac:dyDescent="0.25">
      <c r="A535" s="54">
        <v>534</v>
      </c>
      <c r="B535" s="55">
        <v>1</v>
      </c>
      <c r="C535" s="56">
        <v>990.85827378426404</v>
      </c>
      <c r="D535" s="60">
        <v>117.01779691171799</v>
      </c>
      <c r="E535" s="61">
        <v>177.19837818060199</v>
      </c>
      <c r="F535" s="61">
        <v>14.7665315150502</v>
      </c>
      <c r="G535" s="61">
        <f>'Primas Crédito'!F535</f>
        <v>79.884887511550602</v>
      </c>
      <c r="H535" s="61">
        <f t="shared" si="8"/>
        <v>94.651419026600806</v>
      </c>
      <c r="I535" s="56">
        <v>112</v>
      </c>
    </row>
    <row r="536" spans="1:9" x14ac:dyDescent="0.25">
      <c r="A536" s="54">
        <v>535</v>
      </c>
      <c r="B536" s="55">
        <v>3</v>
      </c>
      <c r="C536" s="56">
        <v>3014.9981266920599</v>
      </c>
      <c r="D536" s="60">
        <v>117.01779691171799</v>
      </c>
      <c r="E536" s="61">
        <v>177.19837818060199</v>
      </c>
      <c r="F536" s="61">
        <v>14.7665315150502</v>
      </c>
      <c r="G536" s="61">
        <f>'Primas Crédito'!F536</f>
        <v>79.884887511550602</v>
      </c>
      <c r="H536" s="61">
        <f t="shared" si="8"/>
        <v>94.651419026600806</v>
      </c>
      <c r="I536" s="56">
        <v>112</v>
      </c>
    </row>
    <row r="537" spans="1:9" x14ac:dyDescent="0.25">
      <c r="A537" s="54">
        <v>536</v>
      </c>
      <c r="B537" s="55">
        <v>0</v>
      </c>
      <c r="C537" s="56">
        <v>0</v>
      </c>
      <c r="D537" s="60">
        <v>117.01779691171799</v>
      </c>
      <c r="E537" s="61">
        <v>177.19837818060199</v>
      </c>
      <c r="F537" s="61">
        <v>14.7665315150502</v>
      </c>
      <c r="G537" s="61">
        <f>'Primas Crédito'!F537</f>
        <v>79.884887511550602</v>
      </c>
      <c r="H537" s="61">
        <f t="shared" si="8"/>
        <v>94.651419026600806</v>
      </c>
      <c r="I537" s="56">
        <v>112</v>
      </c>
    </row>
    <row r="538" spans="1:9" x14ac:dyDescent="0.25">
      <c r="A538" s="54">
        <v>537</v>
      </c>
      <c r="B538" s="55">
        <v>3</v>
      </c>
      <c r="C538" s="56">
        <v>3862.87049296026</v>
      </c>
      <c r="D538" s="60">
        <v>117.01779691171799</v>
      </c>
      <c r="E538" s="61">
        <v>177.19837818060199</v>
      </c>
      <c r="F538" s="61">
        <v>14.7665315150502</v>
      </c>
      <c r="G538" s="61">
        <f>'Primas Crédito'!F538</f>
        <v>79.884887511550602</v>
      </c>
      <c r="H538" s="61">
        <f t="shared" si="8"/>
        <v>94.651419026600806</v>
      </c>
      <c r="I538" s="56">
        <v>112</v>
      </c>
    </row>
    <row r="539" spans="1:9" x14ac:dyDescent="0.25">
      <c r="A539" s="54">
        <v>538</v>
      </c>
      <c r="B539" s="55">
        <v>4</v>
      </c>
      <c r="C539" s="56">
        <v>4187.7254410406904</v>
      </c>
      <c r="D539" s="60">
        <v>117.01779691171799</v>
      </c>
      <c r="E539" s="61">
        <v>177.19837818060199</v>
      </c>
      <c r="F539" s="61">
        <v>14.7665315150502</v>
      </c>
      <c r="G539" s="61">
        <f>'Primas Crédito'!F539</f>
        <v>79.884887511550602</v>
      </c>
      <c r="H539" s="61">
        <f t="shared" si="8"/>
        <v>94.651419026600806</v>
      </c>
      <c r="I539" s="56">
        <v>112</v>
      </c>
    </row>
    <row r="540" spans="1:9" x14ac:dyDescent="0.25">
      <c r="A540" s="54">
        <v>539</v>
      </c>
      <c r="B540" s="55">
        <v>4</v>
      </c>
      <c r="C540" s="56">
        <v>5922.9546302025501</v>
      </c>
      <c r="D540" s="60">
        <v>117.01779691171799</v>
      </c>
      <c r="E540" s="61">
        <v>177.19837818060199</v>
      </c>
      <c r="F540" s="61">
        <v>14.7665315150502</v>
      </c>
      <c r="G540" s="61">
        <f>'Primas Crédito'!F540</f>
        <v>79.884887511550602</v>
      </c>
      <c r="H540" s="61">
        <f t="shared" si="8"/>
        <v>94.651419026600806</v>
      </c>
      <c r="I540" s="56">
        <v>112</v>
      </c>
    </row>
    <row r="541" spans="1:9" x14ac:dyDescent="0.25">
      <c r="A541" s="54">
        <v>540</v>
      </c>
      <c r="B541" s="55">
        <v>6</v>
      </c>
      <c r="C541" s="56">
        <v>5641.2854451705198</v>
      </c>
      <c r="D541" s="60">
        <v>117.01779691171799</v>
      </c>
      <c r="E541" s="61">
        <v>177.19837818060199</v>
      </c>
      <c r="F541" s="61">
        <v>14.7665315150502</v>
      </c>
      <c r="G541" s="61">
        <f>'Primas Crédito'!F541</f>
        <v>79.884887511550602</v>
      </c>
      <c r="H541" s="61">
        <f t="shared" si="8"/>
        <v>94.651419026600806</v>
      </c>
      <c r="I541" s="56">
        <v>112</v>
      </c>
    </row>
    <row r="542" spans="1:9" x14ac:dyDescent="0.25">
      <c r="A542" s="54">
        <v>541</v>
      </c>
      <c r="B542" s="55">
        <v>1</v>
      </c>
      <c r="C542" s="56">
        <v>1444.6693595464101</v>
      </c>
      <c r="D542" s="60">
        <v>117.01779691171799</v>
      </c>
      <c r="E542" s="61">
        <v>177.19837818060199</v>
      </c>
      <c r="F542" s="61">
        <v>14.7665315150502</v>
      </c>
      <c r="G542" s="61">
        <f>'Primas Crédito'!F542</f>
        <v>79.884887511550602</v>
      </c>
      <c r="H542" s="61">
        <f t="shared" si="8"/>
        <v>94.651419026600806</v>
      </c>
      <c r="I542" s="56">
        <v>112</v>
      </c>
    </row>
    <row r="543" spans="1:9" x14ac:dyDescent="0.25">
      <c r="A543" s="54">
        <v>542</v>
      </c>
      <c r="B543" s="55">
        <v>1</v>
      </c>
      <c r="C543" s="56">
        <v>845.48031419381198</v>
      </c>
      <c r="D543" s="60">
        <v>117.01779691171799</v>
      </c>
      <c r="E543" s="61">
        <v>177.19837818060199</v>
      </c>
      <c r="F543" s="61">
        <v>14.7665315150502</v>
      </c>
      <c r="G543" s="61">
        <f>'Primas Crédito'!F543</f>
        <v>79.884887511550602</v>
      </c>
      <c r="H543" s="61">
        <f t="shared" si="8"/>
        <v>94.651419026600806</v>
      </c>
      <c r="I543" s="56">
        <v>112</v>
      </c>
    </row>
    <row r="544" spans="1:9" x14ac:dyDescent="0.25">
      <c r="A544" s="54">
        <v>543</v>
      </c>
      <c r="B544" s="55">
        <v>3</v>
      </c>
      <c r="C544" s="56">
        <v>3273.07217660574</v>
      </c>
      <c r="D544" s="60">
        <v>117.01779691171799</v>
      </c>
      <c r="E544" s="61">
        <v>177.19837818060199</v>
      </c>
      <c r="F544" s="61">
        <v>14.7665315150502</v>
      </c>
      <c r="G544" s="61">
        <f>'Primas Crédito'!F544</f>
        <v>79.884887511550602</v>
      </c>
      <c r="H544" s="61">
        <f t="shared" si="8"/>
        <v>94.651419026600806</v>
      </c>
      <c r="I544" s="56">
        <v>112</v>
      </c>
    </row>
    <row r="545" spans="1:9" x14ac:dyDescent="0.25">
      <c r="A545" s="54">
        <v>544</v>
      </c>
      <c r="B545" s="55">
        <v>2</v>
      </c>
      <c r="C545" s="56">
        <v>1986.9423752185501</v>
      </c>
      <c r="D545" s="60">
        <v>117.01779691171799</v>
      </c>
      <c r="E545" s="61">
        <v>177.19837818060199</v>
      </c>
      <c r="F545" s="61">
        <v>14.7665315150502</v>
      </c>
      <c r="G545" s="61">
        <f>'Primas Crédito'!F545</f>
        <v>79.884887511550602</v>
      </c>
      <c r="H545" s="61">
        <f t="shared" si="8"/>
        <v>94.651419026600806</v>
      </c>
      <c r="I545" s="56">
        <v>112</v>
      </c>
    </row>
    <row r="546" spans="1:9" x14ac:dyDescent="0.25">
      <c r="A546" s="54">
        <v>545</v>
      </c>
      <c r="B546" s="55">
        <v>2</v>
      </c>
      <c r="C546" s="56">
        <v>2230.11264772392</v>
      </c>
      <c r="D546" s="60">
        <v>117.01779691171799</v>
      </c>
      <c r="E546" s="61">
        <v>177.19837818060199</v>
      </c>
      <c r="F546" s="61">
        <v>14.7665315150502</v>
      </c>
      <c r="G546" s="61">
        <f>'Primas Crédito'!F546</f>
        <v>79.884887511550602</v>
      </c>
      <c r="H546" s="61">
        <f t="shared" si="8"/>
        <v>94.651419026600806</v>
      </c>
      <c r="I546" s="56">
        <v>112</v>
      </c>
    </row>
    <row r="547" spans="1:9" x14ac:dyDescent="0.25">
      <c r="A547" s="54">
        <v>546</v>
      </c>
      <c r="B547" s="55">
        <v>5</v>
      </c>
      <c r="C547" s="56">
        <v>4254.9704265836599</v>
      </c>
      <c r="D547" s="60">
        <v>117.01779691171799</v>
      </c>
      <c r="E547" s="61">
        <v>177.19837818060199</v>
      </c>
      <c r="F547" s="61">
        <v>14.7665315150502</v>
      </c>
      <c r="G547" s="61">
        <f>'Primas Crédito'!F547</f>
        <v>79.884887511550602</v>
      </c>
      <c r="H547" s="61">
        <f t="shared" si="8"/>
        <v>94.651419026600806</v>
      </c>
      <c r="I547" s="56">
        <v>112</v>
      </c>
    </row>
    <row r="548" spans="1:9" x14ac:dyDescent="0.25">
      <c r="A548" s="54">
        <v>547</v>
      </c>
      <c r="B548" s="55">
        <v>5</v>
      </c>
      <c r="C548" s="56">
        <v>5274.8378255819898</v>
      </c>
      <c r="D548" s="60">
        <v>117.01779691171799</v>
      </c>
      <c r="E548" s="61">
        <v>177.19837818060199</v>
      </c>
      <c r="F548" s="61">
        <v>14.7665315150502</v>
      </c>
      <c r="G548" s="61">
        <f>'Primas Crédito'!F548</f>
        <v>79.884887511550602</v>
      </c>
      <c r="H548" s="61">
        <f t="shared" si="8"/>
        <v>94.651419026600806</v>
      </c>
      <c r="I548" s="56">
        <v>112</v>
      </c>
    </row>
    <row r="549" spans="1:9" x14ac:dyDescent="0.25">
      <c r="A549" s="54">
        <v>548</v>
      </c>
      <c r="B549" s="55">
        <v>1</v>
      </c>
      <c r="C549" s="56">
        <v>1168.97095577395</v>
      </c>
      <c r="D549" s="60">
        <v>117.01779691171799</v>
      </c>
      <c r="E549" s="61">
        <v>177.19837818060199</v>
      </c>
      <c r="F549" s="61">
        <v>14.7665315150502</v>
      </c>
      <c r="G549" s="61">
        <f>'Primas Crédito'!F549</f>
        <v>79.884887511550602</v>
      </c>
      <c r="H549" s="61">
        <f t="shared" si="8"/>
        <v>94.651419026600806</v>
      </c>
      <c r="I549" s="56">
        <v>112</v>
      </c>
    </row>
    <row r="550" spans="1:9" x14ac:dyDescent="0.25">
      <c r="A550" s="54">
        <v>549</v>
      </c>
      <c r="B550" s="55">
        <v>3</v>
      </c>
      <c r="C550" s="56">
        <v>3713.2329434856101</v>
      </c>
      <c r="D550" s="60">
        <v>117.01779691171799</v>
      </c>
      <c r="E550" s="61">
        <v>177.19837818060199</v>
      </c>
      <c r="F550" s="61">
        <v>14.7665315150502</v>
      </c>
      <c r="G550" s="61">
        <f>'Primas Crédito'!F550</f>
        <v>79.884887511550602</v>
      </c>
      <c r="H550" s="61">
        <f t="shared" si="8"/>
        <v>94.651419026600806</v>
      </c>
      <c r="I550" s="56">
        <v>112</v>
      </c>
    </row>
    <row r="551" spans="1:9" x14ac:dyDescent="0.25">
      <c r="A551" s="54">
        <v>550</v>
      </c>
      <c r="B551" s="55">
        <v>3</v>
      </c>
      <c r="C551" s="56">
        <v>4017.85458117383</v>
      </c>
      <c r="D551" s="60">
        <v>117.01779691171799</v>
      </c>
      <c r="E551" s="61">
        <v>177.19837818060199</v>
      </c>
      <c r="F551" s="61">
        <v>14.7665315150502</v>
      </c>
      <c r="G551" s="61">
        <f>'Primas Crédito'!F551</f>
        <v>79.884887511550602</v>
      </c>
      <c r="H551" s="61">
        <f t="shared" si="8"/>
        <v>94.651419026600806</v>
      </c>
      <c r="I551" s="56">
        <v>112</v>
      </c>
    </row>
    <row r="552" spans="1:9" x14ac:dyDescent="0.25">
      <c r="A552" s="54">
        <v>551</v>
      </c>
      <c r="B552" s="55">
        <v>2</v>
      </c>
      <c r="C552" s="56">
        <v>2911.23681291817</v>
      </c>
      <c r="D552" s="60">
        <v>117.01779691171799</v>
      </c>
      <c r="E552" s="61">
        <v>177.19837818060199</v>
      </c>
      <c r="F552" s="61">
        <v>14.7665315150502</v>
      </c>
      <c r="G552" s="61">
        <f>'Primas Crédito'!F552</f>
        <v>79.884887511550602</v>
      </c>
      <c r="H552" s="61">
        <f t="shared" si="8"/>
        <v>94.651419026600806</v>
      </c>
      <c r="I552" s="56">
        <v>112</v>
      </c>
    </row>
    <row r="553" spans="1:9" x14ac:dyDescent="0.25">
      <c r="A553" s="54">
        <v>552</v>
      </c>
      <c r="B553" s="55">
        <v>5</v>
      </c>
      <c r="C553" s="56">
        <v>4990.1082321537397</v>
      </c>
      <c r="D553" s="60">
        <v>117.01779691171799</v>
      </c>
      <c r="E553" s="61">
        <v>177.19837818060199</v>
      </c>
      <c r="F553" s="61">
        <v>14.7665315150502</v>
      </c>
      <c r="G553" s="61">
        <f>'Primas Crédito'!F553</f>
        <v>79.884887511550602</v>
      </c>
      <c r="H553" s="61">
        <f t="shared" si="8"/>
        <v>94.651419026600806</v>
      </c>
      <c r="I553" s="56">
        <v>112</v>
      </c>
    </row>
    <row r="554" spans="1:9" x14ac:dyDescent="0.25">
      <c r="A554" s="54">
        <v>553</v>
      </c>
      <c r="B554" s="55">
        <v>5</v>
      </c>
      <c r="C554" s="56">
        <v>5851.1501866598401</v>
      </c>
      <c r="D554" s="60">
        <v>117.01779691171799</v>
      </c>
      <c r="E554" s="61">
        <v>177.19837818060199</v>
      </c>
      <c r="F554" s="61">
        <v>14.7665315150502</v>
      </c>
      <c r="G554" s="61">
        <f>'Primas Crédito'!F554</f>
        <v>79.884887511550602</v>
      </c>
      <c r="H554" s="61">
        <f t="shared" si="8"/>
        <v>94.651419026600806</v>
      </c>
      <c r="I554" s="56">
        <v>112</v>
      </c>
    </row>
    <row r="555" spans="1:9" x14ac:dyDescent="0.25">
      <c r="A555" s="54">
        <v>554</v>
      </c>
      <c r="B555" s="55">
        <v>2</v>
      </c>
      <c r="C555" s="56">
        <v>1896.9072143997701</v>
      </c>
      <c r="D555" s="60">
        <v>117.01779691171799</v>
      </c>
      <c r="E555" s="61">
        <v>177.19837818060199</v>
      </c>
      <c r="F555" s="61">
        <v>14.7665315150502</v>
      </c>
      <c r="G555" s="61">
        <f>'Primas Crédito'!F555</f>
        <v>79.884887511550602</v>
      </c>
      <c r="H555" s="61">
        <f t="shared" si="8"/>
        <v>94.651419026600806</v>
      </c>
      <c r="I555" s="56">
        <v>112</v>
      </c>
    </row>
    <row r="556" spans="1:9" x14ac:dyDescent="0.25">
      <c r="A556" s="54">
        <v>555</v>
      </c>
      <c r="B556" s="55">
        <v>2</v>
      </c>
      <c r="C556" s="56">
        <v>1998.5967624176401</v>
      </c>
      <c r="D556" s="60">
        <v>117.01779691171799</v>
      </c>
      <c r="E556" s="61">
        <v>177.19837818060199</v>
      </c>
      <c r="F556" s="61">
        <v>14.7665315150502</v>
      </c>
      <c r="G556" s="61">
        <f>'Primas Crédito'!F556</f>
        <v>79.884887511550602</v>
      </c>
      <c r="H556" s="61">
        <f t="shared" si="8"/>
        <v>94.651419026600806</v>
      </c>
      <c r="I556" s="56">
        <v>112</v>
      </c>
    </row>
    <row r="557" spans="1:9" x14ac:dyDescent="0.25">
      <c r="A557" s="54">
        <v>556</v>
      </c>
      <c r="B557" s="55">
        <v>1</v>
      </c>
      <c r="C557" s="56">
        <v>1175.1774049727301</v>
      </c>
      <c r="D557" s="60">
        <v>117.01779691171799</v>
      </c>
      <c r="E557" s="61">
        <v>177.19837818060199</v>
      </c>
      <c r="F557" s="61">
        <v>14.7665315150502</v>
      </c>
      <c r="G557" s="61">
        <f>'Primas Crédito'!F557</f>
        <v>79.884887511550602</v>
      </c>
      <c r="H557" s="61">
        <f t="shared" si="8"/>
        <v>94.651419026600806</v>
      </c>
      <c r="I557" s="56">
        <v>112</v>
      </c>
    </row>
    <row r="558" spans="1:9" x14ac:dyDescent="0.25">
      <c r="A558" s="54">
        <v>557</v>
      </c>
      <c r="B558" s="55">
        <v>6</v>
      </c>
      <c r="C558" s="56">
        <v>5865.0898296341602</v>
      </c>
      <c r="D558" s="60">
        <v>117.01779691171799</v>
      </c>
      <c r="E558" s="61">
        <v>177.19837818060199</v>
      </c>
      <c r="F558" s="61">
        <v>14.7665315150502</v>
      </c>
      <c r="G558" s="61">
        <f>'Primas Crédito'!F558</f>
        <v>79.884887511550602</v>
      </c>
      <c r="H558" s="61">
        <f t="shared" si="8"/>
        <v>94.651419026600806</v>
      </c>
      <c r="I558" s="56">
        <v>112</v>
      </c>
    </row>
    <row r="559" spans="1:9" x14ac:dyDescent="0.25">
      <c r="A559" s="54">
        <v>558</v>
      </c>
      <c r="B559" s="55">
        <v>1</v>
      </c>
      <c r="C559" s="56">
        <v>462.10276758513697</v>
      </c>
      <c r="D559" s="60">
        <v>117.01779691171799</v>
      </c>
      <c r="E559" s="61">
        <v>177.19837818060199</v>
      </c>
      <c r="F559" s="61">
        <v>14.7665315150502</v>
      </c>
      <c r="G559" s="61">
        <f>'Primas Crédito'!F559</f>
        <v>79.884887511550602</v>
      </c>
      <c r="H559" s="61">
        <f t="shared" si="8"/>
        <v>94.651419026600806</v>
      </c>
      <c r="I559" s="56">
        <v>112</v>
      </c>
    </row>
    <row r="560" spans="1:9" x14ac:dyDescent="0.25">
      <c r="A560" s="54">
        <v>559</v>
      </c>
      <c r="B560" s="55">
        <v>0</v>
      </c>
      <c r="C560" s="56">
        <v>0</v>
      </c>
      <c r="D560" s="60">
        <v>117.01779691171799</v>
      </c>
      <c r="E560" s="61">
        <v>177.19837818060199</v>
      </c>
      <c r="F560" s="61">
        <v>14.7665315150502</v>
      </c>
      <c r="G560" s="61">
        <f>'Primas Crédito'!F560</f>
        <v>79.884887511550602</v>
      </c>
      <c r="H560" s="61">
        <f t="shared" si="8"/>
        <v>94.651419026600806</v>
      </c>
      <c r="I560" s="56">
        <v>112</v>
      </c>
    </row>
    <row r="561" spans="1:9" x14ac:dyDescent="0.25">
      <c r="A561" s="54">
        <v>560</v>
      </c>
      <c r="B561" s="55">
        <v>8</v>
      </c>
      <c r="C561" s="56">
        <v>8743.9084892399296</v>
      </c>
      <c r="D561" s="60">
        <v>117.01779691171799</v>
      </c>
      <c r="E561" s="61">
        <v>177.19837818060199</v>
      </c>
      <c r="F561" s="61">
        <v>14.7665315150502</v>
      </c>
      <c r="G561" s="61">
        <f>'Primas Crédito'!F561</f>
        <v>79.884887511550602</v>
      </c>
      <c r="H561" s="61">
        <f t="shared" si="8"/>
        <v>94.651419026600806</v>
      </c>
      <c r="I561" s="56">
        <v>112</v>
      </c>
    </row>
    <row r="562" spans="1:9" x14ac:dyDescent="0.25">
      <c r="A562" s="54">
        <v>561</v>
      </c>
      <c r="B562" s="55">
        <v>4</v>
      </c>
      <c r="C562" s="56">
        <v>4587.1613780706903</v>
      </c>
      <c r="D562" s="60">
        <v>117.01779691171799</v>
      </c>
      <c r="E562" s="61">
        <v>177.19837818060199</v>
      </c>
      <c r="F562" s="61">
        <v>14.7665315150502</v>
      </c>
      <c r="G562" s="61">
        <f>'Primas Crédito'!F562</f>
        <v>79.884887511550602</v>
      </c>
      <c r="H562" s="61">
        <f t="shared" si="8"/>
        <v>94.651419026600806</v>
      </c>
      <c r="I562" s="56">
        <v>112</v>
      </c>
    </row>
    <row r="563" spans="1:9" x14ac:dyDescent="0.25">
      <c r="A563" s="54">
        <v>562</v>
      </c>
      <c r="B563" s="55">
        <v>2</v>
      </c>
      <c r="C563" s="56">
        <v>3365.3299771789698</v>
      </c>
      <c r="D563" s="60">
        <v>117.01779691171799</v>
      </c>
      <c r="E563" s="61">
        <v>177.19837818060199</v>
      </c>
      <c r="F563" s="61">
        <v>14.7665315150502</v>
      </c>
      <c r="G563" s="61">
        <f>'Primas Crédito'!F563</f>
        <v>79.884887511550602</v>
      </c>
      <c r="H563" s="61">
        <f t="shared" si="8"/>
        <v>94.651419026600806</v>
      </c>
      <c r="I563" s="56">
        <v>112</v>
      </c>
    </row>
    <row r="564" spans="1:9" x14ac:dyDescent="0.25">
      <c r="A564" s="54">
        <v>563</v>
      </c>
      <c r="B564" s="55">
        <v>2</v>
      </c>
      <c r="C564" s="56">
        <v>2276.7599366946802</v>
      </c>
      <c r="D564" s="60">
        <v>117.01779691171799</v>
      </c>
      <c r="E564" s="61">
        <v>177.19837818060199</v>
      </c>
      <c r="F564" s="61">
        <v>14.7665315150502</v>
      </c>
      <c r="G564" s="61">
        <f>'Primas Crédito'!F564</f>
        <v>79.884887511550602</v>
      </c>
      <c r="H564" s="61">
        <f t="shared" si="8"/>
        <v>94.651419026600806</v>
      </c>
      <c r="I564" s="56">
        <v>112</v>
      </c>
    </row>
    <row r="565" spans="1:9" x14ac:dyDescent="0.25">
      <c r="A565" s="54">
        <v>564</v>
      </c>
      <c r="B565" s="55">
        <v>4</v>
      </c>
      <c r="C565" s="56">
        <v>5420.2993458001401</v>
      </c>
      <c r="D565" s="60">
        <v>117.01779691171799</v>
      </c>
      <c r="E565" s="61">
        <v>177.19837818060199</v>
      </c>
      <c r="F565" s="61">
        <v>14.7665315150502</v>
      </c>
      <c r="G565" s="61">
        <f>'Primas Crédito'!F565</f>
        <v>79.884887511550602</v>
      </c>
      <c r="H565" s="61">
        <f t="shared" si="8"/>
        <v>94.651419026600806</v>
      </c>
      <c r="I565" s="56">
        <v>112</v>
      </c>
    </row>
    <row r="566" spans="1:9" x14ac:dyDescent="0.25">
      <c r="A566" s="54">
        <v>565</v>
      </c>
      <c r="B566" s="55">
        <v>3</v>
      </c>
      <c r="C566" s="56">
        <v>3651.9611039133501</v>
      </c>
      <c r="D566" s="60">
        <v>117.01779691171799</v>
      </c>
      <c r="E566" s="61">
        <v>177.19837818060199</v>
      </c>
      <c r="F566" s="61">
        <v>14.7665315150502</v>
      </c>
      <c r="G566" s="61">
        <f>'Primas Crédito'!F566</f>
        <v>79.884887511550602</v>
      </c>
      <c r="H566" s="61">
        <f t="shared" si="8"/>
        <v>94.651419026600806</v>
      </c>
      <c r="I566" s="56">
        <v>112</v>
      </c>
    </row>
    <row r="567" spans="1:9" x14ac:dyDescent="0.25">
      <c r="A567" s="54">
        <v>566</v>
      </c>
      <c r="B567" s="55">
        <v>3</v>
      </c>
      <c r="C567" s="56">
        <v>2827.1549271798799</v>
      </c>
      <c r="D567" s="60">
        <v>117.01779691171799</v>
      </c>
      <c r="E567" s="61">
        <v>177.19837818060199</v>
      </c>
      <c r="F567" s="61">
        <v>14.7665315150502</v>
      </c>
      <c r="G567" s="61">
        <f>'Primas Crédito'!F567</f>
        <v>79.884887511550602</v>
      </c>
      <c r="H567" s="61">
        <f t="shared" si="8"/>
        <v>94.651419026600806</v>
      </c>
      <c r="I567" s="56">
        <v>112</v>
      </c>
    </row>
    <row r="568" spans="1:9" x14ac:dyDescent="0.25">
      <c r="A568" s="54">
        <v>567</v>
      </c>
      <c r="B568" s="55">
        <v>3</v>
      </c>
      <c r="C568" s="56">
        <v>2972.6692299824299</v>
      </c>
      <c r="D568" s="60">
        <v>117.01779691171799</v>
      </c>
      <c r="E568" s="61">
        <v>177.19837818060199</v>
      </c>
      <c r="F568" s="61">
        <v>14.7665315150502</v>
      </c>
      <c r="G568" s="61">
        <f>'Primas Crédito'!F568</f>
        <v>79.884887511550602</v>
      </c>
      <c r="H568" s="61">
        <f t="shared" si="8"/>
        <v>94.651419026600806</v>
      </c>
      <c r="I568" s="56">
        <v>112</v>
      </c>
    </row>
    <row r="569" spans="1:9" x14ac:dyDescent="0.25">
      <c r="A569" s="54">
        <v>568</v>
      </c>
      <c r="B569" s="55">
        <v>1</v>
      </c>
      <c r="C569" s="56">
        <v>675.16627502454503</v>
      </c>
      <c r="D569" s="60">
        <v>117.01779691171799</v>
      </c>
      <c r="E569" s="61">
        <v>177.19837818060199</v>
      </c>
      <c r="F569" s="61">
        <v>14.7665315150502</v>
      </c>
      <c r="G569" s="61">
        <f>'Primas Crédito'!F569</f>
        <v>79.884887511550602</v>
      </c>
      <c r="H569" s="61">
        <f t="shared" si="8"/>
        <v>94.651419026600806</v>
      </c>
      <c r="I569" s="56">
        <v>112</v>
      </c>
    </row>
    <row r="570" spans="1:9" x14ac:dyDescent="0.25">
      <c r="A570" s="54">
        <v>569</v>
      </c>
      <c r="B570" s="55">
        <v>0</v>
      </c>
      <c r="C570" s="56">
        <v>0</v>
      </c>
      <c r="D570" s="60">
        <v>117.01779691171799</v>
      </c>
      <c r="E570" s="61">
        <v>177.19837818060199</v>
      </c>
      <c r="F570" s="61">
        <v>14.7665315150502</v>
      </c>
      <c r="G570" s="61">
        <f>'Primas Crédito'!F570</f>
        <v>79.884887511550602</v>
      </c>
      <c r="H570" s="61">
        <f t="shared" si="8"/>
        <v>94.651419026600806</v>
      </c>
      <c r="I570" s="56">
        <v>112</v>
      </c>
    </row>
    <row r="571" spans="1:9" x14ac:dyDescent="0.25">
      <c r="A571" s="54">
        <v>570</v>
      </c>
      <c r="B571" s="55">
        <v>4</v>
      </c>
      <c r="C571" s="56">
        <v>3685.2867989071201</v>
      </c>
      <c r="D571" s="60">
        <v>117.01779691171799</v>
      </c>
      <c r="E571" s="61">
        <v>177.19837818060199</v>
      </c>
      <c r="F571" s="61">
        <v>14.7665315150502</v>
      </c>
      <c r="G571" s="61">
        <f>'Primas Crédito'!F571</f>
        <v>79.884887511550602</v>
      </c>
      <c r="H571" s="61">
        <f t="shared" si="8"/>
        <v>94.651419026600806</v>
      </c>
      <c r="I571" s="56">
        <v>112</v>
      </c>
    </row>
    <row r="572" spans="1:9" x14ac:dyDescent="0.25">
      <c r="A572" s="54">
        <v>571</v>
      </c>
      <c r="B572" s="55">
        <v>2</v>
      </c>
      <c r="C572" s="56">
        <v>1858.2234360566299</v>
      </c>
      <c r="D572" s="60">
        <v>117.01779691171799</v>
      </c>
      <c r="E572" s="61">
        <v>177.19837818060199</v>
      </c>
      <c r="F572" s="61">
        <v>14.7665315150502</v>
      </c>
      <c r="G572" s="61">
        <f>'Primas Crédito'!F572</f>
        <v>79.884887511550602</v>
      </c>
      <c r="H572" s="61">
        <f t="shared" si="8"/>
        <v>94.651419026600806</v>
      </c>
      <c r="I572" s="56">
        <v>112</v>
      </c>
    </row>
    <row r="573" spans="1:9" x14ac:dyDescent="0.25">
      <c r="A573" s="54">
        <v>572</v>
      </c>
      <c r="B573" s="55">
        <v>3</v>
      </c>
      <c r="C573" s="56">
        <v>3129.0838593122999</v>
      </c>
      <c r="D573" s="60">
        <v>117.01779691171799</v>
      </c>
      <c r="E573" s="61">
        <v>177.19837818060199</v>
      </c>
      <c r="F573" s="61">
        <v>14.7665315150502</v>
      </c>
      <c r="G573" s="61">
        <f>'Primas Crédito'!F573</f>
        <v>79.884887511550602</v>
      </c>
      <c r="H573" s="61">
        <f t="shared" si="8"/>
        <v>94.651419026600806</v>
      </c>
      <c r="I573" s="56">
        <v>112</v>
      </c>
    </row>
    <row r="574" spans="1:9" x14ac:dyDescent="0.25">
      <c r="A574" s="54">
        <v>573</v>
      </c>
      <c r="B574" s="55">
        <v>2</v>
      </c>
      <c r="C574" s="56">
        <v>1284.9351431252401</v>
      </c>
      <c r="D574" s="60">
        <v>117.01779691171799</v>
      </c>
      <c r="E574" s="61">
        <v>177.19837818060199</v>
      </c>
      <c r="F574" s="61">
        <v>14.7665315150502</v>
      </c>
      <c r="G574" s="61">
        <f>'Primas Crédito'!F574</f>
        <v>79.884887511550602</v>
      </c>
      <c r="H574" s="61">
        <f t="shared" si="8"/>
        <v>94.651419026600806</v>
      </c>
      <c r="I574" s="56">
        <v>112</v>
      </c>
    </row>
    <row r="575" spans="1:9" x14ac:dyDescent="0.25">
      <c r="A575" s="54">
        <v>574</v>
      </c>
      <c r="B575" s="55">
        <v>5</v>
      </c>
      <c r="C575" s="56">
        <v>6349.2069100282497</v>
      </c>
      <c r="D575" s="60">
        <v>117.01779691171799</v>
      </c>
      <c r="E575" s="61">
        <v>177.19837818060199</v>
      </c>
      <c r="F575" s="61">
        <v>14.7665315150502</v>
      </c>
      <c r="G575" s="61">
        <f>'Primas Crédito'!F575</f>
        <v>79.884887511550602</v>
      </c>
      <c r="H575" s="61">
        <f t="shared" si="8"/>
        <v>94.651419026600806</v>
      </c>
      <c r="I575" s="56">
        <v>112</v>
      </c>
    </row>
    <row r="576" spans="1:9" x14ac:dyDescent="0.25">
      <c r="A576" s="54">
        <v>575</v>
      </c>
      <c r="B576" s="55">
        <v>4</v>
      </c>
      <c r="C576" s="56">
        <v>4592.2120050915901</v>
      </c>
      <c r="D576" s="60">
        <v>117.01779691171799</v>
      </c>
      <c r="E576" s="61">
        <v>177.19837818060199</v>
      </c>
      <c r="F576" s="61">
        <v>14.7665315150502</v>
      </c>
      <c r="G576" s="61">
        <f>'Primas Crédito'!F576</f>
        <v>79.884887511550602</v>
      </c>
      <c r="H576" s="61">
        <f t="shared" si="8"/>
        <v>94.651419026600806</v>
      </c>
      <c r="I576" s="56">
        <v>112</v>
      </c>
    </row>
    <row r="577" spans="1:9" x14ac:dyDescent="0.25">
      <c r="A577" s="54">
        <v>576</v>
      </c>
      <c r="B577" s="55">
        <v>0</v>
      </c>
      <c r="C577" s="56">
        <v>0</v>
      </c>
      <c r="D577" s="60">
        <v>117.01779691171799</v>
      </c>
      <c r="E577" s="61">
        <v>177.19837818060199</v>
      </c>
      <c r="F577" s="61">
        <v>14.7665315150502</v>
      </c>
      <c r="G577" s="61">
        <f>'Primas Crédito'!F577</f>
        <v>79.884887511550602</v>
      </c>
      <c r="H577" s="61">
        <f t="shared" si="8"/>
        <v>94.651419026600806</v>
      </c>
      <c r="I577" s="56">
        <v>112</v>
      </c>
    </row>
    <row r="578" spans="1:9" x14ac:dyDescent="0.25">
      <c r="A578" s="54">
        <v>577</v>
      </c>
      <c r="B578" s="55">
        <v>0</v>
      </c>
      <c r="C578" s="56">
        <v>0</v>
      </c>
      <c r="D578" s="60">
        <v>117.01779691171799</v>
      </c>
      <c r="E578" s="61">
        <v>177.19837818060199</v>
      </c>
      <c r="F578" s="61">
        <v>14.7665315150502</v>
      </c>
      <c r="G578" s="61">
        <f>'Primas Crédito'!F578</f>
        <v>79.884887511550602</v>
      </c>
      <c r="H578" s="61">
        <f t="shared" si="8"/>
        <v>94.651419026600806</v>
      </c>
      <c r="I578" s="56">
        <v>112</v>
      </c>
    </row>
    <row r="579" spans="1:9" x14ac:dyDescent="0.25">
      <c r="A579" s="54">
        <v>578</v>
      </c>
      <c r="B579" s="55">
        <v>2</v>
      </c>
      <c r="C579" s="56">
        <v>2251.08176708172</v>
      </c>
      <c r="D579" s="60">
        <v>117.01779691171799</v>
      </c>
      <c r="E579" s="61">
        <v>177.19837818060199</v>
      </c>
      <c r="F579" s="61">
        <v>14.7665315150502</v>
      </c>
      <c r="G579" s="61">
        <f>'Primas Crédito'!F579</f>
        <v>79.884887511550602</v>
      </c>
      <c r="H579" s="61">
        <f t="shared" ref="H579:H642" si="9">G579+F579</f>
        <v>94.651419026600806</v>
      </c>
      <c r="I579" s="56">
        <v>112</v>
      </c>
    </row>
    <row r="580" spans="1:9" x14ac:dyDescent="0.25">
      <c r="A580" s="54">
        <v>579</v>
      </c>
      <c r="B580" s="55">
        <v>2</v>
      </c>
      <c r="C580" s="56">
        <v>2688.6813671079899</v>
      </c>
      <c r="D580" s="60">
        <v>117.01779691171799</v>
      </c>
      <c r="E580" s="61">
        <v>177.19837818060199</v>
      </c>
      <c r="F580" s="61">
        <v>14.7665315150502</v>
      </c>
      <c r="G580" s="61">
        <f>'Primas Crédito'!F580</f>
        <v>79.884887511550602</v>
      </c>
      <c r="H580" s="61">
        <f t="shared" si="9"/>
        <v>94.651419026600806</v>
      </c>
      <c r="I580" s="56">
        <v>112</v>
      </c>
    </row>
    <row r="581" spans="1:9" x14ac:dyDescent="0.25">
      <c r="A581" s="54">
        <v>580</v>
      </c>
      <c r="B581" s="55">
        <v>2</v>
      </c>
      <c r="C581" s="56">
        <v>2562.0853382535602</v>
      </c>
      <c r="D581" s="60">
        <v>117.01779691171799</v>
      </c>
      <c r="E581" s="61">
        <v>177.19837818060199</v>
      </c>
      <c r="F581" s="61">
        <v>14.7665315150502</v>
      </c>
      <c r="G581" s="61">
        <f>'Primas Crédito'!F581</f>
        <v>79.884887511550602</v>
      </c>
      <c r="H581" s="61">
        <f t="shared" si="9"/>
        <v>94.651419026600806</v>
      </c>
      <c r="I581" s="56">
        <v>112</v>
      </c>
    </row>
    <row r="582" spans="1:9" x14ac:dyDescent="0.25">
      <c r="A582" s="54">
        <v>581</v>
      </c>
      <c r="B582" s="55">
        <v>3</v>
      </c>
      <c r="C582" s="56">
        <v>3107.9155913289601</v>
      </c>
      <c r="D582" s="60">
        <v>117.01779691171799</v>
      </c>
      <c r="E582" s="61">
        <v>177.19837818060199</v>
      </c>
      <c r="F582" s="61">
        <v>14.7665315150502</v>
      </c>
      <c r="G582" s="61">
        <f>'Primas Crédito'!F582</f>
        <v>79.884887511550602</v>
      </c>
      <c r="H582" s="61">
        <f t="shared" si="9"/>
        <v>94.651419026600806</v>
      </c>
      <c r="I582" s="56">
        <v>112</v>
      </c>
    </row>
    <row r="583" spans="1:9" x14ac:dyDescent="0.25">
      <c r="A583" s="54">
        <v>582</v>
      </c>
      <c r="B583" s="55">
        <v>3</v>
      </c>
      <c r="C583" s="56">
        <v>3739.8845462108702</v>
      </c>
      <c r="D583" s="60">
        <v>117.01779691171799</v>
      </c>
      <c r="E583" s="61">
        <v>177.19837818060199</v>
      </c>
      <c r="F583" s="61">
        <v>14.7665315150502</v>
      </c>
      <c r="G583" s="61">
        <f>'Primas Crédito'!F583</f>
        <v>79.884887511550602</v>
      </c>
      <c r="H583" s="61">
        <f t="shared" si="9"/>
        <v>94.651419026600806</v>
      </c>
      <c r="I583" s="56">
        <v>112</v>
      </c>
    </row>
    <row r="584" spans="1:9" x14ac:dyDescent="0.25">
      <c r="A584" s="54">
        <v>583</v>
      </c>
      <c r="B584" s="55">
        <v>1</v>
      </c>
      <c r="C584" s="56">
        <v>1493.60177940676</v>
      </c>
      <c r="D584" s="60">
        <v>117.01779691171799</v>
      </c>
      <c r="E584" s="61">
        <v>177.19837818060199</v>
      </c>
      <c r="F584" s="61">
        <v>14.7665315150502</v>
      </c>
      <c r="G584" s="61">
        <f>'Primas Crédito'!F584</f>
        <v>79.884887511550602</v>
      </c>
      <c r="H584" s="61">
        <f t="shared" si="9"/>
        <v>94.651419026600806</v>
      </c>
      <c r="I584" s="56">
        <v>112</v>
      </c>
    </row>
    <row r="585" spans="1:9" x14ac:dyDescent="0.25">
      <c r="A585" s="54">
        <v>584</v>
      </c>
      <c r="B585" s="55">
        <v>3</v>
      </c>
      <c r="C585" s="56">
        <v>2683.0495301053502</v>
      </c>
      <c r="D585" s="60">
        <v>117.01779691171799</v>
      </c>
      <c r="E585" s="61">
        <v>177.19837818060199</v>
      </c>
      <c r="F585" s="61">
        <v>14.7665315150502</v>
      </c>
      <c r="G585" s="61">
        <f>'Primas Crédito'!F585</f>
        <v>79.884887511550602</v>
      </c>
      <c r="H585" s="61">
        <f t="shared" si="9"/>
        <v>94.651419026600806</v>
      </c>
      <c r="I585" s="56">
        <v>112</v>
      </c>
    </row>
    <row r="586" spans="1:9" x14ac:dyDescent="0.25">
      <c r="A586" s="54">
        <v>585</v>
      </c>
      <c r="B586" s="55">
        <v>2</v>
      </c>
      <c r="C586" s="56">
        <v>2837.3904365421799</v>
      </c>
      <c r="D586" s="60">
        <v>117.01779691171799</v>
      </c>
      <c r="E586" s="61">
        <v>177.19837818060199</v>
      </c>
      <c r="F586" s="61">
        <v>14.7665315150502</v>
      </c>
      <c r="G586" s="61">
        <f>'Primas Crédito'!F586</f>
        <v>79.884887511550602</v>
      </c>
      <c r="H586" s="61">
        <f t="shared" si="9"/>
        <v>94.651419026600806</v>
      </c>
      <c r="I586" s="56">
        <v>112</v>
      </c>
    </row>
    <row r="587" spans="1:9" x14ac:dyDescent="0.25">
      <c r="A587" s="54">
        <v>586</v>
      </c>
      <c r="B587" s="55">
        <v>2</v>
      </c>
      <c r="C587" s="56">
        <v>2677.2550751026301</v>
      </c>
      <c r="D587" s="60">
        <v>117.01779691171799</v>
      </c>
      <c r="E587" s="61">
        <v>177.19837818060199</v>
      </c>
      <c r="F587" s="61">
        <v>14.7665315150502</v>
      </c>
      <c r="G587" s="61">
        <f>'Primas Crédito'!F587</f>
        <v>79.884887511550602</v>
      </c>
      <c r="H587" s="61">
        <f t="shared" si="9"/>
        <v>94.651419026600806</v>
      </c>
      <c r="I587" s="56">
        <v>112</v>
      </c>
    </row>
    <row r="588" spans="1:9" x14ac:dyDescent="0.25">
      <c r="A588" s="54">
        <v>587</v>
      </c>
      <c r="B588" s="55">
        <v>3</v>
      </c>
      <c r="C588" s="56">
        <v>3150.7774884361902</v>
      </c>
      <c r="D588" s="60">
        <v>117.01779691171799</v>
      </c>
      <c r="E588" s="61">
        <v>177.19837818060199</v>
      </c>
      <c r="F588" s="61">
        <v>14.7665315150502</v>
      </c>
      <c r="G588" s="61">
        <f>'Primas Crédito'!F588</f>
        <v>79.884887511550602</v>
      </c>
      <c r="H588" s="61">
        <f t="shared" si="9"/>
        <v>94.651419026600806</v>
      </c>
      <c r="I588" s="56">
        <v>112</v>
      </c>
    </row>
    <row r="589" spans="1:9" x14ac:dyDescent="0.25">
      <c r="A589" s="54">
        <v>588</v>
      </c>
      <c r="B589" s="55">
        <v>3</v>
      </c>
      <c r="C589" s="56">
        <v>3122.9124190502598</v>
      </c>
      <c r="D589" s="60">
        <v>117.01779691171799</v>
      </c>
      <c r="E589" s="61">
        <v>177.19837818060199</v>
      </c>
      <c r="F589" s="61">
        <v>14.7665315150502</v>
      </c>
      <c r="G589" s="61">
        <f>'Primas Crédito'!F589</f>
        <v>79.884887511550602</v>
      </c>
      <c r="H589" s="61">
        <f t="shared" si="9"/>
        <v>94.651419026600806</v>
      </c>
      <c r="I589" s="56">
        <v>112</v>
      </c>
    </row>
    <row r="590" spans="1:9" x14ac:dyDescent="0.25">
      <c r="A590" s="54">
        <v>589</v>
      </c>
      <c r="B590" s="55">
        <v>6</v>
      </c>
      <c r="C590" s="56">
        <v>6275.4374979942004</v>
      </c>
      <c r="D590" s="60">
        <v>117.01779691171799</v>
      </c>
      <c r="E590" s="61">
        <v>177.19837818060199</v>
      </c>
      <c r="F590" s="61">
        <v>14.7665315150502</v>
      </c>
      <c r="G590" s="61">
        <f>'Primas Crédito'!F590</f>
        <v>79.884887511550602</v>
      </c>
      <c r="H590" s="61">
        <f t="shared" si="9"/>
        <v>94.651419026600806</v>
      </c>
      <c r="I590" s="56">
        <v>112</v>
      </c>
    </row>
    <row r="591" spans="1:9" x14ac:dyDescent="0.25">
      <c r="A591" s="54">
        <v>590</v>
      </c>
      <c r="B591" s="55">
        <v>4</v>
      </c>
      <c r="C591" s="56">
        <v>3492.73915262224</v>
      </c>
      <c r="D591" s="60">
        <v>117.01779691171799</v>
      </c>
      <c r="E591" s="61">
        <v>177.19837818060199</v>
      </c>
      <c r="F591" s="61">
        <v>14.7665315150502</v>
      </c>
      <c r="G591" s="61">
        <f>'Primas Crédito'!F591</f>
        <v>79.884887511550602</v>
      </c>
      <c r="H591" s="61">
        <f t="shared" si="9"/>
        <v>94.651419026600806</v>
      </c>
      <c r="I591" s="56">
        <v>112</v>
      </c>
    </row>
    <row r="592" spans="1:9" x14ac:dyDescent="0.25">
      <c r="A592" s="54">
        <v>591</v>
      </c>
      <c r="B592" s="55">
        <v>3</v>
      </c>
      <c r="C592" s="56">
        <v>2655.2180689510301</v>
      </c>
      <c r="D592" s="60">
        <v>117.01779691171799</v>
      </c>
      <c r="E592" s="61">
        <v>177.19837818060199</v>
      </c>
      <c r="F592" s="61">
        <v>14.7665315150502</v>
      </c>
      <c r="G592" s="61">
        <f>'Primas Crédito'!F592</f>
        <v>79.884887511550602</v>
      </c>
      <c r="H592" s="61">
        <f t="shared" si="9"/>
        <v>94.651419026600806</v>
      </c>
      <c r="I592" s="56">
        <v>112</v>
      </c>
    </row>
    <row r="593" spans="1:9" x14ac:dyDescent="0.25">
      <c r="A593" s="54">
        <v>592</v>
      </c>
      <c r="B593" s="55">
        <v>2</v>
      </c>
      <c r="C593" s="56">
        <v>1730.9478743643699</v>
      </c>
      <c r="D593" s="60">
        <v>117.01779691171799</v>
      </c>
      <c r="E593" s="61">
        <v>177.19837818060199</v>
      </c>
      <c r="F593" s="61">
        <v>14.7665315150502</v>
      </c>
      <c r="G593" s="61">
        <f>'Primas Crédito'!F593</f>
        <v>79.884887511550602</v>
      </c>
      <c r="H593" s="61">
        <f t="shared" si="9"/>
        <v>94.651419026600806</v>
      </c>
      <c r="I593" s="56">
        <v>112</v>
      </c>
    </row>
    <row r="594" spans="1:9" x14ac:dyDescent="0.25">
      <c r="A594" s="54">
        <v>593</v>
      </c>
      <c r="B594" s="55">
        <v>3</v>
      </c>
      <c r="C594" s="56">
        <v>4307.0051164306096</v>
      </c>
      <c r="D594" s="60">
        <v>117.01779691171799</v>
      </c>
      <c r="E594" s="61">
        <v>177.19837818060199</v>
      </c>
      <c r="F594" s="61">
        <v>14.7665315150502</v>
      </c>
      <c r="G594" s="61">
        <f>'Primas Crédito'!F594</f>
        <v>79.884887511550602</v>
      </c>
      <c r="H594" s="61">
        <f t="shared" si="9"/>
        <v>94.651419026600806</v>
      </c>
      <c r="I594" s="56">
        <v>112</v>
      </c>
    </row>
    <row r="595" spans="1:9" x14ac:dyDescent="0.25">
      <c r="A595" s="54">
        <v>594</v>
      </c>
      <c r="B595" s="55">
        <v>5</v>
      </c>
      <c r="C595" s="56">
        <v>7297.4355065545797</v>
      </c>
      <c r="D595" s="60">
        <v>117.01779691171799</v>
      </c>
      <c r="E595" s="61">
        <v>177.19837818060199</v>
      </c>
      <c r="F595" s="61">
        <v>14.7665315150502</v>
      </c>
      <c r="G595" s="61">
        <f>'Primas Crédito'!F595</f>
        <v>79.884887511550602</v>
      </c>
      <c r="H595" s="61">
        <f t="shared" si="9"/>
        <v>94.651419026600806</v>
      </c>
      <c r="I595" s="56">
        <v>112</v>
      </c>
    </row>
    <row r="596" spans="1:9" x14ac:dyDescent="0.25">
      <c r="A596" s="54">
        <v>595</v>
      </c>
      <c r="B596" s="55">
        <v>3</v>
      </c>
      <c r="C596" s="56">
        <v>2518.2514975815602</v>
      </c>
      <c r="D596" s="60">
        <v>117.01779691171799</v>
      </c>
      <c r="E596" s="61">
        <v>177.19837818060199</v>
      </c>
      <c r="F596" s="61">
        <v>14.7665315150502</v>
      </c>
      <c r="G596" s="61">
        <f>'Primas Crédito'!F596</f>
        <v>79.884887511550602</v>
      </c>
      <c r="H596" s="61">
        <f t="shared" si="9"/>
        <v>94.651419026600806</v>
      </c>
      <c r="I596" s="56">
        <v>112</v>
      </c>
    </row>
    <row r="597" spans="1:9" x14ac:dyDescent="0.25">
      <c r="A597" s="54">
        <v>596</v>
      </c>
      <c r="B597" s="55">
        <v>1</v>
      </c>
      <c r="C597" s="56">
        <v>995.226178755457</v>
      </c>
      <c r="D597" s="60">
        <v>117.01779691171799</v>
      </c>
      <c r="E597" s="61">
        <v>177.19837818060199</v>
      </c>
      <c r="F597" s="61">
        <v>14.7665315150502</v>
      </c>
      <c r="G597" s="61">
        <f>'Primas Crédito'!F597</f>
        <v>79.884887511550602</v>
      </c>
      <c r="H597" s="61">
        <f t="shared" si="9"/>
        <v>94.651419026600806</v>
      </c>
      <c r="I597" s="56">
        <v>112</v>
      </c>
    </row>
    <row r="598" spans="1:9" x14ac:dyDescent="0.25">
      <c r="A598" s="54">
        <v>597</v>
      </c>
      <c r="B598" s="55">
        <v>3</v>
      </c>
      <c r="C598" s="56">
        <v>2961.1280200013398</v>
      </c>
      <c r="D598" s="60">
        <v>117.01779691171799</v>
      </c>
      <c r="E598" s="61">
        <v>177.19837818060199</v>
      </c>
      <c r="F598" s="61">
        <v>14.7665315150502</v>
      </c>
      <c r="G598" s="61">
        <f>'Primas Crédito'!F598</f>
        <v>79.884887511550602</v>
      </c>
      <c r="H598" s="61">
        <f t="shared" si="9"/>
        <v>94.651419026600806</v>
      </c>
      <c r="I598" s="56">
        <v>112</v>
      </c>
    </row>
    <row r="599" spans="1:9" x14ac:dyDescent="0.25">
      <c r="A599" s="54">
        <v>598</v>
      </c>
      <c r="B599" s="55">
        <v>1</v>
      </c>
      <c r="C599" s="56">
        <v>521.19844444633998</v>
      </c>
      <c r="D599" s="60">
        <v>117.01779691171799</v>
      </c>
      <c r="E599" s="61">
        <v>177.19837818060199</v>
      </c>
      <c r="F599" s="61">
        <v>14.7665315150502</v>
      </c>
      <c r="G599" s="61">
        <f>'Primas Crédito'!F599</f>
        <v>79.884887511550602</v>
      </c>
      <c r="H599" s="61">
        <f t="shared" si="9"/>
        <v>94.651419026600806</v>
      </c>
      <c r="I599" s="56">
        <v>112</v>
      </c>
    </row>
    <row r="600" spans="1:9" x14ac:dyDescent="0.25">
      <c r="A600" s="54">
        <v>599</v>
      </c>
      <c r="B600" s="55">
        <v>3</v>
      </c>
      <c r="C600" s="56">
        <v>3440.8199158677098</v>
      </c>
      <c r="D600" s="60">
        <v>117.01779691171799</v>
      </c>
      <c r="E600" s="61">
        <v>177.19837818060199</v>
      </c>
      <c r="F600" s="61">
        <v>14.7665315150502</v>
      </c>
      <c r="G600" s="61">
        <f>'Primas Crédito'!F600</f>
        <v>79.884887511550602</v>
      </c>
      <c r="H600" s="61">
        <f t="shared" si="9"/>
        <v>94.651419026600806</v>
      </c>
      <c r="I600" s="56">
        <v>112</v>
      </c>
    </row>
    <row r="601" spans="1:9" x14ac:dyDescent="0.25">
      <c r="A601" s="54">
        <v>600</v>
      </c>
      <c r="B601" s="55">
        <v>4</v>
      </c>
      <c r="C601" s="56">
        <v>4327.5877738528598</v>
      </c>
      <c r="D601" s="60">
        <v>117.01779691171799</v>
      </c>
      <c r="E601" s="61">
        <v>177.19837818060199</v>
      </c>
      <c r="F601" s="61">
        <v>14.7665315150502</v>
      </c>
      <c r="G601" s="61">
        <f>'Primas Crédito'!F601</f>
        <v>79.884887511550602</v>
      </c>
      <c r="H601" s="61">
        <f t="shared" si="9"/>
        <v>94.651419026600806</v>
      </c>
      <c r="I601" s="56">
        <v>112</v>
      </c>
    </row>
    <row r="602" spans="1:9" x14ac:dyDescent="0.25">
      <c r="A602" s="54">
        <v>601</v>
      </c>
      <c r="B602" s="55">
        <v>3</v>
      </c>
      <c r="C602" s="56">
        <v>2915.5792295979099</v>
      </c>
      <c r="D602" s="60">
        <v>117.01779691171799</v>
      </c>
      <c r="E602" s="61">
        <v>177.19837818060199</v>
      </c>
      <c r="F602" s="61">
        <v>14.7665315150502</v>
      </c>
      <c r="G602" s="61">
        <f>'Primas Crédito'!F602</f>
        <v>79.884887511550602</v>
      </c>
      <c r="H602" s="61">
        <f t="shared" si="9"/>
        <v>94.651419026600806</v>
      </c>
      <c r="I602" s="56">
        <v>112</v>
      </c>
    </row>
    <row r="603" spans="1:9" x14ac:dyDescent="0.25">
      <c r="A603" s="54">
        <v>602</v>
      </c>
      <c r="B603" s="55">
        <v>2</v>
      </c>
      <c r="C603" s="56">
        <v>2531.1728996438201</v>
      </c>
      <c r="D603" s="60">
        <v>117.01779691171799</v>
      </c>
      <c r="E603" s="61">
        <v>177.19837818060199</v>
      </c>
      <c r="F603" s="61">
        <v>14.7665315150502</v>
      </c>
      <c r="G603" s="61">
        <f>'Primas Crédito'!F603</f>
        <v>79.884887511550602</v>
      </c>
      <c r="H603" s="61">
        <f t="shared" si="9"/>
        <v>94.651419026600806</v>
      </c>
      <c r="I603" s="56">
        <v>112</v>
      </c>
    </row>
    <row r="604" spans="1:9" x14ac:dyDescent="0.25">
      <c r="A604" s="54">
        <v>603</v>
      </c>
      <c r="B604" s="55">
        <v>3</v>
      </c>
      <c r="C604" s="56">
        <v>4583.6965087562503</v>
      </c>
      <c r="D604" s="60">
        <v>117.01779691171799</v>
      </c>
      <c r="E604" s="61">
        <v>177.19837818060199</v>
      </c>
      <c r="F604" s="61">
        <v>14.7665315150502</v>
      </c>
      <c r="G604" s="61">
        <f>'Primas Crédito'!F604</f>
        <v>79.884887511550602</v>
      </c>
      <c r="H604" s="61">
        <f t="shared" si="9"/>
        <v>94.651419026600806</v>
      </c>
      <c r="I604" s="56">
        <v>112</v>
      </c>
    </row>
    <row r="605" spans="1:9" x14ac:dyDescent="0.25">
      <c r="A605" s="54">
        <v>604</v>
      </c>
      <c r="B605" s="55">
        <v>2</v>
      </c>
      <c r="C605" s="56">
        <v>1693.2998682661801</v>
      </c>
      <c r="D605" s="60">
        <v>117.01779691171799</v>
      </c>
      <c r="E605" s="61">
        <v>177.19837818060199</v>
      </c>
      <c r="F605" s="61">
        <v>14.7665315150502</v>
      </c>
      <c r="G605" s="61">
        <f>'Primas Crédito'!F605</f>
        <v>79.884887511550602</v>
      </c>
      <c r="H605" s="61">
        <f t="shared" si="9"/>
        <v>94.651419026600806</v>
      </c>
      <c r="I605" s="56">
        <v>112</v>
      </c>
    </row>
    <row r="606" spans="1:9" x14ac:dyDescent="0.25">
      <c r="A606" s="54">
        <v>605</v>
      </c>
      <c r="B606" s="55">
        <v>6</v>
      </c>
      <c r="C606" s="56">
        <v>7026.7256635538497</v>
      </c>
      <c r="D606" s="60">
        <v>117.01779691171799</v>
      </c>
      <c r="E606" s="61">
        <v>177.19837818060199</v>
      </c>
      <c r="F606" s="61">
        <v>14.7665315150502</v>
      </c>
      <c r="G606" s="61">
        <f>'Primas Crédito'!F606</f>
        <v>79.884887511550602</v>
      </c>
      <c r="H606" s="61">
        <f t="shared" si="9"/>
        <v>94.651419026600806</v>
      </c>
      <c r="I606" s="56">
        <v>112</v>
      </c>
    </row>
    <row r="607" spans="1:9" x14ac:dyDescent="0.25">
      <c r="A607" s="54">
        <v>606</v>
      </c>
      <c r="B607" s="55">
        <v>2</v>
      </c>
      <c r="C607" s="56">
        <v>2387.5707102840402</v>
      </c>
      <c r="D607" s="60">
        <v>117.01779691171799</v>
      </c>
      <c r="E607" s="61">
        <v>177.19837818060199</v>
      </c>
      <c r="F607" s="61">
        <v>14.7665315150502</v>
      </c>
      <c r="G607" s="61">
        <f>'Primas Crédito'!F607</f>
        <v>79.884887511550602</v>
      </c>
      <c r="H607" s="61">
        <f t="shared" si="9"/>
        <v>94.651419026600806</v>
      </c>
      <c r="I607" s="56">
        <v>112</v>
      </c>
    </row>
    <row r="608" spans="1:9" x14ac:dyDescent="0.25">
      <c r="A608" s="54">
        <v>607</v>
      </c>
      <c r="B608" s="55">
        <v>5</v>
      </c>
      <c r="C608" s="56">
        <v>5320.7870330850801</v>
      </c>
      <c r="D608" s="60">
        <v>117.01779691171799</v>
      </c>
      <c r="E608" s="61">
        <v>177.19837818060199</v>
      </c>
      <c r="F608" s="61">
        <v>14.7665315150502</v>
      </c>
      <c r="G608" s="61">
        <f>'Primas Crédito'!F608</f>
        <v>79.884887511550602</v>
      </c>
      <c r="H608" s="61">
        <f t="shared" si="9"/>
        <v>94.651419026600806</v>
      </c>
      <c r="I608" s="56">
        <v>112</v>
      </c>
    </row>
    <row r="609" spans="1:9" x14ac:dyDescent="0.25">
      <c r="A609" s="54">
        <v>608</v>
      </c>
      <c r="B609" s="55">
        <v>2</v>
      </c>
      <c r="C609" s="56">
        <v>1726.42729146135</v>
      </c>
      <c r="D609" s="60">
        <v>117.01779691171799</v>
      </c>
      <c r="E609" s="61">
        <v>177.19837818060199</v>
      </c>
      <c r="F609" s="61">
        <v>14.7665315150502</v>
      </c>
      <c r="G609" s="61">
        <f>'Primas Crédito'!F609</f>
        <v>79.884887511550602</v>
      </c>
      <c r="H609" s="61">
        <f t="shared" si="9"/>
        <v>94.651419026600806</v>
      </c>
      <c r="I609" s="56">
        <v>112</v>
      </c>
    </row>
    <row r="610" spans="1:9" x14ac:dyDescent="0.25">
      <c r="A610" s="54">
        <v>609</v>
      </c>
      <c r="B610" s="55">
        <v>3</v>
      </c>
      <c r="C610" s="56">
        <v>4489.7598803934397</v>
      </c>
      <c r="D610" s="60">
        <v>117.01779691171799</v>
      </c>
      <c r="E610" s="61">
        <v>177.19837818060199</v>
      </c>
      <c r="F610" s="61">
        <v>14.7665315150502</v>
      </c>
      <c r="G610" s="61">
        <f>'Primas Crédito'!F610</f>
        <v>79.884887511550602</v>
      </c>
      <c r="H610" s="61">
        <f t="shared" si="9"/>
        <v>94.651419026600806</v>
      </c>
      <c r="I610" s="56">
        <v>112</v>
      </c>
    </row>
    <row r="611" spans="1:9" x14ac:dyDescent="0.25">
      <c r="A611" s="54">
        <v>610</v>
      </c>
      <c r="B611" s="55">
        <v>4</v>
      </c>
      <c r="C611" s="56">
        <v>4161.4998111374198</v>
      </c>
      <c r="D611" s="60">
        <v>117.01779691171799</v>
      </c>
      <c r="E611" s="61">
        <v>177.19837818060199</v>
      </c>
      <c r="F611" s="61">
        <v>14.7665315150502</v>
      </c>
      <c r="G611" s="61">
        <f>'Primas Crédito'!F611</f>
        <v>79.884887511550602</v>
      </c>
      <c r="H611" s="61">
        <f t="shared" si="9"/>
        <v>94.651419026600806</v>
      </c>
      <c r="I611" s="56">
        <v>112</v>
      </c>
    </row>
    <row r="612" spans="1:9" x14ac:dyDescent="0.25">
      <c r="A612" s="54">
        <v>611</v>
      </c>
      <c r="B612" s="55">
        <v>3</v>
      </c>
      <c r="C612" s="56">
        <v>2683.7201322582</v>
      </c>
      <c r="D612" s="60">
        <v>117.01779691171799</v>
      </c>
      <c r="E612" s="61">
        <v>177.19837818060199</v>
      </c>
      <c r="F612" s="61">
        <v>14.7665315150502</v>
      </c>
      <c r="G612" s="61">
        <f>'Primas Crédito'!F612</f>
        <v>79.884887511550602</v>
      </c>
      <c r="H612" s="61">
        <f t="shared" si="9"/>
        <v>94.651419026600806</v>
      </c>
      <c r="I612" s="56">
        <v>112</v>
      </c>
    </row>
    <row r="613" spans="1:9" x14ac:dyDescent="0.25">
      <c r="A613" s="54">
        <v>612</v>
      </c>
      <c r="B613" s="55">
        <v>2</v>
      </c>
      <c r="C613" s="56">
        <v>1598.7481381001401</v>
      </c>
      <c r="D613" s="60">
        <v>117.01779691171799</v>
      </c>
      <c r="E613" s="61">
        <v>177.19837818060199</v>
      </c>
      <c r="F613" s="61">
        <v>14.7665315150502</v>
      </c>
      <c r="G613" s="61">
        <f>'Primas Crédito'!F613</f>
        <v>79.884887511550602</v>
      </c>
      <c r="H613" s="61">
        <f t="shared" si="9"/>
        <v>94.651419026600806</v>
      </c>
      <c r="I613" s="56">
        <v>112</v>
      </c>
    </row>
    <row r="614" spans="1:9" x14ac:dyDescent="0.25">
      <c r="A614" s="54">
        <v>613</v>
      </c>
      <c r="B614" s="55">
        <v>1</v>
      </c>
      <c r="C614" s="56">
        <v>628.77754042638901</v>
      </c>
      <c r="D614" s="60">
        <v>117.01779691171799</v>
      </c>
      <c r="E614" s="61">
        <v>177.19837818060199</v>
      </c>
      <c r="F614" s="61">
        <v>14.7665315150502</v>
      </c>
      <c r="G614" s="61">
        <f>'Primas Crédito'!F614</f>
        <v>79.884887511550602</v>
      </c>
      <c r="H614" s="61">
        <f t="shared" si="9"/>
        <v>94.651419026600806</v>
      </c>
      <c r="I614" s="56">
        <v>112</v>
      </c>
    </row>
    <row r="615" spans="1:9" x14ac:dyDescent="0.25">
      <c r="A615" s="54">
        <v>614</v>
      </c>
      <c r="B615" s="55">
        <v>2</v>
      </c>
      <c r="C615" s="56">
        <v>2637.57134351384</v>
      </c>
      <c r="D615" s="60">
        <v>117.01779691171799</v>
      </c>
      <c r="E615" s="61">
        <v>177.19837818060199</v>
      </c>
      <c r="F615" s="61">
        <v>14.7665315150502</v>
      </c>
      <c r="G615" s="61">
        <f>'Primas Crédito'!F615</f>
        <v>79.884887511550602</v>
      </c>
      <c r="H615" s="61">
        <f t="shared" si="9"/>
        <v>94.651419026600806</v>
      </c>
      <c r="I615" s="56">
        <v>112</v>
      </c>
    </row>
    <row r="616" spans="1:9" x14ac:dyDescent="0.25">
      <c r="A616" s="54">
        <v>615</v>
      </c>
      <c r="B616" s="55">
        <v>3</v>
      </c>
      <c r="C616" s="56">
        <v>3685.9553877937701</v>
      </c>
      <c r="D616" s="60">
        <v>117.01779691171799</v>
      </c>
      <c r="E616" s="61">
        <v>177.19837818060199</v>
      </c>
      <c r="F616" s="61">
        <v>14.7665315150502</v>
      </c>
      <c r="G616" s="61">
        <f>'Primas Crédito'!F616</f>
        <v>79.884887511550602</v>
      </c>
      <c r="H616" s="61">
        <f t="shared" si="9"/>
        <v>94.651419026600806</v>
      </c>
      <c r="I616" s="56">
        <v>112</v>
      </c>
    </row>
    <row r="617" spans="1:9" x14ac:dyDescent="0.25">
      <c r="A617" s="54">
        <v>616</v>
      </c>
      <c r="B617" s="55">
        <v>1</v>
      </c>
      <c r="C617" s="56">
        <v>1006.1886892062701</v>
      </c>
      <c r="D617" s="60">
        <v>117.01779691171799</v>
      </c>
      <c r="E617" s="61">
        <v>177.19837818060199</v>
      </c>
      <c r="F617" s="61">
        <v>14.7665315150502</v>
      </c>
      <c r="G617" s="61">
        <f>'Primas Crédito'!F617</f>
        <v>79.884887511550602</v>
      </c>
      <c r="H617" s="61">
        <f t="shared" si="9"/>
        <v>94.651419026600806</v>
      </c>
      <c r="I617" s="56">
        <v>112</v>
      </c>
    </row>
    <row r="618" spans="1:9" x14ac:dyDescent="0.25">
      <c r="A618" s="54">
        <v>617</v>
      </c>
      <c r="B618" s="55">
        <v>1</v>
      </c>
      <c r="C618" s="56">
        <v>1183.4789185161201</v>
      </c>
      <c r="D618" s="60">
        <v>117.01779691171799</v>
      </c>
      <c r="E618" s="61">
        <v>177.19837818060199</v>
      </c>
      <c r="F618" s="61">
        <v>14.7665315150502</v>
      </c>
      <c r="G618" s="61">
        <f>'Primas Crédito'!F618</f>
        <v>79.884887511550602</v>
      </c>
      <c r="H618" s="61">
        <f t="shared" si="9"/>
        <v>94.651419026600806</v>
      </c>
      <c r="I618" s="56">
        <v>112</v>
      </c>
    </row>
    <row r="619" spans="1:9" x14ac:dyDescent="0.25">
      <c r="A619" s="54">
        <v>618</v>
      </c>
      <c r="B619" s="55">
        <v>2</v>
      </c>
      <c r="C619" s="56">
        <v>2029.5103933632099</v>
      </c>
      <c r="D619" s="60">
        <v>117.01779691171799</v>
      </c>
      <c r="E619" s="61">
        <v>177.19837818060199</v>
      </c>
      <c r="F619" s="61">
        <v>14.7665315150502</v>
      </c>
      <c r="G619" s="61">
        <f>'Primas Crédito'!F619</f>
        <v>79.884887511550602</v>
      </c>
      <c r="H619" s="61">
        <f t="shared" si="9"/>
        <v>94.651419026600806</v>
      </c>
      <c r="I619" s="56">
        <v>112</v>
      </c>
    </row>
    <row r="620" spans="1:9" x14ac:dyDescent="0.25">
      <c r="A620" s="54">
        <v>619</v>
      </c>
      <c r="B620" s="55">
        <v>3</v>
      </c>
      <c r="C620" s="56">
        <v>2359.0602388453699</v>
      </c>
      <c r="D620" s="60">
        <v>117.01779691171799</v>
      </c>
      <c r="E620" s="61">
        <v>177.19837818060199</v>
      </c>
      <c r="F620" s="61">
        <v>14.7665315150502</v>
      </c>
      <c r="G620" s="61">
        <f>'Primas Crédito'!F620</f>
        <v>79.884887511550602</v>
      </c>
      <c r="H620" s="61">
        <f t="shared" si="9"/>
        <v>94.651419026600806</v>
      </c>
      <c r="I620" s="56">
        <v>112</v>
      </c>
    </row>
    <row r="621" spans="1:9" x14ac:dyDescent="0.25">
      <c r="A621" s="54">
        <v>620</v>
      </c>
      <c r="B621" s="55">
        <v>6</v>
      </c>
      <c r="C621" s="56">
        <v>5651.78916249143</v>
      </c>
      <c r="D621" s="60">
        <v>117.01779691171799</v>
      </c>
      <c r="E621" s="61">
        <v>177.19837818060199</v>
      </c>
      <c r="F621" s="61">
        <v>14.7665315150502</v>
      </c>
      <c r="G621" s="61">
        <f>'Primas Crédito'!F621</f>
        <v>79.884887511550602</v>
      </c>
      <c r="H621" s="61">
        <f t="shared" si="9"/>
        <v>94.651419026600806</v>
      </c>
      <c r="I621" s="56">
        <v>112</v>
      </c>
    </row>
    <row r="622" spans="1:9" x14ac:dyDescent="0.25">
      <c r="A622" s="54">
        <v>621</v>
      </c>
      <c r="B622" s="55">
        <v>3</v>
      </c>
      <c r="C622" s="56">
        <v>2746.40942035837</v>
      </c>
      <c r="D622" s="60">
        <v>117.01779691171799</v>
      </c>
      <c r="E622" s="61">
        <v>177.19837818060199</v>
      </c>
      <c r="F622" s="61">
        <v>14.7665315150502</v>
      </c>
      <c r="G622" s="61">
        <f>'Primas Crédito'!F622</f>
        <v>79.884887511550602</v>
      </c>
      <c r="H622" s="61">
        <f t="shared" si="9"/>
        <v>94.651419026600806</v>
      </c>
      <c r="I622" s="56">
        <v>112</v>
      </c>
    </row>
    <row r="623" spans="1:9" x14ac:dyDescent="0.25">
      <c r="A623" s="54">
        <v>622</v>
      </c>
      <c r="B623" s="55">
        <v>1</v>
      </c>
      <c r="C623" s="56">
        <v>1114.41159100664</v>
      </c>
      <c r="D623" s="60">
        <v>117.01779691171799</v>
      </c>
      <c r="E623" s="61">
        <v>177.19837818060199</v>
      </c>
      <c r="F623" s="61">
        <v>14.7665315150502</v>
      </c>
      <c r="G623" s="61">
        <f>'Primas Crédito'!F623</f>
        <v>79.884887511550602</v>
      </c>
      <c r="H623" s="61">
        <f t="shared" si="9"/>
        <v>94.651419026600806</v>
      </c>
      <c r="I623" s="56">
        <v>112</v>
      </c>
    </row>
    <row r="624" spans="1:9" x14ac:dyDescent="0.25">
      <c r="A624" s="54">
        <v>623</v>
      </c>
      <c r="B624" s="55">
        <v>4</v>
      </c>
      <c r="C624" s="56">
        <v>4777.2792362922301</v>
      </c>
      <c r="D624" s="60">
        <v>117.01779691171799</v>
      </c>
      <c r="E624" s="61">
        <v>177.19837818060199</v>
      </c>
      <c r="F624" s="61">
        <v>14.7665315150502</v>
      </c>
      <c r="G624" s="61">
        <f>'Primas Crédito'!F624</f>
        <v>79.884887511550602</v>
      </c>
      <c r="H624" s="61">
        <f t="shared" si="9"/>
        <v>94.651419026600806</v>
      </c>
      <c r="I624" s="56">
        <v>112</v>
      </c>
    </row>
    <row r="625" spans="1:9" x14ac:dyDescent="0.25">
      <c r="A625" s="54">
        <v>624</v>
      </c>
      <c r="B625" s="55">
        <v>5</v>
      </c>
      <c r="C625" s="56">
        <v>6170.8021433223803</v>
      </c>
      <c r="D625" s="60">
        <v>117.01779691171799</v>
      </c>
      <c r="E625" s="61">
        <v>177.19837818060199</v>
      </c>
      <c r="F625" s="61">
        <v>14.7665315150502</v>
      </c>
      <c r="G625" s="61">
        <f>'Primas Crédito'!F625</f>
        <v>79.884887511550602</v>
      </c>
      <c r="H625" s="61">
        <f t="shared" si="9"/>
        <v>94.651419026600806</v>
      </c>
      <c r="I625" s="56">
        <v>112</v>
      </c>
    </row>
    <row r="626" spans="1:9" x14ac:dyDescent="0.25">
      <c r="A626" s="54">
        <v>625</v>
      </c>
      <c r="B626" s="55">
        <v>8</v>
      </c>
      <c r="C626" s="56">
        <v>9375.8393767289708</v>
      </c>
      <c r="D626" s="60">
        <v>117.01779691171799</v>
      </c>
      <c r="E626" s="61">
        <v>177.19837818060199</v>
      </c>
      <c r="F626" s="61">
        <v>14.7665315150502</v>
      </c>
      <c r="G626" s="61">
        <f>'Primas Crédito'!F626</f>
        <v>79.884887511550602</v>
      </c>
      <c r="H626" s="61">
        <f t="shared" si="9"/>
        <v>94.651419026600806</v>
      </c>
      <c r="I626" s="56">
        <v>112</v>
      </c>
    </row>
    <row r="627" spans="1:9" x14ac:dyDescent="0.25">
      <c r="A627" s="54">
        <v>626</v>
      </c>
      <c r="B627" s="55">
        <v>1</v>
      </c>
      <c r="C627" s="56">
        <v>969.44559428099296</v>
      </c>
      <c r="D627" s="60">
        <v>117.01779691171799</v>
      </c>
      <c r="E627" s="61">
        <v>177.19837818060199</v>
      </c>
      <c r="F627" s="61">
        <v>14.7665315150502</v>
      </c>
      <c r="G627" s="61">
        <f>'Primas Crédito'!F627</f>
        <v>79.884887511550602</v>
      </c>
      <c r="H627" s="61">
        <f t="shared" si="9"/>
        <v>94.651419026600806</v>
      </c>
      <c r="I627" s="56">
        <v>112</v>
      </c>
    </row>
    <row r="628" spans="1:9" x14ac:dyDescent="0.25">
      <c r="A628" s="54">
        <v>627</v>
      </c>
      <c r="B628" s="55">
        <v>3</v>
      </c>
      <c r="C628" s="56">
        <v>2405.80195846166</v>
      </c>
      <c r="D628" s="60">
        <v>117.01779691171799</v>
      </c>
      <c r="E628" s="61">
        <v>177.19837818060199</v>
      </c>
      <c r="F628" s="61">
        <v>14.7665315150502</v>
      </c>
      <c r="G628" s="61">
        <f>'Primas Crédito'!F628</f>
        <v>79.884887511550602</v>
      </c>
      <c r="H628" s="61">
        <f t="shared" si="9"/>
        <v>94.651419026600806</v>
      </c>
      <c r="I628" s="56">
        <v>112</v>
      </c>
    </row>
    <row r="629" spans="1:9" x14ac:dyDescent="0.25">
      <c r="A629" s="54">
        <v>628</v>
      </c>
      <c r="B629" s="55">
        <v>2</v>
      </c>
      <c r="C629" s="56">
        <v>2460.8784317844902</v>
      </c>
      <c r="D629" s="60">
        <v>117.01779691171799</v>
      </c>
      <c r="E629" s="61">
        <v>177.19837818060199</v>
      </c>
      <c r="F629" s="61">
        <v>14.7665315150502</v>
      </c>
      <c r="G629" s="61">
        <f>'Primas Crédito'!F629</f>
        <v>79.884887511550602</v>
      </c>
      <c r="H629" s="61">
        <f t="shared" si="9"/>
        <v>94.651419026600806</v>
      </c>
      <c r="I629" s="56">
        <v>112</v>
      </c>
    </row>
    <row r="630" spans="1:9" x14ac:dyDescent="0.25">
      <c r="A630" s="54">
        <v>629</v>
      </c>
      <c r="B630" s="55">
        <v>5</v>
      </c>
      <c r="C630" s="56">
        <v>5087.14670081855</v>
      </c>
      <c r="D630" s="60">
        <v>117.01779691171799</v>
      </c>
      <c r="E630" s="61">
        <v>177.19837818060199</v>
      </c>
      <c r="F630" s="61">
        <v>14.7665315150502</v>
      </c>
      <c r="G630" s="61">
        <f>'Primas Crédito'!F630</f>
        <v>79.884887511550602</v>
      </c>
      <c r="H630" s="61">
        <f t="shared" si="9"/>
        <v>94.651419026600806</v>
      </c>
      <c r="I630" s="56">
        <v>112</v>
      </c>
    </row>
    <row r="631" spans="1:9" x14ac:dyDescent="0.25">
      <c r="A631" s="54">
        <v>630</v>
      </c>
      <c r="B631" s="55">
        <v>2</v>
      </c>
      <c r="C631" s="56">
        <v>1495.0629543974201</v>
      </c>
      <c r="D631" s="60">
        <v>117.01779691171799</v>
      </c>
      <c r="E631" s="61">
        <v>177.19837818060199</v>
      </c>
      <c r="F631" s="61">
        <v>14.7665315150502</v>
      </c>
      <c r="G631" s="61">
        <f>'Primas Crédito'!F631</f>
        <v>79.884887511550602</v>
      </c>
      <c r="H631" s="61">
        <f t="shared" si="9"/>
        <v>94.651419026600806</v>
      </c>
      <c r="I631" s="56">
        <v>112</v>
      </c>
    </row>
    <row r="632" spans="1:9" x14ac:dyDescent="0.25">
      <c r="A632" s="54">
        <v>631</v>
      </c>
      <c r="B632" s="55">
        <v>5</v>
      </c>
      <c r="C632" s="56">
        <v>5074.6576701966997</v>
      </c>
      <c r="D632" s="60">
        <v>117.01779691171799</v>
      </c>
      <c r="E632" s="61">
        <v>177.19837818060199</v>
      </c>
      <c r="F632" s="61">
        <v>14.7665315150502</v>
      </c>
      <c r="G632" s="61">
        <f>'Primas Crédito'!F632</f>
        <v>79.884887511550602</v>
      </c>
      <c r="H632" s="61">
        <f t="shared" si="9"/>
        <v>94.651419026600806</v>
      </c>
      <c r="I632" s="56">
        <v>112</v>
      </c>
    </row>
    <row r="633" spans="1:9" x14ac:dyDescent="0.25">
      <c r="A633" s="54">
        <v>632</v>
      </c>
      <c r="B633" s="55">
        <v>2</v>
      </c>
      <c r="C633" s="56">
        <v>1657.07096058655</v>
      </c>
      <c r="D633" s="60">
        <v>117.01779691171799</v>
      </c>
      <c r="E633" s="61">
        <v>177.19837818060199</v>
      </c>
      <c r="F633" s="61">
        <v>14.7665315150502</v>
      </c>
      <c r="G633" s="61">
        <f>'Primas Crédito'!F633</f>
        <v>79.884887511550602</v>
      </c>
      <c r="H633" s="61">
        <f t="shared" si="9"/>
        <v>94.651419026600806</v>
      </c>
      <c r="I633" s="56">
        <v>112</v>
      </c>
    </row>
    <row r="634" spans="1:9" x14ac:dyDescent="0.25">
      <c r="A634" s="54">
        <v>633</v>
      </c>
      <c r="B634" s="55">
        <v>3</v>
      </c>
      <c r="C634" s="56">
        <v>3005.0393632853202</v>
      </c>
      <c r="D634" s="60">
        <v>117.01779691171799</v>
      </c>
      <c r="E634" s="61">
        <v>177.19837818060199</v>
      </c>
      <c r="F634" s="61">
        <v>14.7665315150502</v>
      </c>
      <c r="G634" s="61">
        <f>'Primas Crédito'!F634</f>
        <v>79.884887511550602</v>
      </c>
      <c r="H634" s="61">
        <f t="shared" si="9"/>
        <v>94.651419026600806</v>
      </c>
      <c r="I634" s="56">
        <v>112</v>
      </c>
    </row>
    <row r="635" spans="1:9" x14ac:dyDescent="0.25">
      <c r="A635" s="54">
        <v>634</v>
      </c>
      <c r="B635" s="55">
        <v>4</v>
      </c>
      <c r="C635" s="56">
        <v>3691.9673623132899</v>
      </c>
      <c r="D635" s="60">
        <v>117.01779691171799</v>
      </c>
      <c r="E635" s="61">
        <v>177.19837818060199</v>
      </c>
      <c r="F635" s="61">
        <v>14.7665315150502</v>
      </c>
      <c r="G635" s="61">
        <f>'Primas Crédito'!F635</f>
        <v>79.884887511550602</v>
      </c>
      <c r="H635" s="61">
        <f t="shared" si="9"/>
        <v>94.651419026600806</v>
      </c>
      <c r="I635" s="56">
        <v>112</v>
      </c>
    </row>
    <row r="636" spans="1:9" x14ac:dyDescent="0.25">
      <c r="A636" s="54">
        <v>635</v>
      </c>
      <c r="B636" s="55">
        <v>2</v>
      </c>
      <c r="C636" s="56">
        <v>2203.5007470428</v>
      </c>
      <c r="D636" s="60">
        <v>117.01779691171799</v>
      </c>
      <c r="E636" s="61">
        <v>177.19837818060199</v>
      </c>
      <c r="F636" s="61">
        <v>14.7665315150502</v>
      </c>
      <c r="G636" s="61">
        <f>'Primas Crédito'!F636</f>
        <v>79.884887511550602</v>
      </c>
      <c r="H636" s="61">
        <f t="shared" si="9"/>
        <v>94.651419026600806</v>
      </c>
      <c r="I636" s="56">
        <v>112</v>
      </c>
    </row>
    <row r="637" spans="1:9" x14ac:dyDescent="0.25">
      <c r="A637" s="54">
        <v>636</v>
      </c>
      <c r="B637" s="55">
        <v>3</v>
      </c>
      <c r="C637" s="56">
        <v>2956.48836071193</v>
      </c>
      <c r="D637" s="60">
        <v>117.01779691171799</v>
      </c>
      <c r="E637" s="61">
        <v>177.19837818060199</v>
      </c>
      <c r="F637" s="61">
        <v>14.7665315150502</v>
      </c>
      <c r="G637" s="61">
        <f>'Primas Crédito'!F637</f>
        <v>79.884887511550602</v>
      </c>
      <c r="H637" s="61">
        <f t="shared" si="9"/>
        <v>94.651419026600806</v>
      </c>
      <c r="I637" s="56">
        <v>112</v>
      </c>
    </row>
    <row r="638" spans="1:9" x14ac:dyDescent="0.25">
      <c r="A638" s="54">
        <v>637</v>
      </c>
      <c r="B638" s="55">
        <v>1</v>
      </c>
      <c r="C638" s="56">
        <v>1264.8867159004801</v>
      </c>
      <c r="D638" s="60">
        <v>117.01779691171799</v>
      </c>
      <c r="E638" s="61">
        <v>177.19837818060199</v>
      </c>
      <c r="F638" s="61">
        <v>14.7665315150502</v>
      </c>
      <c r="G638" s="61">
        <f>'Primas Crédito'!F638</f>
        <v>79.884887511550602</v>
      </c>
      <c r="H638" s="61">
        <f t="shared" si="9"/>
        <v>94.651419026600806</v>
      </c>
      <c r="I638" s="56">
        <v>112</v>
      </c>
    </row>
    <row r="639" spans="1:9" x14ac:dyDescent="0.25">
      <c r="A639" s="54">
        <v>638</v>
      </c>
      <c r="B639" s="55">
        <v>0</v>
      </c>
      <c r="C639" s="56">
        <v>0</v>
      </c>
      <c r="D639" s="60">
        <v>117.01779691171799</v>
      </c>
      <c r="E639" s="61">
        <v>177.19837818060199</v>
      </c>
      <c r="F639" s="61">
        <v>14.7665315150502</v>
      </c>
      <c r="G639" s="61">
        <f>'Primas Crédito'!F639</f>
        <v>79.884887511550602</v>
      </c>
      <c r="H639" s="61">
        <f t="shared" si="9"/>
        <v>94.651419026600806</v>
      </c>
      <c r="I639" s="56">
        <v>112</v>
      </c>
    </row>
    <row r="640" spans="1:9" x14ac:dyDescent="0.25">
      <c r="A640" s="54">
        <v>639</v>
      </c>
      <c r="B640" s="55">
        <v>2</v>
      </c>
      <c r="C640" s="56">
        <v>2142.51189563359</v>
      </c>
      <c r="D640" s="60">
        <v>117.01779691171799</v>
      </c>
      <c r="E640" s="61">
        <v>177.19837818060199</v>
      </c>
      <c r="F640" s="61">
        <v>14.7665315150502</v>
      </c>
      <c r="G640" s="61">
        <f>'Primas Crédito'!F640</f>
        <v>79.884887511550602</v>
      </c>
      <c r="H640" s="61">
        <f t="shared" si="9"/>
        <v>94.651419026600806</v>
      </c>
      <c r="I640" s="56">
        <v>112</v>
      </c>
    </row>
    <row r="641" spans="1:9" x14ac:dyDescent="0.25">
      <c r="A641" s="54">
        <v>640</v>
      </c>
      <c r="B641" s="55">
        <v>4</v>
      </c>
      <c r="C641" s="56">
        <v>4437.2187920240503</v>
      </c>
      <c r="D641" s="60">
        <v>117.01779691171799</v>
      </c>
      <c r="E641" s="61">
        <v>177.19837818060199</v>
      </c>
      <c r="F641" s="61">
        <v>14.7665315150502</v>
      </c>
      <c r="G641" s="61">
        <f>'Primas Crédito'!F641</f>
        <v>79.884887511550602</v>
      </c>
      <c r="H641" s="61">
        <f t="shared" si="9"/>
        <v>94.651419026600806</v>
      </c>
      <c r="I641" s="56">
        <v>112</v>
      </c>
    </row>
    <row r="642" spans="1:9" x14ac:dyDescent="0.25">
      <c r="A642" s="54">
        <v>641</v>
      </c>
      <c r="B642" s="55">
        <v>1</v>
      </c>
      <c r="C642" s="56">
        <v>790.76323393611904</v>
      </c>
      <c r="D642" s="60">
        <v>117.01779691171799</v>
      </c>
      <c r="E642" s="61">
        <v>177.19837818060199</v>
      </c>
      <c r="F642" s="61">
        <v>14.7665315150502</v>
      </c>
      <c r="G642" s="61">
        <f>'Primas Crédito'!F642</f>
        <v>79.884887511550602</v>
      </c>
      <c r="H642" s="61">
        <f t="shared" si="9"/>
        <v>94.651419026600806</v>
      </c>
      <c r="I642" s="56">
        <v>112</v>
      </c>
    </row>
    <row r="643" spans="1:9" x14ac:dyDescent="0.25">
      <c r="A643" s="54">
        <v>642</v>
      </c>
      <c r="B643" s="55">
        <v>2</v>
      </c>
      <c r="C643" s="56">
        <v>2292.8824790342301</v>
      </c>
      <c r="D643" s="60">
        <v>117.01779691171799</v>
      </c>
      <c r="E643" s="61">
        <v>177.19837818060199</v>
      </c>
      <c r="F643" s="61">
        <v>14.7665315150502</v>
      </c>
      <c r="G643" s="61">
        <f>'Primas Crédito'!F643</f>
        <v>79.884887511550602</v>
      </c>
      <c r="H643" s="61">
        <f t="shared" ref="H643:H706" si="10">G643+F643</f>
        <v>94.651419026600806</v>
      </c>
      <c r="I643" s="56">
        <v>112</v>
      </c>
    </row>
    <row r="644" spans="1:9" x14ac:dyDescent="0.25">
      <c r="A644" s="54">
        <v>643</v>
      </c>
      <c r="B644" s="55">
        <v>1</v>
      </c>
      <c r="C644" s="56">
        <v>568.01803885161098</v>
      </c>
      <c r="D644" s="60">
        <v>117.01779691171799</v>
      </c>
      <c r="E644" s="61">
        <v>177.19837818060199</v>
      </c>
      <c r="F644" s="61">
        <v>14.7665315150502</v>
      </c>
      <c r="G644" s="61">
        <f>'Primas Crédito'!F644</f>
        <v>79.884887511550602</v>
      </c>
      <c r="H644" s="61">
        <f t="shared" si="10"/>
        <v>94.651419026600806</v>
      </c>
      <c r="I644" s="56">
        <v>112</v>
      </c>
    </row>
    <row r="645" spans="1:9" x14ac:dyDescent="0.25">
      <c r="A645" s="54">
        <v>644</v>
      </c>
      <c r="B645" s="55">
        <v>2</v>
      </c>
      <c r="C645" s="56">
        <v>2015.45928896278</v>
      </c>
      <c r="D645" s="60">
        <v>117.01779691171799</v>
      </c>
      <c r="E645" s="61">
        <v>177.19837818060199</v>
      </c>
      <c r="F645" s="61">
        <v>14.7665315150502</v>
      </c>
      <c r="G645" s="61">
        <f>'Primas Crédito'!F645</f>
        <v>79.884887511550602</v>
      </c>
      <c r="H645" s="61">
        <f t="shared" si="10"/>
        <v>94.651419026600806</v>
      </c>
      <c r="I645" s="56">
        <v>112</v>
      </c>
    </row>
    <row r="646" spans="1:9" x14ac:dyDescent="0.25">
      <c r="A646" s="54">
        <v>645</v>
      </c>
      <c r="B646" s="55">
        <v>2</v>
      </c>
      <c r="C646" s="56">
        <v>2115.9861533704402</v>
      </c>
      <c r="D646" s="60">
        <v>117.01779691171799</v>
      </c>
      <c r="E646" s="61">
        <v>177.19837818060199</v>
      </c>
      <c r="F646" s="61">
        <v>14.7665315150502</v>
      </c>
      <c r="G646" s="61">
        <f>'Primas Crédito'!F646</f>
        <v>79.884887511550602</v>
      </c>
      <c r="H646" s="61">
        <f t="shared" si="10"/>
        <v>94.651419026600806</v>
      </c>
      <c r="I646" s="56">
        <v>112</v>
      </c>
    </row>
    <row r="647" spans="1:9" x14ac:dyDescent="0.25">
      <c r="A647" s="54">
        <v>646</v>
      </c>
      <c r="B647" s="55">
        <v>2</v>
      </c>
      <c r="C647" s="56">
        <v>2660.0968052244798</v>
      </c>
      <c r="D647" s="60">
        <v>117.01779691171799</v>
      </c>
      <c r="E647" s="61">
        <v>177.19837818060199</v>
      </c>
      <c r="F647" s="61">
        <v>14.7665315150502</v>
      </c>
      <c r="G647" s="61">
        <f>'Primas Crédito'!F647</f>
        <v>79.884887511550602</v>
      </c>
      <c r="H647" s="61">
        <f t="shared" si="10"/>
        <v>94.651419026600806</v>
      </c>
      <c r="I647" s="56">
        <v>112</v>
      </c>
    </row>
    <row r="648" spans="1:9" x14ac:dyDescent="0.25">
      <c r="A648" s="54">
        <v>647</v>
      </c>
      <c r="B648" s="55">
        <v>5</v>
      </c>
      <c r="C648" s="56">
        <v>5885.9791675496399</v>
      </c>
      <c r="D648" s="60">
        <v>117.01779691171799</v>
      </c>
      <c r="E648" s="61">
        <v>177.19837818060199</v>
      </c>
      <c r="F648" s="61">
        <v>14.7665315150502</v>
      </c>
      <c r="G648" s="61">
        <f>'Primas Crédito'!F648</f>
        <v>79.884887511550602</v>
      </c>
      <c r="H648" s="61">
        <f t="shared" si="10"/>
        <v>94.651419026600806</v>
      </c>
      <c r="I648" s="56">
        <v>112</v>
      </c>
    </row>
    <row r="649" spans="1:9" x14ac:dyDescent="0.25">
      <c r="A649" s="54">
        <v>648</v>
      </c>
      <c r="B649" s="55">
        <v>4</v>
      </c>
      <c r="C649" s="56">
        <v>4805.7935644004901</v>
      </c>
      <c r="D649" s="60">
        <v>117.01779691171799</v>
      </c>
      <c r="E649" s="61">
        <v>177.19837818060199</v>
      </c>
      <c r="F649" s="61">
        <v>14.7665315150502</v>
      </c>
      <c r="G649" s="61">
        <f>'Primas Crédito'!F649</f>
        <v>79.884887511550602</v>
      </c>
      <c r="H649" s="61">
        <f t="shared" si="10"/>
        <v>94.651419026600806</v>
      </c>
      <c r="I649" s="56">
        <v>112</v>
      </c>
    </row>
    <row r="650" spans="1:9" x14ac:dyDescent="0.25">
      <c r="A650" s="54">
        <v>649</v>
      </c>
      <c r="B650" s="55">
        <v>4</v>
      </c>
      <c r="C650" s="56">
        <v>4906.4794203144302</v>
      </c>
      <c r="D650" s="60">
        <v>117.01779691171799</v>
      </c>
      <c r="E650" s="61">
        <v>177.19837818060199</v>
      </c>
      <c r="F650" s="61">
        <v>14.7665315150502</v>
      </c>
      <c r="G650" s="61">
        <f>'Primas Crédito'!F650</f>
        <v>79.884887511550602</v>
      </c>
      <c r="H650" s="61">
        <f t="shared" si="10"/>
        <v>94.651419026600806</v>
      </c>
      <c r="I650" s="56">
        <v>112</v>
      </c>
    </row>
    <row r="651" spans="1:9" x14ac:dyDescent="0.25">
      <c r="A651" s="54">
        <v>650</v>
      </c>
      <c r="B651" s="55">
        <v>3</v>
      </c>
      <c r="C651" s="56">
        <v>4247.5124887007696</v>
      </c>
      <c r="D651" s="60">
        <v>117.01779691171799</v>
      </c>
      <c r="E651" s="61">
        <v>177.19837818060199</v>
      </c>
      <c r="F651" s="61">
        <v>14.7665315150502</v>
      </c>
      <c r="G651" s="61">
        <f>'Primas Crédito'!F651</f>
        <v>79.884887511550602</v>
      </c>
      <c r="H651" s="61">
        <f t="shared" si="10"/>
        <v>94.651419026600806</v>
      </c>
      <c r="I651" s="56">
        <v>112</v>
      </c>
    </row>
    <row r="652" spans="1:9" x14ac:dyDescent="0.25">
      <c r="A652" s="54">
        <v>651</v>
      </c>
      <c r="B652" s="55">
        <v>3</v>
      </c>
      <c r="C652" s="56">
        <v>2883.1614586467299</v>
      </c>
      <c r="D652" s="60">
        <v>117.01779691171799</v>
      </c>
      <c r="E652" s="61">
        <v>177.19837818060199</v>
      </c>
      <c r="F652" s="61">
        <v>14.7665315150502</v>
      </c>
      <c r="G652" s="61">
        <f>'Primas Crédito'!F652</f>
        <v>79.884887511550602</v>
      </c>
      <c r="H652" s="61">
        <f t="shared" si="10"/>
        <v>94.651419026600806</v>
      </c>
      <c r="I652" s="56">
        <v>112</v>
      </c>
    </row>
    <row r="653" spans="1:9" x14ac:dyDescent="0.25">
      <c r="A653" s="54">
        <v>652</v>
      </c>
      <c r="B653" s="55">
        <v>2</v>
      </c>
      <c r="C653" s="56">
        <v>2041.6516210780401</v>
      </c>
      <c r="D653" s="60">
        <v>117.01779691171799</v>
      </c>
      <c r="E653" s="61">
        <v>177.19837818060199</v>
      </c>
      <c r="F653" s="61">
        <v>14.7665315150502</v>
      </c>
      <c r="G653" s="61">
        <f>'Primas Crédito'!F653</f>
        <v>79.884887511550602</v>
      </c>
      <c r="H653" s="61">
        <f t="shared" si="10"/>
        <v>94.651419026600806</v>
      </c>
      <c r="I653" s="56">
        <v>112</v>
      </c>
    </row>
    <row r="654" spans="1:9" x14ac:dyDescent="0.25">
      <c r="A654" s="54">
        <v>653</v>
      </c>
      <c r="B654" s="55">
        <v>0</v>
      </c>
      <c r="C654" s="56">
        <v>0</v>
      </c>
      <c r="D654" s="60">
        <v>117.01779691171799</v>
      </c>
      <c r="E654" s="61">
        <v>177.19837818060199</v>
      </c>
      <c r="F654" s="61">
        <v>14.7665315150502</v>
      </c>
      <c r="G654" s="61">
        <f>'Primas Crédito'!F654</f>
        <v>79.884887511550602</v>
      </c>
      <c r="H654" s="61">
        <f t="shared" si="10"/>
        <v>94.651419026600806</v>
      </c>
      <c r="I654" s="56">
        <v>112</v>
      </c>
    </row>
    <row r="655" spans="1:9" x14ac:dyDescent="0.25">
      <c r="A655" s="54">
        <v>654</v>
      </c>
      <c r="B655" s="55">
        <v>3</v>
      </c>
      <c r="C655" s="56">
        <v>3773.4614738822502</v>
      </c>
      <c r="D655" s="60">
        <v>117.01779691171799</v>
      </c>
      <c r="E655" s="61">
        <v>177.19837818060199</v>
      </c>
      <c r="F655" s="61">
        <v>14.7665315150502</v>
      </c>
      <c r="G655" s="61">
        <f>'Primas Crédito'!F655</f>
        <v>79.884887511550602</v>
      </c>
      <c r="H655" s="61">
        <f t="shared" si="10"/>
        <v>94.651419026600806</v>
      </c>
      <c r="I655" s="56">
        <v>112</v>
      </c>
    </row>
    <row r="656" spans="1:9" x14ac:dyDescent="0.25">
      <c r="A656" s="54">
        <v>655</v>
      </c>
      <c r="B656" s="55">
        <v>2</v>
      </c>
      <c r="C656" s="56">
        <v>3058.8640490756402</v>
      </c>
      <c r="D656" s="60">
        <v>117.01779691171799</v>
      </c>
      <c r="E656" s="61">
        <v>177.19837818060199</v>
      </c>
      <c r="F656" s="61">
        <v>14.7665315150502</v>
      </c>
      <c r="G656" s="61">
        <f>'Primas Crédito'!F656</f>
        <v>79.884887511550602</v>
      </c>
      <c r="H656" s="61">
        <f t="shared" si="10"/>
        <v>94.651419026600806</v>
      </c>
      <c r="I656" s="56">
        <v>112</v>
      </c>
    </row>
    <row r="657" spans="1:9" x14ac:dyDescent="0.25">
      <c r="A657" s="54">
        <v>656</v>
      </c>
      <c r="B657" s="55">
        <v>4</v>
      </c>
      <c r="C657" s="56">
        <v>4294.4613207745597</v>
      </c>
      <c r="D657" s="60">
        <v>117.01779691171799</v>
      </c>
      <c r="E657" s="61">
        <v>177.19837818060199</v>
      </c>
      <c r="F657" s="61">
        <v>14.7665315150502</v>
      </c>
      <c r="G657" s="61">
        <f>'Primas Crédito'!F657</f>
        <v>79.884887511550602</v>
      </c>
      <c r="H657" s="61">
        <f t="shared" si="10"/>
        <v>94.651419026600806</v>
      </c>
      <c r="I657" s="56">
        <v>112</v>
      </c>
    </row>
    <row r="658" spans="1:9" x14ac:dyDescent="0.25">
      <c r="A658" s="54">
        <v>657</v>
      </c>
      <c r="B658" s="55">
        <v>0</v>
      </c>
      <c r="C658" s="56">
        <v>0</v>
      </c>
      <c r="D658" s="60">
        <v>117.01779691171799</v>
      </c>
      <c r="E658" s="61">
        <v>177.19837818060199</v>
      </c>
      <c r="F658" s="61">
        <v>14.7665315150502</v>
      </c>
      <c r="G658" s="61">
        <f>'Primas Crédito'!F658</f>
        <v>79.884887511550602</v>
      </c>
      <c r="H658" s="61">
        <f t="shared" si="10"/>
        <v>94.651419026600806</v>
      </c>
      <c r="I658" s="56">
        <v>112</v>
      </c>
    </row>
    <row r="659" spans="1:9" x14ac:dyDescent="0.25">
      <c r="A659" s="54">
        <v>658</v>
      </c>
      <c r="B659" s="55">
        <v>3</v>
      </c>
      <c r="C659" s="56">
        <v>2716.6257434204599</v>
      </c>
      <c r="D659" s="60">
        <v>117.01779691171799</v>
      </c>
      <c r="E659" s="61">
        <v>177.19837818060199</v>
      </c>
      <c r="F659" s="61">
        <v>14.7665315150502</v>
      </c>
      <c r="G659" s="61">
        <f>'Primas Crédito'!F659</f>
        <v>79.884887511550602</v>
      </c>
      <c r="H659" s="61">
        <f t="shared" si="10"/>
        <v>94.651419026600806</v>
      </c>
      <c r="I659" s="56">
        <v>112</v>
      </c>
    </row>
    <row r="660" spans="1:9" x14ac:dyDescent="0.25">
      <c r="A660" s="54">
        <v>659</v>
      </c>
      <c r="B660" s="55">
        <v>0</v>
      </c>
      <c r="C660" s="56">
        <v>0</v>
      </c>
      <c r="D660" s="60">
        <v>117.01779691171799</v>
      </c>
      <c r="E660" s="61">
        <v>177.19837818060199</v>
      </c>
      <c r="F660" s="61">
        <v>14.7665315150502</v>
      </c>
      <c r="G660" s="61">
        <f>'Primas Crédito'!F660</f>
        <v>79.884887511550602</v>
      </c>
      <c r="H660" s="61">
        <f t="shared" si="10"/>
        <v>94.651419026600806</v>
      </c>
      <c r="I660" s="56">
        <v>112</v>
      </c>
    </row>
    <row r="661" spans="1:9" x14ac:dyDescent="0.25">
      <c r="A661" s="54">
        <v>660</v>
      </c>
      <c r="B661" s="55">
        <v>2</v>
      </c>
      <c r="C661" s="56">
        <v>2729.5806033347098</v>
      </c>
      <c r="D661" s="60">
        <v>117.01779691171799</v>
      </c>
      <c r="E661" s="61">
        <v>177.19837818060199</v>
      </c>
      <c r="F661" s="61">
        <v>14.7665315150502</v>
      </c>
      <c r="G661" s="61">
        <f>'Primas Crédito'!F661</f>
        <v>79.884887511550602</v>
      </c>
      <c r="H661" s="61">
        <f t="shared" si="10"/>
        <v>94.651419026600806</v>
      </c>
      <c r="I661" s="56">
        <v>112</v>
      </c>
    </row>
    <row r="662" spans="1:9" x14ac:dyDescent="0.25">
      <c r="A662" s="54">
        <v>661</v>
      </c>
      <c r="B662" s="55">
        <v>1</v>
      </c>
      <c r="C662" s="56">
        <v>1122.96178008741</v>
      </c>
      <c r="D662" s="60">
        <v>117.01779691171799</v>
      </c>
      <c r="E662" s="61">
        <v>177.19837818060199</v>
      </c>
      <c r="F662" s="61">
        <v>14.7665315150502</v>
      </c>
      <c r="G662" s="61">
        <f>'Primas Crédito'!F662</f>
        <v>79.884887511550602</v>
      </c>
      <c r="H662" s="61">
        <f t="shared" si="10"/>
        <v>94.651419026600806</v>
      </c>
      <c r="I662" s="56">
        <v>112</v>
      </c>
    </row>
    <row r="663" spans="1:9" x14ac:dyDescent="0.25">
      <c r="A663" s="54">
        <v>662</v>
      </c>
      <c r="B663" s="55">
        <v>4</v>
      </c>
      <c r="C663" s="56">
        <v>4931.1267558135796</v>
      </c>
      <c r="D663" s="60">
        <v>117.01779691171799</v>
      </c>
      <c r="E663" s="61">
        <v>177.19837818060199</v>
      </c>
      <c r="F663" s="61">
        <v>14.7665315150502</v>
      </c>
      <c r="G663" s="61">
        <f>'Primas Crédito'!F663</f>
        <v>79.884887511550602</v>
      </c>
      <c r="H663" s="61">
        <f t="shared" si="10"/>
        <v>94.651419026600806</v>
      </c>
      <c r="I663" s="56">
        <v>112</v>
      </c>
    </row>
    <row r="664" spans="1:9" x14ac:dyDescent="0.25">
      <c r="A664" s="54">
        <v>663</v>
      </c>
      <c r="B664" s="55">
        <v>3</v>
      </c>
      <c r="C664" s="56">
        <v>4073.1464207078402</v>
      </c>
      <c r="D664" s="60">
        <v>117.01779691171799</v>
      </c>
      <c r="E664" s="61">
        <v>177.19837818060199</v>
      </c>
      <c r="F664" s="61">
        <v>14.7665315150502</v>
      </c>
      <c r="G664" s="61">
        <f>'Primas Crédito'!F664</f>
        <v>79.884887511550602</v>
      </c>
      <c r="H664" s="61">
        <f t="shared" si="10"/>
        <v>94.651419026600806</v>
      </c>
      <c r="I664" s="56">
        <v>112</v>
      </c>
    </row>
    <row r="665" spans="1:9" x14ac:dyDescent="0.25">
      <c r="A665" s="54">
        <v>664</v>
      </c>
      <c r="B665" s="55">
        <v>0</v>
      </c>
      <c r="C665" s="56">
        <v>0</v>
      </c>
      <c r="D665" s="60">
        <v>117.01779691171799</v>
      </c>
      <c r="E665" s="61">
        <v>177.19837818060199</v>
      </c>
      <c r="F665" s="61">
        <v>14.7665315150502</v>
      </c>
      <c r="G665" s="61">
        <f>'Primas Crédito'!F665</f>
        <v>79.884887511550602</v>
      </c>
      <c r="H665" s="61">
        <f t="shared" si="10"/>
        <v>94.651419026600806</v>
      </c>
      <c r="I665" s="56">
        <v>112</v>
      </c>
    </row>
    <row r="666" spans="1:9" x14ac:dyDescent="0.25">
      <c r="A666" s="54">
        <v>665</v>
      </c>
      <c r="B666" s="55">
        <v>3</v>
      </c>
      <c r="C666" s="56">
        <v>3410.2140009455602</v>
      </c>
      <c r="D666" s="60">
        <v>117.01779691171799</v>
      </c>
      <c r="E666" s="61">
        <v>177.19837818060199</v>
      </c>
      <c r="F666" s="61">
        <v>14.7665315150502</v>
      </c>
      <c r="G666" s="61">
        <f>'Primas Crédito'!F666</f>
        <v>79.884887511550602</v>
      </c>
      <c r="H666" s="61">
        <f t="shared" si="10"/>
        <v>94.651419026600806</v>
      </c>
      <c r="I666" s="56">
        <v>112</v>
      </c>
    </row>
    <row r="667" spans="1:9" x14ac:dyDescent="0.25">
      <c r="A667" s="54">
        <v>666</v>
      </c>
      <c r="B667" s="55">
        <v>3</v>
      </c>
      <c r="C667" s="56">
        <v>2703.8375827495902</v>
      </c>
      <c r="D667" s="60">
        <v>117.01779691171799</v>
      </c>
      <c r="E667" s="61">
        <v>177.19837818060199</v>
      </c>
      <c r="F667" s="61">
        <v>14.7665315150502</v>
      </c>
      <c r="G667" s="61">
        <f>'Primas Crédito'!F667</f>
        <v>79.884887511550602</v>
      </c>
      <c r="H667" s="61">
        <f t="shared" si="10"/>
        <v>94.651419026600806</v>
      </c>
      <c r="I667" s="56">
        <v>112</v>
      </c>
    </row>
    <row r="668" spans="1:9" x14ac:dyDescent="0.25">
      <c r="A668" s="54">
        <v>667</v>
      </c>
      <c r="B668" s="55">
        <v>6</v>
      </c>
      <c r="C668" s="56">
        <v>6351.5601907127302</v>
      </c>
      <c r="D668" s="60">
        <v>117.01779691171799</v>
      </c>
      <c r="E668" s="61">
        <v>177.19837818060199</v>
      </c>
      <c r="F668" s="61">
        <v>14.7665315150502</v>
      </c>
      <c r="G668" s="61">
        <f>'Primas Crédito'!F668</f>
        <v>79.884887511550602</v>
      </c>
      <c r="H668" s="61">
        <f t="shared" si="10"/>
        <v>94.651419026600806</v>
      </c>
      <c r="I668" s="56">
        <v>112</v>
      </c>
    </row>
    <row r="669" spans="1:9" x14ac:dyDescent="0.25">
      <c r="A669" s="54">
        <v>668</v>
      </c>
      <c r="B669" s="55">
        <v>2</v>
      </c>
      <c r="C669" s="56">
        <v>2007.6808229266601</v>
      </c>
      <c r="D669" s="60">
        <v>117.01779691171799</v>
      </c>
      <c r="E669" s="61">
        <v>177.19837818060199</v>
      </c>
      <c r="F669" s="61">
        <v>14.7665315150502</v>
      </c>
      <c r="G669" s="61">
        <f>'Primas Crédito'!F669</f>
        <v>79.884887511550602</v>
      </c>
      <c r="H669" s="61">
        <f t="shared" si="10"/>
        <v>94.651419026600806</v>
      </c>
      <c r="I669" s="56">
        <v>112</v>
      </c>
    </row>
    <row r="670" spans="1:9" x14ac:dyDescent="0.25">
      <c r="A670" s="54">
        <v>669</v>
      </c>
      <c r="B670" s="55">
        <v>3</v>
      </c>
      <c r="C670" s="56">
        <v>3255.6724360149501</v>
      </c>
      <c r="D670" s="60">
        <v>117.01779691171799</v>
      </c>
      <c r="E670" s="61">
        <v>177.19837818060199</v>
      </c>
      <c r="F670" s="61">
        <v>14.7665315150502</v>
      </c>
      <c r="G670" s="61">
        <f>'Primas Crédito'!F670</f>
        <v>79.884887511550602</v>
      </c>
      <c r="H670" s="61">
        <f t="shared" si="10"/>
        <v>94.651419026600806</v>
      </c>
      <c r="I670" s="56">
        <v>112</v>
      </c>
    </row>
    <row r="671" spans="1:9" x14ac:dyDescent="0.25">
      <c r="A671" s="54">
        <v>670</v>
      </c>
      <c r="B671" s="55">
        <v>1</v>
      </c>
      <c r="C671" s="56">
        <v>815.74827019713598</v>
      </c>
      <c r="D671" s="60">
        <v>117.01779691171799</v>
      </c>
      <c r="E671" s="61">
        <v>177.19837818060199</v>
      </c>
      <c r="F671" s="61">
        <v>14.7665315150502</v>
      </c>
      <c r="G671" s="61">
        <f>'Primas Crédito'!F671</f>
        <v>79.884887511550602</v>
      </c>
      <c r="H671" s="61">
        <f t="shared" si="10"/>
        <v>94.651419026600806</v>
      </c>
      <c r="I671" s="56">
        <v>112</v>
      </c>
    </row>
    <row r="672" spans="1:9" x14ac:dyDescent="0.25">
      <c r="A672" s="54">
        <v>671</v>
      </c>
      <c r="B672" s="55">
        <v>7</v>
      </c>
      <c r="C672" s="56">
        <v>7133.2086316689902</v>
      </c>
      <c r="D672" s="60">
        <v>117.01779691171799</v>
      </c>
      <c r="E672" s="61">
        <v>177.19837818060199</v>
      </c>
      <c r="F672" s="61">
        <v>14.7665315150502</v>
      </c>
      <c r="G672" s="61">
        <f>'Primas Crédito'!F672</f>
        <v>79.884887511550602</v>
      </c>
      <c r="H672" s="61">
        <f t="shared" si="10"/>
        <v>94.651419026600806</v>
      </c>
      <c r="I672" s="56">
        <v>112</v>
      </c>
    </row>
    <row r="673" spans="1:9" x14ac:dyDescent="0.25">
      <c r="A673" s="54">
        <v>672</v>
      </c>
      <c r="B673" s="55">
        <v>1</v>
      </c>
      <c r="C673" s="56">
        <v>664.85152330522101</v>
      </c>
      <c r="D673" s="60">
        <v>117.01779691171799</v>
      </c>
      <c r="E673" s="61">
        <v>177.19837818060199</v>
      </c>
      <c r="F673" s="61">
        <v>14.7665315150502</v>
      </c>
      <c r="G673" s="61">
        <f>'Primas Crédito'!F673</f>
        <v>79.884887511550602</v>
      </c>
      <c r="H673" s="61">
        <f t="shared" si="10"/>
        <v>94.651419026600806</v>
      </c>
      <c r="I673" s="56">
        <v>112</v>
      </c>
    </row>
    <row r="674" spans="1:9" x14ac:dyDescent="0.25">
      <c r="A674" s="54">
        <v>673</v>
      </c>
      <c r="B674" s="55">
        <v>0</v>
      </c>
      <c r="C674" s="56">
        <v>0</v>
      </c>
      <c r="D674" s="60">
        <v>117.01779691171799</v>
      </c>
      <c r="E674" s="61">
        <v>177.19837818060199</v>
      </c>
      <c r="F674" s="61">
        <v>14.7665315150502</v>
      </c>
      <c r="G674" s="61">
        <f>'Primas Crédito'!F674</f>
        <v>79.884887511550602</v>
      </c>
      <c r="H674" s="61">
        <f t="shared" si="10"/>
        <v>94.651419026600806</v>
      </c>
      <c r="I674" s="56">
        <v>112</v>
      </c>
    </row>
    <row r="675" spans="1:9" x14ac:dyDescent="0.25">
      <c r="A675" s="54">
        <v>674</v>
      </c>
      <c r="B675" s="55">
        <v>2</v>
      </c>
      <c r="C675" s="56">
        <v>1923.79035816438</v>
      </c>
      <c r="D675" s="60">
        <v>117.01779691171799</v>
      </c>
      <c r="E675" s="61">
        <v>177.19837818060199</v>
      </c>
      <c r="F675" s="61">
        <v>14.7665315150502</v>
      </c>
      <c r="G675" s="61">
        <f>'Primas Crédito'!F675</f>
        <v>79.884887511550602</v>
      </c>
      <c r="H675" s="61">
        <f t="shared" si="10"/>
        <v>94.651419026600806</v>
      </c>
      <c r="I675" s="56">
        <v>112</v>
      </c>
    </row>
    <row r="676" spans="1:9" x14ac:dyDescent="0.25">
      <c r="A676" s="54">
        <v>675</v>
      </c>
      <c r="B676" s="55">
        <v>4</v>
      </c>
      <c r="C676" s="56">
        <v>5389.2121957940999</v>
      </c>
      <c r="D676" s="60">
        <v>117.01779691171799</v>
      </c>
      <c r="E676" s="61">
        <v>177.19837818060199</v>
      </c>
      <c r="F676" s="61">
        <v>14.7665315150502</v>
      </c>
      <c r="G676" s="61">
        <f>'Primas Crédito'!F676</f>
        <v>79.884887511550602</v>
      </c>
      <c r="H676" s="61">
        <f t="shared" si="10"/>
        <v>94.651419026600806</v>
      </c>
      <c r="I676" s="56">
        <v>112</v>
      </c>
    </row>
    <row r="677" spans="1:9" x14ac:dyDescent="0.25">
      <c r="A677" s="54">
        <v>676</v>
      </c>
      <c r="B677" s="55">
        <v>1</v>
      </c>
      <c r="C677" s="56">
        <v>778.205151127676</v>
      </c>
      <c r="D677" s="60">
        <v>117.01779691171799</v>
      </c>
      <c r="E677" s="61">
        <v>177.19837818060199</v>
      </c>
      <c r="F677" s="61">
        <v>14.7665315150502</v>
      </c>
      <c r="G677" s="61">
        <f>'Primas Crédito'!F677</f>
        <v>79.884887511550602</v>
      </c>
      <c r="H677" s="61">
        <f t="shared" si="10"/>
        <v>94.651419026600806</v>
      </c>
      <c r="I677" s="56">
        <v>112</v>
      </c>
    </row>
    <row r="678" spans="1:9" x14ac:dyDescent="0.25">
      <c r="A678" s="54">
        <v>677</v>
      </c>
      <c r="B678" s="55">
        <v>2</v>
      </c>
      <c r="C678" s="56">
        <v>1759.33877287725</v>
      </c>
      <c r="D678" s="60">
        <v>117.01779691171799</v>
      </c>
      <c r="E678" s="61">
        <v>177.19837818060199</v>
      </c>
      <c r="F678" s="61">
        <v>14.7665315150502</v>
      </c>
      <c r="G678" s="61">
        <f>'Primas Crédito'!F678</f>
        <v>79.884887511550602</v>
      </c>
      <c r="H678" s="61">
        <f t="shared" si="10"/>
        <v>94.651419026600806</v>
      </c>
      <c r="I678" s="56">
        <v>112</v>
      </c>
    </row>
    <row r="679" spans="1:9" x14ac:dyDescent="0.25">
      <c r="A679" s="54">
        <v>678</v>
      </c>
      <c r="B679" s="55">
        <v>1</v>
      </c>
      <c r="C679" s="56">
        <v>1055.9113093876299</v>
      </c>
      <c r="D679" s="60">
        <v>117.01779691171799</v>
      </c>
      <c r="E679" s="61">
        <v>177.19837818060199</v>
      </c>
      <c r="F679" s="61">
        <v>14.7665315150502</v>
      </c>
      <c r="G679" s="61">
        <f>'Primas Crédito'!F679</f>
        <v>79.884887511550602</v>
      </c>
      <c r="H679" s="61">
        <f t="shared" si="10"/>
        <v>94.651419026600806</v>
      </c>
      <c r="I679" s="56">
        <v>112</v>
      </c>
    </row>
    <row r="680" spans="1:9" x14ac:dyDescent="0.25">
      <c r="A680" s="54">
        <v>679</v>
      </c>
      <c r="B680" s="55">
        <v>3</v>
      </c>
      <c r="C680" s="56">
        <v>4210.8069950264598</v>
      </c>
      <c r="D680" s="60">
        <v>117.01779691171799</v>
      </c>
      <c r="E680" s="61">
        <v>177.19837818060199</v>
      </c>
      <c r="F680" s="61">
        <v>14.7665315150502</v>
      </c>
      <c r="G680" s="61">
        <f>'Primas Crédito'!F680</f>
        <v>79.884887511550602</v>
      </c>
      <c r="H680" s="61">
        <f t="shared" si="10"/>
        <v>94.651419026600806</v>
      </c>
      <c r="I680" s="56">
        <v>112</v>
      </c>
    </row>
    <row r="681" spans="1:9" x14ac:dyDescent="0.25">
      <c r="A681" s="54">
        <v>680</v>
      </c>
      <c r="B681" s="55">
        <v>6</v>
      </c>
      <c r="C681" s="56">
        <v>7932.9099561106596</v>
      </c>
      <c r="D681" s="60">
        <v>117.01779691171799</v>
      </c>
      <c r="E681" s="61">
        <v>177.19837818060199</v>
      </c>
      <c r="F681" s="61">
        <v>14.7665315150502</v>
      </c>
      <c r="G681" s="61">
        <f>'Primas Crédito'!F681</f>
        <v>79.884887511550602</v>
      </c>
      <c r="H681" s="61">
        <f t="shared" si="10"/>
        <v>94.651419026600806</v>
      </c>
      <c r="I681" s="56">
        <v>112</v>
      </c>
    </row>
    <row r="682" spans="1:9" x14ac:dyDescent="0.25">
      <c r="A682" s="54">
        <v>681</v>
      </c>
      <c r="B682" s="55">
        <v>1</v>
      </c>
      <c r="C682" s="56">
        <v>1550.9957078889599</v>
      </c>
      <c r="D682" s="60">
        <v>117.01779691171799</v>
      </c>
      <c r="E682" s="61">
        <v>177.19837818060199</v>
      </c>
      <c r="F682" s="61">
        <v>14.7665315150502</v>
      </c>
      <c r="G682" s="61">
        <f>'Primas Crédito'!F682</f>
        <v>79.884887511550602</v>
      </c>
      <c r="H682" s="61">
        <f t="shared" si="10"/>
        <v>94.651419026600806</v>
      </c>
      <c r="I682" s="56">
        <v>112</v>
      </c>
    </row>
    <row r="683" spans="1:9" x14ac:dyDescent="0.25">
      <c r="A683" s="54">
        <v>682</v>
      </c>
      <c r="B683" s="55">
        <v>4</v>
      </c>
      <c r="C683" s="56">
        <v>4198.1969339359803</v>
      </c>
      <c r="D683" s="60">
        <v>117.01779691171799</v>
      </c>
      <c r="E683" s="61">
        <v>177.19837818060199</v>
      </c>
      <c r="F683" s="61">
        <v>14.7665315150502</v>
      </c>
      <c r="G683" s="61">
        <f>'Primas Crédito'!F683</f>
        <v>79.884887511550602</v>
      </c>
      <c r="H683" s="61">
        <f t="shared" si="10"/>
        <v>94.651419026600806</v>
      </c>
      <c r="I683" s="56">
        <v>112</v>
      </c>
    </row>
    <row r="684" spans="1:9" x14ac:dyDescent="0.25">
      <c r="A684" s="54">
        <v>683</v>
      </c>
      <c r="B684" s="55">
        <v>5</v>
      </c>
      <c r="C684" s="56">
        <v>4876.7408518860002</v>
      </c>
      <c r="D684" s="60">
        <v>117.01779691171799</v>
      </c>
      <c r="E684" s="61">
        <v>177.19837818060199</v>
      </c>
      <c r="F684" s="61">
        <v>14.7665315150502</v>
      </c>
      <c r="G684" s="61">
        <f>'Primas Crédito'!F684</f>
        <v>79.884887511550602</v>
      </c>
      <c r="H684" s="61">
        <f t="shared" si="10"/>
        <v>94.651419026600806</v>
      </c>
      <c r="I684" s="56">
        <v>112</v>
      </c>
    </row>
    <row r="685" spans="1:9" x14ac:dyDescent="0.25">
      <c r="A685" s="54">
        <v>684</v>
      </c>
      <c r="B685" s="55">
        <v>1</v>
      </c>
      <c r="C685" s="56">
        <v>1092.25273996633</v>
      </c>
      <c r="D685" s="60">
        <v>117.01779691171799</v>
      </c>
      <c r="E685" s="61">
        <v>177.19837818060199</v>
      </c>
      <c r="F685" s="61">
        <v>14.7665315150502</v>
      </c>
      <c r="G685" s="61">
        <f>'Primas Crédito'!F685</f>
        <v>79.884887511550602</v>
      </c>
      <c r="H685" s="61">
        <f t="shared" si="10"/>
        <v>94.651419026600806</v>
      </c>
      <c r="I685" s="56">
        <v>112</v>
      </c>
    </row>
    <row r="686" spans="1:9" x14ac:dyDescent="0.25">
      <c r="A686" s="54">
        <v>685</v>
      </c>
      <c r="B686" s="55">
        <v>3</v>
      </c>
      <c r="C686" s="56">
        <v>2879.4803972989598</v>
      </c>
      <c r="D686" s="60">
        <v>117.01779691171799</v>
      </c>
      <c r="E686" s="61">
        <v>177.19837818060199</v>
      </c>
      <c r="F686" s="61">
        <v>14.7665315150502</v>
      </c>
      <c r="G686" s="61">
        <f>'Primas Crédito'!F686</f>
        <v>79.884887511550602</v>
      </c>
      <c r="H686" s="61">
        <f t="shared" si="10"/>
        <v>94.651419026600806</v>
      </c>
      <c r="I686" s="56">
        <v>112</v>
      </c>
    </row>
    <row r="687" spans="1:9" x14ac:dyDescent="0.25">
      <c r="A687" s="54">
        <v>686</v>
      </c>
      <c r="B687" s="55">
        <v>3</v>
      </c>
      <c r="C687" s="56">
        <v>3403.5479712870301</v>
      </c>
      <c r="D687" s="60">
        <v>117.01779691171799</v>
      </c>
      <c r="E687" s="61">
        <v>177.19837818060199</v>
      </c>
      <c r="F687" s="61">
        <v>14.7665315150502</v>
      </c>
      <c r="G687" s="61">
        <f>'Primas Crédito'!F687</f>
        <v>79.884887511550602</v>
      </c>
      <c r="H687" s="61">
        <f t="shared" si="10"/>
        <v>94.651419026600806</v>
      </c>
      <c r="I687" s="56">
        <v>112</v>
      </c>
    </row>
    <row r="688" spans="1:9" x14ac:dyDescent="0.25">
      <c r="A688" s="54">
        <v>687</v>
      </c>
      <c r="B688" s="55">
        <v>2</v>
      </c>
      <c r="C688" s="56">
        <v>2258.3313438557502</v>
      </c>
      <c r="D688" s="60">
        <v>117.01779691171799</v>
      </c>
      <c r="E688" s="61">
        <v>177.19837818060199</v>
      </c>
      <c r="F688" s="61">
        <v>14.7665315150502</v>
      </c>
      <c r="G688" s="61">
        <f>'Primas Crédito'!F688</f>
        <v>79.884887511550602</v>
      </c>
      <c r="H688" s="61">
        <f t="shared" si="10"/>
        <v>94.651419026600806</v>
      </c>
      <c r="I688" s="56">
        <v>112</v>
      </c>
    </row>
    <row r="689" spans="1:9" x14ac:dyDescent="0.25">
      <c r="A689" s="54">
        <v>688</v>
      </c>
      <c r="B689" s="55">
        <v>1</v>
      </c>
      <c r="C689" s="56">
        <v>1028.01583985457</v>
      </c>
      <c r="D689" s="60">
        <v>117.01779691171799</v>
      </c>
      <c r="E689" s="61">
        <v>177.19837818060199</v>
      </c>
      <c r="F689" s="61">
        <v>14.7665315150502</v>
      </c>
      <c r="G689" s="61">
        <f>'Primas Crédito'!F689</f>
        <v>79.884887511550602</v>
      </c>
      <c r="H689" s="61">
        <f t="shared" si="10"/>
        <v>94.651419026600806</v>
      </c>
      <c r="I689" s="56">
        <v>112</v>
      </c>
    </row>
    <row r="690" spans="1:9" x14ac:dyDescent="0.25">
      <c r="A690" s="54">
        <v>689</v>
      </c>
      <c r="B690" s="55">
        <v>1</v>
      </c>
      <c r="C690" s="56">
        <v>1273.8266355262699</v>
      </c>
      <c r="D690" s="60">
        <v>117.01779691171799</v>
      </c>
      <c r="E690" s="61">
        <v>177.19837818060199</v>
      </c>
      <c r="F690" s="61">
        <v>14.7665315150502</v>
      </c>
      <c r="G690" s="61">
        <f>'Primas Crédito'!F690</f>
        <v>79.884887511550602</v>
      </c>
      <c r="H690" s="61">
        <f t="shared" si="10"/>
        <v>94.651419026600806</v>
      </c>
      <c r="I690" s="56">
        <v>112</v>
      </c>
    </row>
    <row r="691" spans="1:9" x14ac:dyDescent="0.25">
      <c r="A691" s="54">
        <v>690</v>
      </c>
      <c r="B691" s="55">
        <v>4</v>
      </c>
      <c r="C691" s="56">
        <v>4515.8087613620201</v>
      </c>
      <c r="D691" s="60">
        <v>117.01779691171799</v>
      </c>
      <c r="E691" s="61">
        <v>177.19837818060199</v>
      </c>
      <c r="F691" s="61">
        <v>14.7665315150502</v>
      </c>
      <c r="G691" s="61">
        <f>'Primas Crédito'!F691</f>
        <v>79.884887511550602</v>
      </c>
      <c r="H691" s="61">
        <f t="shared" si="10"/>
        <v>94.651419026600806</v>
      </c>
      <c r="I691" s="56">
        <v>112</v>
      </c>
    </row>
    <row r="692" spans="1:9" x14ac:dyDescent="0.25">
      <c r="A692" s="54">
        <v>691</v>
      </c>
      <c r="B692" s="55">
        <v>2</v>
      </c>
      <c r="C692" s="56">
        <v>1879.76487162375</v>
      </c>
      <c r="D692" s="60">
        <v>117.01779691171799</v>
      </c>
      <c r="E692" s="61">
        <v>177.19837818060199</v>
      </c>
      <c r="F692" s="61">
        <v>14.7665315150502</v>
      </c>
      <c r="G692" s="61">
        <f>'Primas Crédito'!F692</f>
        <v>79.884887511550602</v>
      </c>
      <c r="H692" s="61">
        <f t="shared" si="10"/>
        <v>94.651419026600806</v>
      </c>
      <c r="I692" s="56">
        <v>112</v>
      </c>
    </row>
    <row r="693" spans="1:9" x14ac:dyDescent="0.25">
      <c r="A693" s="54">
        <v>692</v>
      </c>
      <c r="B693" s="55">
        <v>4</v>
      </c>
      <c r="C693" s="56">
        <v>4277.9640551357097</v>
      </c>
      <c r="D693" s="60">
        <v>117.01779691171799</v>
      </c>
      <c r="E693" s="61">
        <v>177.19837818060199</v>
      </c>
      <c r="F693" s="61">
        <v>14.7665315150502</v>
      </c>
      <c r="G693" s="61">
        <f>'Primas Crédito'!F693</f>
        <v>79.884887511550602</v>
      </c>
      <c r="H693" s="61">
        <f t="shared" si="10"/>
        <v>94.651419026600806</v>
      </c>
      <c r="I693" s="56">
        <v>112</v>
      </c>
    </row>
    <row r="694" spans="1:9" x14ac:dyDescent="0.25">
      <c r="A694" s="54">
        <v>693</v>
      </c>
      <c r="B694" s="55">
        <v>3</v>
      </c>
      <c r="C694" s="56">
        <v>2704.0603432201301</v>
      </c>
      <c r="D694" s="60">
        <v>117.01779691171799</v>
      </c>
      <c r="E694" s="61">
        <v>177.19837818060199</v>
      </c>
      <c r="F694" s="61">
        <v>14.7665315150502</v>
      </c>
      <c r="G694" s="61">
        <f>'Primas Crédito'!F694</f>
        <v>79.884887511550602</v>
      </c>
      <c r="H694" s="61">
        <f t="shared" si="10"/>
        <v>94.651419026600806</v>
      </c>
      <c r="I694" s="56">
        <v>112</v>
      </c>
    </row>
    <row r="695" spans="1:9" x14ac:dyDescent="0.25">
      <c r="A695" s="54">
        <v>694</v>
      </c>
      <c r="B695" s="55">
        <v>4</v>
      </c>
      <c r="C695" s="56">
        <v>4010.7120838978999</v>
      </c>
      <c r="D695" s="60">
        <v>117.01779691171799</v>
      </c>
      <c r="E695" s="61">
        <v>177.19837818060199</v>
      </c>
      <c r="F695" s="61">
        <v>14.7665315150502</v>
      </c>
      <c r="G695" s="61">
        <f>'Primas Crédito'!F695</f>
        <v>79.884887511550602</v>
      </c>
      <c r="H695" s="61">
        <f t="shared" si="10"/>
        <v>94.651419026600806</v>
      </c>
      <c r="I695" s="56">
        <v>112</v>
      </c>
    </row>
    <row r="696" spans="1:9" x14ac:dyDescent="0.25">
      <c r="A696" s="54">
        <v>695</v>
      </c>
      <c r="B696" s="55">
        <v>3</v>
      </c>
      <c r="C696" s="56">
        <v>3893.6559395358499</v>
      </c>
      <c r="D696" s="60">
        <v>117.01779691171799</v>
      </c>
      <c r="E696" s="61">
        <v>177.19837818060199</v>
      </c>
      <c r="F696" s="61">
        <v>14.7665315150502</v>
      </c>
      <c r="G696" s="61">
        <f>'Primas Crédito'!F696</f>
        <v>79.884887511550602</v>
      </c>
      <c r="H696" s="61">
        <f t="shared" si="10"/>
        <v>94.651419026600806</v>
      </c>
      <c r="I696" s="56">
        <v>112</v>
      </c>
    </row>
    <row r="697" spans="1:9" x14ac:dyDescent="0.25">
      <c r="A697" s="54">
        <v>696</v>
      </c>
      <c r="B697" s="55">
        <v>1</v>
      </c>
      <c r="C697" s="56">
        <v>1317.18948252325</v>
      </c>
      <c r="D697" s="60">
        <v>117.01779691171799</v>
      </c>
      <c r="E697" s="61">
        <v>177.19837818060199</v>
      </c>
      <c r="F697" s="61">
        <v>14.7665315150502</v>
      </c>
      <c r="G697" s="61">
        <f>'Primas Crédito'!F697</f>
        <v>79.884887511550602</v>
      </c>
      <c r="H697" s="61">
        <f t="shared" si="10"/>
        <v>94.651419026600806</v>
      </c>
      <c r="I697" s="56">
        <v>112</v>
      </c>
    </row>
    <row r="698" spans="1:9" x14ac:dyDescent="0.25">
      <c r="A698" s="54">
        <v>697</v>
      </c>
      <c r="B698" s="55">
        <v>1</v>
      </c>
      <c r="C698" s="56">
        <v>899.154368831395</v>
      </c>
      <c r="D698" s="60">
        <v>117.01779691171799</v>
      </c>
      <c r="E698" s="61">
        <v>177.19837818060199</v>
      </c>
      <c r="F698" s="61">
        <v>14.7665315150502</v>
      </c>
      <c r="G698" s="61">
        <f>'Primas Crédito'!F698</f>
        <v>79.884887511550602</v>
      </c>
      <c r="H698" s="61">
        <f t="shared" si="10"/>
        <v>94.651419026600806</v>
      </c>
      <c r="I698" s="56">
        <v>112</v>
      </c>
    </row>
    <row r="699" spans="1:9" x14ac:dyDescent="0.25">
      <c r="A699" s="54">
        <v>698</v>
      </c>
      <c r="B699" s="55">
        <v>3</v>
      </c>
      <c r="C699" s="56">
        <v>2533.3972172762201</v>
      </c>
      <c r="D699" s="60">
        <v>117.01779691171799</v>
      </c>
      <c r="E699" s="61">
        <v>177.19837818060199</v>
      </c>
      <c r="F699" s="61">
        <v>14.7665315150502</v>
      </c>
      <c r="G699" s="61">
        <f>'Primas Crédito'!F699</f>
        <v>79.884887511550602</v>
      </c>
      <c r="H699" s="61">
        <f t="shared" si="10"/>
        <v>94.651419026600806</v>
      </c>
      <c r="I699" s="56">
        <v>112</v>
      </c>
    </row>
    <row r="700" spans="1:9" x14ac:dyDescent="0.25">
      <c r="A700" s="54">
        <v>699</v>
      </c>
      <c r="B700" s="55">
        <v>3</v>
      </c>
      <c r="C700" s="56">
        <v>4128.5270764798997</v>
      </c>
      <c r="D700" s="60">
        <v>117.01779691171799</v>
      </c>
      <c r="E700" s="61">
        <v>177.19837818060199</v>
      </c>
      <c r="F700" s="61">
        <v>14.7665315150502</v>
      </c>
      <c r="G700" s="61">
        <f>'Primas Crédito'!F700</f>
        <v>79.884887511550602</v>
      </c>
      <c r="H700" s="61">
        <f t="shared" si="10"/>
        <v>94.651419026600806</v>
      </c>
      <c r="I700" s="56">
        <v>112</v>
      </c>
    </row>
    <row r="701" spans="1:9" x14ac:dyDescent="0.25">
      <c r="A701" s="54">
        <v>700</v>
      </c>
      <c r="B701" s="55">
        <v>2</v>
      </c>
      <c r="C701" s="56">
        <v>2810.4386015197601</v>
      </c>
      <c r="D701" s="60">
        <v>117.01779691171799</v>
      </c>
      <c r="E701" s="61">
        <v>177.19837818060199</v>
      </c>
      <c r="F701" s="61">
        <v>14.7665315150502</v>
      </c>
      <c r="G701" s="61">
        <f>'Primas Crédito'!F701</f>
        <v>79.884887511550602</v>
      </c>
      <c r="H701" s="61">
        <f t="shared" si="10"/>
        <v>94.651419026600806</v>
      </c>
      <c r="I701" s="56">
        <v>112</v>
      </c>
    </row>
    <row r="702" spans="1:9" x14ac:dyDescent="0.25">
      <c r="A702" s="54">
        <v>701</v>
      </c>
      <c r="B702" s="55">
        <v>5</v>
      </c>
      <c r="C702" s="56">
        <v>6168.2617934598002</v>
      </c>
      <c r="D702" s="60">
        <v>117.01779691171799</v>
      </c>
      <c r="E702" s="61">
        <v>177.19837818060199</v>
      </c>
      <c r="F702" s="61">
        <v>14.7665315150502</v>
      </c>
      <c r="G702" s="61">
        <f>'Primas Crédito'!F702</f>
        <v>79.884887511550602</v>
      </c>
      <c r="H702" s="61">
        <f t="shared" si="10"/>
        <v>94.651419026600806</v>
      </c>
      <c r="I702" s="56">
        <v>112</v>
      </c>
    </row>
    <row r="703" spans="1:9" x14ac:dyDescent="0.25">
      <c r="A703" s="54">
        <v>702</v>
      </c>
      <c r="B703" s="55">
        <v>3</v>
      </c>
      <c r="C703" s="56">
        <v>3118.1135301627201</v>
      </c>
      <c r="D703" s="60">
        <v>117.01779691171799</v>
      </c>
      <c r="E703" s="61">
        <v>177.19837818060199</v>
      </c>
      <c r="F703" s="61">
        <v>14.7665315150502</v>
      </c>
      <c r="G703" s="61">
        <f>'Primas Crédito'!F703</f>
        <v>79.884887511550602</v>
      </c>
      <c r="H703" s="61">
        <f t="shared" si="10"/>
        <v>94.651419026600806</v>
      </c>
      <c r="I703" s="56">
        <v>112</v>
      </c>
    </row>
    <row r="704" spans="1:9" x14ac:dyDescent="0.25">
      <c r="A704" s="54">
        <v>703</v>
      </c>
      <c r="B704" s="55">
        <v>3</v>
      </c>
      <c r="C704" s="56">
        <v>3187.78928821619</v>
      </c>
      <c r="D704" s="60">
        <v>117.01779691171799</v>
      </c>
      <c r="E704" s="61">
        <v>177.19837818060199</v>
      </c>
      <c r="F704" s="61">
        <v>14.7665315150502</v>
      </c>
      <c r="G704" s="61">
        <f>'Primas Crédito'!F704</f>
        <v>79.884887511550602</v>
      </c>
      <c r="H704" s="61">
        <f t="shared" si="10"/>
        <v>94.651419026600806</v>
      </c>
      <c r="I704" s="56">
        <v>112</v>
      </c>
    </row>
    <row r="705" spans="1:9" x14ac:dyDescent="0.25">
      <c r="A705" s="54">
        <v>704</v>
      </c>
      <c r="B705" s="55">
        <v>2</v>
      </c>
      <c r="C705" s="56">
        <v>2622.0517216285998</v>
      </c>
      <c r="D705" s="60">
        <v>117.01779691171799</v>
      </c>
      <c r="E705" s="61">
        <v>177.19837818060199</v>
      </c>
      <c r="F705" s="61">
        <v>14.7665315150502</v>
      </c>
      <c r="G705" s="61">
        <f>'Primas Crédito'!F705</f>
        <v>79.884887511550602</v>
      </c>
      <c r="H705" s="61">
        <f t="shared" si="10"/>
        <v>94.651419026600806</v>
      </c>
      <c r="I705" s="56">
        <v>112</v>
      </c>
    </row>
    <row r="706" spans="1:9" x14ac:dyDescent="0.25">
      <c r="A706" s="54">
        <v>705</v>
      </c>
      <c r="B706" s="55">
        <v>3</v>
      </c>
      <c r="C706" s="56">
        <v>4290.6471188099504</v>
      </c>
      <c r="D706" s="60">
        <v>117.01779691171799</v>
      </c>
      <c r="E706" s="61">
        <v>177.19837818060199</v>
      </c>
      <c r="F706" s="61">
        <v>14.7665315150502</v>
      </c>
      <c r="G706" s="61">
        <f>'Primas Crédito'!F706</f>
        <v>79.884887511550602</v>
      </c>
      <c r="H706" s="61">
        <f t="shared" si="10"/>
        <v>94.651419026600806</v>
      </c>
      <c r="I706" s="56">
        <v>112</v>
      </c>
    </row>
    <row r="707" spans="1:9" x14ac:dyDescent="0.25">
      <c r="A707" s="54">
        <v>706</v>
      </c>
      <c r="B707" s="55">
        <v>1</v>
      </c>
      <c r="C707" s="56">
        <v>1516.9066295309799</v>
      </c>
      <c r="D707" s="60">
        <v>117.01779691171799</v>
      </c>
      <c r="E707" s="61">
        <v>177.19837818060199</v>
      </c>
      <c r="F707" s="61">
        <v>14.7665315150502</v>
      </c>
      <c r="G707" s="61">
        <f>'Primas Crédito'!F707</f>
        <v>79.884887511550602</v>
      </c>
      <c r="H707" s="61">
        <f t="shared" ref="H707:H770" si="11">G707+F707</f>
        <v>94.651419026600806</v>
      </c>
      <c r="I707" s="56">
        <v>112</v>
      </c>
    </row>
    <row r="708" spans="1:9" x14ac:dyDescent="0.25">
      <c r="A708" s="54">
        <v>707</v>
      </c>
      <c r="B708" s="55">
        <v>4</v>
      </c>
      <c r="C708" s="56">
        <v>5348.7644527923603</v>
      </c>
      <c r="D708" s="60">
        <v>117.01779691171799</v>
      </c>
      <c r="E708" s="61">
        <v>177.19837818060199</v>
      </c>
      <c r="F708" s="61">
        <v>14.7665315150502</v>
      </c>
      <c r="G708" s="61">
        <f>'Primas Crédito'!F708</f>
        <v>79.884887511550602</v>
      </c>
      <c r="H708" s="61">
        <f t="shared" si="11"/>
        <v>94.651419026600806</v>
      </c>
      <c r="I708" s="56">
        <v>112</v>
      </c>
    </row>
    <row r="709" spans="1:9" x14ac:dyDescent="0.25">
      <c r="A709" s="54">
        <v>708</v>
      </c>
      <c r="B709" s="55">
        <v>0</v>
      </c>
      <c r="C709" s="56">
        <v>0</v>
      </c>
      <c r="D709" s="60">
        <v>117.01779691171799</v>
      </c>
      <c r="E709" s="61">
        <v>177.19837818060199</v>
      </c>
      <c r="F709" s="61">
        <v>14.7665315150502</v>
      </c>
      <c r="G709" s="61">
        <f>'Primas Crédito'!F709</f>
        <v>79.884887511550602</v>
      </c>
      <c r="H709" s="61">
        <f t="shared" si="11"/>
        <v>94.651419026600806</v>
      </c>
      <c r="I709" s="56">
        <v>112</v>
      </c>
    </row>
    <row r="710" spans="1:9" x14ac:dyDescent="0.25">
      <c r="A710" s="54">
        <v>709</v>
      </c>
      <c r="B710" s="55">
        <v>3</v>
      </c>
      <c r="C710" s="56">
        <v>3334.6218433980598</v>
      </c>
      <c r="D710" s="60">
        <v>117.01779691171799</v>
      </c>
      <c r="E710" s="61">
        <v>177.19837818060199</v>
      </c>
      <c r="F710" s="61">
        <v>14.7665315150502</v>
      </c>
      <c r="G710" s="61">
        <f>'Primas Crédito'!F710</f>
        <v>79.884887511550602</v>
      </c>
      <c r="H710" s="61">
        <f t="shared" si="11"/>
        <v>94.651419026600806</v>
      </c>
      <c r="I710" s="56">
        <v>112</v>
      </c>
    </row>
    <row r="711" spans="1:9" x14ac:dyDescent="0.25">
      <c r="A711" s="54">
        <v>710</v>
      </c>
      <c r="B711" s="55">
        <v>3</v>
      </c>
      <c r="C711" s="56">
        <v>2291.7801896278802</v>
      </c>
      <c r="D711" s="60">
        <v>117.01779691171799</v>
      </c>
      <c r="E711" s="61">
        <v>177.19837818060199</v>
      </c>
      <c r="F711" s="61">
        <v>14.7665315150502</v>
      </c>
      <c r="G711" s="61">
        <f>'Primas Crédito'!F711</f>
        <v>79.884887511550602</v>
      </c>
      <c r="H711" s="61">
        <f t="shared" si="11"/>
        <v>94.651419026600806</v>
      </c>
      <c r="I711" s="56">
        <v>112</v>
      </c>
    </row>
    <row r="712" spans="1:9" x14ac:dyDescent="0.25">
      <c r="A712" s="54">
        <v>711</v>
      </c>
      <c r="B712" s="55">
        <v>0</v>
      </c>
      <c r="C712" s="56">
        <v>0</v>
      </c>
      <c r="D712" s="60">
        <v>117.01779691171799</v>
      </c>
      <c r="E712" s="61">
        <v>177.19837818060199</v>
      </c>
      <c r="F712" s="61">
        <v>14.7665315150502</v>
      </c>
      <c r="G712" s="61">
        <f>'Primas Crédito'!F712</f>
        <v>79.884887511550602</v>
      </c>
      <c r="H712" s="61">
        <f t="shared" si="11"/>
        <v>94.651419026600806</v>
      </c>
      <c r="I712" s="56">
        <v>112</v>
      </c>
    </row>
    <row r="713" spans="1:9" x14ac:dyDescent="0.25">
      <c r="A713" s="54">
        <v>712</v>
      </c>
      <c r="B713" s="55">
        <v>3</v>
      </c>
      <c r="C713" s="56">
        <v>3996.5805658417498</v>
      </c>
      <c r="D713" s="60">
        <v>117.01779691171799</v>
      </c>
      <c r="E713" s="61">
        <v>177.19837818060199</v>
      </c>
      <c r="F713" s="61">
        <v>14.7665315150502</v>
      </c>
      <c r="G713" s="61">
        <f>'Primas Crédito'!F713</f>
        <v>79.884887511550602</v>
      </c>
      <c r="H713" s="61">
        <f t="shared" si="11"/>
        <v>94.651419026600806</v>
      </c>
      <c r="I713" s="56">
        <v>112</v>
      </c>
    </row>
    <row r="714" spans="1:9" x14ac:dyDescent="0.25">
      <c r="A714" s="54">
        <v>713</v>
      </c>
      <c r="B714" s="55">
        <v>3</v>
      </c>
      <c r="C714" s="56">
        <v>3817.44319141195</v>
      </c>
      <c r="D714" s="60">
        <v>117.01779691171799</v>
      </c>
      <c r="E714" s="61">
        <v>177.19837818060199</v>
      </c>
      <c r="F714" s="61">
        <v>14.7665315150502</v>
      </c>
      <c r="G714" s="61">
        <f>'Primas Crédito'!F714</f>
        <v>79.884887511550602</v>
      </c>
      <c r="H714" s="61">
        <f t="shared" si="11"/>
        <v>94.651419026600806</v>
      </c>
      <c r="I714" s="56">
        <v>112</v>
      </c>
    </row>
    <row r="715" spans="1:9" x14ac:dyDescent="0.25">
      <c r="A715" s="54">
        <v>714</v>
      </c>
      <c r="B715" s="55">
        <v>1</v>
      </c>
      <c r="C715" s="56">
        <v>1843.4693393005</v>
      </c>
      <c r="D715" s="60">
        <v>117.01779691171799</v>
      </c>
      <c r="E715" s="61">
        <v>177.19837818060199</v>
      </c>
      <c r="F715" s="61">
        <v>14.7665315150502</v>
      </c>
      <c r="G715" s="61">
        <f>'Primas Crédito'!F715</f>
        <v>79.884887511550602</v>
      </c>
      <c r="H715" s="61">
        <f t="shared" si="11"/>
        <v>94.651419026600806</v>
      </c>
      <c r="I715" s="56">
        <v>112</v>
      </c>
    </row>
    <row r="716" spans="1:9" x14ac:dyDescent="0.25">
      <c r="A716" s="54">
        <v>715</v>
      </c>
      <c r="B716" s="55">
        <v>0</v>
      </c>
      <c r="C716" s="56">
        <v>0</v>
      </c>
      <c r="D716" s="60">
        <v>117.01779691171799</v>
      </c>
      <c r="E716" s="61">
        <v>177.19837818060199</v>
      </c>
      <c r="F716" s="61">
        <v>14.7665315150502</v>
      </c>
      <c r="G716" s="61">
        <f>'Primas Crédito'!F716</f>
        <v>79.884887511550602</v>
      </c>
      <c r="H716" s="61">
        <f t="shared" si="11"/>
        <v>94.651419026600806</v>
      </c>
      <c r="I716" s="56">
        <v>112</v>
      </c>
    </row>
    <row r="717" spans="1:9" x14ac:dyDescent="0.25">
      <c r="A717" s="54">
        <v>716</v>
      </c>
      <c r="B717" s="55">
        <v>3</v>
      </c>
      <c r="C717" s="56">
        <v>3573.90438583789</v>
      </c>
      <c r="D717" s="60">
        <v>117.01779691171799</v>
      </c>
      <c r="E717" s="61">
        <v>177.19837818060199</v>
      </c>
      <c r="F717" s="61">
        <v>14.7665315150502</v>
      </c>
      <c r="G717" s="61">
        <f>'Primas Crédito'!F717</f>
        <v>79.884887511550602</v>
      </c>
      <c r="H717" s="61">
        <f t="shared" si="11"/>
        <v>94.651419026600806</v>
      </c>
      <c r="I717" s="56">
        <v>112</v>
      </c>
    </row>
    <row r="718" spans="1:9" x14ac:dyDescent="0.25">
      <c r="A718" s="54">
        <v>717</v>
      </c>
      <c r="B718" s="55">
        <v>3</v>
      </c>
      <c r="C718" s="56">
        <v>4534.9958424441202</v>
      </c>
      <c r="D718" s="60">
        <v>117.01779691171799</v>
      </c>
      <c r="E718" s="61">
        <v>177.19837818060199</v>
      </c>
      <c r="F718" s="61">
        <v>14.7665315150502</v>
      </c>
      <c r="G718" s="61">
        <f>'Primas Crédito'!F718</f>
        <v>79.884887511550602</v>
      </c>
      <c r="H718" s="61">
        <f t="shared" si="11"/>
        <v>94.651419026600806</v>
      </c>
      <c r="I718" s="56">
        <v>112</v>
      </c>
    </row>
    <row r="719" spans="1:9" x14ac:dyDescent="0.25">
      <c r="A719" s="54">
        <v>718</v>
      </c>
      <c r="B719" s="55">
        <v>4</v>
      </c>
      <c r="C719" s="56">
        <v>3341.7410593928698</v>
      </c>
      <c r="D719" s="60">
        <v>117.01779691171799</v>
      </c>
      <c r="E719" s="61">
        <v>177.19837818060199</v>
      </c>
      <c r="F719" s="61">
        <v>14.7665315150502</v>
      </c>
      <c r="G719" s="61">
        <f>'Primas Crédito'!F719</f>
        <v>79.884887511550602</v>
      </c>
      <c r="H719" s="61">
        <f t="shared" si="11"/>
        <v>94.651419026600806</v>
      </c>
      <c r="I719" s="56">
        <v>112</v>
      </c>
    </row>
    <row r="720" spans="1:9" x14ac:dyDescent="0.25">
      <c r="A720" s="54">
        <v>719</v>
      </c>
      <c r="B720" s="55">
        <v>4</v>
      </c>
      <c r="C720" s="56">
        <v>6898.7334576205603</v>
      </c>
      <c r="D720" s="60">
        <v>117.01779691171799</v>
      </c>
      <c r="E720" s="61">
        <v>177.19837818060199</v>
      </c>
      <c r="F720" s="61">
        <v>14.7665315150502</v>
      </c>
      <c r="G720" s="61">
        <f>'Primas Crédito'!F720</f>
        <v>79.884887511550602</v>
      </c>
      <c r="H720" s="61">
        <f t="shared" si="11"/>
        <v>94.651419026600806</v>
      </c>
      <c r="I720" s="56">
        <v>112</v>
      </c>
    </row>
    <row r="721" spans="1:9" x14ac:dyDescent="0.25">
      <c r="A721" s="54">
        <v>720</v>
      </c>
      <c r="B721" s="55">
        <v>1</v>
      </c>
      <c r="C721" s="56">
        <v>1237.94653724512</v>
      </c>
      <c r="D721" s="60">
        <v>117.01779691171799</v>
      </c>
      <c r="E721" s="61">
        <v>177.19837818060199</v>
      </c>
      <c r="F721" s="61">
        <v>14.7665315150502</v>
      </c>
      <c r="G721" s="61">
        <f>'Primas Crédito'!F721</f>
        <v>79.884887511550602</v>
      </c>
      <c r="H721" s="61">
        <f t="shared" si="11"/>
        <v>94.651419026600806</v>
      </c>
      <c r="I721" s="56">
        <v>112</v>
      </c>
    </row>
    <row r="722" spans="1:9" x14ac:dyDescent="0.25">
      <c r="A722" s="54">
        <v>721</v>
      </c>
      <c r="B722" s="55">
        <v>4</v>
      </c>
      <c r="C722" s="56">
        <v>3288.7997165880602</v>
      </c>
      <c r="D722" s="60">
        <v>117.01779691171799</v>
      </c>
      <c r="E722" s="61">
        <v>177.19837818060199</v>
      </c>
      <c r="F722" s="61">
        <v>14.7665315150502</v>
      </c>
      <c r="G722" s="61">
        <f>'Primas Crédito'!F722</f>
        <v>79.884887511550602</v>
      </c>
      <c r="H722" s="61">
        <f t="shared" si="11"/>
        <v>94.651419026600806</v>
      </c>
      <c r="I722" s="56">
        <v>112</v>
      </c>
    </row>
    <row r="723" spans="1:9" x14ac:dyDescent="0.25">
      <c r="A723" s="54">
        <v>722</v>
      </c>
      <c r="B723" s="55">
        <v>3</v>
      </c>
      <c r="C723" s="56">
        <v>3463.27791026967</v>
      </c>
      <c r="D723" s="60">
        <v>117.01779691171799</v>
      </c>
      <c r="E723" s="61">
        <v>177.19837818060199</v>
      </c>
      <c r="F723" s="61">
        <v>14.7665315150502</v>
      </c>
      <c r="G723" s="61">
        <f>'Primas Crédito'!F723</f>
        <v>79.884887511550602</v>
      </c>
      <c r="H723" s="61">
        <f t="shared" si="11"/>
        <v>94.651419026600806</v>
      </c>
      <c r="I723" s="56">
        <v>112</v>
      </c>
    </row>
    <row r="724" spans="1:9" x14ac:dyDescent="0.25">
      <c r="A724" s="54">
        <v>723</v>
      </c>
      <c r="B724" s="55">
        <v>4</v>
      </c>
      <c r="C724" s="56">
        <v>3794.36065683587</v>
      </c>
      <c r="D724" s="60">
        <v>117.01779691171799</v>
      </c>
      <c r="E724" s="61">
        <v>177.19837818060199</v>
      </c>
      <c r="F724" s="61">
        <v>14.7665315150502</v>
      </c>
      <c r="G724" s="61">
        <f>'Primas Crédito'!F724</f>
        <v>79.884887511550602</v>
      </c>
      <c r="H724" s="61">
        <f t="shared" si="11"/>
        <v>94.651419026600806</v>
      </c>
      <c r="I724" s="56">
        <v>112</v>
      </c>
    </row>
    <row r="725" spans="1:9" x14ac:dyDescent="0.25">
      <c r="A725" s="54">
        <v>724</v>
      </c>
      <c r="B725" s="55">
        <v>3</v>
      </c>
      <c r="C725" s="56">
        <v>3094.1339366111501</v>
      </c>
      <c r="D725" s="60">
        <v>117.01779691171799</v>
      </c>
      <c r="E725" s="61">
        <v>177.19837818060199</v>
      </c>
      <c r="F725" s="61">
        <v>14.7665315150502</v>
      </c>
      <c r="G725" s="61">
        <f>'Primas Crédito'!F725</f>
        <v>79.884887511550602</v>
      </c>
      <c r="H725" s="61">
        <f t="shared" si="11"/>
        <v>94.651419026600806</v>
      </c>
      <c r="I725" s="56">
        <v>112</v>
      </c>
    </row>
    <row r="726" spans="1:9" x14ac:dyDescent="0.25">
      <c r="A726" s="54">
        <v>725</v>
      </c>
      <c r="B726" s="55">
        <v>1</v>
      </c>
      <c r="C726" s="56">
        <v>900.600221876207</v>
      </c>
      <c r="D726" s="60">
        <v>117.01779691171799</v>
      </c>
      <c r="E726" s="61">
        <v>177.19837818060199</v>
      </c>
      <c r="F726" s="61">
        <v>14.7665315150502</v>
      </c>
      <c r="G726" s="61">
        <f>'Primas Crédito'!F726</f>
        <v>79.884887511550602</v>
      </c>
      <c r="H726" s="61">
        <f t="shared" si="11"/>
        <v>94.651419026600806</v>
      </c>
      <c r="I726" s="56">
        <v>112</v>
      </c>
    </row>
    <row r="727" spans="1:9" x14ac:dyDescent="0.25">
      <c r="A727" s="54">
        <v>726</v>
      </c>
      <c r="B727" s="55">
        <v>1</v>
      </c>
      <c r="C727" s="56">
        <v>718.72063965076904</v>
      </c>
      <c r="D727" s="60">
        <v>117.01779691171799</v>
      </c>
      <c r="E727" s="61">
        <v>177.19837818060199</v>
      </c>
      <c r="F727" s="61">
        <v>14.7665315150502</v>
      </c>
      <c r="G727" s="61">
        <f>'Primas Crédito'!F727</f>
        <v>79.884887511550602</v>
      </c>
      <c r="H727" s="61">
        <f t="shared" si="11"/>
        <v>94.651419026600806</v>
      </c>
      <c r="I727" s="56">
        <v>112</v>
      </c>
    </row>
    <row r="728" spans="1:9" x14ac:dyDescent="0.25">
      <c r="A728" s="54">
        <v>727</v>
      </c>
      <c r="B728" s="55">
        <v>5</v>
      </c>
      <c r="C728" s="56">
        <v>6901.8586329589098</v>
      </c>
      <c r="D728" s="60">
        <v>117.01779691171799</v>
      </c>
      <c r="E728" s="61">
        <v>177.19837818060199</v>
      </c>
      <c r="F728" s="61">
        <v>14.7665315150502</v>
      </c>
      <c r="G728" s="61">
        <f>'Primas Crédito'!F728</f>
        <v>79.884887511550602</v>
      </c>
      <c r="H728" s="61">
        <f t="shared" si="11"/>
        <v>94.651419026600806</v>
      </c>
      <c r="I728" s="56">
        <v>112</v>
      </c>
    </row>
    <row r="729" spans="1:9" x14ac:dyDescent="0.25">
      <c r="A729" s="54">
        <v>728</v>
      </c>
      <c r="B729" s="55">
        <v>1</v>
      </c>
      <c r="C729" s="56">
        <v>1354.7431202699099</v>
      </c>
      <c r="D729" s="60">
        <v>117.01779691171799</v>
      </c>
      <c r="E729" s="61">
        <v>177.19837818060199</v>
      </c>
      <c r="F729" s="61">
        <v>14.7665315150502</v>
      </c>
      <c r="G729" s="61">
        <f>'Primas Crédito'!F729</f>
        <v>79.884887511550602</v>
      </c>
      <c r="H729" s="61">
        <f t="shared" si="11"/>
        <v>94.651419026600806</v>
      </c>
      <c r="I729" s="56">
        <v>112</v>
      </c>
    </row>
    <row r="730" spans="1:9" x14ac:dyDescent="0.25">
      <c r="A730" s="54">
        <v>729</v>
      </c>
      <c r="B730" s="55">
        <v>3</v>
      </c>
      <c r="C730" s="56">
        <v>3262.8469084906101</v>
      </c>
      <c r="D730" s="60">
        <v>117.01779691171799</v>
      </c>
      <c r="E730" s="61">
        <v>177.19837818060199</v>
      </c>
      <c r="F730" s="61">
        <v>14.7665315150502</v>
      </c>
      <c r="G730" s="61">
        <f>'Primas Crédito'!F730</f>
        <v>79.884887511550602</v>
      </c>
      <c r="H730" s="61">
        <f t="shared" si="11"/>
        <v>94.651419026600806</v>
      </c>
      <c r="I730" s="56">
        <v>112</v>
      </c>
    </row>
    <row r="731" spans="1:9" x14ac:dyDescent="0.25">
      <c r="A731" s="54">
        <v>730</v>
      </c>
      <c r="B731" s="55">
        <v>3</v>
      </c>
      <c r="C731" s="56">
        <v>3459.8291980528702</v>
      </c>
      <c r="D731" s="60">
        <v>117.01779691171799</v>
      </c>
      <c r="E731" s="61">
        <v>177.19837818060199</v>
      </c>
      <c r="F731" s="61">
        <v>14.7665315150502</v>
      </c>
      <c r="G731" s="61">
        <f>'Primas Crédito'!F731</f>
        <v>79.884887511550602</v>
      </c>
      <c r="H731" s="61">
        <f t="shared" si="11"/>
        <v>94.651419026600806</v>
      </c>
      <c r="I731" s="56">
        <v>112</v>
      </c>
    </row>
    <row r="732" spans="1:9" x14ac:dyDescent="0.25">
      <c r="A732" s="54">
        <v>731</v>
      </c>
      <c r="B732" s="55">
        <v>2</v>
      </c>
      <c r="C732" s="56">
        <v>1799.8913158160599</v>
      </c>
      <c r="D732" s="60">
        <v>117.01779691171799</v>
      </c>
      <c r="E732" s="61">
        <v>177.19837818060199</v>
      </c>
      <c r="F732" s="61">
        <v>14.7665315150502</v>
      </c>
      <c r="G732" s="61">
        <f>'Primas Crédito'!F732</f>
        <v>79.884887511550602</v>
      </c>
      <c r="H732" s="61">
        <f t="shared" si="11"/>
        <v>94.651419026600806</v>
      </c>
      <c r="I732" s="56">
        <v>112</v>
      </c>
    </row>
    <row r="733" spans="1:9" x14ac:dyDescent="0.25">
      <c r="A733" s="54">
        <v>732</v>
      </c>
      <c r="B733" s="55">
        <v>2</v>
      </c>
      <c r="C733" s="56">
        <v>3999.52071752236</v>
      </c>
      <c r="D733" s="60">
        <v>117.01779691171799</v>
      </c>
      <c r="E733" s="61">
        <v>177.19837818060199</v>
      </c>
      <c r="F733" s="61">
        <v>14.7665315150502</v>
      </c>
      <c r="G733" s="61">
        <f>'Primas Crédito'!F733</f>
        <v>79.884887511550602</v>
      </c>
      <c r="H733" s="61">
        <f t="shared" si="11"/>
        <v>94.651419026600806</v>
      </c>
      <c r="I733" s="56">
        <v>112</v>
      </c>
    </row>
    <row r="734" spans="1:9" x14ac:dyDescent="0.25">
      <c r="A734" s="54">
        <v>733</v>
      </c>
      <c r="B734" s="55">
        <v>0</v>
      </c>
      <c r="C734" s="56">
        <v>0</v>
      </c>
      <c r="D734" s="60">
        <v>117.01779691171799</v>
      </c>
      <c r="E734" s="61">
        <v>177.19837818060199</v>
      </c>
      <c r="F734" s="61">
        <v>14.7665315150502</v>
      </c>
      <c r="G734" s="61">
        <f>'Primas Crédito'!F734</f>
        <v>79.884887511550602</v>
      </c>
      <c r="H734" s="61">
        <f t="shared" si="11"/>
        <v>94.651419026600806</v>
      </c>
      <c r="I734" s="56">
        <v>112</v>
      </c>
    </row>
    <row r="735" spans="1:9" x14ac:dyDescent="0.25">
      <c r="A735" s="54">
        <v>734</v>
      </c>
      <c r="B735" s="55">
        <v>3</v>
      </c>
      <c r="C735" s="56">
        <v>2237.6898292546798</v>
      </c>
      <c r="D735" s="60">
        <v>117.01779691171799</v>
      </c>
      <c r="E735" s="61">
        <v>177.19837818060199</v>
      </c>
      <c r="F735" s="61">
        <v>14.7665315150502</v>
      </c>
      <c r="G735" s="61">
        <f>'Primas Crédito'!F735</f>
        <v>79.884887511550602</v>
      </c>
      <c r="H735" s="61">
        <f t="shared" si="11"/>
        <v>94.651419026600806</v>
      </c>
      <c r="I735" s="56">
        <v>112</v>
      </c>
    </row>
    <row r="736" spans="1:9" x14ac:dyDescent="0.25">
      <c r="A736" s="54">
        <v>735</v>
      </c>
      <c r="B736" s="55">
        <v>2</v>
      </c>
      <c r="C736" s="56">
        <v>2146.1027067687901</v>
      </c>
      <c r="D736" s="60">
        <v>117.01779691171799</v>
      </c>
      <c r="E736" s="61">
        <v>177.19837818060199</v>
      </c>
      <c r="F736" s="61">
        <v>14.7665315150502</v>
      </c>
      <c r="G736" s="61">
        <f>'Primas Crédito'!F736</f>
        <v>79.884887511550602</v>
      </c>
      <c r="H736" s="61">
        <f t="shared" si="11"/>
        <v>94.651419026600806</v>
      </c>
      <c r="I736" s="56">
        <v>112</v>
      </c>
    </row>
    <row r="737" spans="1:9" x14ac:dyDescent="0.25">
      <c r="A737" s="54">
        <v>736</v>
      </c>
      <c r="B737" s="55">
        <v>3</v>
      </c>
      <c r="C737" s="56">
        <v>3192.0999627230099</v>
      </c>
      <c r="D737" s="60">
        <v>117.01779691171799</v>
      </c>
      <c r="E737" s="61">
        <v>177.19837818060199</v>
      </c>
      <c r="F737" s="61">
        <v>14.7665315150502</v>
      </c>
      <c r="G737" s="61">
        <f>'Primas Crédito'!F737</f>
        <v>79.884887511550602</v>
      </c>
      <c r="H737" s="61">
        <f t="shared" si="11"/>
        <v>94.651419026600806</v>
      </c>
      <c r="I737" s="56">
        <v>112</v>
      </c>
    </row>
    <row r="738" spans="1:9" x14ac:dyDescent="0.25">
      <c r="A738" s="54">
        <v>737</v>
      </c>
      <c r="B738" s="55">
        <v>2</v>
      </c>
      <c r="C738" s="56">
        <v>2520.5296812913298</v>
      </c>
      <c r="D738" s="60">
        <v>117.01779691171799</v>
      </c>
      <c r="E738" s="61">
        <v>177.19837818060199</v>
      </c>
      <c r="F738" s="61">
        <v>14.7665315150502</v>
      </c>
      <c r="G738" s="61">
        <f>'Primas Crédito'!F738</f>
        <v>79.884887511550602</v>
      </c>
      <c r="H738" s="61">
        <f t="shared" si="11"/>
        <v>94.651419026600806</v>
      </c>
      <c r="I738" s="56">
        <v>112</v>
      </c>
    </row>
    <row r="739" spans="1:9" x14ac:dyDescent="0.25">
      <c r="A739" s="54">
        <v>738</v>
      </c>
      <c r="B739" s="55">
        <v>2</v>
      </c>
      <c r="C739" s="56">
        <v>2283.9531704594601</v>
      </c>
      <c r="D739" s="60">
        <v>117.01779691171799</v>
      </c>
      <c r="E739" s="61">
        <v>177.19837818060199</v>
      </c>
      <c r="F739" s="61">
        <v>14.7665315150502</v>
      </c>
      <c r="G739" s="61">
        <f>'Primas Crédito'!F739</f>
        <v>79.884887511550602</v>
      </c>
      <c r="H739" s="61">
        <f t="shared" si="11"/>
        <v>94.651419026600806</v>
      </c>
      <c r="I739" s="56">
        <v>112</v>
      </c>
    </row>
    <row r="740" spans="1:9" x14ac:dyDescent="0.25">
      <c r="A740" s="54">
        <v>739</v>
      </c>
      <c r="B740" s="55">
        <v>1</v>
      </c>
      <c r="C740" s="56">
        <v>1569.15324462124</v>
      </c>
      <c r="D740" s="60">
        <v>117.01779691171799</v>
      </c>
      <c r="E740" s="61">
        <v>177.19837818060199</v>
      </c>
      <c r="F740" s="61">
        <v>14.7665315150502</v>
      </c>
      <c r="G740" s="61">
        <f>'Primas Crédito'!F740</f>
        <v>79.884887511550602</v>
      </c>
      <c r="H740" s="61">
        <f t="shared" si="11"/>
        <v>94.651419026600806</v>
      </c>
      <c r="I740" s="56">
        <v>112</v>
      </c>
    </row>
    <row r="741" spans="1:9" x14ac:dyDescent="0.25">
      <c r="A741" s="54">
        <v>740</v>
      </c>
      <c r="B741" s="55">
        <v>3</v>
      </c>
      <c r="C741" s="56">
        <v>4352.3957378020796</v>
      </c>
      <c r="D741" s="60">
        <v>117.01779691171799</v>
      </c>
      <c r="E741" s="61">
        <v>177.19837818060199</v>
      </c>
      <c r="F741" s="61">
        <v>14.7665315150502</v>
      </c>
      <c r="G741" s="61">
        <f>'Primas Crédito'!F741</f>
        <v>79.884887511550602</v>
      </c>
      <c r="H741" s="61">
        <f t="shared" si="11"/>
        <v>94.651419026600806</v>
      </c>
      <c r="I741" s="56">
        <v>112</v>
      </c>
    </row>
    <row r="742" spans="1:9" x14ac:dyDescent="0.25">
      <c r="A742" s="54">
        <v>741</v>
      </c>
      <c r="B742" s="55">
        <v>1</v>
      </c>
      <c r="C742" s="56">
        <v>1509.5310048148301</v>
      </c>
      <c r="D742" s="60">
        <v>117.01779691171799</v>
      </c>
      <c r="E742" s="61">
        <v>177.19837818060199</v>
      </c>
      <c r="F742" s="61">
        <v>14.7665315150502</v>
      </c>
      <c r="G742" s="61">
        <f>'Primas Crédito'!F742</f>
        <v>79.884887511550602</v>
      </c>
      <c r="H742" s="61">
        <f t="shared" si="11"/>
        <v>94.651419026600806</v>
      </c>
      <c r="I742" s="56">
        <v>112</v>
      </c>
    </row>
    <row r="743" spans="1:9" x14ac:dyDescent="0.25">
      <c r="A743" s="54">
        <v>742</v>
      </c>
      <c r="B743" s="55">
        <v>2</v>
      </c>
      <c r="C743" s="56">
        <v>3059.8139268145601</v>
      </c>
      <c r="D743" s="60">
        <v>117.01779691171799</v>
      </c>
      <c r="E743" s="61">
        <v>177.19837818060199</v>
      </c>
      <c r="F743" s="61">
        <v>14.7665315150502</v>
      </c>
      <c r="G743" s="61">
        <f>'Primas Crédito'!F743</f>
        <v>79.884887511550602</v>
      </c>
      <c r="H743" s="61">
        <f t="shared" si="11"/>
        <v>94.651419026600806</v>
      </c>
      <c r="I743" s="56">
        <v>112</v>
      </c>
    </row>
    <row r="744" spans="1:9" x14ac:dyDescent="0.25">
      <c r="A744" s="54">
        <v>743</v>
      </c>
      <c r="B744" s="55">
        <v>3</v>
      </c>
      <c r="C744" s="56">
        <v>3812.1230154710302</v>
      </c>
      <c r="D744" s="60">
        <v>117.01779691171799</v>
      </c>
      <c r="E744" s="61">
        <v>177.19837818060199</v>
      </c>
      <c r="F744" s="61">
        <v>14.7665315150502</v>
      </c>
      <c r="G744" s="61">
        <f>'Primas Crédito'!F744</f>
        <v>79.884887511550602</v>
      </c>
      <c r="H744" s="61">
        <f t="shared" si="11"/>
        <v>94.651419026600806</v>
      </c>
      <c r="I744" s="56">
        <v>112</v>
      </c>
    </row>
    <row r="745" spans="1:9" x14ac:dyDescent="0.25">
      <c r="A745" s="54">
        <v>744</v>
      </c>
      <c r="B745" s="55">
        <v>2</v>
      </c>
      <c r="C745" s="56">
        <v>2654.1507785888498</v>
      </c>
      <c r="D745" s="60">
        <v>117.01779691171799</v>
      </c>
      <c r="E745" s="61">
        <v>177.19837818060199</v>
      </c>
      <c r="F745" s="61">
        <v>14.7665315150502</v>
      </c>
      <c r="G745" s="61">
        <f>'Primas Crédito'!F745</f>
        <v>79.884887511550602</v>
      </c>
      <c r="H745" s="61">
        <f t="shared" si="11"/>
        <v>94.651419026600806</v>
      </c>
      <c r="I745" s="56">
        <v>112</v>
      </c>
    </row>
    <row r="746" spans="1:9" x14ac:dyDescent="0.25">
      <c r="A746" s="54">
        <v>745</v>
      </c>
      <c r="B746" s="55">
        <v>6</v>
      </c>
      <c r="C746" s="56">
        <v>6858.9622554365897</v>
      </c>
      <c r="D746" s="60">
        <v>117.01779691171799</v>
      </c>
      <c r="E746" s="61">
        <v>177.19837818060199</v>
      </c>
      <c r="F746" s="61">
        <v>14.7665315150502</v>
      </c>
      <c r="G746" s="61">
        <f>'Primas Crédito'!F746</f>
        <v>79.884887511550602</v>
      </c>
      <c r="H746" s="61">
        <f t="shared" si="11"/>
        <v>94.651419026600806</v>
      </c>
      <c r="I746" s="56">
        <v>112</v>
      </c>
    </row>
    <row r="747" spans="1:9" x14ac:dyDescent="0.25">
      <c r="A747" s="54">
        <v>746</v>
      </c>
      <c r="B747" s="55">
        <v>4</v>
      </c>
      <c r="C747" s="56">
        <v>3272.1724943778199</v>
      </c>
      <c r="D747" s="60">
        <v>117.01779691171799</v>
      </c>
      <c r="E747" s="61">
        <v>177.19837818060199</v>
      </c>
      <c r="F747" s="61">
        <v>14.7665315150502</v>
      </c>
      <c r="G747" s="61">
        <f>'Primas Crédito'!F747</f>
        <v>79.884887511550602</v>
      </c>
      <c r="H747" s="61">
        <f t="shared" si="11"/>
        <v>94.651419026600806</v>
      </c>
      <c r="I747" s="56">
        <v>112</v>
      </c>
    </row>
    <row r="748" spans="1:9" x14ac:dyDescent="0.25">
      <c r="A748" s="54">
        <v>747</v>
      </c>
      <c r="B748" s="55">
        <v>3</v>
      </c>
      <c r="C748" s="56">
        <v>3873.1599384249898</v>
      </c>
      <c r="D748" s="60">
        <v>117.01779691171799</v>
      </c>
      <c r="E748" s="61">
        <v>177.19837818060199</v>
      </c>
      <c r="F748" s="61">
        <v>14.7665315150502</v>
      </c>
      <c r="G748" s="61">
        <f>'Primas Crédito'!F748</f>
        <v>79.884887511550602</v>
      </c>
      <c r="H748" s="61">
        <f t="shared" si="11"/>
        <v>94.651419026600806</v>
      </c>
      <c r="I748" s="56">
        <v>112</v>
      </c>
    </row>
    <row r="749" spans="1:9" x14ac:dyDescent="0.25">
      <c r="A749" s="54">
        <v>748</v>
      </c>
      <c r="B749" s="55">
        <v>4</v>
      </c>
      <c r="C749" s="56">
        <v>3576.1654535369998</v>
      </c>
      <c r="D749" s="60">
        <v>117.01779691171799</v>
      </c>
      <c r="E749" s="61">
        <v>177.19837818060199</v>
      </c>
      <c r="F749" s="61">
        <v>14.7665315150502</v>
      </c>
      <c r="G749" s="61">
        <f>'Primas Crédito'!F749</f>
        <v>79.884887511550602</v>
      </c>
      <c r="H749" s="61">
        <f t="shared" si="11"/>
        <v>94.651419026600806</v>
      </c>
      <c r="I749" s="56">
        <v>112</v>
      </c>
    </row>
    <row r="750" spans="1:9" x14ac:dyDescent="0.25">
      <c r="A750" s="54">
        <v>749</v>
      </c>
      <c r="B750" s="55">
        <v>2</v>
      </c>
      <c r="C750" s="56">
        <v>1698.7493342645801</v>
      </c>
      <c r="D750" s="60">
        <v>117.01779691171799</v>
      </c>
      <c r="E750" s="61">
        <v>177.19837818060199</v>
      </c>
      <c r="F750" s="61">
        <v>14.7665315150502</v>
      </c>
      <c r="G750" s="61">
        <f>'Primas Crédito'!F750</f>
        <v>79.884887511550602</v>
      </c>
      <c r="H750" s="61">
        <f t="shared" si="11"/>
        <v>94.651419026600806</v>
      </c>
      <c r="I750" s="56">
        <v>112</v>
      </c>
    </row>
    <row r="751" spans="1:9" x14ac:dyDescent="0.25">
      <c r="A751" s="54">
        <v>750</v>
      </c>
      <c r="B751" s="55">
        <v>1</v>
      </c>
      <c r="C751" s="56">
        <v>1476.48183396125</v>
      </c>
      <c r="D751" s="60">
        <v>117.01779691171799</v>
      </c>
      <c r="E751" s="61">
        <v>177.19837818060199</v>
      </c>
      <c r="F751" s="61">
        <v>14.7665315150502</v>
      </c>
      <c r="G751" s="61">
        <f>'Primas Crédito'!F751</f>
        <v>79.884887511550602</v>
      </c>
      <c r="H751" s="61">
        <f t="shared" si="11"/>
        <v>94.651419026600806</v>
      </c>
      <c r="I751" s="56">
        <v>112</v>
      </c>
    </row>
    <row r="752" spans="1:9" x14ac:dyDescent="0.25">
      <c r="A752" s="54">
        <v>751</v>
      </c>
      <c r="B752" s="55">
        <v>2</v>
      </c>
      <c r="C752" s="56">
        <v>2180.92972978531</v>
      </c>
      <c r="D752" s="60">
        <v>117.01779691171799</v>
      </c>
      <c r="E752" s="61">
        <v>177.19837818060199</v>
      </c>
      <c r="F752" s="61">
        <v>14.7665315150502</v>
      </c>
      <c r="G752" s="61">
        <f>'Primas Crédito'!F752</f>
        <v>79.884887511550602</v>
      </c>
      <c r="H752" s="61">
        <f t="shared" si="11"/>
        <v>94.651419026600806</v>
      </c>
      <c r="I752" s="56">
        <v>112</v>
      </c>
    </row>
    <row r="753" spans="1:9" x14ac:dyDescent="0.25">
      <c r="A753" s="54">
        <v>752</v>
      </c>
      <c r="B753" s="55">
        <v>2</v>
      </c>
      <c r="C753" s="56">
        <v>2028.6185247780199</v>
      </c>
      <c r="D753" s="60">
        <v>117.01779691171799</v>
      </c>
      <c r="E753" s="61">
        <v>177.19837818060199</v>
      </c>
      <c r="F753" s="61">
        <v>14.7665315150502</v>
      </c>
      <c r="G753" s="61">
        <f>'Primas Crédito'!F753</f>
        <v>79.884887511550602</v>
      </c>
      <c r="H753" s="61">
        <f t="shared" si="11"/>
        <v>94.651419026600806</v>
      </c>
      <c r="I753" s="56">
        <v>112</v>
      </c>
    </row>
    <row r="754" spans="1:9" x14ac:dyDescent="0.25">
      <c r="A754" s="54">
        <v>753</v>
      </c>
      <c r="B754" s="55">
        <v>0</v>
      </c>
      <c r="C754" s="56">
        <v>0</v>
      </c>
      <c r="D754" s="60">
        <v>117.01779691171799</v>
      </c>
      <c r="E754" s="61">
        <v>177.19837818060199</v>
      </c>
      <c r="F754" s="61">
        <v>14.7665315150502</v>
      </c>
      <c r="G754" s="61">
        <f>'Primas Crédito'!F754</f>
        <v>79.884887511550602</v>
      </c>
      <c r="H754" s="61">
        <f t="shared" si="11"/>
        <v>94.651419026600806</v>
      </c>
      <c r="I754" s="56">
        <v>112</v>
      </c>
    </row>
    <row r="755" spans="1:9" x14ac:dyDescent="0.25">
      <c r="A755" s="54">
        <v>754</v>
      </c>
      <c r="B755" s="55">
        <v>2</v>
      </c>
      <c r="C755" s="56">
        <v>1406.48891034493</v>
      </c>
      <c r="D755" s="60">
        <v>117.01779691171799</v>
      </c>
      <c r="E755" s="61">
        <v>177.19837818060199</v>
      </c>
      <c r="F755" s="61">
        <v>14.7665315150502</v>
      </c>
      <c r="G755" s="61">
        <f>'Primas Crédito'!F755</f>
        <v>79.884887511550602</v>
      </c>
      <c r="H755" s="61">
        <f t="shared" si="11"/>
        <v>94.651419026600806</v>
      </c>
      <c r="I755" s="56">
        <v>112</v>
      </c>
    </row>
    <row r="756" spans="1:9" x14ac:dyDescent="0.25">
      <c r="A756" s="54">
        <v>755</v>
      </c>
      <c r="B756" s="55">
        <v>3</v>
      </c>
      <c r="C756" s="56">
        <v>3598.8625883519198</v>
      </c>
      <c r="D756" s="60">
        <v>117.01779691171799</v>
      </c>
      <c r="E756" s="61">
        <v>177.19837818060199</v>
      </c>
      <c r="F756" s="61">
        <v>14.7665315150502</v>
      </c>
      <c r="G756" s="61">
        <f>'Primas Crédito'!F756</f>
        <v>79.884887511550602</v>
      </c>
      <c r="H756" s="61">
        <f t="shared" si="11"/>
        <v>94.651419026600806</v>
      </c>
      <c r="I756" s="56">
        <v>112</v>
      </c>
    </row>
    <row r="757" spans="1:9" x14ac:dyDescent="0.25">
      <c r="A757" s="54">
        <v>756</v>
      </c>
      <c r="B757" s="55">
        <v>2</v>
      </c>
      <c r="C757" s="56">
        <v>2684.33329976399</v>
      </c>
      <c r="D757" s="60">
        <v>117.01779691171799</v>
      </c>
      <c r="E757" s="61">
        <v>177.19837818060199</v>
      </c>
      <c r="F757" s="61">
        <v>14.7665315150502</v>
      </c>
      <c r="G757" s="61">
        <f>'Primas Crédito'!F757</f>
        <v>79.884887511550602</v>
      </c>
      <c r="H757" s="61">
        <f t="shared" si="11"/>
        <v>94.651419026600806</v>
      </c>
      <c r="I757" s="56">
        <v>112</v>
      </c>
    </row>
    <row r="758" spans="1:9" x14ac:dyDescent="0.25">
      <c r="A758" s="54">
        <v>757</v>
      </c>
      <c r="B758" s="55">
        <v>1</v>
      </c>
      <c r="C758" s="56">
        <v>1468.60708333302</v>
      </c>
      <c r="D758" s="60">
        <v>117.01779691171799</v>
      </c>
      <c r="E758" s="61">
        <v>177.19837818060199</v>
      </c>
      <c r="F758" s="61">
        <v>14.7665315150502</v>
      </c>
      <c r="G758" s="61">
        <f>'Primas Crédito'!F758</f>
        <v>79.884887511550602</v>
      </c>
      <c r="H758" s="61">
        <f t="shared" si="11"/>
        <v>94.651419026600806</v>
      </c>
      <c r="I758" s="56">
        <v>112</v>
      </c>
    </row>
    <row r="759" spans="1:9" x14ac:dyDescent="0.25">
      <c r="A759" s="54">
        <v>758</v>
      </c>
      <c r="B759" s="55">
        <v>1</v>
      </c>
      <c r="C759" s="56">
        <v>1328.7215462480001</v>
      </c>
      <c r="D759" s="60">
        <v>117.01779691171799</v>
      </c>
      <c r="E759" s="61">
        <v>177.19837818060199</v>
      </c>
      <c r="F759" s="61">
        <v>14.7665315150502</v>
      </c>
      <c r="G759" s="61">
        <f>'Primas Crédito'!F759</f>
        <v>79.884887511550602</v>
      </c>
      <c r="H759" s="61">
        <f t="shared" si="11"/>
        <v>94.651419026600806</v>
      </c>
      <c r="I759" s="56">
        <v>112</v>
      </c>
    </row>
    <row r="760" spans="1:9" x14ac:dyDescent="0.25">
      <c r="A760" s="54">
        <v>759</v>
      </c>
      <c r="B760" s="55">
        <v>2</v>
      </c>
      <c r="C760" s="56">
        <v>2176.22231958768</v>
      </c>
      <c r="D760" s="60">
        <v>117.01779691171799</v>
      </c>
      <c r="E760" s="61">
        <v>177.19837818060199</v>
      </c>
      <c r="F760" s="61">
        <v>14.7665315150502</v>
      </c>
      <c r="G760" s="61">
        <f>'Primas Crédito'!F760</f>
        <v>79.884887511550602</v>
      </c>
      <c r="H760" s="61">
        <f t="shared" si="11"/>
        <v>94.651419026600806</v>
      </c>
      <c r="I760" s="56">
        <v>112</v>
      </c>
    </row>
    <row r="761" spans="1:9" x14ac:dyDescent="0.25">
      <c r="A761" s="54">
        <v>760</v>
      </c>
      <c r="B761" s="55">
        <v>3</v>
      </c>
      <c r="C761" s="56">
        <v>3099.5264907609298</v>
      </c>
      <c r="D761" s="60">
        <v>117.01779691171799</v>
      </c>
      <c r="E761" s="61">
        <v>177.19837818060199</v>
      </c>
      <c r="F761" s="61">
        <v>14.7665315150502</v>
      </c>
      <c r="G761" s="61">
        <f>'Primas Crédito'!F761</f>
        <v>79.884887511550602</v>
      </c>
      <c r="H761" s="61">
        <f t="shared" si="11"/>
        <v>94.651419026600806</v>
      </c>
      <c r="I761" s="56">
        <v>112</v>
      </c>
    </row>
    <row r="762" spans="1:9" x14ac:dyDescent="0.25">
      <c r="A762" s="54">
        <v>761</v>
      </c>
      <c r="B762" s="55">
        <v>3</v>
      </c>
      <c r="C762" s="56">
        <v>3620.8442530658799</v>
      </c>
      <c r="D762" s="60">
        <v>117.01779691171799</v>
      </c>
      <c r="E762" s="61">
        <v>177.19837818060199</v>
      </c>
      <c r="F762" s="61">
        <v>14.7665315150502</v>
      </c>
      <c r="G762" s="61">
        <f>'Primas Crédito'!F762</f>
        <v>79.884887511550602</v>
      </c>
      <c r="H762" s="61">
        <f t="shared" si="11"/>
        <v>94.651419026600806</v>
      </c>
      <c r="I762" s="56">
        <v>112</v>
      </c>
    </row>
    <row r="763" spans="1:9" x14ac:dyDescent="0.25">
      <c r="A763" s="54">
        <v>762</v>
      </c>
      <c r="B763" s="55">
        <v>4</v>
      </c>
      <c r="C763" s="56">
        <v>3407.2880248506699</v>
      </c>
      <c r="D763" s="60">
        <v>117.01779691171799</v>
      </c>
      <c r="E763" s="61">
        <v>177.19837818060199</v>
      </c>
      <c r="F763" s="61">
        <v>14.7665315150502</v>
      </c>
      <c r="G763" s="61">
        <f>'Primas Crédito'!F763</f>
        <v>79.884887511550602</v>
      </c>
      <c r="H763" s="61">
        <f t="shared" si="11"/>
        <v>94.651419026600806</v>
      </c>
      <c r="I763" s="56">
        <v>112</v>
      </c>
    </row>
    <row r="764" spans="1:9" x14ac:dyDescent="0.25">
      <c r="A764" s="54">
        <v>763</v>
      </c>
      <c r="B764" s="55">
        <v>3</v>
      </c>
      <c r="C764" s="56">
        <v>3780.5208554312999</v>
      </c>
      <c r="D764" s="60">
        <v>117.01779691171799</v>
      </c>
      <c r="E764" s="61">
        <v>177.19837818060199</v>
      </c>
      <c r="F764" s="61">
        <v>14.7665315150502</v>
      </c>
      <c r="G764" s="61">
        <f>'Primas Crédito'!F764</f>
        <v>79.884887511550602</v>
      </c>
      <c r="H764" s="61">
        <f t="shared" si="11"/>
        <v>94.651419026600806</v>
      </c>
      <c r="I764" s="56">
        <v>112</v>
      </c>
    </row>
    <row r="765" spans="1:9" x14ac:dyDescent="0.25">
      <c r="A765" s="54">
        <v>764</v>
      </c>
      <c r="B765" s="55">
        <v>0</v>
      </c>
      <c r="C765" s="56">
        <v>0</v>
      </c>
      <c r="D765" s="60">
        <v>117.01779691171799</v>
      </c>
      <c r="E765" s="61">
        <v>177.19837818060199</v>
      </c>
      <c r="F765" s="61">
        <v>14.7665315150502</v>
      </c>
      <c r="G765" s="61">
        <f>'Primas Crédito'!F765</f>
        <v>79.884887511550602</v>
      </c>
      <c r="H765" s="61">
        <f t="shared" si="11"/>
        <v>94.651419026600806</v>
      </c>
      <c r="I765" s="56">
        <v>112</v>
      </c>
    </row>
    <row r="766" spans="1:9" x14ac:dyDescent="0.25">
      <c r="A766" s="54">
        <v>765</v>
      </c>
      <c r="B766" s="55">
        <v>1</v>
      </c>
      <c r="C766" s="56">
        <v>768.85464323148301</v>
      </c>
      <c r="D766" s="60">
        <v>117.01779691171799</v>
      </c>
      <c r="E766" s="61">
        <v>177.19837818060199</v>
      </c>
      <c r="F766" s="61">
        <v>14.7665315150502</v>
      </c>
      <c r="G766" s="61">
        <f>'Primas Crédito'!F766</f>
        <v>79.884887511550602</v>
      </c>
      <c r="H766" s="61">
        <f t="shared" si="11"/>
        <v>94.651419026600806</v>
      </c>
      <c r="I766" s="56">
        <v>112</v>
      </c>
    </row>
    <row r="767" spans="1:9" x14ac:dyDescent="0.25">
      <c r="A767" s="54">
        <v>766</v>
      </c>
      <c r="B767" s="55">
        <v>4</v>
      </c>
      <c r="C767" s="56">
        <v>3894.2084923162201</v>
      </c>
      <c r="D767" s="60">
        <v>117.01779691171799</v>
      </c>
      <c r="E767" s="61">
        <v>177.19837818060199</v>
      </c>
      <c r="F767" s="61">
        <v>14.7665315150502</v>
      </c>
      <c r="G767" s="61">
        <f>'Primas Crédito'!F767</f>
        <v>79.884887511550602</v>
      </c>
      <c r="H767" s="61">
        <f t="shared" si="11"/>
        <v>94.651419026600806</v>
      </c>
      <c r="I767" s="56">
        <v>112</v>
      </c>
    </row>
    <row r="768" spans="1:9" x14ac:dyDescent="0.25">
      <c r="A768" s="54">
        <v>767</v>
      </c>
      <c r="B768" s="55">
        <v>1</v>
      </c>
      <c r="C768" s="56">
        <v>909.46122104319102</v>
      </c>
      <c r="D768" s="60">
        <v>117.01779691171799</v>
      </c>
      <c r="E768" s="61">
        <v>177.19837818060199</v>
      </c>
      <c r="F768" s="61">
        <v>14.7665315150502</v>
      </c>
      <c r="G768" s="61">
        <f>'Primas Crédito'!F768</f>
        <v>79.884887511550602</v>
      </c>
      <c r="H768" s="61">
        <f t="shared" si="11"/>
        <v>94.651419026600806</v>
      </c>
      <c r="I768" s="56">
        <v>112</v>
      </c>
    </row>
    <row r="769" spans="1:9" x14ac:dyDescent="0.25">
      <c r="A769" s="54">
        <v>768</v>
      </c>
      <c r="B769" s="55">
        <v>2</v>
      </c>
      <c r="C769" s="56">
        <v>1824.6107155064799</v>
      </c>
      <c r="D769" s="60">
        <v>117.01779691171799</v>
      </c>
      <c r="E769" s="61">
        <v>177.19837818060199</v>
      </c>
      <c r="F769" s="61">
        <v>14.7665315150502</v>
      </c>
      <c r="G769" s="61">
        <f>'Primas Crédito'!F769</f>
        <v>79.884887511550602</v>
      </c>
      <c r="H769" s="61">
        <f t="shared" si="11"/>
        <v>94.651419026600806</v>
      </c>
      <c r="I769" s="56">
        <v>112</v>
      </c>
    </row>
    <row r="770" spans="1:9" x14ac:dyDescent="0.25">
      <c r="A770" s="54">
        <v>769</v>
      </c>
      <c r="B770" s="55">
        <v>1</v>
      </c>
      <c r="C770" s="56">
        <v>1076.10228579572</v>
      </c>
      <c r="D770" s="60">
        <v>117.01779691171799</v>
      </c>
      <c r="E770" s="61">
        <v>177.19837818060199</v>
      </c>
      <c r="F770" s="61">
        <v>14.7665315150502</v>
      </c>
      <c r="G770" s="61">
        <f>'Primas Crédito'!F770</f>
        <v>79.884887511550602</v>
      </c>
      <c r="H770" s="61">
        <f t="shared" si="11"/>
        <v>94.651419026600806</v>
      </c>
      <c r="I770" s="56">
        <v>112</v>
      </c>
    </row>
    <row r="771" spans="1:9" x14ac:dyDescent="0.25">
      <c r="A771" s="54">
        <v>770</v>
      </c>
      <c r="B771" s="55">
        <v>2</v>
      </c>
      <c r="C771" s="56">
        <v>1874.96606961366</v>
      </c>
      <c r="D771" s="60">
        <v>117.01779691171799</v>
      </c>
      <c r="E771" s="61">
        <v>177.19837818060199</v>
      </c>
      <c r="F771" s="61">
        <v>14.7665315150502</v>
      </c>
      <c r="G771" s="61">
        <f>'Primas Crédito'!F771</f>
        <v>79.884887511550602</v>
      </c>
      <c r="H771" s="61">
        <f t="shared" ref="H771:H834" si="12">G771+F771</f>
        <v>94.651419026600806</v>
      </c>
      <c r="I771" s="56">
        <v>112</v>
      </c>
    </row>
    <row r="772" spans="1:9" x14ac:dyDescent="0.25">
      <c r="A772" s="54">
        <v>771</v>
      </c>
      <c r="B772" s="55">
        <v>2</v>
      </c>
      <c r="C772" s="56">
        <v>1839.19199494021</v>
      </c>
      <c r="D772" s="60">
        <v>117.01779691171799</v>
      </c>
      <c r="E772" s="61">
        <v>177.19837818060199</v>
      </c>
      <c r="F772" s="61">
        <v>14.7665315150502</v>
      </c>
      <c r="G772" s="61">
        <f>'Primas Crédito'!F772</f>
        <v>79.884887511550602</v>
      </c>
      <c r="H772" s="61">
        <f t="shared" si="12"/>
        <v>94.651419026600806</v>
      </c>
      <c r="I772" s="56">
        <v>112</v>
      </c>
    </row>
    <row r="773" spans="1:9" x14ac:dyDescent="0.25">
      <c r="A773" s="54">
        <v>772</v>
      </c>
      <c r="B773" s="55">
        <v>5</v>
      </c>
      <c r="C773" s="56">
        <v>5996.4661474844597</v>
      </c>
      <c r="D773" s="60">
        <v>117.01779691171799</v>
      </c>
      <c r="E773" s="61">
        <v>177.19837818060199</v>
      </c>
      <c r="F773" s="61">
        <v>14.7665315150502</v>
      </c>
      <c r="G773" s="61">
        <f>'Primas Crédito'!F773</f>
        <v>79.884887511550602</v>
      </c>
      <c r="H773" s="61">
        <f t="shared" si="12"/>
        <v>94.651419026600806</v>
      </c>
      <c r="I773" s="56">
        <v>112</v>
      </c>
    </row>
    <row r="774" spans="1:9" x14ac:dyDescent="0.25">
      <c r="A774" s="54">
        <v>773</v>
      </c>
      <c r="B774" s="55">
        <v>2</v>
      </c>
      <c r="C774" s="56">
        <v>2117.0380895933099</v>
      </c>
      <c r="D774" s="60">
        <v>117.01779691171799</v>
      </c>
      <c r="E774" s="61">
        <v>177.19837818060199</v>
      </c>
      <c r="F774" s="61">
        <v>14.7665315150502</v>
      </c>
      <c r="G774" s="61">
        <f>'Primas Crédito'!F774</f>
        <v>79.884887511550602</v>
      </c>
      <c r="H774" s="61">
        <f t="shared" si="12"/>
        <v>94.651419026600806</v>
      </c>
      <c r="I774" s="56">
        <v>112</v>
      </c>
    </row>
    <row r="775" spans="1:9" x14ac:dyDescent="0.25">
      <c r="A775" s="54">
        <v>774</v>
      </c>
      <c r="B775" s="55">
        <v>4</v>
      </c>
      <c r="C775" s="56">
        <v>3805.86845027355</v>
      </c>
      <c r="D775" s="60">
        <v>117.01779691171799</v>
      </c>
      <c r="E775" s="61">
        <v>177.19837818060199</v>
      </c>
      <c r="F775" s="61">
        <v>14.7665315150502</v>
      </c>
      <c r="G775" s="61">
        <f>'Primas Crédito'!F775</f>
        <v>79.884887511550602</v>
      </c>
      <c r="H775" s="61">
        <f t="shared" si="12"/>
        <v>94.651419026600806</v>
      </c>
      <c r="I775" s="56">
        <v>112</v>
      </c>
    </row>
    <row r="776" spans="1:9" x14ac:dyDescent="0.25">
      <c r="A776" s="54">
        <v>775</v>
      </c>
      <c r="B776" s="55">
        <v>0</v>
      </c>
      <c r="C776" s="56">
        <v>0</v>
      </c>
      <c r="D776" s="60">
        <v>117.01779691171799</v>
      </c>
      <c r="E776" s="61">
        <v>177.19837818060199</v>
      </c>
      <c r="F776" s="61">
        <v>14.7665315150502</v>
      </c>
      <c r="G776" s="61">
        <f>'Primas Crédito'!F776</f>
        <v>79.884887511550602</v>
      </c>
      <c r="H776" s="61">
        <f t="shared" si="12"/>
        <v>94.651419026600806</v>
      </c>
      <c r="I776" s="56">
        <v>112</v>
      </c>
    </row>
    <row r="777" spans="1:9" x14ac:dyDescent="0.25">
      <c r="A777" s="54">
        <v>776</v>
      </c>
      <c r="B777" s="55">
        <v>5</v>
      </c>
      <c r="C777" s="56">
        <v>4716.7464084677404</v>
      </c>
      <c r="D777" s="60">
        <v>117.01779691171799</v>
      </c>
      <c r="E777" s="61">
        <v>177.19837818060199</v>
      </c>
      <c r="F777" s="61">
        <v>14.7665315150502</v>
      </c>
      <c r="G777" s="61">
        <f>'Primas Crédito'!F777</f>
        <v>79.884887511550602</v>
      </c>
      <c r="H777" s="61">
        <f t="shared" si="12"/>
        <v>94.651419026600806</v>
      </c>
      <c r="I777" s="56">
        <v>112</v>
      </c>
    </row>
    <row r="778" spans="1:9" x14ac:dyDescent="0.25">
      <c r="A778" s="54">
        <v>777</v>
      </c>
      <c r="B778" s="55">
        <v>1</v>
      </c>
      <c r="C778" s="56">
        <v>693.79535105206799</v>
      </c>
      <c r="D778" s="60">
        <v>117.01779691171799</v>
      </c>
      <c r="E778" s="61">
        <v>177.19837818060199</v>
      </c>
      <c r="F778" s="61">
        <v>14.7665315150502</v>
      </c>
      <c r="G778" s="61">
        <f>'Primas Crédito'!F778</f>
        <v>79.884887511550602</v>
      </c>
      <c r="H778" s="61">
        <f t="shared" si="12"/>
        <v>94.651419026600806</v>
      </c>
      <c r="I778" s="56">
        <v>112</v>
      </c>
    </row>
    <row r="779" spans="1:9" x14ac:dyDescent="0.25">
      <c r="A779" s="54">
        <v>778</v>
      </c>
      <c r="B779" s="55">
        <v>2</v>
      </c>
      <c r="C779" s="56">
        <v>2148.17047796321</v>
      </c>
      <c r="D779" s="60">
        <v>117.01779691171799</v>
      </c>
      <c r="E779" s="61">
        <v>177.19837818060199</v>
      </c>
      <c r="F779" s="61">
        <v>14.7665315150502</v>
      </c>
      <c r="G779" s="61">
        <f>'Primas Crédito'!F779</f>
        <v>79.884887511550602</v>
      </c>
      <c r="H779" s="61">
        <f t="shared" si="12"/>
        <v>94.651419026600806</v>
      </c>
      <c r="I779" s="56">
        <v>112</v>
      </c>
    </row>
    <row r="780" spans="1:9" x14ac:dyDescent="0.25">
      <c r="A780" s="54">
        <v>779</v>
      </c>
      <c r="B780" s="55">
        <v>0</v>
      </c>
      <c r="C780" s="56">
        <v>0</v>
      </c>
      <c r="D780" s="60">
        <v>117.01779691171799</v>
      </c>
      <c r="E780" s="61">
        <v>177.19837818060199</v>
      </c>
      <c r="F780" s="61">
        <v>14.7665315150502</v>
      </c>
      <c r="G780" s="61">
        <f>'Primas Crédito'!F780</f>
        <v>79.884887511550602</v>
      </c>
      <c r="H780" s="61">
        <f t="shared" si="12"/>
        <v>94.651419026600806</v>
      </c>
      <c r="I780" s="56">
        <v>112</v>
      </c>
    </row>
    <row r="781" spans="1:9" x14ac:dyDescent="0.25">
      <c r="A781" s="54">
        <v>780</v>
      </c>
      <c r="B781" s="55">
        <v>3</v>
      </c>
      <c r="C781" s="56">
        <v>3325.47452772109</v>
      </c>
      <c r="D781" s="60">
        <v>117.01779691171799</v>
      </c>
      <c r="E781" s="61">
        <v>177.19837818060199</v>
      </c>
      <c r="F781" s="61">
        <v>14.7665315150502</v>
      </c>
      <c r="G781" s="61">
        <f>'Primas Crédito'!F781</f>
        <v>79.884887511550602</v>
      </c>
      <c r="H781" s="61">
        <f t="shared" si="12"/>
        <v>94.651419026600806</v>
      </c>
      <c r="I781" s="56">
        <v>112</v>
      </c>
    </row>
    <row r="782" spans="1:9" x14ac:dyDescent="0.25">
      <c r="A782" s="54">
        <v>781</v>
      </c>
      <c r="B782" s="55">
        <v>1</v>
      </c>
      <c r="C782" s="56">
        <v>1754.73224454759</v>
      </c>
      <c r="D782" s="60">
        <v>117.01779691171799</v>
      </c>
      <c r="E782" s="61">
        <v>177.19837818060199</v>
      </c>
      <c r="F782" s="61">
        <v>14.7665315150502</v>
      </c>
      <c r="G782" s="61">
        <f>'Primas Crédito'!F782</f>
        <v>79.884887511550602</v>
      </c>
      <c r="H782" s="61">
        <f t="shared" si="12"/>
        <v>94.651419026600806</v>
      </c>
      <c r="I782" s="56">
        <v>112</v>
      </c>
    </row>
    <row r="783" spans="1:9" x14ac:dyDescent="0.25">
      <c r="A783" s="54">
        <v>782</v>
      </c>
      <c r="B783" s="55">
        <v>2</v>
      </c>
      <c r="C783" s="56">
        <v>2182.22252904782</v>
      </c>
      <c r="D783" s="60">
        <v>117.01779691171799</v>
      </c>
      <c r="E783" s="61">
        <v>177.19837818060199</v>
      </c>
      <c r="F783" s="61">
        <v>14.7665315150502</v>
      </c>
      <c r="G783" s="61">
        <f>'Primas Crédito'!F783</f>
        <v>79.884887511550602</v>
      </c>
      <c r="H783" s="61">
        <f t="shared" si="12"/>
        <v>94.651419026600806</v>
      </c>
      <c r="I783" s="56">
        <v>112</v>
      </c>
    </row>
    <row r="784" spans="1:9" x14ac:dyDescent="0.25">
      <c r="A784" s="54">
        <v>783</v>
      </c>
      <c r="B784" s="55">
        <v>3</v>
      </c>
      <c r="C784" s="56">
        <v>3431.7674994123699</v>
      </c>
      <c r="D784" s="60">
        <v>117.01779691171799</v>
      </c>
      <c r="E784" s="61">
        <v>177.19837818060199</v>
      </c>
      <c r="F784" s="61">
        <v>14.7665315150502</v>
      </c>
      <c r="G784" s="61">
        <f>'Primas Crédito'!F784</f>
        <v>79.884887511550602</v>
      </c>
      <c r="H784" s="61">
        <f t="shared" si="12"/>
        <v>94.651419026600806</v>
      </c>
      <c r="I784" s="56">
        <v>112</v>
      </c>
    </row>
    <row r="785" spans="1:9" x14ac:dyDescent="0.25">
      <c r="A785" s="54">
        <v>784</v>
      </c>
      <c r="B785" s="55">
        <v>6</v>
      </c>
      <c r="C785" s="56">
        <v>6281.4839173964401</v>
      </c>
      <c r="D785" s="60">
        <v>117.01779691171799</v>
      </c>
      <c r="E785" s="61">
        <v>177.19837818060199</v>
      </c>
      <c r="F785" s="61">
        <v>14.7665315150502</v>
      </c>
      <c r="G785" s="61">
        <f>'Primas Crédito'!F785</f>
        <v>79.884887511550602</v>
      </c>
      <c r="H785" s="61">
        <f t="shared" si="12"/>
        <v>94.651419026600806</v>
      </c>
      <c r="I785" s="56">
        <v>112</v>
      </c>
    </row>
    <row r="786" spans="1:9" x14ac:dyDescent="0.25">
      <c r="A786" s="54">
        <v>785</v>
      </c>
      <c r="B786" s="55">
        <v>3</v>
      </c>
      <c r="C786" s="56">
        <v>3130.26102328561</v>
      </c>
      <c r="D786" s="60">
        <v>117.01779691171799</v>
      </c>
      <c r="E786" s="61">
        <v>177.19837818060199</v>
      </c>
      <c r="F786" s="61">
        <v>14.7665315150502</v>
      </c>
      <c r="G786" s="61">
        <f>'Primas Crédito'!F786</f>
        <v>79.884887511550602</v>
      </c>
      <c r="H786" s="61">
        <f t="shared" si="12"/>
        <v>94.651419026600806</v>
      </c>
      <c r="I786" s="56">
        <v>112</v>
      </c>
    </row>
    <row r="787" spans="1:9" x14ac:dyDescent="0.25">
      <c r="A787" s="54">
        <v>786</v>
      </c>
      <c r="B787" s="55">
        <v>5</v>
      </c>
      <c r="C787" s="56">
        <v>5500.4257436788203</v>
      </c>
      <c r="D787" s="60">
        <v>117.01779691171799</v>
      </c>
      <c r="E787" s="61">
        <v>177.19837818060199</v>
      </c>
      <c r="F787" s="61">
        <v>14.7665315150502</v>
      </c>
      <c r="G787" s="61">
        <f>'Primas Crédito'!F787</f>
        <v>79.884887511550602</v>
      </c>
      <c r="H787" s="61">
        <f t="shared" si="12"/>
        <v>94.651419026600806</v>
      </c>
      <c r="I787" s="56">
        <v>112</v>
      </c>
    </row>
    <row r="788" spans="1:9" x14ac:dyDescent="0.25">
      <c r="A788" s="54">
        <v>787</v>
      </c>
      <c r="B788" s="55">
        <v>2</v>
      </c>
      <c r="C788" s="56">
        <v>2302.44179716088</v>
      </c>
      <c r="D788" s="60">
        <v>117.01779691171799</v>
      </c>
      <c r="E788" s="61">
        <v>177.19837818060199</v>
      </c>
      <c r="F788" s="61">
        <v>14.7665315150502</v>
      </c>
      <c r="G788" s="61">
        <f>'Primas Crédito'!F788</f>
        <v>79.884887511550602</v>
      </c>
      <c r="H788" s="61">
        <f t="shared" si="12"/>
        <v>94.651419026600806</v>
      </c>
      <c r="I788" s="56">
        <v>112</v>
      </c>
    </row>
    <row r="789" spans="1:9" x14ac:dyDescent="0.25">
      <c r="A789" s="54">
        <v>788</v>
      </c>
      <c r="B789" s="55">
        <v>3</v>
      </c>
      <c r="C789" s="56">
        <v>2417.2303587731999</v>
      </c>
      <c r="D789" s="60">
        <v>117.01779691171799</v>
      </c>
      <c r="E789" s="61">
        <v>177.19837818060199</v>
      </c>
      <c r="F789" s="61">
        <v>14.7665315150502</v>
      </c>
      <c r="G789" s="61">
        <f>'Primas Crédito'!F789</f>
        <v>79.884887511550602</v>
      </c>
      <c r="H789" s="61">
        <f t="shared" si="12"/>
        <v>94.651419026600806</v>
      </c>
      <c r="I789" s="56">
        <v>112</v>
      </c>
    </row>
    <row r="790" spans="1:9" x14ac:dyDescent="0.25">
      <c r="A790" s="54">
        <v>789</v>
      </c>
      <c r="B790" s="55">
        <v>0</v>
      </c>
      <c r="C790" s="56">
        <v>0</v>
      </c>
      <c r="D790" s="60">
        <v>117.01779691171799</v>
      </c>
      <c r="E790" s="61">
        <v>177.19837818060199</v>
      </c>
      <c r="F790" s="61">
        <v>14.7665315150502</v>
      </c>
      <c r="G790" s="61">
        <f>'Primas Crédito'!F790</f>
        <v>79.884887511550602</v>
      </c>
      <c r="H790" s="61">
        <f t="shared" si="12"/>
        <v>94.651419026600806</v>
      </c>
      <c r="I790" s="56">
        <v>112</v>
      </c>
    </row>
    <row r="791" spans="1:9" x14ac:dyDescent="0.25">
      <c r="A791" s="54">
        <v>790</v>
      </c>
      <c r="B791" s="55">
        <v>0</v>
      </c>
      <c r="C791" s="56">
        <v>0</v>
      </c>
      <c r="D791" s="60">
        <v>117.01779691171799</v>
      </c>
      <c r="E791" s="61">
        <v>177.19837818060199</v>
      </c>
      <c r="F791" s="61">
        <v>14.7665315150502</v>
      </c>
      <c r="G791" s="61">
        <f>'Primas Crédito'!F791</f>
        <v>79.884887511550602</v>
      </c>
      <c r="H791" s="61">
        <f t="shared" si="12"/>
        <v>94.651419026600806</v>
      </c>
      <c r="I791" s="56">
        <v>112</v>
      </c>
    </row>
    <row r="792" spans="1:9" x14ac:dyDescent="0.25">
      <c r="A792" s="54">
        <v>791</v>
      </c>
      <c r="B792" s="55">
        <v>3</v>
      </c>
      <c r="C792" s="56">
        <v>2828.2758734806898</v>
      </c>
      <c r="D792" s="60">
        <v>117.01779691171799</v>
      </c>
      <c r="E792" s="61">
        <v>177.19837818060199</v>
      </c>
      <c r="F792" s="61">
        <v>14.7665315150502</v>
      </c>
      <c r="G792" s="61">
        <f>'Primas Crédito'!F792</f>
        <v>79.884887511550602</v>
      </c>
      <c r="H792" s="61">
        <f t="shared" si="12"/>
        <v>94.651419026600806</v>
      </c>
      <c r="I792" s="56">
        <v>112</v>
      </c>
    </row>
    <row r="793" spans="1:9" x14ac:dyDescent="0.25">
      <c r="A793" s="54">
        <v>792</v>
      </c>
      <c r="B793" s="55">
        <v>3</v>
      </c>
      <c r="C793" s="56">
        <v>2578.4728255653199</v>
      </c>
      <c r="D793" s="60">
        <v>117.01779691171799</v>
      </c>
      <c r="E793" s="61">
        <v>177.19837818060199</v>
      </c>
      <c r="F793" s="61">
        <v>14.7665315150502</v>
      </c>
      <c r="G793" s="61">
        <f>'Primas Crédito'!F793</f>
        <v>79.884887511550602</v>
      </c>
      <c r="H793" s="61">
        <f t="shared" si="12"/>
        <v>94.651419026600806</v>
      </c>
      <c r="I793" s="56">
        <v>112</v>
      </c>
    </row>
    <row r="794" spans="1:9" x14ac:dyDescent="0.25">
      <c r="A794" s="54">
        <v>793</v>
      </c>
      <c r="B794" s="55">
        <v>2</v>
      </c>
      <c r="C794" s="56">
        <v>2566.1564388480101</v>
      </c>
      <c r="D794" s="60">
        <v>117.01779691171799</v>
      </c>
      <c r="E794" s="61">
        <v>177.19837818060199</v>
      </c>
      <c r="F794" s="61">
        <v>14.7665315150502</v>
      </c>
      <c r="G794" s="61">
        <f>'Primas Crédito'!F794</f>
        <v>79.884887511550602</v>
      </c>
      <c r="H794" s="61">
        <f t="shared" si="12"/>
        <v>94.651419026600806</v>
      </c>
      <c r="I794" s="56">
        <v>112</v>
      </c>
    </row>
    <row r="795" spans="1:9" x14ac:dyDescent="0.25">
      <c r="A795" s="54">
        <v>794</v>
      </c>
      <c r="B795" s="55">
        <v>4</v>
      </c>
      <c r="C795" s="56">
        <v>4646.8840344405398</v>
      </c>
      <c r="D795" s="60">
        <v>117.01779691171799</v>
      </c>
      <c r="E795" s="61">
        <v>177.19837818060199</v>
      </c>
      <c r="F795" s="61">
        <v>14.7665315150502</v>
      </c>
      <c r="G795" s="61">
        <f>'Primas Crédito'!F795</f>
        <v>79.884887511550602</v>
      </c>
      <c r="H795" s="61">
        <f t="shared" si="12"/>
        <v>94.651419026600806</v>
      </c>
      <c r="I795" s="56">
        <v>112</v>
      </c>
    </row>
    <row r="796" spans="1:9" x14ac:dyDescent="0.25">
      <c r="A796" s="54">
        <v>795</v>
      </c>
      <c r="B796" s="55">
        <v>3</v>
      </c>
      <c r="C796" s="56">
        <v>2992.5671510255802</v>
      </c>
      <c r="D796" s="60">
        <v>117.01779691171799</v>
      </c>
      <c r="E796" s="61">
        <v>177.19837818060199</v>
      </c>
      <c r="F796" s="61">
        <v>14.7665315150502</v>
      </c>
      <c r="G796" s="61">
        <f>'Primas Crédito'!F796</f>
        <v>79.884887511550602</v>
      </c>
      <c r="H796" s="61">
        <f t="shared" si="12"/>
        <v>94.651419026600806</v>
      </c>
      <c r="I796" s="56">
        <v>112</v>
      </c>
    </row>
    <row r="797" spans="1:9" x14ac:dyDescent="0.25">
      <c r="A797" s="54">
        <v>796</v>
      </c>
      <c r="B797" s="55">
        <v>6</v>
      </c>
      <c r="C797" s="56">
        <v>6822.5715553815298</v>
      </c>
      <c r="D797" s="60">
        <v>117.01779691171799</v>
      </c>
      <c r="E797" s="61">
        <v>177.19837818060199</v>
      </c>
      <c r="F797" s="61">
        <v>14.7665315150502</v>
      </c>
      <c r="G797" s="61">
        <f>'Primas Crédito'!F797</f>
        <v>79.884887511550602</v>
      </c>
      <c r="H797" s="61">
        <f t="shared" si="12"/>
        <v>94.651419026600806</v>
      </c>
      <c r="I797" s="56">
        <v>112</v>
      </c>
    </row>
    <row r="798" spans="1:9" x14ac:dyDescent="0.25">
      <c r="A798" s="54">
        <v>797</v>
      </c>
      <c r="B798" s="55">
        <v>5</v>
      </c>
      <c r="C798" s="56">
        <v>5552.5273101600997</v>
      </c>
      <c r="D798" s="60">
        <v>117.01779691171799</v>
      </c>
      <c r="E798" s="61">
        <v>177.19837818060199</v>
      </c>
      <c r="F798" s="61">
        <v>14.7665315150502</v>
      </c>
      <c r="G798" s="61">
        <f>'Primas Crédito'!F798</f>
        <v>79.884887511550602</v>
      </c>
      <c r="H798" s="61">
        <f t="shared" si="12"/>
        <v>94.651419026600806</v>
      </c>
      <c r="I798" s="56">
        <v>112</v>
      </c>
    </row>
    <row r="799" spans="1:9" x14ac:dyDescent="0.25">
      <c r="A799" s="54">
        <v>798</v>
      </c>
      <c r="B799" s="55">
        <v>3</v>
      </c>
      <c r="C799" s="56">
        <v>2863.0350888274002</v>
      </c>
      <c r="D799" s="60">
        <v>117.01779691171799</v>
      </c>
      <c r="E799" s="61">
        <v>177.19837818060199</v>
      </c>
      <c r="F799" s="61">
        <v>14.7665315150502</v>
      </c>
      <c r="G799" s="61">
        <f>'Primas Crédito'!F799</f>
        <v>79.884887511550602</v>
      </c>
      <c r="H799" s="61">
        <f t="shared" si="12"/>
        <v>94.651419026600806</v>
      </c>
      <c r="I799" s="56">
        <v>112</v>
      </c>
    </row>
    <row r="800" spans="1:9" x14ac:dyDescent="0.25">
      <c r="A800" s="54">
        <v>799</v>
      </c>
      <c r="B800" s="55">
        <v>2</v>
      </c>
      <c r="C800" s="56">
        <v>2348.8583852885399</v>
      </c>
      <c r="D800" s="60">
        <v>117.01779691171799</v>
      </c>
      <c r="E800" s="61">
        <v>177.19837818060199</v>
      </c>
      <c r="F800" s="61">
        <v>14.7665315150502</v>
      </c>
      <c r="G800" s="61">
        <f>'Primas Crédito'!F800</f>
        <v>79.884887511550602</v>
      </c>
      <c r="H800" s="61">
        <f t="shared" si="12"/>
        <v>94.651419026600806</v>
      </c>
      <c r="I800" s="56">
        <v>112</v>
      </c>
    </row>
    <row r="801" spans="1:9" x14ac:dyDescent="0.25">
      <c r="A801" s="54">
        <v>800</v>
      </c>
      <c r="B801" s="55">
        <v>1</v>
      </c>
      <c r="C801" s="56">
        <v>1242.99145123413</v>
      </c>
      <c r="D801" s="60">
        <v>117.01779691171799</v>
      </c>
      <c r="E801" s="61">
        <v>177.19837818060199</v>
      </c>
      <c r="F801" s="61">
        <v>14.7665315150502</v>
      </c>
      <c r="G801" s="61">
        <f>'Primas Crédito'!F801</f>
        <v>79.884887511550602</v>
      </c>
      <c r="H801" s="61">
        <f t="shared" si="12"/>
        <v>94.651419026600806</v>
      </c>
      <c r="I801" s="56">
        <v>112</v>
      </c>
    </row>
    <row r="802" spans="1:9" x14ac:dyDescent="0.25">
      <c r="A802" s="54">
        <v>801</v>
      </c>
      <c r="B802" s="55">
        <v>3</v>
      </c>
      <c r="C802" s="56">
        <v>3001.7792774034201</v>
      </c>
      <c r="D802" s="60">
        <v>117.01779691171799</v>
      </c>
      <c r="E802" s="61">
        <v>177.19837818060199</v>
      </c>
      <c r="F802" s="61">
        <v>14.7665315150502</v>
      </c>
      <c r="G802" s="61">
        <f>'Primas Crédito'!F802</f>
        <v>79.884887511550602</v>
      </c>
      <c r="H802" s="61">
        <f t="shared" si="12"/>
        <v>94.651419026600806</v>
      </c>
      <c r="I802" s="56">
        <v>112</v>
      </c>
    </row>
    <row r="803" spans="1:9" x14ac:dyDescent="0.25">
      <c r="A803" s="54">
        <v>802</v>
      </c>
      <c r="B803" s="55">
        <v>2</v>
      </c>
      <c r="C803" s="56">
        <v>2515.6627577095101</v>
      </c>
      <c r="D803" s="60">
        <v>117.01779691171799</v>
      </c>
      <c r="E803" s="61">
        <v>177.19837818060199</v>
      </c>
      <c r="F803" s="61">
        <v>14.7665315150502</v>
      </c>
      <c r="G803" s="61">
        <f>'Primas Crédito'!F803</f>
        <v>79.884887511550602</v>
      </c>
      <c r="H803" s="61">
        <f t="shared" si="12"/>
        <v>94.651419026600806</v>
      </c>
      <c r="I803" s="56">
        <v>112</v>
      </c>
    </row>
    <row r="804" spans="1:9" x14ac:dyDescent="0.25">
      <c r="A804" s="54">
        <v>803</v>
      </c>
      <c r="B804" s="55">
        <v>2</v>
      </c>
      <c r="C804" s="56">
        <v>2040.55125230008</v>
      </c>
      <c r="D804" s="60">
        <v>117.01779691171799</v>
      </c>
      <c r="E804" s="61">
        <v>177.19837818060199</v>
      </c>
      <c r="F804" s="61">
        <v>14.7665315150502</v>
      </c>
      <c r="G804" s="61">
        <f>'Primas Crédito'!F804</f>
        <v>79.884887511550602</v>
      </c>
      <c r="H804" s="61">
        <f t="shared" si="12"/>
        <v>94.651419026600806</v>
      </c>
      <c r="I804" s="56">
        <v>112</v>
      </c>
    </row>
    <row r="805" spans="1:9" x14ac:dyDescent="0.25">
      <c r="A805" s="54">
        <v>804</v>
      </c>
      <c r="B805" s="55">
        <v>4</v>
      </c>
      <c r="C805" s="56">
        <v>4627.8484738388197</v>
      </c>
      <c r="D805" s="60">
        <v>117.01779691171799</v>
      </c>
      <c r="E805" s="61">
        <v>177.19837818060199</v>
      </c>
      <c r="F805" s="61">
        <v>14.7665315150502</v>
      </c>
      <c r="G805" s="61">
        <f>'Primas Crédito'!F805</f>
        <v>79.884887511550602</v>
      </c>
      <c r="H805" s="61">
        <f t="shared" si="12"/>
        <v>94.651419026600806</v>
      </c>
      <c r="I805" s="56">
        <v>112</v>
      </c>
    </row>
    <row r="806" spans="1:9" x14ac:dyDescent="0.25">
      <c r="A806" s="54">
        <v>805</v>
      </c>
      <c r="B806" s="55">
        <v>5</v>
      </c>
      <c r="C806" s="56">
        <v>5700.1288614436799</v>
      </c>
      <c r="D806" s="60">
        <v>117.01779691171799</v>
      </c>
      <c r="E806" s="61">
        <v>177.19837818060199</v>
      </c>
      <c r="F806" s="61">
        <v>14.7665315150502</v>
      </c>
      <c r="G806" s="61">
        <f>'Primas Crédito'!F806</f>
        <v>79.884887511550602</v>
      </c>
      <c r="H806" s="61">
        <f t="shared" si="12"/>
        <v>94.651419026600806</v>
      </c>
      <c r="I806" s="56">
        <v>112</v>
      </c>
    </row>
    <row r="807" spans="1:9" x14ac:dyDescent="0.25">
      <c r="A807" s="54">
        <v>806</v>
      </c>
      <c r="B807" s="55">
        <v>4</v>
      </c>
      <c r="C807" s="56">
        <v>4768.9804731408503</v>
      </c>
      <c r="D807" s="60">
        <v>117.01779691171799</v>
      </c>
      <c r="E807" s="61">
        <v>177.19837818060199</v>
      </c>
      <c r="F807" s="61">
        <v>14.7665315150502</v>
      </c>
      <c r="G807" s="61">
        <f>'Primas Crédito'!F807</f>
        <v>79.884887511550602</v>
      </c>
      <c r="H807" s="61">
        <f t="shared" si="12"/>
        <v>94.651419026600806</v>
      </c>
      <c r="I807" s="56">
        <v>112</v>
      </c>
    </row>
    <row r="808" spans="1:9" x14ac:dyDescent="0.25">
      <c r="A808" s="54">
        <v>807</v>
      </c>
      <c r="B808" s="55">
        <v>5</v>
      </c>
      <c r="C808" s="56">
        <v>6259.2387704535104</v>
      </c>
      <c r="D808" s="60">
        <v>117.01779691171799</v>
      </c>
      <c r="E808" s="61">
        <v>177.19837818060199</v>
      </c>
      <c r="F808" s="61">
        <v>14.7665315150502</v>
      </c>
      <c r="G808" s="61">
        <f>'Primas Crédito'!F808</f>
        <v>79.884887511550602</v>
      </c>
      <c r="H808" s="61">
        <f t="shared" si="12"/>
        <v>94.651419026600806</v>
      </c>
      <c r="I808" s="56">
        <v>112</v>
      </c>
    </row>
    <row r="809" spans="1:9" x14ac:dyDescent="0.25">
      <c r="A809" s="54">
        <v>808</v>
      </c>
      <c r="B809" s="55">
        <v>3</v>
      </c>
      <c r="C809" s="56">
        <v>3209.52738791601</v>
      </c>
      <c r="D809" s="60">
        <v>117.01779691171799</v>
      </c>
      <c r="E809" s="61">
        <v>177.19837818060199</v>
      </c>
      <c r="F809" s="61">
        <v>14.7665315150502</v>
      </c>
      <c r="G809" s="61">
        <f>'Primas Crédito'!F809</f>
        <v>79.884887511550602</v>
      </c>
      <c r="H809" s="61">
        <f t="shared" si="12"/>
        <v>94.651419026600806</v>
      </c>
      <c r="I809" s="56">
        <v>112</v>
      </c>
    </row>
    <row r="810" spans="1:9" x14ac:dyDescent="0.25">
      <c r="A810" s="54">
        <v>809</v>
      </c>
      <c r="B810" s="55">
        <v>4</v>
      </c>
      <c r="C810" s="56">
        <v>4067.91794816124</v>
      </c>
      <c r="D810" s="60">
        <v>117.01779691171799</v>
      </c>
      <c r="E810" s="61">
        <v>177.19837818060199</v>
      </c>
      <c r="F810" s="61">
        <v>14.7665315150502</v>
      </c>
      <c r="G810" s="61">
        <f>'Primas Crédito'!F810</f>
        <v>79.884887511550602</v>
      </c>
      <c r="H810" s="61">
        <f t="shared" si="12"/>
        <v>94.651419026600806</v>
      </c>
      <c r="I810" s="56">
        <v>112</v>
      </c>
    </row>
    <row r="811" spans="1:9" x14ac:dyDescent="0.25">
      <c r="A811" s="54">
        <v>810</v>
      </c>
      <c r="B811" s="55">
        <v>0</v>
      </c>
      <c r="C811" s="56">
        <v>0</v>
      </c>
      <c r="D811" s="60">
        <v>117.01779691171799</v>
      </c>
      <c r="E811" s="61">
        <v>177.19837818060199</v>
      </c>
      <c r="F811" s="61">
        <v>14.7665315150502</v>
      </c>
      <c r="G811" s="61">
        <f>'Primas Crédito'!F811</f>
        <v>79.884887511550602</v>
      </c>
      <c r="H811" s="61">
        <f t="shared" si="12"/>
        <v>94.651419026600806</v>
      </c>
      <c r="I811" s="56">
        <v>112</v>
      </c>
    </row>
    <row r="812" spans="1:9" x14ac:dyDescent="0.25">
      <c r="A812" s="54">
        <v>811</v>
      </c>
      <c r="B812" s="55">
        <v>2</v>
      </c>
      <c r="C812" s="56">
        <v>2421.9738608396301</v>
      </c>
      <c r="D812" s="60">
        <v>117.01779691171799</v>
      </c>
      <c r="E812" s="61">
        <v>177.19837818060199</v>
      </c>
      <c r="F812" s="61">
        <v>14.7665315150502</v>
      </c>
      <c r="G812" s="61">
        <f>'Primas Crédito'!F812</f>
        <v>79.884887511550602</v>
      </c>
      <c r="H812" s="61">
        <f t="shared" si="12"/>
        <v>94.651419026600806</v>
      </c>
      <c r="I812" s="56">
        <v>112</v>
      </c>
    </row>
    <row r="813" spans="1:9" x14ac:dyDescent="0.25">
      <c r="A813" s="54">
        <v>812</v>
      </c>
      <c r="B813" s="55">
        <v>2</v>
      </c>
      <c r="C813" s="56">
        <v>2277.6140573481898</v>
      </c>
      <c r="D813" s="60">
        <v>117.01779691171799</v>
      </c>
      <c r="E813" s="61">
        <v>177.19837818060199</v>
      </c>
      <c r="F813" s="61">
        <v>14.7665315150502</v>
      </c>
      <c r="G813" s="61">
        <f>'Primas Crédito'!F813</f>
        <v>79.884887511550602</v>
      </c>
      <c r="H813" s="61">
        <f t="shared" si="12"/>
        <v>94.651419026600806</v>
      </c>
      <c r="I813" s="56">
        <v>112</v>
      </c>
    </row>
    <row r="814" spans="1:9" x14ac:dyDescent="0.25">
      <c r="A814" s="54">
        <v>813</v>
      </c>
      <c r="B814" s="55">
        <v>1</v>
      </c>
      <c r="C814" s="56">
        <v>613.04019135350995</v>
      </c>
      <c r="D814" s="60">
        <v>117.01779691171799</v>
      </c>
      <c r="E814" s="61">
        <v>177.19837818060199</v>
      </c>
      <c r="F814" s="61">
        <v>14.7665315150502</v>
      </c>
      <c r="G814" s="61">
        <f>'Primas Crédito'!F814</f>
        <v>79.884887511550602</v>
      </c>
      <c r="H814" s="61">
        <f t="shared" si="12"/>
        <v>94.651419026600806</v>
      </c>
      <c r="I814" s="56">
        <v>112</v>
      </c>
    </row>
    <row r="815" spans="1:9" x14ac:dyDescent="0.25">
      <c r="A815" s="54">
        <v>814</v>
      </c>
      <c r="B815" s="55">
        <v>2</v>
      </c>
      <c r="C815" s="56">
        <v>2707.7030422164598</v>
      </c>
      <c r="D815" s="60">
        <v>117.01779691171799</v>
      </c>
      <c r="E815" s="61">
        <v>177.19837818060199</v>
      </c>
      <c r="F815" s="61">
        <v>14.7665315150502</v>
      </c>
      <c r="G815" s="61">
        <f>'Primas Crédito'!F815</f>
        <v>79.884887511550602</v>
      </c>
      <c r="H815" s="61">
        <f t="shared" si="12"/>
        <v>94.651419026600806</v>
      </c>
      <c r="I815" s="56">
        <v>112</v>
      </c>
    </row>
    <row r="816" spans="1:9" x14ac:dyDescent="0.25">
      <c r="A816" s="54">
        <v>815</v>
      </c>
      <c r="B816" s="55">
        <v>3</v>
      </c>
      <c r="C816" s="56">
        <v>4481.3728939121802</v>
      </c>
      <c r="D816" s="60">
        <v>117.01779691171799</v>
      </c>
      <c r="E816" s="61">
        <v>177.19837818060199</v>
      </c>
      <c r="F816" s="61">
        <v>14.7665315150502</v>
      </c>
      <c r="G816" s="61">
        <f>'Primas Crédito'!F816</f>
        <v>79.884887511550602</v>
      </c>
      <c r="H816" s="61">
        <f t="shared" si="12"/>
        <v>94.651419026600806</v>
      </c>
      <c r="I816" s="56">
        <v>112</v>
      </c>
    </row>
    <row r="817" spans="1:9" x14ac:dyDescent="0.25">
      <c r="A817" s="54">
        <v>816</v>
      </c>
      <c r="B817" s="55">
        <v>5</v>
      </c>
      <c r="C817" s="56">
        <v>4940.9093778012102</v>
      </c>
      <c r="D817" s="60">
        <v>117.01779691171799</v>
      </c>
      <c r="E817" s="61">
        <v>177.19837818060199</v>
      </c>
      <c r="F817" s="61">
        <v>14.7665315150502</v>
      </c>
      <c r="G817" s="61">
        <f>'Primas Crédito'!F817</f>
        <v>79.884887511550602</v>
      </c>
      <c r="H817" s="61">
        <f t="shared" si="12"/>
        <v>94.651419026600806</v>
      </c>
      <c r="I817" s="56">
        <v>112</v>
      </c>
    </row>
    <row r="818" spans="1:9" x14ac:dyDescent="0.25">
      <c r="A818" s="54">
        <v>817</v>
      </c>
      <c r="B818" s="55">
        <v>2</v>
      </c>
      <c r="C818" s="56">
        <v>1754.89220261128</v>
      </c>
      <c r="D818" s="60">
        <v>117.01779691171799</v>
      </c>
      <c r="E818" s="61">
        <v>177.19837818060199</v>
      </c>
      <c r="F818" s="61">
        <v>14.7665315150502</v>
      </c>
      <c r="G818" s="61">
        <f>'Primas Crédito'!F818</f>
        <v>79.884887511550602</v>
      </c>
      <c r="H818" s="61">
        <f t="shared" si="12"/>
        <v>94.651419026600806</v>
      </c>
      <c r="I818" s="56">
        <v>112</v>
      </c>
    </row>
    <row r="819" spans="1:9" x14ac:dyDescent="0.25">
      <c r="A819" s="54">
        <v>818</v>
      </c>
      <c r="B819" s="55">
        <v>2</v>
      </c>
      <c r="C819" s="56">
        <v>1975.3039592528901</v>
      </c>
      <c r="D819" s="60">
        <v>117.01779691171799</v>
      </c>
      <c r="E819" s="61">
        <v>177.19837818060199</v>
      </c>
      <c r="F819" s="61">
        <v>14.7665315150502</v>
      </c>
      <c r="G819" s="61">
        <f>'Primas Crédito'!F819</f>
        <v>79.884887511550602</v>
      </c>
      <c r="H819" s="61">
        <f t="shared" si="12"/>
        <v>94.651419026600806</v>
      </c>
      <c r="I819" s="56">
        <v>112</v>
      </c>
    </row>
    <row r="820" spans="1:9" x14ac:dyDescent="0.25">
      <c r="A820" s="54">
        <v>819</v>
      </c>
      <c r="B820" s="55">
        <v>3</v>
      </c>
      <c r="C820" s="56">
        <v>3118.8924883823802</v>
      </c>
      <c r="D820" s="60">
        <v>117.01779691171799</v>
      </c>
      <c r="E820" s="61">
        <v>177.19837818060199</v>
      </c>
      <c r="F820" s="61">
        <v>14.7665315150502</v>
      </c>
      <c r="G820" s="61">
        <f>'Primas Crédito'!F820</f>
        <v>79.884887511550602</v>
      </c>
      <c r="H820" s="61">
        <f t="shared" si="12"/>
        <v>94.651419026600806</v>
      </c>
      <c r="I820" s="56">
        <v>112</v>
      </c>
    </row>
    <row r="821" spans="1:9" x14ac:dyDescent="0.25">
      <c r="A821" s="54">
        <v>820</v>
      </c>
      <c r="B821" s="55">
        <v>3</v>
      </c>
      <c r="C821" s="56">
        <v>3414.99591998407</v>
      </c>
      <c r="D821" s="60">
        <v>117.01779691171799</v>
      </c>
      <c r="E821" s="61">
        <v>177.19837818060199</v>
      </c>
      <c r="F821" s="61">
        <v>14.7665315150502</v>
      </c>
      <c r="G821" s="61">
        <f>'Primas Crédito'!F821</f>
        <v>79.884887511550602</v>
      </c>
      <c r="H821" s="61">
        <f t="shared" si="12"/>
        <v>94.651419026600806</v>
      </c>
      <c r="I821" s="56">
        <v>112</v>
      </c>
    </row>
    <row r="822" spans="1:9" x14ac:dyDescent="0.25">
      <c r="A822" s="54">
        <v>821</v>
      </c>
      <c r="B822" s="55">
        <v>1</v>
      </c>
      <c r="C822" s="56">
        <v>518.53596051269506</v>
      </c>
      <c r="D822" s="60">
        <v>117.01779691171799</v>
      </c>
      <c r="E822" s="61">
        <v>177.19837818060199</v>
      </c>
      <c r="F822" s="61">
        <v>14.7665315150502</v>
      </c>
      <c r="G822" s="61">
        <f>'Primas Crédito'!F822</f>
        <v>79.884887511550602</v>
      </c>
      <c r="H822" s="61">
        <f t="shared" si="12"/>
        <v>94.651419026600806</v>
      </c>
      <c r="I822" s="56">
        <v>112</v>
      </c>
    </row>
    <row r="823" spans="1:9" x14ac:dyDescent="0.25">
      <c r="A823" s="54">
        <v>822</v>
      </c>
      <c r="B823" s="55">
        <v>3</v>
      </c>
      <c r="C823" s="56">
        <v>3435.7700561526399</v>
      </c>
      <c r="D823" s="60">
        <v>117.01779691171799</v>
      </c>
      <c r="E823" s="61">
        <v>177.19837818060199</v>
      </c>
      <c r="F823" s="61">
        <v>14.7665315150502</v>
      </c>
      <c r="G823" s="61">
        <f>'Primas Crédito'!F823</f>
        <v>79.884887511550602</v>
      </c>
      <c r="H823" s="61">
        <f t="shared" si="12"/>
        <v>94.651419026600806</v>
      </c>
      <c r="I823" s="56">
        <v>112</v>
      </c>
    </row>
    <row r="824" spans="1:9" x14ac:dyDescent="0.25">
      <c r="A824" s="54">
        <v>823</v>
      </c>
      <c r="B824" s="55">
        <v>2</v>
      </c>
      <c r="C824" s="56">
        <v>2362.7725364235498</v>
      </c>
      <c r="D824" s="60">
        <v>117.01779691171799</v>
      </c>
      <c r="E824" s="61">
        <v>177.19837818060199</v>
      </c>
      <c r="F824" s="61">
        <v>14.7665315150502</v>
      </c>
      <c r="G824" s="61">
        <f>'Primas Crédito'!F824</f>
        <v>79.884887511550602</v>
      </c>
      <c r="H824" s="61">
        <f t="shared" si="12"/>
        <v>94.651419026600806</v>
      </c>
      <c r="I824" s="56">
        <v>112</v>
      </c>
    </row>
    <row r="825" spans="1:9" x14ac:dyDescent="0.25">
      <c r="A825" s="54">
        <v>824</v>
      </c>
      <c r="B825" s="55">
        <v>2</v>
      </c>
      <c r="C825" s="56">
        <v>2207.10738831452</v>
      </c>
      <c r="D825" s="60">
        <v>117.01779691171799</v>
      </c>
      <c r="E825" s="61">
        <v>177.19837818060199</v>
      </c>
      <c r="F825" s="61">
        <v>14.7665315150502</v>
      </c>
      <c r="G825" s="61">
        <f>'Primas Crédito'!F825</f>
        <v>79.884887511550602</v>
      </c>
      <c r="H825" s="61">
        <f t="shared" si="12"/>
        <v>94.651419026600806</v>
      </c>
      <c r="I825" s="56">
        <v>112</v>
      </c>
    </row>
    <row r="826" spans="1:9" x14ac:dyDescent="0.25">
      <c r="A826" s="54">
        <v>825</v>
      </c>
      <c r="B826" s="55">
        <v>3</v>
      </c>
      <c r="C826" s="56">
        <v>3287.8079601252498</v>
      </c>
      <c r="D826" s="60">
        <v>117.01779691171799</v>
      </c>
      <c r="E826" s="61">
        <v>177.19837818060199</v>
      </c>
      <c r="F826" s="61">
        <v>14.7665315150502</v>
      </c>
      <c r="G826" s="61">
        <f>'Primas Crédito'!F826</f>
        <v>79.884887511550602</v>
      </c>
      <c r="H826" s="61">
        <f t="shared" si="12"/>
        <v>94.651419026600806</v>
      </c>
      <c r="I826" s="56">
        <v>112</v>
      </c>
    </row>
    <row r="827" spans="1:9" x14ac:dyDescent="0.25">
      <c r="A827" s="54">
        <v>826</v>
      </c>
      <c r="B827" s="55">
        <v>1</v>
      </c>
      <c r="C827" s="56">
        <v>1244.86229495056</v>
      </c>
      <c r="D827" s="60">
        <v>117.01779691171799</v>
      </c>
      <c r="E827" s="61">
        <v>177.19837818060199</v>
      </c>
      <c r="F827" s="61">
        <v>14.7665315150502</v>
      </c>
      <c r="G827" s="61">
        <f>'Primas Crédito'!F827</f>
        <v>79.884887511550602</v>
      </c>
      <c r="H827" s="61">
        <f t="shared" si="12"/>
        <v>94.651419026600806</v>
      </c>
      <c r="I827" s="56">
        <v>112</v>
      </c>
    </row>
    <row r="828" spans="1:9" x14ac:dyDescent="0.25">
      <c r="A828" s="54">
        <v>827</v>
      </c>
      <c r="B828" s="55">
        <v>4</v>
      </c>
      <c r="C828" s="56">
        <v>5635.4366752174001</v>
      </c>
      <c r="D828" s="60">
        <v>117.01779691171799</v>
      </c>
      <c r="E828" s="61">
        <v>177.19837818060199</v>
      </c>
      <c r="F828" s="61">
        <v>14.7665315150502</v>
      </c>
      <c r="G828" s="61">
        <f>'Primas Crédito'!F828</f>
        <v>79.884887511550602</v>
      </c>
      <c r="H828" s="61">
        <f t="shared" si="12"/>
        <v>94.651419026600806</v>
      </c>
      <c r="I828" s="56">
        <v>112</v>
      </c>
    </row>
    <row r="829" spans="1:9" x14ac:dyDescent="0.25">
      <c r="A829" s="54">
        <v>828</v>
      </c>
      <c r="B829" s="55">
        <v>2</v>
      </c>
      <c r="C829" s="56">
        <v>2284.7693164850102</v>
      </c>
      <c r="D829" s="60">
        <v>117.01779691171799</v>
      </c>
      <c r="E829" s="61">
        <v>177.19837818060199</v>
      </c>
      <c r="F829" s="61">
        <v>14.7665315150502</v>
      </c>
      <c r="G829" s="61">
        <f>'Primas Crédito'!F829</f>
        <v>79.884887511550602</v>
      </c>
      <c r="H829" s="61">
        <f t="shared" si="12"/>
        <v>94.651419026600806</v>
      </c>
      <c r="I829" s="56">
        <v>112</v>
      </c>
    </row>
    <row r="830" spans="1:9" x14ac:dyDescent="0.25">
      <c r="A830" s="54">
        <v>829</v>
      </c>
      <c r="B830" s="55">
        <v>2</v>
      </c>
      <c r="C830" s="56">
        <v>2368.0968802009702</v>
      </c>
      <c r="D830" s="60">
        <v>117.01779691171799</v>
      </c>
      <c r="E830" s="61">
        <v>177.19837818060199</v>
      </c>
      <c r="F830" s="61">
        <v>14.7665315150502</v>
      </c>
      <c r="G830" s="61">
        <f>'Primas Crédito'!F830</f>
        <v>79.884887511550602</v>
      </c>
      <c r="H830" s="61">
        <f t="shared" si="12"/>
        <v>94.651419026600806</v>
      </c>
      <c r="I830" s="56">
        <v>112</v>
      </c>
    </row>
    <row r="831" spans="1:9" x14ac:dyDescent="0.25">
      <c r="A831" s="54">
        <v>830</v>
      </c>
      <c r="B831" s="55">
        <v>3</v>
      </c>
      <c r="C831" s="56">
        <v>3207.6748588978298</v>
      </c>
      <c r="D831" s="60">
        <v>117.01779691171799</v>
      </c>
      <c r="E831" s="61">
        <v>177.19837818060199</v>
      </c>
      <c r="F831" s="61">
        <v>14.7665315150502</v>
      </c>
      <c r="G831" s="61">
        <f>'Primas Crédito'!F831</f>
        <v>79.884887511550602</v>
      </c>
      <c r="H831" s="61">
        <f t="shared" si="12"/>
        <v>94.651419026600806</v>
      </c>
      <c r="I831" s="56">
        <v>112</v>
      </c>
    </row>
    <row r="832" spans="1:9" x14ac:dyDescent="0.25">
      <c r="A832" s="54">
        <v>831</v>
      </c>
      <c r="B832" s="55">
        <v>3</v>
      </c>
      <c r="C832" s="56">
        <v>3016.7552375299902</v>
      </c>
      <c r="D832" s="60">
        <v>117.01779691171799</v>
      </c>
      <c r="E832" s="61">
        <v>177.19837818060199</v>
      </c>
      <c r="F832" s="61">
        <v>14.7665315150502</v>
      </c>
      <c r="G832" s="61">
        <f>'Primas Crédito'!F832</f>
        <v>79.884887511550602</v>
      </c>
      <c r="H832" s="61">
        <f t="shared" si="12"/>
        <v>94.651419026600806</v>
      </c>
      <c r="I832" s="56">
        <v>112</v>
      </c>
    </row>
    <row r="833" spans="1:9" x14ac:dyDescent="0.25">
      <c r="A833" s="54">
        <v>832</v>
      </c>
      <c r="B833" s="55">
        <v>1</v>
      </c>
      <c r="C833" s="56">
        <v>708.27375796931199</v>
      </c>
      <c r="D833" s="60">
        <v>117.01779691171799</v>
      </c>
      <c r="E833" s="61">
        <v>177.19837818060199</v>
      </c>
      <c r="F833" s="61">
        <v>14.7665315150502</v>
      </c>
      <c r="G833" s="61">
        <f>'Primas Crédito'!F833</f>
        <v>79.884887511550602</v>
      </c>
      <c r="H833" s="61">
        <f t="shared" si="12"/>
        <v>94.651419026600806</v>
      </c>
      <c r="I833" s="56">
        <v>112</v>
      </c>
    </row>
    <row r="834" spans="1:9" x14ac:dyDescent="0.25">
      <c r="A834" s="54">
        <v>833</v>
      </c>
      <c r="B834" s="55">
        <v>3</v>
      </c>
      <c r="C834" s="56">
        <v>3393.8668452781999</v>
      </c>
      <c r="D834" s="60">
        <v>117.01779691171799</v>
      </c>
      <c r="E834" s="61">
        <v>177.19837818060199</v>
      </c>
      <c r="F834" s="61">
        <v>14.7665315150502</v>
      </c>
      <c r="G834" s="61">
        <f>'Primas Crédito'!F834</f>
        <v>79.884887511550602</v>
      </c>
      <c r="H834" s="61">
        <f t="shared" si="12"/>
        <v>94.651419026600806</v>
      </c>
      <c r="I834" s="56">
        <v>112</v>
      </c>
    </row>
    <row r="835" spans="1:9" x14ac:dyDescent="0.25">
      <c r="A835" s="54">
        <v>834</v>
      </c>
      <c r="B835" s="55">
        <v>0</v>
      </c>
      <c r="C835" s="56">
        <v>0</v>
      </c>
      <c r="D835" s="60">
        <v>117.01779691171799</v>
      </c>
      <c r="E835" s="61">
        <v>177.19837818060199</v>
      </c>
      <c r="F835" s="61">
        <v>14.7665315150502</v>
      </c>
      <c r="G835" s="61">
        <f>'Primas Crédito'!F835</f>
        <v>79.884887511550602</v>
      </c>
      <c r="H835" s="61">
        <f t="shared" ref="H835:H898" si="13">G835+F835</f>
        <v>94.651419026600806</v>
      </c>
      <c r="I835" s="56">
        <v>112</v>
      </c>
    </row>
    <row r="836" spans="1:9" x14ac:dyDescent="0.25">
      <c r="A836" s="54">
        <v>835</v>
      </c>
      <c r="B836" s="55">
        <v>0</v>
      </c>
      <c r="C836" s="56">
        <v>0</v>
      </c>
      <c r="D836" s="60">
        <v>117.01779691171799</v>
      </c>
      <c r="E836" s="61">
        <v>177.19837818060199</v>
      </c>
      <c r="F836" s="61">
        <v>14.7665315150502</v>
      </c>
      <c r="G836" s="61">
        <f>'Primas Crédito'!F836</f>
        <v>79.884887511550602</v>
      </c>
      <c r="H836" s="61">
        <f t="shared" si="13"/>
        <v>94.651419026600806</v>
      </c>
      <c r="I836" s="56">
        <v>112</v>
      </c>
    </row>
    <row r="837" spans="1:9" x14ac:dyDescent="0.25">
      <c r="A837" s="54">
        <v>836</v>
      </c>
      <c r="B837" s="55">
        <v>4</v>
      </c>
      <c r="C837" s="56">
        <v>3426.1030835392398</v>
      </c>
      <c r="D837" s="60">
        <v>117.01779691171799</v>
      </c>
      <c r="E837" s="61">
        <v>177.19837818060199</v>
      </c>
      <c r="F837" s="61">
        <v>14.7665315150502</v>
      </c>
      <c r="G837" s="61">
        <f>'Primas Crédito'!F837</f>
        <v>79.884887511550602</v>
      </c>
      <c r="H837" s="61">
        <f t="shared" si="13"/>
        <v>94.651419026600806</v>
      </c>
      <c r="I837" s="56">
        <v>112</v>
      </c>
    </row>
    <row r="838" spans="1:9" x14ac:dyDescent="0.25">
      <c r="A838" s="54">
        <v>837</v>
      </c>
      <c r="B838" s="55">
        <v>1</v>
      </c>
      <c r="C838" s="56">
        <v>820.31432494042497</v>
      </c>
      <c r="D838" s="60">
        <v>117.01779691171799</v>
      </c>
      <c r="E838" s="61">
        <v>177.19837818060199</v>
      </c>
      <c r="F838" s="61">
        <v>14.7665315150502</v>
      </c>
      <c r="G838" s="61">
        <f>'Primas Crédito'!F838</f>
        <v>79.884887511550602</v>
      </c>
      <c r="H838" s="61">
        <f t="shared" si="13"/>
        <v>94.651419026600806</v>
      </c>
      <c r="I838" s="56">
        <v>112</v>
      </c>
    </row>
    <row r="839" spans="1:9" x14ac:dyDescent="0.25">
      <c r="A839" s="54">
        <v>838</v>
      </c>
      <c r="B839" s="55">
        <v>2</v>
      </c>
      <c r="C839" s="56">
        <v>2183.9071545328902</v>
      </c>
      <c r="D839" s="60">
        <v>117.01779691171799</v>
      </c>
      <c r="E839" s="61">
        <v>177.19837818060199</v>
      </c>
      <c r="F839" s="61">
        <v>14.7665315150502</v>
      </c>
      <c r="G839" s="61">
        <f>'Primas Crédito'!F839</f>
        <v>79.884887511550602</v>
      </c>
      <c r="H839" s="61">
        <f t="shared" si="13"/>
        <v>94.651419026600806</v>
      </c>
      <c r="I839" s="56">
        <v>112</v>
      </c>
    </row>
    <row r="840" spans="1:9" x14ac:dyDescent="0.25">
      <c r="A840" s="54">
        <v>839</v>
      </c>
      <c r="B840" s="55">
        <v>2</v>
      </c>
      <c r="C840" s="56">
        <v>2245.52589895343</v>
      </c>
      <c r="D840" s="60">
        <v>117.01779691171799</v>
      </c>
      <c r="E840" s="61">
        <v>177.19837818060199</v>
      </c>
      <c r="F840" s="61">
        <v>14.7665315150502</v>
      </c>
      <c r="G840" s="61">
        <f>'Primas Crédito'!F840</f>
        <v>79.884887511550602</v>
      </c>
      <c r="H840" s="61">
        <f t="shared" si="13"/>
        <v>94.651419026600806</v>
      </c>
      <c r="I840" s="56">
        <v>112</v>
      </c>
    </row>
    <row r="841" spans="1:9" x14ac:dyDescent="0.25">
      <c r="A841" s="54">
        <v>840</v>
      </c>
      <c r="B841" s="55">
        <v>8</v>
      </c>
      <c r="C841" s="56">
        <v>10488.218474507599</v>
      </c>
      <c r="D841" s="60">
        <v>117.01779691171799</v>
      </c>
      <c r="E841" s="61">
        <v>177.19837818060199</v>
      </c>
      <c r="F841" s="61">
        <v>14.7665315150502</v>
      </c>
      <c r="G841" s="61">
        <f>'Primas Crédito'!F841</f>
        <v>79.884887511550602</v>
      </c>
      <c r="H841" s="61">
        <f t="shared" si="13"/>
        <v>94.651419026600806</v>
      </c>
      <c r="I841" s="56">
        <v>112</v>
      </c>
    </row>
    <row r="842" spans="1:9" x14ac:dyDescent="0.25">
      <c r="A842" s="54">
        <v>841</v>
      </c>
      <c r="B842" s="55">
        <v>0</v>
      </c>
      <c r="C842" s="56">
        <v>0</v>
      </c>
      <c r="D842" s="60">
        <v>117.01779691171799</v>
      </c>
      <c r="E842" s="61">
        <v>177.19837818060199</v>
      </c>
      <c r="F842" s="61">
        <v>14.7665315150502</v>
      </c>
      <c r="G842" s="61">
        <f>'Primas Crédito'!F842</f>
        <v>79.884887511550602</v>
      </c>
      <c r="H842" s="61">
        <f t="shared" si="13"/>
        <v>94.651419026600806</v>
      </c>
      <c r="I842" s="56">
        <v>112</v>
      </c>
    </row>
    <row r="843" spans="1:9" x14ac:dyDescent="0.25">
      <c r="A843" s="54">
        <v>842</v>
      </c>
      <c r="B843" s="55">
        <v>3</v>
      </c>
      <c r="C843" s="56">
        <v>3597.6818126028302</v>
      </c>
      <c r="D843" s="60">
        <v>117.01779691171799</v>
      </c>
      <c r="E843" s="61">
        <v>177.19837818060199</v>
      </c>
      <c r="F843" s="61">
        <v>14.7665315150502</v>
      </c>
      <c r="G843" s="61">
        <f>'Primas Crédito'!F843</f>
        <v>79.884887511550602</v>
      </c>
      <c r="H843" s="61">
        <f t="shared" si="13"/>
        <v>94.651419026600806</v>
      </c>
      <c r="I843" s="56">
        <v>112</v>
      </c>
    </row>
    <row r="844" spans="1:9" x14ac:dyDescent="0.25">
      <c r="A844" s="54">
        <v>843</v>
      </c>
      <c r="B844" s="55">
        <v>0</v>
      </c>
      <c r="C844" s="56">
        <v>0</v>
      </c>
      <c r="D844" s="60">
        <v>117.01779691171799</v>
      </c>
      <c r="E844" s="61">
        <v>177.19837818060199</v>
      </c>
      <c r="F844" s="61">
        <v>14.7665315150502</v>
      </c>
      <c r="G844" s="61">
        <f>'Primas Crédito'!F844</f>
        <v>79.884887511550602</v>
      </c>
      <c r="H844" s="61">
        <f t="shared" si="13"/>
        <v>94.651419026600806</v>
      </c>
      <c r="I844" s="56">
        <v>112</v>
      </c>
    </row>
    <row r="845" spans="1:9" x14ac:dyDescent="0.25">
      <c r="A845" s="54">
        <v>844</v>
      </c>
      <c r="B845" s="55">
        <v>5</v>
      </c>
      <c r="C845" s="56">
        <v>5367.6266476478804</v>
      </c>
      <c r="D845" s="60">
        <v>117.01779691171799</v>
      </c>
      <c r="E845" s="61">
        <v>177.19837818060199</v>
      </c>
      <c r="F845" s="61">
        <v>14.7665315150502</v>
      </c>
      <c r="G845" s="61">
        <f>'Primas Crédito'!F845</f>
        <v>79.884887511550602</v>
      </c>
      <c r="H845" s="61">
        <f t="shared" si="13"/>
        <v>94.651419026600806</v>
      </c>
      <c r="I845" s="56">
        <v>112</v>
      </c>
    </row>
    <row r="846" spans="1:9" x14ac:dyDescent="0.25">
      <c r="A846" s="54">
        <v>845</v>
      </c>
      <c r="B846" s="55">
        <v>2</v>
      </c>
      <c r="C846" s="56">
        <v>1787.8383984547299</v>
      </c>
      <c r="D846" s="60">
        <v>117.01779691171799</v>
      </c>
      <c r="E846" s="61">
        <v>177.19837818060199</v>
      </c>
      <c r="F846" s="61">
        <v>14.7665315150502</v>
      </c>
      <c r="G846" s="61">
        <f>'Primas Crédito'!F846</f>
        <v>79.884887511550602</v>
      </c>
      <c r="H846" s="61">
        <f t="shared" si="13"/>
        <v>94.651419026600806</v>
      </c>
      <c r="I846" s="56">
        <v>112</v>
      </c>
    </row>
    <row r="847" spans="1:9" x14ac:dyDescent="0.25">
      <c r="A847" s="54">
        <v>846</v>
      </c>
      <c r="B847" s="55">
        <v>4</v>
      </c>
      <c r="C847" s="56">
        <v>3097.5497545598901</v>
      </c>
      <c r="D847" s="60">
        <v>117.01779691171799</v>
      </c>
      <c r="E847" s="61">
        <v>177.19837818060199</v>
      </c>
      <c r="F847" s="61">
        <v>14.7665315150502</v>
      </c>
      <c r="G847" s="61">
        <f>'Primas Crédito'!F847</f>
        <v>79.884887511550602</v>
      </c>
      <c r="H847" s="61">
        <f t="shared" si="13"/>
        <v>94.651419026600806</v>
      </c>
      <c r="I847" s="56">
        <v>112</v>
      </c>
    </row>
    <row r="848" spans="1:9" x14ac:dyDescent="0.25">
      <c r="A848" s="54">
        <v>847</v>
      </c>
      <c r="B848" s="55">
        <v>5</v>
      </c>
      <c r="C848" s="56">
        <v>4464.1720893693901</v>
      </c>
      <c r="D848" s="60">
        <v>117.01779691171799</v>
      </c>
      <c r="E848" s="61">
        <v>177.19837818060199</v>
      </c>
      <c r="F848" s="61">
        <v>14.7665315150502</v>
      </c>
      <c r="G848" s="61">
        <f>'Primas Crédito'!F848</f>
        <v>79.884887511550602</v>
      </c>
      <c r="H848" s="61">
        <f t="shared" si="13"/>
        <v>94.651419026600806</v>
      </c>
      <c r="I848" s="56">
        <v>112</v>
      </c>
    </row>
    <row r="849" spans="1:9" x14ac:dyDescent="0.25">
      <c r="A849" s="54">
        <v>848</v>
      </c>
      <c r="B849" s="55">
        <v>5</v>
      </c>
      <c r="C849" s="56">
        <v>5627.7814455924099</v>
      </c>
      <c r="D849" s="60">
        <v>117.01779691171799</v>
      </c>
      <c r="E849" s="61">
        <v>177.19837818060199</v>
      </c>
      <c r="F849" s="61">
        <v>14.7665315150502</v>
      </c>
      <c r="G849" s="61">
        <f>'Primas Crédito'!F849</f>
        <v>79.884887511550602</v>
      </c>
      <c r="H849" s="61">
        <f t="shared" si="13"/>
        <v>94.651419026600806</v>
      </c>
      <c r="I849" s="56">
        <v>112</v>
      </c>
    </row>
    <row r="850" spans="1:9" x14ac:dyDescent="0.25">
      <c r="A850" s="54">
        <v>849</v>
      </c>
      <c r="B850" s="55">
        <v>3</v>
      </c>
      <c r="C850" s="56">
        <v>2758.2114207461</v>
      </c>
      <c r="D850" s="60">
        <v>117.01779691171799</v>
      </c>
      <c r="E850" s="61">
        <v>177.19837818060199</v>
      </c>
      <c r="F850" s="61">
        <v>14.7665315150502</v>
      </c>
      <c r="G850" s="61">
        <f>'Primas Crédito'!F850</f>
        <v>79.884887511550602</v>
      </c>
      <c r="H850" s="61">
        <f t="shared" si="13"/>
        <v>94.651419026600806</v>
      </c>
      <c r="I850" s="56">
        <v>112</v>
      </c>
    </row>
    <row r="851" spans="1:9" x14ac:dyDescent="0.25">
      <c r="A851" s="54">
        <v>850</v>
      </c>
      <c r="B851" s="55">
        <v>2</v>
      </c>
      <c r="C851" s="56">
        <v>1743.19299857389</v>
      </c>
      <c r="D851" s="60">
        <v>117.01779691171799</v>
      </c>
      <c r="E851" s="61">
        <v>177.19837818060199</v>
      </c>
      <c r="F851" s="61">
        <v>14.7665315150502</v>
      </c>
      <c r="G851" s="61">
        <f>'Primas Crédito'!F851</f>
        <v>79.884887511550602</v>
      </c>
      <c r="H851" s="61">
        <f t="shared" si="13"/>
        <v>94.651419026600806</v>
      </c>
      <c r="I851" s="56">
        <v>112</v>
      </c>
    </row>
    <row r="852" spans="1:9" x14ac:dyDescent="0.25">
      <c r="A852" s="54">
        <v>851</v>
      </c>
      <c r="B852" s="55">
        <v>4</v>
      </c>
      <c r="C852" s="56">
        <v>4211.6006516383604</v>
      </c>
      <c r="D852" s="60">
        <v>117.01779691171799</v>
      </c>
      <c r="E852" s="61">
        <v>177.19837818060199</v>
      </c>
      <c r="F852" s="61">
        <v>14.7665315150502</v>
      </c>
      <c r="G852" s="61">
        <f>'Primas Crédito'!F852</f>
        <v>79.884887511550602</v>
      </c>
      <c r="H852" s="61">
        <f t="shared" si="13"/>
        <v>94.651419026600806</v>
      </c>
      <c r="I852" s="56">
        <v>112</v>
      </c>
    </row>
    <row r="853" spans="1:9" x14ac:dyDescent="0.25">
      <c r="A853" s="54">
        <v>852</v>
      </c>
      <c r="B853" s="55">
        <v>2</v>
      </c>
      <c r="C853" s="56">
        <v>1763.9699962144</v>
      </c>
      <c r="D853" s="60">
        <v>117.01779691171799</v>
      </c>
      <c r="E853" s="61">
        <v>177.19837818060199</v>
      </c>
      <c r="F853" s="61">
        <v>14.7665315150502</v>
      </c>
      <c r="G853" s="61">
        <f>'Primas Crédito'!F853</f>
        <v>79.884887511550602</v>
      </c>
      <c r="H853" s="61">
        <f t="shared" si="13"/>
        <v>94.651419026600806</v>
      </c>
      <c r="I853" s="56">
        <v>112</v>
      </c>
    </row>
    <row r="854" spans="1:9" x14ac:dyDescent="0.25">
      <c r="A854" s="54">
        <v>853</v>
      </c>
      <c r="B854" s="55">
        <v>3</v>
      </c>
      <c r="C854" s="56">
        <v>3405.2286723406301</v>
      </c>
      <c r="D854" s="60">
        <v>117.01779691171799</v>
      </c>
      <c r="E854" s="61">
        <v>177.19837818060199</v>
      </c>
      <c r="F854" s="61">
        <v>14.7665315150502</v>
      </c>
      <c r="G854" s="61">
        <f>'Primas Crédito'!F854</f>
        <v>79.884887511550602</v>
      </c>
      <c r="H854" s="61">
        <f t="shared" si="13"/>
        <v>94.651419026600806</v>
      </c>
      <c r="I854" s="56">
        <v>112</v>
      </c>
    </row>
    <row r="855" spans="1:9" x14ac:dyDescent="0.25">
      <c r="A855" s="54">
        <v>854</v>
      </c>
      <c r="B855" s="55">
        <v>5</v>
      </c>
      <c r="C855" s="56">
        <v>5925.3193692364403</v>
      </c>
      <c r="D855" s="60">
        <v>117.01779691171799</v>
      </c>
      <c r="E855" s="61">
        <v>177.19837818060199</v>
      </c>
      <c r="F855" s="61">
        <v>14.7665315150502</v>
      </c>
      <c r="G855" s="61">
        <f>'Primas Crédito'!F855</f>
        <v>79.884887511550602</v>
      </c>
      <c r="H855" s="61">
        <f t="shared" si="13"/>
        <v>94.651419026600806</v>
      </c>
      <c r="I855" s="56">
        <v>112</v>
      </c>
    </row>
    <row r="856" spans="1:9" x14ac:dyDescent="0.25">
      <c r="A856" s="54">
        <v>855</v>
      </c>
      <c r="B856" s="55">
        <v>2</v>
      </c>
      <c r="C856" s="56">
        <v>2608.6675289536802</v>
      </c>
      <c r="D856" s="60">
        <v>117.01779691171799</v>
      </c>
      <c r="E856" s="61">
        <v>177.19837818060199</v>
      </c>
      <c r="F856" s="61">
        <v>14.7665315150502</v>
      </c>
      <c r="G856" s="61">
        <f>'Primas Crédito'!F856</f>
        <v>79.884887511550602</v>
      </c>
      <c r="H856" s="61">
        <f t="shared" si="13"/>
        <v>94.651419026600806</v>
      </c>
      <c r="I856" s="56">
        <v>112</v>
      </c>
    </row>
    <row r="857" spans="1:9" x14ac:dyDescent="0.25">
      <c r="A857" s="54">
        <v>856</v>
      </c>
      <c r="B857" s="55">
        <v>2</v>
      </c>
      <c r="C857" s="56">
        <v>2487.3345572192302</v>
      </c>
      <c r="D857" s="60">
        <v>117.01779691171799</v>
      </c>
      <c r="E857" s="61">
        <v>177.19837818060199</v>
      </c>
      <c r="F857" s="61">
        <v>14.7665315150502</v>
      </c>
      <c r="G857" s="61">
        <f>'Primas Crédito'!F857</f>
        <v>79.884887511550602</v>
      </c>
      <c r="H857" s="61">
        <f t="shared" si="13"/>
        <v>94.651419026600806</v>
      </c>
      <c r="I857" s="56">
        <v>112</v>
      </c>
    </row>
    <row r="858" spans="1:9" x14ac:dyDescent="0.25">
      <c r="A858" s="54">
        <v>857</v>
      </c>
      <c r="B858" s="55">
        <v>2</v>
      </c>
      <c r="C858" s="56">
        <v>2602.9169622484101</v>
      </c>
      <c r="D858" s="60">
        <v>117.01779691171799</v>
      </c>
      <c r="E858" s="61">
        <v>177.19837818060199</v>
      </c>
      <c r="F858" s="61">
        <v>14.7665315150502</v>
      </c>
      <c r="G858" s="61">
        <f>'Primas Crédito'!F858</f>
        <v>79.884887511550602</v>
      </c>
      <c r="H858" s="61">
        <f t="shared" si="13"/>
        <v>94.651419026600806</v>
      </c>
      <c r="I858" s="56">
        <v>112</v>
      </c>
    </row>
    <row r="859" spans="1:9" x14ac:dyDescent="0.25">
      <c r="A859" s="54">
        <v>858</v>
      </c>
      <c r="B859" s="55">
        <v>3</v>
      </c>
      <c r="C859" s="56">
        <v>2771.93892872778</v>
      </c>
      <c r="D859" s="60">
        <v>117.01779691171799</v>
      </c>
      <c r="E859" s="61">
        <v>177.19837818060199</v>
      </c>
      <c r="F859" s="61">
        <v>14.7665315150502</v>
      </c>
      <c r="G859" s="61">
        <f>'Primas Crédito'!F859</f>
        <v>79.884887511550602</v>
      </c>
      <c r="H859" s="61">
        <f t="shared" si="13"/>
        <v>94.651419026600806</v>
      </c>
      <c r="I859" s="56">
        <v>112</v>
      </c>
    </row>
    <row r="860" spans="1:9" x14ac:dyDescent="0.25">
      <c r="A860" s="54">
        <v>859</v>
      </c>
      <c r="B860" s="55">
        <v>0</v>
      </c>
      <c r="C860" s="56">
        <v>0</v>
      </c>
      <c r="D860" s="60">
        <v>117.01779691171799</v>
      </c>
      <c r="E860" s="61">
        <v>177.19837818060199</v>
      </c>
      <c r="F860" s="61">
        <v>14.7665315150502</v>
      </c>
      <c r="G860" s="61">
        <f>'Primas Crédito'!F860</f>
        <v>79.884887511550602</v>
      </c>
      <c r="H860" s="61">
        <f t="shared" si="13"/>
        <v>94.651419026600806</v>
      </c>
      <c r="I860" s="56">
        <v>112</v>
      </c>
    </row>
    <row r="861" spans="1:9" x14ac:dyDescent="0.25">
      <c r="A861" s="54">
        <v>860</v>
      </c>
      <c r="B861" s="55">
        <v>0</v>
      </c>
      <c r="C861" s="56">
        <v>0</v>
      </c>
      <c r="D861" s="60">
        <v>117.01779691171799</v>
      </c>
      <c r="E861" s="61">
        <v>177.19837818060199</v>
      </c>
      <c r="F861" s="61">
        <v>14.7665315150502</v>
      </c>
      <c r="G861" s="61">
        <f>'Primas Crédito'!F861</f>
        <v>79.884887511550602</v>
      </c>
      <c r="H861" s="61">
        <f t="shared" si="13"/>
        <v>94.651419026600806</v>
      </c>
      <c r="I861" s="56">
        <v>112</v>
      </c>
    </row>
    <row r="862" spans="1:9" x14ac:dyDescent="0.25">
      <c r="A862" s="54">
        <v>861</v>
      </c>
      <c r="B862" s="55">
        <v>4</v>
      </c>
      <c r="C862" s="56">
        <v>3486.4585670050601</v>
      </c>
      <c r="D862" s="60">
        <v>117.01779691171799</v>
      </c>
      <c r="E862" s="61">
        <v>177.19837818060199</v>
      </c>
      <c r="F862" s="61">
        <v>14.7665315150502</v>
      </c>
      <c r="G862" s="61">
        <f>'Primas Crédito'!F862</f>
        <v>79.884887511550602</v>
      </c>
      <c r="H862" s="61">
        <f t="shared" si="13"/>
        <v>94.651419026600806</v>
      </c>
      <c r="I862" s="56">
        <v>112</v>
      </c>
    </row>
    <row r="863" spans="1:9" x14ac:dyDescent="0.25">
      <c r="A863" s="54">
        <v>862</v>
      </c>
      <c r="B863" s="55">
        <v>1</v>
      </c>
      <c r="C863" s="56">
        <v>1055.8453414394</v>
      </c>
      <c r="D863" s="60">
        <v>117.01779691171799</v>
      </c>
      <c r="E863" s="61">
        <v>177.19837818060199</v>
      </c>
      <c r="F863" s="61">
        <v>14.7665315150502</v>
      </c>
      <c r="G863" s="61">
        <f>'Primas Crédito'!F863</f>
        <v>79.884887511550602</v>
      </c>
      <c r="H863" s="61">
        <f t="shared" si="13"/>
        <v>94.651419026600806</v>
      </c>
      <c r="I863" s="56">
        <v>112</v>
      </c>
    </row>
    <row r="864" spans="1:9" x14ac:dyDescent="0.25">
      <c r="A864" s="54">
        <v>863</v>
      </c>
      <c r="B864" s="55">
        <v>4</v>
      </c>
      <c r="C864" s="56">
        <v>3771.3058092956799</v>
      </c>
      <c r="D864" s="60">
        <v>117.01779691171799</v>
      </c>
      <c r="E864" s="61">
        <v>177.19837818060199</v>
      </c>
      <c r="F864" s="61">
        <v>14.7665315150502</v>
      </c>
      <c r="G864" s="61">
        <f>'Primas Crédito'!F864</f>
        <v>79.884887511550602</v>
      </c>
      <c r="H864" s="61">
        <f t="shared" si="13"/>
        <v>94.651419026600806</v>
      </c>
      <c r="I864" s="56">
        <v>112</v>
      </c>
    </row>
    <row r="865" spans="1:9" x14ac:dyDescent="0.25">
      <c r="A865" s="54">
        <v>864</v>
      </c>
      <c r="B865" s="55">
        <v>2</v>
      </c>
      <c r="C865" s="56">
        <v>1546.02472781859</v>
      </c>
      <c r="D865" s="60">
        <v>117.01779691171799</v>
      </c>
      <c r="E865" s="61">
        <v>177.19837818060199</v>
      </c>
      <c r="F865" s="61">
        <v>14.7665315150502</v>
      </c>
      <c r="G865" s="61">
        <f>'Primas Crédito'!F865</f>
        <v>79.884887511550602</v>
      </c>
      <c r="H865" s="61">
        <f t="shared" si="13"/>
        <v>94.651419026600806</v>
      </c>
      <c r="I865" s="56">
        <v>112</v>
      </c>
    </row>
    <row r="866" spans="1:9" x14ac:dyDescent="0.25">
      <c r="A866" s="54">
        <v>865</v>
      </c>
      <c r="B866" s="55">
        <v>3</v>
      </c>
      <c r="C866" s="56">
        <v>2788.2038555586901</v>
      </c>
      <c r="D866" s="60">
        <v>117.01779691171799</v>
      </c>
      <c r="E866" s="61">
        <v>177.19837818060199</v>
      </c>
      <c r="F866" s="61">
        <v>14.7665315150502</v>
      </c>
      <c r="G866" s="61">
        <f>'Primas Crédito'!F866</f>
        <v>79.884887511550602</v>
      </c>
      <c r="H866" s="61">
        <f t="shared" si="13"/>
        <v>94.651419026600806</v>
      </c>
      <c r="I866" s="56">
        <v>112</v>
      </c>
    </row>
    <row r="867" spans="1:9" x14ac:dyDescent="0.25">
      <c r="A867" s="54">
        <v>866</v>
      </c>
      <c r="B867" s="55">
        <v>4</v>
      </c>
      <c r="C867" s="56">
        <v>4212.75350325823</v>
      </c>
      <c r="D867" s="60">
        <v>117.01779691171799</v>
      </c>
      <c r="E867" s="61">
        <v>177.19837818060199</v>
      </c>
      <c r="F867" s="61">
        <v>14.7665315150502</v>
      </c>
      <c r="G867" s="61">
        <f>'Primas Crédito'!F867</f>
        <v>79.884887511550602</v>
      </c>
      <c r="H867" s="61">
        <f t="shared" si="13"/>
        <v>94.651419026600806</v>
      </c>
      <c r="I867" s="56">
        <v>112</v>
      </c>
    </row>
    <row r="868" spans="1:9" x14ac:dyDescent="0.25">
      <c r="A868" s="54">
        <v>867</v>
      </c>
      <c r="B868" s="55">
        <v>5</v>
      </c>
      <c r="C868" s="56">
        <v>6617.6444257194298</v>
      </c>
      <c r="D868" s="60">
        <v>117.01779691171799</v>
      </c>
      <c r="E868" s="61">
        <v>177.19837818060199</v>
      </c>
      <c r="F868" s="61">
        <v>14.7665315150502</v>
      </c>
      <c r="G868" s="61">
        <f>'Primas Crédito'!F868</f>
        <v>79.884887511550602</v>
      </c>
      <c r="H868" s="61">
        <f t="shared" si="13"/>
        <v>94.651419026600806</v>
      </c>
      <c r="I868" s="56">
        <v>112</v>
      </c>
    </row>
    <row r="869" spans="1:9" x14ac:dyDescent="0.25">
      <c r="A869" s="54">
        <v>868</v>
      </c>
      <c r="B869" s="55">
        <v>1</v>
      </c>
      <c r="C869" s="56">
        <v>953.51205408559497</v>
      </c>
      <c r="D869" s="60">
        <v>117.01779691171799</v>
      </c>
      <c r="E869" s="61">
        <v>177.19837818060199</v>
      </c>
      <c r="F869" s="61">
        <v>14.7665315150502</v>
      </c>
      <c r="G869" s="61">
        <f>'Primas Crédito'!F869</f>
        <v>79.884887511550602</v>
      </c>
      <c r="H869" s="61">
        <f t="shared" si="13"/>
        <v>94.651419026600806</v>
      </c>
      <c r="I869" s="56">
        <v>112</v>
      </c>
    </row>
    <row r="870" spans="1:9" x14ac:dyDescent="0.25">
      <c r="A870" s="54">
        <v>869</v>
      </c>
      <c r="B870" s="55">
        <v>1</v>
      </c>
      <c r="C870" s="56">
        <v>664.355227603966</v>
      </c>
      <c r="D870" s="60">
        <v>117.01779691171799</v>
      </c>
      <c r="E870" s="61">
        <v>177.19837818060199</v>
      </c>
      <c r="F870" s="61">
        <v>14.7665315150502</v>
      </c>
      <c r="G870" s="61">
        <f>'Primas Crédito'!F870</f>
        <v>79.884887511550602</v>
      </c>
      <c r="H870" s="61">
        <f t="shared" si="13"/>
        <v>94.651419026600806</v>
      </c>
      <c r="I870" s="56">
        <v>112</v>
      </c>
    </row>
    <row r="871" spans="1:9" x14ac:dyDescent="0.25">
      <c r="A871" s="54">
        <v>870</v>
      </c>
      <c r="B871" s="55">
        <v>3</v>
      </c>
      <c r="C871" s="56">
        <v>2946.93988441499</v>
      </c>
      <c r="D871" s="60">
        <v>117.01779691171799</v>
      </c>
      <c r="E871" s="61">
        <v>177.19837818060199</v>
      </c>
      <c r="F871" s="61">
        <v>14.7665315150502</v>
      </c>
      <c r="G871" s="61">
        <f>'Primas Crédito'!F871</f>
        <v>79.884887511550602</v>
      </c>
      <c r="H871" s="61">
        <f t="shared" si="13"/>
        <v>94.651419026600806</v>
      </c>
      <c r="I871" s="56">
        <v>112</v>
      </c>
    </row>
    <row r="872" spans="1:9" x14ac:dyDescent="0.25">
      <c r="A872" s="54">
        <v>871</v>
      </c>
      <c r="B872" s="55">
        <v>3</v>
      </c>
      <c r="C872" s="56">
        <v>3149.0751901693998</v>
      </c>
      <c r="D872" s="60">
        <v>117.01779691171799</v>
      </c>
      <c r="E872" s="61">
        <v>177.19837818060199</v>
      </c>
      <c r="F872" s="61">
        <v>14.7665315150502</v>
      </c>
      <c r="G872" s="61">
        <f>'Primas Crédito'!F872</f>
        <v>79.884887511550602</v>
      </c>
      <c r="H872" s="61">
        <f t="shared" si="13"/>
        <v>94.651419026600806</v>
      </c>
      <c r="I872" s="56">
        <v>112</v>
      </c>
    </row>
    <row r="873" spans="1:9" x14ac:dyDescent="0.25">
      <c r="A873" s="54">
        <v>872</v>
      </c>
      <c r="B873" s="55">
        <v>5</v>
      </c>
      <c r="C873" s="56">
        <v>5911.70603682206</v>
      </c>
      <c r="D873" s="60">
        <v>117.01779691171799</v>
      </c>
      <c r="E873" s="61">
        <v>177.19837818060199</v>
      </c>
      <c r="F873" s="61">
        <v>14.7665315150502</v>
      </c>
      <c r="G873" s="61">
        <f>'Primas Crédito'!F873</f>
        <v>79.884887511550602</v>
      </c>
      <c r="H873" s="61">
        <f t="shared" si="13"/>
        <v>94.651419026600806</v>
      </c>
      <c r="I873" s="56">
        <v>112</v>
      </c>
    </row>
    <row r="874" spans="1:9" x14ac:dyDescent="0.25">
      <c r="A874" s="54">
        <v>873</v>
      </c>
      <c r="B874" s="55">
        <v>1</v>
      </c>
      <c r="C874" s="56">
        <v>932.279749798117</v>
      </c>
      <c r="D874" s="60">
        <v>117.01779691171799</v>
      </c>
      <c r="E874" s="61">
        <v>177.19837818060199</v>
      </c>
      <c r="F874" s="61">
        <v>14.7665315150502</v>
      </c>
      <c r="G874" s="61">
        <f>'Primas Crédito'!F874</f>
        <v>79.884887511550602</v>
      </c>
      <c r="H874" s="61">
        <f t="shared" si="13"/>
        <v>94.651419026600806</v>
      </c>
      <c r="I874" s="56">
        <v>112</v>
      </c>
    </row>
    <row r="875" spans="1:9" x14ac:dyDescent="0.25">
      <c r="A875" s="54">
        <v>874</v>
      </c>
      <c r="B875" s="55">
        <v>5</v>
      </c>
      <c r="C875" s="56">
        <v>6322.1049194582201</v>
      </c>
      <c r="D875" s="60">
        <v>117.01779691171799</v>
      </c>
      <c r="E875" s="61">
        <v>177.19837818060199</v>
      </c>
      <c r="F875" s="61">
        <v>14.7665315150502</v>
      </c>
      <c r="G875" s="61">
        <f>'Primas Crédito'!F875</f>
        <v>79.884887511550602</v>
      </c>
      <c r="H875" s="61">
        <f t="shared" si="13"/>
        <v>94.651419026600806</v>
      </c>
      <c r="I875" s="56">
        <v>112</v>
      </c>
    </row>
    <row r="876" spans="1:9" x14ac:dyDescent="0.25">
      <c r="A876" s="54">
        <v>875</v>
      </c>
      <c r="B876" s="55">
        <v>1</v>
      </c>
      <c r="C876" s="56">
        <v>1018.74329935201</v>
      </c>
      <c r="D876" s="60">
        <v>117.01779691171799</v>
      </c>
      <c r="E876" s="61">
        <v>177.19837818060199</v>
      </c>
      <c r="F876" s="61">
        <v>14.7665315150502</v>
      </c>
      <c r="G876" s="61">
        <f>'Primas Crédito'!F876</f>
        <v>79.884887511550602</v>
      </c>
      <c r="H876" s="61">
        <f t="shared" si="13"/>
        <v>94.651419026600806</v>
      </c>
      <c r="I876" s="56">
        <v>112</v>
      </c>
    </row>
    <row r="877" spans="1:9" x14ac:dyDescent="0.25">
      <c r="A877" s="54">
        <v>876</v>
      </c>
      <c r="B877" s="55">
        <v>3</v>
      </c>
      <c r="C877" s="56">
        <v>4341.5651499135502</v>
      </c>
      <c r="D877" s="60">
        <v>117.01779691171799</v>
      </c>
      <c r="E877" s="61">
        <v>177.19837818060199</v>
      </c>
      <c r="F877" s="61">
        <v>14.7665315150502</v>
      </c>
      <c r="G877" s="61">
        <f>'Primas Crédito'!F877</f>
        <v>79.884887511550602</v>
      </c>
      <c r="H877" s="61">
        <f t="shared" si="13"/>
        <v>94.651419026600806</v>
      </c>
      <c r="I877" s="56">
        <v>112</v>
      </c>
    </row>
    <row r="878" spans="1:9" x14ac:dyDescent="0.25">
      <c r="A878" s="54">
        <v>877</v>
      </c>
      <c r="B878" s="55">
        <v>2</v>
      </c>
      <c r="C878" s="56">
        <v>1409.4635450958399</v>
      </c>
      <c r="D878" s="60">
        <v>117.01779691171799</v>
      </c>
      <c r="E878" s="61">
        <v>177.19837818060199</v>
      </c>
      <c r="F878" s="61">
        <v>14.7665315150502</v>
      </c>
      <c r="G878" s="61">
        <f>'Primas Crédito'!F878</f>
        <v>79.884887511550602</v>
      </c>
      <c r="H878" s="61">
        <f t="shared" si="13"/>
        <v>94.651419026600806</v>
      </c>
      <c r="I878" s="56">
        <v>112</v>
      </c>
    </row>
    <row r="879" spans="1:9" x14ac:dyDescent="0.25">
      <c r="A879" s="54">
        <v>878</v>
      </c>
      <c r="B879" s="55">
        <v>5</v>
      </c>
      <c r="C879" s="56">
        <v>5568.1298365594903</v>
      </c>
      <c r="D879" s="60">
        <v>117.01779691171799</v>
      </c>
      <c r="E879" s="61">
        <v>177.19837818060199</v>
      </c>
      <c r="F879" s="61">
        <v>14.7665315150502</v>
      </c>
      <c r="G879" s="61">
        <f>'Primas Crédito'!F879</f>
        <v>79.884887511550602</v>
      </c>
      <c r="H879" s="61">
        <f t="shared" si="13"/>
        <v>94.651419026600806</v>
      </c>
      <c r="I879" s="56">
        <v>112</v>
      </c>
    </row>
    <row r="880" spans="1:9" x14ac:dyDescent="0.25">
      <c r="A880" s="54">
        <v>879</v>
      </c>
      <c r="B880" s="55">
        <v>3</v>
      </c>
      <c r="C880" s="56">
        <v>2557.6188869714601</v>
      </c>
      <c r="D880" s="60">
        <v>117.01779691171799</v>
      </c>
      <c r="E880" s="61">
        <v>177.19837818060199</v>
      </c>
      <c r="F880" s="61">
        <v>14.7665315150502</v>
      </c>
      <c r="G880" s="61">
        <f>'Primas Crédito'!F880</f>
        <v>79.884887511550602</v>
      </c>
      <c r="H880" s="61">
        <f t="shared" si="13"/>
        <v>94.651419026600806</v>
      </c>
      <c r="I880" s="56">
        <v>112</v>
      </c>
    </row>
    <row r="881" spans="1:9" x14ac:dyDescent="0.25">
      <c r="A881" s="54">
        <v>880</v>
      </c>
      <c r="B881" s="55">
        <v>6</v>
      </c>
      <c r="C881" s="56">
        <v>7752.2968285269799</v>
      </c>
      <c r="D881" s="60">
        <v>117.01779691171799</v>
      </c>
      <c r="E881" s="61">
        <v>177.19837818060199</v>
      </c>
      <c r="F881" s="61">
        <v>14.7665315150502</v>
      </c>
      <c r="G881" s="61">
        <f>'Primas Crédito'!F881</f>
        <v>79.884887511550602</v>
      </c>
      <c r="H881" s="61">
        <f t="shared" si="13"/>
        <v>94.651419026600806</v>
      </c>
      <c r="I881" s="56">
        <v>112</v>
      </c>
    </row>
    <row r="882" spans="1:9" x14ac:dyDescent="0.25">
      <c r="A882" s="54">
        <v>881</v>
      </c>
      <c r="B882" s="55">
        <v>5</v>
      </c>
      <c r="C882" s="56">
        <v>6614.9894563734297</v>
      </c>
      <c r="D882" s="60">
        <v>117.01779691171799</v>
      </c>
      <c r="E882" s="61">
        <v>177.19837818060199</v>
      </c>
      <c r="F882" s="61">
        <v>14.7665315150502</v>
      </c>
      <c r="G882" s="61">
        <f>'Primas Crédito'!F882</f>
        <v>79.884887511550602</v>
      </c>
      <c r="H882" s="61">
        <f t="shared" si="13"/>
        <v>94.651419026600806</v>
      </c>
      <c r="I882" s="56">
        <v>112</v>
      </c>
    </row>
    <row r="883" spans="1:9" x14ac:dyDescent="0.25">
      <c r="A883" s="54">
        <v>882</v>
      </c>
      <c r="B883" s="55">
        <v>3</v>
      </c>
      <c r="C883" s="56">
        <v>2806.2708906100702</v>
      </c>
      <c r="D883" s="60">
        <v>117.01779691171799</v>
      </c>
      <c r="E883" s="61">
        <v>177.19837818060199</v>
      </c>
      <c r="F883" s="61">
        <v>14.7665315150502</v>
      </c>
      <c r="G883" s="61">
        <f>'Primas Crédito'!F883</f>
        <v>79.884887511550602</v>
      </c>
      <c r="H883" s="61">
        <f t="shared" si="13"/>
        <v>94.651419026600806</v>
      </c>
      <c r="I883" s="56">
        <v>112</v>
      </c>
    </row>
    <row r="884" spans="1:9" x14ac:dyDescent="0.25">
      <c r="A884" s="54">
        <v>883</v>
      </c>
      <c r="B884" s="55">
        <v>1</v>
      </c>
      <c r="C884" s="56">
        <v>1053.67623991797</v>
      </c>
      <c r="D884" s="60">
        <v>117.01779691171799</v>
      </c>
      <c r="E884" s="61">
        <v>177.19837818060199</v>
      </c>
      <c r="F884" s="61">
        <v>14.7665315150502</v>
      </c>
      <c r="G884" s="61">
        <f>'Primas Crédito'!F884</f>
        <v>79.884887511550602</v>
      </c>
      <c r="H884" s="61">
        <f t="shared" si="13"/>
        <v>94.651419026600806</v>
      </c>
      <c r="I884" s="56">
        <v>112</v>
      </c>
    </row>
    <row r="885" spans="1:9" x14ac:dyDescent="0.25">
      <c r="A885" s="54">
        <v>884</v>
      </c>
      <c r="B885" s="55">
        <v>2</v>
      </c>
      <c r="C885" s="56">
        <v>2362.2490665625701</v>
      </c>
      <c r="D885" s="60">
        <v>117.01779691171799</v>
      </c>
      <c r="E885" s="61">
        <v>177.19837818060199</v>
      </c>
      <c r="F885" s="61">
        <v>14.7665315150502</v>
      </c>
      <c r="G885" s="61">
        <f>'Primas Crédito'!F885</f>
        <v>79.884887511550602</v>
      </c>
      <c r="H885" s="61">
        <f t="shared" si="13"/>
        <v>94.651419026600806</v>
      </c>
      <c r="I885" s="56">
        <v>112</v>
      </c>
    </row>
    <row r="886" spans="1:9" x14ac:dyDescent="0.25">
      <c r="A886" s="54">
        <v>885</v>
      </c>
      <c r="B886" s="55">
        <v>1</v>
      </c>
      <c r="C886" s="56">
        <v>1361.0833381156101</v>
      </c>
      <c r="D886" s="60">
        <v>117.01779691171799</v>
      </c>
      <c r="E886" s="61">
        <v>177.19837818060199</v>
      </c>
      <c r="F886" s="61">
        <v>14.7665315150502</v>
      </c>
      <c r="G886" s="61">
        <f>'Primas Crédito'!F886</f>
        <v>79.884887511550602</v>
      </c>
      <c r="H886" s="61">
        <f t="shared" si="13"/>
        <v>94.651419026600806</v>
      </c>
      <c r="I886" s="56">
        <v>112</v>
      </c>
    </row>
    <row r="887" spans="1:9" x14ac:dyDescent="0.25">
      <c r="A887" s="54">
        <v>886</v>
      </c>
      <c r="B887" s="55">
        <v>5</v>
      </c>
      <c r="C887" s="56">
        <v>5972.25366006272</v>
      </c>
      <c r="D887" s="60">
        <v>117.01779691171799</v>
      </c>
      <c r="E887" s="61">
        <v>177.19837818060199</v>
      </c>
      <c r="F887" s="61">
        <v>14.7665315150502</v>
      </c>
      <c r="G887" s="61">
        <f>'Primas Crédito'!F887</f>
        <v>79.884887511550602</v>
      </c>
      <c r="H887" s="61">
        <f t="shared" si="13"/>
        <v>94.651419026600806</v>
      </c>
      <c r="I887" s="56">
        <v>112</v>
      </c>
    </row>
    <row r="888" spans="1:9" x14ac:dyDescent="0.25">
      <c r="A888" s="54">
        <v>887</v>
      </c>
      <c r="B888" s="55">
        <v>6</v>
      </c>
      <c r="C888" s="56">
        <v>5675.5649769646798</v>
      </c>
      <c r="D888" s="60">
        <v>117.01779691171799</v>
      </c>
      <c r="E888" s="61">
        <v>177.19837818060199</v>
      </c>
      <c r="F888" s="61">
        <v>14.7665315150502</v>
      </c>
      <c r="G888" s="61">
        <f>'Primas Crédito'!F888</f>
        <v>79.884887511550602</v>
      </c>
      <c r="H888" s="61">
        <f t="shared" si="13"/>
        <v>94.651419026600806</v>
      </c>
      <c r="I888" s="56">
        <v>112</v>
      </c>
    </row>
    <row r="889" spans="1:9" x14ac:dyDescent="0.25">
      <c r="A889" s="54">
        <v>888</v>
      </c>
      <c r="B889" s="55">
        <v>4</v>
      </c>
      <c r="C889" s="56">
        <v>4304.0674739864899</v>
      </c>
      <c r="D889" s="60">
        <v>117.01779691171799</v>
      </c>
      <c r="E889" s="61">
        <v>177.19837818060199</v>
      </c>
      <c r="F889" s="61">
        <v>14.7665315150502</v>
      </c>
      <c r="G889" s="61">
        <f>'Primas Crédito'!F889</f>
        <v>79.884887511550602</v>
      </c>
      <c r="H889" s="61">
        <f t="shared" si="13"/>
        <v>94.651419026600806</v>
      </c>
      <c r="I889" s="56">
        <v>112</v>
      </c>
    </row>
    <row r="890" spans="1:9" x14ac:dyDescent="0.25">
      <c r="A890" s="54">
        <v>889</v>
      </c>
      <c r="B890" s="55">
        <v>2</v>
      </c>
      <c r="C890" s="56">
        <v>2583.82783683046</v>
      </c>
      <c r="D890" s="60">
        <v>117.01779691171799</v>
      </c>
      <c r="E890" s="61">
        <v>177.19837818060199</v>
      </c>
      <c r="F890" s="61">
        <v>14.7665315150502</v>
      </c>
      <c r="G890" s="61">
        <f>'Primas Crédito'!F890</f>
        <v>79.884887511550602</v>
      </c>
      <c r="H890" s="61">
        <f t="shared" si="13"/>
        <v>94.651419026600806</v>
      </c>
      <c r="I890" s="56">
        <v>112</v>
      </c>
    </row>
    <row r="891" spans="1:9" x14ac:dyDescent="0.25">
      <c r="A891" s="54">
        <v>890</v>
      </c>
      <c r="B891" s="55">
        <v>4</v>
      </c>
      <c r="C891" s="56">
        <v>5669.03014302673</v>
      </c>
      <c r="D891" s="60">
        <v>117.01779691171799</v>
      </c>
      <c r="E891" s="61">
        <v>177.19837818060199</v>
      </c>
      <c r="F891" s="61">
        <v>14.7665315150502</v>
      </c>
      <c r="G891" s="61">
        <f>'Primas Crédito'!F891</f>
        <v>79.884887511550602</v>
      </c>
      <c r="H891" s="61">
        <f t="shared" si="13"/>
        <v>94.651419026600806</v>
      </c>
      <c r="I891" s="56">
        <v>112</v>
      </c>
    </row>
    <row r="892" spans="1:9" x14ac:dyDescent="0.25">
      <c r="A892" s="54">
        <v>891</v>
      </c>
      <c r="B892" s="55">
        <v>2</v>
      </c>
      <c r="C892" s="56">
        <v>1898.65373563974</v>
      </c>
      <c r="D892" s="60">
        <v>117.01779691171799</v>
      </c>
      <c r="E892" s="61">
        <v>177.19837818060199</v>
      </c>
      <c r="F892" s="61">
        <v>14.7665315150502</v>
      </c>
      <c r="G892" s="61">
        <f>'Primas Crédito'!F892</f>
        <v>79.884887511550602</v>
      </c>
      <c r="H892" s="61">
        <f t="shared" si="13"/>
        <v>94.651419026600806</v>
      </c>
      <c r="I892" s="56">
        <v>112</v>
      </c>
    </row>
    <row r="893" spans="1:9" x14ac:dyDescent="0.25">
      <c r="A893" s="54">
        <v>892</v>
      </c>
      <c r="B893" s="55">
        <v>5</v>
      </c>
      <c r="C893" s="56">
        <v>4458.5886162567404</v>
      </c>
      <c r="D893" s="60">
        <v>117.01779691171799</v>
      </c>
      <c r="E893" s="61">
        <v>177.19837818060199</v>
      </c>
      <c r="F893" s="61">
        <v>14.7665315150502</v>
      </c>
      <c r="G893" s="61">
        <f>'Primas Crédito'!F893</f>
        <v>79.884887511550602</v>
      </c>
      <c r="H893" s="61">
        <f t="shared" si="13"/>
        <v>94.651419026600806</v>
      </c>
      <c r="I893" s="56">
        <v>112</v>
      </c>
    </row>
    <row r="894" spans="1:9" x14ac:dyDescent="0.25">
      <c r="A894" s="54">
        <v>893</v>
      </c>
      <c r="B894" s="55">
        <v>1</v>
      </c>
      <c r="C894" s="56">
        <v>911.82608389973598</v>
      </c>
      <c r="D894" s="60">
        <v>117.01779691171799</v>
      </c>
      <c r="E894" s="61">
        <v>177.19837818060199</v>
      </c>
      <c r="F894" s="61">
        <v>14.7665315150502</v>
      </c>
      <c r="G894" s="61">
        <f>'Primas Crédito'!F894</f>
        <v>79.884887511550602</v>
      </c>
      <c r="H894" s="61">
        <f t="shared" si="13"/>
        <v>94.651419026600806</v>
      </c>
      <c r="I894" s="56">
        <v>112</v>
      </c>
    </row>
    <row r="895" spans="1:9" x14ac:dyDescent="0.25">
      <c r="A895" s="54">
        <v>894</v>
      </c>
      <c r="B895" s="55">
        <v>2</v>
      </c>
      <c r="C895" s="56">
        <v>2989.3341956436798</v>
      </c>
      <c r="D895" s="60">
        <v>117.01779691171799</v>
      </c>
      <c r="E895" s="61">
        <v>177.19837818060199</v>
      </c>
      <c r="F895" s="61">
        <v>14.7665315150502</v>
      </c>
      <c r="G895" s="61">
        <f>'Primas Crédito'!F895</f>
        <v>79.884887511550602</v>
      </c>
      <c r="H895" s="61">
        <f t="shared" si="13"/>
        <v>94.651419026600806</v>
      </c>
      <c r="I895" s="56">
        <v>112</v>
      </c>
    </row>
    <row r="896" spans="1:9" x14ac:dyDescent="0.25">
      <c r="A896" s="54">
        <v>895</v>
      </c>
      <c r="B896" s="55">
        <v>1</v>
      </c>
      <c r="C896" s="56">
        <v>1226.75334770171</v>
      </c>
      <c r="D896" s="60">
        <v>117.01779691171799</v>
      </c>
      <c r="E896" s="61">
        <v>177.19837818060199</v>
      </c>
      <c r="F896" s="61">
        <v>14.7665315150502</v>
      </c>
      <c r="G896" s="61">
        <f>'Primas Crédito'!F896</f>
        <v>79.884887511550602</v>
      </c>
      <c r="H896" s="61">
        <f t="shared" si="13"/>
        <v>94.651419026600806</v>
      </c>
      <c r="I896" s="56">
        <v>112</v>
      </c>
    </row>
    <row r="897" spans="1:9" x14ac:dyDescent="0.25">
      <c r="A897" s="54">
        <v>896</v>
      </c>
      <c r="B897" s="55">
        <v>2</v>
      </c>
      <c r="C897" s="56">
        <v>1174.7081576702401</v>
      </c>
      <c r="D897" s="60">
        <v>117.01779691171799</v>
      </c>
      <c r="E897" s="61">
        <v>177.19837818060199</v>
      </c>
      <c r="F897" s="61">
        <v>14.7665315150502</v>
      </c>
      <c r="G897" s="61">
        <f>'Primas Crédito'!F897</f>
        <v>79.884887511550602</v>
      </c>
      <c r="H897" s="61">
        <f t="shared" si="13"/>
        <v>94.651419026600806</v>
      </c>
      <c r="I897" s="56">
        <v>112</v>
      </c>
    </row>
    <row r="898" spans="1:9" x14ac:dyDescent="0.25">
      <c r="A898" s="54">
        <v>897</v>
      </c>
      <c r="B898" s="55">
        <v>0</v>
      </c>
      <c r="C898" s="56">
        <v>0</v>
      </c>
      <c r="D898" s="60">
        <v>117.01779691171799</v>
      </c>
      <c r="E898" s="61">
        <v>177.19837818060199</v>
      </c>
      <c r="F898" s="61">
        <v>14.7665315150502</v>
      </c>
      <c r="G898" s="61">
        <f>'Primas Crédito'!F898</f>
        <v>79.884887511550602</v>
      </c>
      <c r="H898" s="61">
        <f t="shared" si="13"/>
        <v>94.651419026600806</v>
      </c>
      <c r="I898" s="56">
        <v>112</v>
      </c>
    </row>
    <row r="899" spans="1:9" x14ac:dyDescent="0.25">
      <c r="A899" s="54">
        <v>898</v>
      </c>
      <c r="B899" s="55">
        <v>5</v>
      </c>
      <c r="C899" s="56">
        <v>5788.66668492606</v>
      </c>
      <c r="D899" s="60">
        <v>117.01779691171799</v>
      </c>
      <c r="E899" s="61">
        <v>177.19837818060199</v>
      </c>
      <c r="F899" s="61">
        <v>14.7665315150502</v>
      </c>
      <c r="G899" s="61">
        <f>'Primas Crédito'!F899</f>
        <v>79.884887511550602</v>
      </c>
      <c r="H899" s="61">
        <f t="shared" ref="H899:H962" si="14">G899+F899</f>
        <v>94.651419026600806</v>
      </c>
      <c r="I899" s="56">
        <v>112</v>
      </c>
    </row>
    <row r="900" spans="1:9" x14ac:dyDescent="0.25">
      <c r="A900" s="54">
        <v>899</v>
      </c>
      <c r="B900" s="55">
        <v>0</v>
      </c>
      <c r="C900" s="56">
        <v>0</v>
      </c>
      <c r="D900" s="60">
        <v>117.01779691171799</v>
      </c>
      <c r="E900" s="61">
        <v>177.19837818060199</v>
      </c>
      <c r="F900" s="61">
        <v>14.7665315150502</v>
      </c>
      <c r="G900" s="61">
        <f>'Primas Crédito'!F900</f>
        <v>79.884887511550602</v>
      </c>
      <c r="H900" s="61">
        <f t="shared" si="14"/>
        <v>94.651419026600806</v>
      </c>
      <c r="I900" s="56">
        <v>112</v>
      </c>
    </row>
    <row r="901" spans="1:9" x14ac:dyDescent="0.25">
      <c r="A901" s="54">
        <v>900</v>
      </c>
      <c r="B901" s="55">
        <v>0</v>
      </c>
      <c r="C901" s="56">
        <v>0</v>
      </c>
      <c r="D901" s="60">
        <v>117.01779691171799</v>
      </c>
      <c r="E901" s="61">
        <v>177.19837818060199</v>
      </c>
      <c r="F901" s="61">
        <v>14.7665315150502</v>
      </c>
      <c r="G901" s="61">
        <f>'Primas Crédito'!F901</f>
        <v>79.884887511550602</v>
      </c>
      <c r="H901" s="61">
        <f t="shared" si="14"/>
        <v>94.651419026600806</v>
      </c>
      <c r="I901" s="56">
        <v>112</v>
      </c>
    </row>
    <row r="902" spans="1:9" x14ac:dyDescent="0.25">
      <c r="A902" s="54">
        <v>901</v>
      </c>
      <c r="B902" s="55">
        <v>3</v>
      </c>
      <c r="C902" s="56">
        <v>2701.85582730747</v>
      </c>
      <c r="D902" s="60">
        <v>117.01779691171799</v>
      </c>
      <c r="E902" s="61">
        <v>177.19837818060199</v>
      </c>
      <c r="F902" s="61">
        <v>14.7665315150502</v>
      </c>
      <c r="G902" s="61">
        <f>'Primas Crédito'!F902</f>
        <v>79.884887511550602</v>
      </c>
      <c r="H902" s="61">
        <f t="shared" si="14"/>
        <v>94.651419026600806</v>
      </c>
      <c r="I902" s="56">
        <v>112</v>
      </c>
    </row>
    <row r="903" spans="1:9" x14ac:dyDescent="0.25">
      <c r="A903" s="54">
        <v>902</v>
      </c>
      <c r="B903" s="55">
        <v>4</v>
      </c>
      <c r="C903" s="56">
        <v>3727.1734198591298</v>
      </c>
      <c r="D903" s="60">
        <v>117.01779691171799</v>
      </c>
      <c r="E903" s="61">
        <v>177.19837818060199</v>
      </c>
      <c r="F903" s="61">
        <v>14.7665315150502</v>
      </c>
      <c r="G903" s="61">
        <f>'Primas Crédito'!F903</f>
        <v>79.884887511550602</v>
      </c>
      <c r="H903" s="61">
        <f t="shared" si="14"/>
        <v>94.651419026600806</v>
      </c>
      <c r="I903" s="56">
        <v>112</v>
      </c>
    </row>
    <row r="904" spans="1:9" x14ac:dyDescent="0.25">
      <c r="A904" s="54">
        <v>903</v>
      </c>
      <c r="B904" s="55">
        <v>4</v>
      </c>
      <c r="C904" s="56">
        <v>4477.1024741114798</v>
      </c>
      <c r="D904" s="60">
        <v>117.01779691171799</v>
      </c>
      <c r="E904" s="61">
        <v>177.19837818060199</v>
      </c>
      <c r="F904" s="61">
        <v>14.7665315150502</v>
      </c>
      <c r="G904" s="61">
        <f>'Primas Crédito'!F904</f>
        <v>79.884887511550602</v>
      </c>
      <c r="H904" s="61">
        <f t="shared" si="14"/>
        <v>94.651419026600806</v>
      </c>
      <c r="I904" s="56">
        <v>112</v>
      </c>
    </row>
    <row r="905" spans="1:9" x14ac:dyDescent="0.25">
      <c r="A905" s="54">
        <v>904</v>
      </c>
      <c r="B905" s="55">
        <v>5</v>
      </c>
      <c r="C905" s="56">
        <v>5892.7290336036604</v>
      </c>
      <c r="D905" s="60">
        <v>117.01779691171799</v>
      </c>
      <c r="E905" s="61">
        <v>177.19837818060199</v>
      </c>
      <c r="F905" s="61">
        <v>14.7665315150502</v>
      </c>
      <c r="G905" s="61">
        <f>'Primas Crédito'!F905</f>
        <v>79.884887511550602</v>
      </c>
      <c r="H905" s="61">
        <f t="shared" si="14"/>
        <v>94.651419026600806</v>
      </c>
      <c r="I905" s="56">
        <v>112</v>
      </c>
    </row>
    <row r="906" spans="1:9" x14ac:dyDescent="0.25">
      <c r="A906" s="54">
        <v>905</v>
      </c>
      <c r="B906" s="55">
        <v>0</v>
      </c>
      <c r="C906" s="56">
        <v>0</v>
      </c>
      <c r="D906" s="60">
        <v>117.01779691171799</v>
      </c>
      <c r="E906" s="61">
        <v>177.19837818060199</v>
      </c>
      <c r="F906" s="61">
        <v>14.7665315150502</v>
      </c>
      <c r="G906" s="61">
        <f>'Primas Crédito'!F906</f>
        <v>79.884887511550602</v>
      </c>
      <c r="H906" s="61">
        <f t="shared" si="14"/>
        <v>94.651419026600806</v>
      </c>
      <c r="I906" s="56">
        <v>112</v>
      </c>
    </row>
    <row r="907" spans="1:9" x14ac:dyDescent="0.25">
      <c r="A907" s="54">
        <v>906</v>
      </c>
      <c r="B907" s="55">
        <v>2</v>
      </c>
      <c r="C907" s="56">
        <v>1849.5362767262</v>
      </c>
      <c r="D907" s="60">
        <v>117.01779691171799</v>
      </c>
      <c r="E907" s="61">
        <v>177.19837818060199</v>
      </c>
      <c r="F907" s="61">
        <v>14.7665315150502</v>
      </c>
      <c r="G907" s="61">
        <f>'Primas Crédito'!F907</f>
        <v>79.884887511550602</v>
      </c>
      <c r="H907" s="61">
        <f t="shared" si="14"/>
        <v>94.651419026600806</v>
      </c>
      <c r="I907" s="56">
        <v>112</v>
      </c>
    </row>
    <row r="908" spans="1:9" x14ac:dyDescent="0.25">
      <c r="A908" s="54">
        <v>907</v>
      </c>
      <c r="B908" s="55">
        <v>1</v>
      </c>
      <c r="C908" s="56">
        <v>1063.2957813924199</v>
      </c>
      <c r="D908" s="60">
        <v>117.01779691171799</v>
      </c>
      <c r="E908" s="61">
        <v>177.19837818060199</v>
      </c>
      <c r="F908" s="61">
        <v>14.7665315150502</v>
      </c>
      <c r="G908" s="61">
        <f>'Primas Crédito'!F908</f>
        <v>79.884887511550602</v>
      </c>
      <c r="H908" s="61">
        <f t="shared" si="14"/>
        <v>94.651419026600806</v>
      </c>
      <c r="I908" s="56">
        <v>112</v>
      </c>
    </row>
    <row r="909" spans="1:9" x14ac:dyDescent="0.25">
      <c r="A909" s="54">
        <v>908</v>
      </c>
      <c r="B909" s="55">
        <v>1</v>
      </c>
      <c r="C909" s="56">
        <v>1370.29460020184</v>
      </c>
      <c r="D909" s="60">
        <v>117.01779691171799</v>
      </c>
      <c r="E909" s="61">
        <v>177.19837818060199</v>
      </c>
      <c r="F909" s="61">
        <v>14.7665315150502</v>
      </c>
      <c r="G909" s="61">
        <f>'Primas Crédito'!F909</f>
        <v>79.884887511550602</v>
      </c>
      <c r="H909" s="61">
        <f t="shared" si="14"/>
        <v>94.651419026600806</v>
      </c>
      <c r="I909" s="56">
        <v>112</v>
      </c>
    </row>
    <row r="910" spans="1:9" x14ac:dyDescent="0.25">
      <c r="A910" s="54">
        <v>909</v>
      </c>
      <c r="B910" s="55">
        <v>4</v>
      </c>
      <c r="C910" s="56">
        <v>3563.2463180876198</v>
      </c>
      <c r="D910" s="60">
        <v>117.01779691171799</v>
      </c>
      <c r="E910" s="61">
        <v>177.19837818060199</v>
      </c>
      <c r="F910" s="61">
        <v>14.7665315150502</v>
      </c>
      <c r="G910" s="61">
        <f>'Primas Crédito'!F910</f>
        <v>79.884887511550602</v>
      </c>
      <c r="H910" s="61">
        <f t="shared" si="14"/>
        <v>94.651419026600806</v>
      </c>
      <c r="I910" s="56">
        <v>112</v>
      </c>
    </row>
    <row r="911" spans="1:9" x14ac:dyDescent="0.25">
      <c r="A911" s="54">
        <v>910</v>
      </c>
      <c r="B911" s="55">
        <v>4</v>
      </c>
      <c r="C911" s="56">
        <v>3796.8325427601299</v>
      </c>
      <c r="D911" s="60">
        <v>117.01779691171799</v>
      </c>
      <c r="E911" s="61">
        <v>177.19837818060199</v>
      </c>
      <c r="F911" s="61">
        <v>14.7665315150502</v>
      </c>
      <c r="G911" s="61">
        <f>'Primas Crédito'!F911</f>
        <v>79.884887511550602</v>
      </c>
      <c r="H911" s="61">
        <f t="shared" si="14"/>
        <v>94.651419026600806</v>
      </c>
      <c r="I911" s="56">
        <v>112</v>
      </c>
    </row>
    <row r="912" spans="1:9" x14ac:dyDescent="0.25">
      <c r="A912" s="54">
        <v>911</v>
      </c>
      <c r="B912" s="55">
        <v>2</v>
      </c>
      <c r="C912" s="56">
        <v>3233.32804081933</v>
      </c>
      <c r="D912" s="60">
        <v>117.01779691171799</v>
      </c>
      <c r="E912" s="61">
        <v>177.19837818060199</v>
      </c>
      <c r="F912" s="61">
        <v>14.7665315150502</v>
      </c>
      <c r="G912" s="61">
        <f>'Primas Crédito'!F912</f>
        <v>79.884887511550602</v>
      </c>
      <c r="H912" s="61">
        <f t="shared" si="14"/>
        <v>94.651419026600806</v>
      </c>
      <c r="I912" s="56">
        <v>112</v>
      </c>
    </row>
    <row r="913" spans="1:9" x14ac:dyDescent="0.25">
      <c r="A913" s="54">
        <v>912</v>
      </c>
      <c r="B913" s="55">
        <v>1</v>
      </c>
      <c r="C913" s="56">
        <v>953.35734430950902</v>
      </c>
      <c r="D913" s="60">
        <v>117.01779691171799</v>
      </c>
      <c r="E913" s="61">
        <v>177.19837818060199</v>
      </c>
      <c r="F913" s="61">
        <v>14.7665315150502</v>
      </c>
      <c r="G913" s="61">
        <f>'Primas Crédito'!F913</f>
        <v>79.884887511550602</v>
      </c>
      <c r="H913" s="61">
        <f t="shared" si="14"/>
        <v>94.651419026600806</v>
      </c>
      <c r="I913" s="56">
        <v>112</v>
      </c>
    </row>
    <row r="914" spans="1:9" x14ac:dyDescent="0.25">
      <c r="A914" s="54">
        <v>913</v>
      </c>
      <c r="B914" s="55">
        <v>3</v>
      </c>
      <c r="C914" s="56">
        <v>3446.53213089975</v>
      </c>
      <c r="D914" s="60">
        <v>117.01779691171799</v>
      </c>
      <c r="E914" s="61">
        <v>177.19837818060199</v>
      </c>
      <c r="F914" s="61">
        <v>14.7665315150502</v>
      </c>
      <c r="G914" s="61">
        <f>'Primas Crédito'!F914</f>
        <v>79.884887511550602</v>
      </c>
      <c r="H914" s="61">
        <f t="shared" si="14"/>
        <v>94.651419026600806</v>
      </c>
      <c r="I914" s="56">
        <v>112</v>
      </c>
    </row>
    <row r="915" spans="1:9" x14ac:dyDescent="0.25">
      <c r="A915" s="54">
        <v>914</v>
      </c>
      <c r="B915" s="55">
        <v>3</v>
      </c>
      <c r="C915" s="56">
        <v>2976.8879628590498</v>
      </c>
      <c r="D915" s="60">
        <v>117.01779691171799</v>
      </c>
      <c r="E915" s="61">
        <v>177.19837818060199</v>
      </c>
      <c r="F915" s="61">
        <v>14.7665315150502</v>
      </c>
      <c r="G915" s="61">
        <f>'Primas Crédito'!F915</f>
        <v>79.884887511550602</v>
      </c>
      <c r="H915" s="61">
        <f t="shared" si="14"/>
        <v>94.651419026600806</v>
      </c>
      <c r="I915" s="56">
        <v>112</v>
      </c>
    </row>
    <row r="916" spans="1:9" x14ac:dyDescent="0.25">
      <c r="A916" s="54">
        <v>915</v>
      </c>
      <c r="B916" s="55">
        <v>2</v>
      </c>
      <c r="C916" s="56">
        <v>1587.6265314529401</v>
      </c>
      <c r="D916" s="60">
        <v>117.01779691171799</v>
      </c>
      <c r="E916" s="61">
        <v>177.19837818060199</v>
      </c>
      <c r="F916" s="61">
        <v>14.7665315150502</v>
      </c>
      <c r="G916" s="61">
        <f>'Primas Crédito'!F916</f>
        <v>79.884887511550602</v>
      </c>
      <c r="H916" s="61">
        <f t="shared" si="14"/>
        <v>94.651419026600806</v>
      </c>
      <c r="I916" s="56">
        <v>112</v>
      </c>
    </row>
    <row r="917" spans="1:9" x14ac:dyDescent="0.25">
      <c r="A917" s="54">
        <v>916</v>
      </c>
      <c r="B917" s="55">
        <v>4</v>
      </c>
      <c r="C917" s="56">
        <v>4188.9152258150398</v>
      </c>
      <c r="D917" s="60">
        <v>117.01779691171799</v>
      </c>
      <c r="E917" s="61">
        <v>177.19837818060199</v>
      </c>
      <c r="F917" s="61">
        <v>14.7665315150502</v>
      </c>
      <c r="G917" s="61">
        <f>'Primas Crédito'!F917</f>
        <v>79.884887511550602</v>
      </c>
      <c r="H917" s="61">
        <f t="shared" si="14"/>
        <v>94.651419026600806</v>
      </c>
      <c r="I917" s="56">
        <v>112</v>
      </c>
    </row>
    <row r="918" spans="1:9" x14ac:dyDescent="0.25">
      <c r="A918" s="54">
        <v>917</v>
      </c>
      <c r="B918" s="55">
        <v>3</v>
      </c>
      <c r="C918" s="56">
        <v>3868.8783311710099</v>
      </c>
      <c r="D918" s="60">
        <v>117.01779691171799</v>
      </c>
      <c r="E918" s="61">
        <v>177.19837818060199</v>
      </c>
      <c r="F918" s="61">
        <v>14.7665315150502</v>
      </c>
      <c r="G918" s="61">
        <f>'Primas Crédito'!F918</f>
        <v>79.884887511550602</v>
      </c>
      <c r="H918" s="61">
        <f t="shared" si="14"/>
        <v>94.651419026600806</v>
      </c>
      <c r="I918" s="56">
        <v>112</v>
      </c>
    </row>
    <row r="919" spans="1:9" x14ac:dyDescent="0.25">
      <c r="A919" s="54">
        <v>918</v>
      </c>
      <c r="B919" s="55">
        <v>4</v>
      </c>
      <c r="C919" s="56">
        <v>4131.2027778580996</v>
      </c>
      <c r="D919" s="60">
        <v>117.01779691171799</v>
      </c>
      <c r="E919" s="61">
        <v>177.19837818060199</v>
      </c>
      <c r="F919" s="61">
        <v>14.7665315150502</v>
      </c>
      <c r="G919" s="61">
        <f>'Primas Crédito'!F919</f>
        <v>79.884887511550602</v>
      </c>
      <c r="H919" s="61">
        <f t="shared" si="14"/>
        <v>94.651419026600806</v>
      </c>
      <c r="I919" s="56">
        <v>112</v>
      </c>
    </row>
    <row r="920" spans="1:9" x14ac:dyDescent="0.25">
      <c r="A920" s="54">
        <v>919</v>
      </c>
      <c r="B920" s="55">
        <v>3</v>
      </c>
      <c r="C920" s="56">
        <v>2474.84851268995</v>
      </c>
      <c r="D920" s="60">
        <v>117.01779691171799</v>
      </c>
      <c r="E920" s="61">
        <v>177.19837818060199</v>
      </c>
      <c r="F920" s="61">
        <v>14.7665315150502</v>
      </c>
      <c r="G920" s="61">
        <f>'Primas Crédito'!F920</f>
        <v>79.884887511550602</v>
      </c>
      <c r="H920" s="61">
        <f t="shared" si="14"/>
        <v>94.651419026600806</v>
      </c>
      <c r="I920" s="56">
        <v>112</v>
      </c>
    </row>
    <row r="921" spans="1:9" x14ac:dyDescent="0.25">
      <c r="A921" s="54">
        <v>920</v>
      </c>
      <c r="B921" s="55">
        <v>2</v>
      </c>
      <c r="C921" s="56">
        <v>2061.74790316279</v>
      </c>
      <c r="D921" s="60">
        <v>117.01779691171799</v>
      </c>
      <c r="E921" s="61">
        <v>177.19837818060199</v>
      </c>
      <c r="F921" s="61">
        <v>14.7665315150502</v>
      </c>
      <c r="G921" s="61">
        <f>'Primas Crédito'!F921</f>
        <v>79.884887511550602</v>
      </c>
      <c r="H921" s="61">
        <f t="shared" si="14"/>
        <v>94.651419026600806</v>
      </c>
      <c r="I921" s="56">
        <v>112</v>
      </c>
    </row>
    <row r="922" spans="1:9" x14ac:dyDescent="0.25">
      <c r="A922" s="54">
        <v>921</v>
      </c>
      <c r="B922" s="55">
        <v>2</v>
      </c>
      <c r="C922" s="56">
        <v>1894.94462089033</v>
      </c>
      <c r="D922" s="60">
        <v>117.01779691171799</v>
      </c>
      <c r="E922" s="61">
        <v>177.19837818060199</v>
      </c>
      <c r="F922" s="61">
        <v>14.7665315150502</v>
      </c>
      <c r="G922" s="61">
        <f>'Primas Crédito'!F922</f>
        <v>79.884887511550602</v>
      </c>
      <c r="H922" s="61">
        <f t="shared" si="14"/>
        <v>94.651419026600806</v>
      </c>
      <c r="I922" s="56">
        <v>112</v>
      </c>
    </row>
    <row r="923" spans="1:9" x14ac:dyDescent="0.25">
      <c r="A923" s="54">
        <v>922</v>
      </c>
      <c r="B923" s="55">
        <v>2</v>
      </c>
      <c r="C923" s="56">
        <v>1226.1115553770601</v>
      </c>
      <c r="D923" s="60">
        <v>117.01779691171799</v>
      </c>
      <c r="E923" s="61">
        <v>177.19837818060199</v>
      </c>
      <c r="F923" s="61">
        <v>14.7665315150502</v>
      </c>
      <c r="G923" s="61">
        <f>'Primas Crédito'!F923</f>
        <v>79.884887511550602</v>
      </c>
      <c r="H923" s="61">
        <f t="shared" si="14"/>
        <v>94.651419026600806</v>
      </c>
      <c r="I923" s="56">
        <v>112</v>
      </c>
    </row>
    <row r="924" spans="1:9" x14ac:dyDescent="0.25">
      <c r="A924" s="54">
        <v>923</v>
      </c>
      <c r="B924" s="55">
        <v>3</v>
      </c>
      <c r="C924" s="56">
        <v>3108.0215148477</v>
      </c>
      <c r="D924" s="60">
        <v>117.01779691171799</v>
      </c>
      <c r="E924" s="61">
        <v>177.19837818060199</v>
      </c>
      <c r="F924" s="61">
        <v>14.7665315150502</v>
      </c>
      <c r="G924" s="61">
        <f>'Primas Crédito'!F924</f>
        <v>79.884887511550602</v>
      </c>
      <c r="H924" s="61">
        <f t="shared" si="14"/>
        <v>94.651419026600806</v>
      </c>
      <c r="I924" s="56">
        <v>112</v>
      </c>
    </row>
    <row r="925" spans="1:9" x14ac:dyDescent="0.25">
      <c r="A925" s="54">
        <v>924</v>
      </c>
      <c r="B925" s="55">
        <v>4</v>
      </c>
      <c r="C925" s="56">
        <v>3190.0195942185401</v>
      </c>
      <c r="D925" s="60">
        <v>117.01779691171799</v>
      </c>
      <c r="E925" s="61">
        <v>177.19837818060199</v>
      </c>
      <c r="F925" s="61">
        <v>14.7665315150502</v>
      </c>
      <c r="G925" s="61">
        <f>'Primas Crédito'!F925</f>
        <v>79.884887511550602</v>
      </c>
      <c r="H925" s="61">
        <f t="shared" si="14"/>
        <v>94.651419026600806</v>
      </c>
      <c r="I925" s="56">
        <v>112</v>
      </c>
    </row>
    <row r="926" spans="1:9" x14ac:dyDescent="0.25">
      <c r="A926" s="54">
        <v>925</v>
      </c>
      <c r="B926" s="55">
        <v>4</v>
      </c>
      <c r="C926" s="56">
        <v>4050.0398511165399</v>
      </c>
      <c r="D926" s="60">
        <v>117.01779691171799</v>
      </c>
      <c r="E926" s="61">
        <v>177.19837818060199</v>
      </c>
      <c r="F926" s="61">
        <v>14.7665315150502</v>
      </c>
      <c r="G926" s="61">
        <f>'Primas Crédito'!F926</f>
        <v>79.884887511550602</v>
      </c>
      <c r="H926" s="61">
        <f t="shared" si="14"/>
        <v>94.651419026600806</v>
      </c>
      <c r="I926" s="56">
        <v>112</v>
      </c>
    </row>
    <row r="927" spans="1:9" x14ac:dyDescent="0.25">
      <c r="A927" s="54">
        <v>926</v>
      </c>
      <c r="B927" s="55">
        <v>4</v>
      </c>
      <c r="C927" s="56">
        <v>3973.9004348419599</v>
      </c>
      <c r="D927" s="60">
        <v>117.01779691171799</v>
      </c>
      <c r="E927" s="61">
        <v>177.19837818060199</v>
      </c>
      <c r="F927" s="61">
        <v>14.7665315150502</v>
      </c>
      <c r="G927" s="61">
        <f>'Primas Crédito'!F927</f>
        <v>79.884887511550602</v>
      </c>
      <c r="H927" s="61">
        <f t="shared" si="14"/>
        <v>94.651419026600806</v>
      </c>
      <c r="I927" s="56">
        <v>112</v>
      </c>
    </row>
    <row r="928" spans="1:9" x14ac:dyDescent="0.25">
      <c r="A928" s="54">
        <v>927</v>
      </c>
      <c r="B928" s="55">
        <v>1</v>
      </c>
      <c r="C928" s="56">
        <v>821.02682138503701</v>
      </c>
      <c r="D928" s="60">
        <v>117.01779691171799</v>
      </c>
      <c r="E928" s="61">
        <v>177.19837818060199</v>
      </c>
      <c r="F928" s="61">
        <v>14.7665315150502</v>
      </c>
      <c r="G928" s="61">
        <f>'Primas Crédito'!F928</f>
        <v>79.884887511550602</v>
      </c>
      <c r="H928" s="61">
        <f t="shared" si="14"/>
        <v>94.651419026600806</v>
      </c>
      <c r="I928" s="56">
        <v>112</v>
      </c>
    </row>
    <row r="929" spans="1:9" x14ac:dyDescent="0.25">
      <c r="A929" s="54">
        <v>928</v>
      </c>
      <c r="B929" s="55">
        <v>4</v>
      </c>
      <c r="C929" s="56">
        <v>4140.2503182591199</v>
      </c>
      <c r="D929" s="60">
        <v>117.01779691171799</v>
      </c>
      <c r="E929" s="61">
        <v>177.19837818060199</v>
      </c>
      <c r="F929" s="61">
        <v>14.7665315150502</v>
      </c>
      <c r="G929" s="61">
        <f>'Primas Crédito'!F929</f>
        <v>79.884887511550602</v>
      </c>
      <c r="H929" s="61">
        <f t="shared" si="14"/>
        <v>94.651419026600806</v>
      </c>
      <c r="I929" s="56">
        <v>112</v>
      </c>
    </row>
    <row r="930" spans="1:9" x14ac:dyDescent="0.25">
      <c r="A930" s="54">
        <v>929</v>
      </c>
      <c r="B930" s="55">
        <v>1</v>
      </c>
      <c r="C930" s="56">
        <v>1173.4834325628899</v>
      </c>
      <c r="D930" s="60">
        <v>117.01779691171799</v>
      </c>
      <c r="E930" s="61">
        <v>177.19837818060199</v>
      </c>
      <c r="F930" s="61">
        <v>14.7665315150502</v>
      </c>
      <c r="G930" s="61">
        <f>'Primas Crédito'!F930</f>
        <v>79.884887511550602</v>
      </c>
      <c r="H930" s="61">
        <f t="shared" si="14"/>
        <v>94.651419026600806</v>
      </c>
      <c r="I930" s="56">
        <v>112</v>
      </c>
    </row>
    <row r="931" spans="1:9" x14ac:dyDescent="0.25">
      <c r="A931" s="54">
        <v>930</v>
      </c>
      <c r="B931" s="55">
        <v>0</v>
      </c>
      <c r="C931" s="56">
        <v>0</v>
      </c>
      <c r="D931" s="60">
        <v>117.01779691171799</v>
      </c>
      <c r="E931" s="61">
        <v>177.19837818060199</v>
      </c>
      <c r="F931" s="61">
        <v>14.7665315150502</v>
      </c>
      <c r="G931" s="61">
        <f>'Primas Crédito'!F931</f>
        <v>79.884887511550602</v>
      </c>
      <c r="H931" s="61">
        <f t="shared" si="14"/>
        <v>94.651419026600806</v>
      </c>
      <c r="I931" s="56">
        <v>112</v>
      </c>
    </row>
    <row r="932" spans="1:9" x14ac:dyDescent="0.25">
      <c r="A932" s="54">
        <v>931</v>
      </c>
      <c r="B932" s="55">
        <v>3</v>
      </c>
      <c r="C932" s="56">
        <v>3691.40444506637</v>
      </c>
      <c r="D932" s="60">
        <v>117.01779691171799</v>
      </c>
      <c r="E932" s="61">
        <v>177.19837818060199</v>
      </c>
      <c r="F932" s="61">
        <v>14.7665315150502</v>
      </c>
      <c r="G932" s="61">
        <f>'Primas Crédito'!F932</f>
        <v>79.884887511550602</v>
      </c>
      <c r="H932" s="61">
        <f t="shared" si="14"/>
        <v>94.651419026600806</v>
      </c>
      <c r="I932" s="56">
        <v>112</v>
      </c>
    </row>
    <row r="933" spans="1:9" x14ac:dyDescent="0.25">
      <c r="A933" s="54">
        <v>932</v>
      </c>
      <c r="B933" s="55">
        <v>1</v>
      </c>
      <c r="C933" s="56">
        <v>1483.07768807409</v>
      </c>
      <c r="D933" s="60">
        <v>117.01779691171799</v>
      </c>
      <c r="E933" s="61">
        <v>177.19837818060199</v>
      </c>
      <c r="F933" s="61">
        <v>14.7665315150502</v>
      </c>
      <c r="G933" s="61">
        <f>'Primas Crédito'!F933</f>
        <v>79.884887511550602</v>
      </c>
      <c r="H933" s="61">
        <f t="shared" si="14"/>
        <v>94.651419026600806</v>
      </c>
      <c r="I933" s="56">
        <v>112</v>
      </c>
    </row>
    <row r="934" spans="1:9" x14ac:dyDescent="0.25">
      <c r="A934" s="54">
        <v>933</v>
      </c>
      <c r="B934" s="55">
        <v>5</v>
      </c>
      <c r="C934" s="56">
        <v>5811.8156412060398</v>
      </c>
      <c r="D934" s="60">
        <v>117.01779691171799</v>
      </c>
      <c r="E934" s="61">
        <v>177.19837818060199</v>
      </c>
      <c r="F934" s="61">
        <v>14.7665315150502</v>
      </c>
      <c r="G934" s="61">
        <f>'Primas Crédito'!F934</f>
        <v>79.884887511550602</v>
      </c>
      <c r="H934" s="61">
        <f t="shared" si="14"/>
        <v>94.651419026600806</v>
      </c>
      <c r="I934" s="56">
        <v>112</v>
      </c>
    </row>
    <row r="935" spans="1:9" x14ac:dyDescent="0.25">
      <c r="A935" s="54">
        <v>934</v>
      </c>
      <c r="B935" s="55">
        <v>1</v>
      </c>
      <c r="C935" s="56">
        <v>978.23760666987903</v>
      </c>
      <c r="D935" s="60">
        <v>117.01779691171799</v>
      </c>
      <c r="E935" s="61">
        <v>177.19837818060199</v>
      </c>
      <c r="F935" s="61">
        <v>14.7665315150502</v>
      </c>
      <c r="G935" s="61">
        <f>'Primas Crédito'!F935</f>
        <v>79.884887511550602</v>
      </c>
      <c r="H935" s="61">
        <f t="shared" si="14"/>
        <v>94.651419026600806</v>
      </c>
      <c r="I935" s="56">
        <v>112</v>
      </c>
    </row>
    <row r="936" spans="1:9" x14ac:dyDescent="0.25">
      <c r="A936" s="54">
        <v>935</v>
      </c>
      <c r="B936" s="55">
        <v>0</v>
      </c>
      <c r="C936" s="56">
        <v>0</v>
      </c>
      <c r="D936" s="60">
        <v>117.01779691171799</v>
      </c>
      <c r="E936" s="61">
        <v>177.19837818060199</v>
      </c>
      <c r="F936" s="61">
        <v>14.7665315150502</v>
      </c>
      <c r="G936" s="61">
        <f>'Primas Crédito'!F936</f>
        <v>79.884887511550602</v>
      </c>
      <c r="H936" s="61">
        <f t="shared" si="14"/>
        <v>94.651419026600806</v>
      </c>
      <c r="I936" s="56">
        <v>112</v>
      </c>
    </row>
    <row r="937" spans="1:9" x14ac:dyDescent="0.25">
      <c r="A937" s="54">
        <v>936</v>
      </c>
      <c r="B937" s="55">
        <v>2</v>
      </c>
      <c r="C937" s="56">
        <v>2425.2110281909299</v>
      </c>
      <c r="D937" s="60">
        <v>117.01779691171799</v>
      </c>
      <c r="E937" s="61">
        <v>177.19837818060199</v>
      </c>
      <c r="F937" s="61">
        <v>14.7665315150502</v>
      </c>
      <c r="G937" s="61">
        <f>'Primas Crédito'!F937</f>
        <v>79.884887511550602</v>
      </c>
      <c r="H937" s="61">
        <f t="shared" si="14"/>
        <v>94.651419026600806</v>
      </c>
      <c r="I937" s="56">
        <v>112</v>
      </c>
    </row>
    <row r="938" spans="1:9" x14ac:dyDescent="0.25">
      <c r="A938" s="54">
        <v>937</v>
      </c>
      <c r="B938" s="55">
        <v>0</v>
      </c>
      <c r="C938" s="56">
        <v>0</v>
      </c>
      <c r="D938" s="60">
        <v>117.01779691171799</v>
      </c>
      <c r="E938" s="61">
        <v>177.19837818060199</v>
      </c>
      <c r="F938" s="61">
        <v>14.7665315150502</v>
      </c>
      <c r="G938" s="61">
        <f>'Primas Crédito'!F938</f>
        <v>79.884887511550602</v>
      </c>
      <c r="H938" s="61">
        <f t="shared" si="14"/>
        <v>94.651419026600806</v>
      </c>
      <c r="I938" s="56">
        <v>112</v>
      </c>
    </row>
    <row r="939" spans="1:9" x14ac:dyDescent="0.25">
      <c r="A939" s="54">
        <v>938</v>
      </c>
      <c r="B939" s="55">
        <v>5</v>
      </c>
      <c r="C939" s="56">
        <v>5165.2252626314203</v>
      </c>
      <c r="D939" s="60">
        <v>117.01779691171799</v>
      </c>
      <c r="E939" s="61">
        <v>177.19837818060199</v>
      </c>
      <c r="F939" s="61">
        <v>14.7665315150502</v>
      </c>
      <c r="G939" s="61">
        <f>'Primas Crédito'!F939</f>
        <v>79.884887511550602</v>
      </c>
      <c r="H939" s="61">
        <f t="shared" si="14"/>
        <v>94.651419026600806</v>
      </c>
      <c r="I939" s="56">
        <v>112</v>
      </c>
    </row>
    <row r="940" spans="1:9" x14ac:dyDescent="0.25">
      <c r="A940" s="54">
        <v>939</v>
      </c>
      <c r="B940" s="55">
        <v>2</v>
      </c>
      <c r="C940" s="56">
        <v>2262.1347951054599</v>
      </c>
      <c r="D940" s="60">
        <v>117.01779691171799</v>
      </c>
      <c r="E940" s="61">
        <v>177.19837818060199</v>
      </c>
      <c r="F940" s="61">
        <v>14.7665315150502</v>
      </c>
      <c r="G940" s="61">
        <f>'Primas Crédito'!F940</f>
        <v>79.884887511550602</v>
      </c>
      <c r="H940" s="61">
        <f t="shared" si="14"/>
        <v>94.651419026600806</v>
      </c>
      <c r="I940" s="56">
        <v>112</v>
      </c>
    </row>
    <row r="941" spans="1:9" x14ac:dyDescent="0.25">
      <c r="A941" s="54">
        <v>940</v>
      </c>
      <c r="B941" s="55">
        <v>1</v>
      </c>
      <c r="C941" s="56">
        <v>1370.99420368503</v>
      </c>
      <c r="D941" s="60">
        <v>117.01779691171799</v>
      </c>
      <c r="E941" s="61">
        <v>177.19837818060199</v>
      </c>
      <c r="F941" s="61">
        <v>14.7665315150502</v>
      </c>
      <c r="G941" s="61">
        <f>'Primas Crédito'!F941</f>
        <v>79.884887511550602</v>
      </c>
      <c r="H941" s="61">
        <f t="shared" si="14"/>
        <v>94.651419026600806</v>
      </c>
      <c r="I941" s="56">
        <v>112</v>
      </c>
    </row>
    <row r="942" spans="1:9" x14ac:dyDescent="0.25">
      <c r="A942" s="54">
        <v>941</v>
      </c>
      <c r="B942" s="55">
        <v>6</v>
      </c>
      <c r="C942" s="56">
        <v>6405.7655745515303</v>
      </c>
      <c r="D942" s="60">
        <v>117.01779691171799</v>
      </c>
      <c r="E942" s="61">
        <v>177.19837818060199</v>
      </c>
      <c r="F942" s="61">
        <v>14.7665315150502</v>
      </c>
      <c r="G942" s="61">
        <f>'Primas Crédito'!F942</f>
        <v>79.884887511550602</v>
      </c>
      <c r="H942" s="61">
        <f t="shared" si="14"/>
        <v>94.651419026600806</v>
      </c>
      <c r="I942" s="56">
        <v>112</v>
      </c>
    </row>
    <row r="943" spans="1:9" x14ac:dyDescent="0.25">
      <c r="A943" s="54">
        <v>942</v>
      </c>
      <c r="B943" s="55">
        <v>3</v>
      </c>
      <c r="C943" s="56">
        <v>2635.5423477977301</v>
      </c>
      <c r="D943" s="60">
        <v>117.01779691171799</v>
      </c>
      <c r="E943" s="61">
        <v>177.19837818060199</v>
      </c>
      <c r="F943" s="61">
        <v>14.7665315150502</v>
      </c>
      <c r="G943" s="61">
        <f>'Primas Crédito'!F943</f>
        <v>79.884887511550602</v>
      </c>
      <c r="H943" s="61">
        <f t="shared" si="14"/>
        <v>94.651419026600806</v>
      </c>
      <c r="I943" s="56">
        <v>112</v>
      </c>
    </row>
    <row r="944" spans="1:9" x14ac:dyDescent="0.25">
      <c r="A944" s="54">
        <v>943</v>
      </c>
      <c r="B944" s="55">
        <v>1</v>
      </c>
      <c r="C944" s="56">
        <v>1018.58115194188</v>
      </c>
      <c r="D944" s="60">
        <v>117.01779691171799</v>
      </c>
      <c r="E944" s="61">
        <v>177.19837818060199</v>
      </c>
      <c r="F944" s="61">
        <v>14.7665315150502</v>
      </c>
      <c r="G944" s="61">
        <f>'Primas Crédito'!F944</f>
        <v>79.884887511550602</v>
      </c>
      <c r="H944" s="61">
        <f t="shared" si="14"/>
        <v>94.651419026600806</v>
      </c>
      <c r="I944" s="56">
        <v>112</v>
      </c>
    </row>
    <row r="945" spans="1:9" x14ac:dyDescent="0.25">
      <c r="A945" s="54">
        <v>944</v>
      </c>
      <c r="B945" s="55">
        <v>3</v>
      </c>
      <c r="C945" s="56">
        <v>3960.9335922726</v>
      </c>
      <c r="D945" s="60">
        <v>117.01779691171799</v>
      </c>
      <c r="E945" s="61">
        <v>177.19837818060199</v>
      </c>
      <c r="F945" s="61">
        <v>14.7665315150502</v>
      </c>
      <c r="G945" s="61">
        <f>'Primas Crédito'!F945</f>
        <v>79.884887511550602</v>
      </c>
      <c r="H945" s="61">
        <f t="shared" si="14"/>
        <v>94.651419026600806</v>
      </c>
      <c r="I945" s="56">
        <v>112</v>
      </c>
    </row>
    <row r="946" spans="1:9" x14ac:dyDescent="0.25">
      <c r="A946" s="54">
        <v>945</v>
      </c>
      <c r="B946" s="55">
        <v>1</v>
      </c>
      <c r="C946" s="56">
        <v>599.74462307193699</v>
      </c>
      <c r="D946" s="60">
        <v>117.01779691171799</v>
      </c>
      <c r="E946" s="61">
        <v>177.19837818060199</v>
      </c>
      <c r="F946" s="61">
        <v>14.7665315150502</v>
      </c>
      <c r="G946" s="61">
        <f>'Primas Crédito'!F946</f>
        <v>79.884887511550602</v>
      </c>
      <c r="H946" s="61">
        <f t="shared" si="14"/>
        <v>94.651419026600806</v>
      </c>
      <c r="I946" s="56">
        <v>112</v>
      </c>
    </row>
    <row r="947" spans="1:9" x14ac:dyDescent="0.25">
      <c r="A947" s="54">
        <v>946</v>
      </c>
      <c r="B947" s="55">
        <v>3</v>
      </c>
      <c r="C947" s="56">
        <v>4003.6936449227401</v>
      </c>
      <c r="D947" s="60">
        <v>117.01779691171799</v>
      </c>
      <c r="E947" s="61">
        <v>177.19837818060199</v>
      </c>
      <c r="F947" s="61">
        <v>14.7665315150502</v>
      </c>
      <c r="G947" s="61">
        <f>'Primas Crédito'!F947</f>
        <v>79.884887511550602</v>
      </c>
      <c r="H947" s="61">
        <f t="shared" si="14"/>
        <v>94.651419026600806</v>
      </c>
      <c r="I947" s="56">
        <v>112</v>
      </c>
    </row>
    <row r="948" spans="1:9" x14ac:dyDescent="0.25">
      <c r="A948" s="54">
        <v>947</v>
      </c>
      <c r="B948" s="55">
        <v>3</v>
      </c>
      <c r="C948" s="56">
        <v>3300.9767971197398</v>
      </c>
      <c r="D948" s="60">
        <v>117.01779691171799</v>
      </c>
      <c r="E948" s="61">
        <v>177.19837818060199</v>
      </c>
      <c r="F948" s="61">
        <v>14.7665315150502</v>
      </c>
      <c r="G948" s="61">
        <f>'Primas Crédito'!F948</f>
        <v>79.884887511550602</v>
      </c>
      <c r="H948" s="61">
        <f t="shared" si="14"/>
        <v>94.651419026600806</v>
      </c>
      <c r="I948" s="56">
        <v>112</v>
      </c>
    </row>
    <row r="949" spans="1:9" x14ac:dyDescent="0.25">
      <c r="A949" s="54">
        <v>948</v>
      </c>
      <c r="B949" s="55">
        <v>3</v>
      </c>
      <c r="C949" s="56">
        <v>2698.11007633906</v>
      </c>
      <c r="D949" s="60">
        <v>117.01779691171799</v>
      </c>
      <c r="E949" s="61">
        <v>177.19837818060199</v>
      </c>
      <c r="F949" s="61">
        <v>14.7665315150502</v>
      </c>
      <c r="G949" s="61">
        <f>'Primas Crédito'!F949</f>
        <v>79.884887511550602</v>
      </c>
      <c r="H949" s="61">
        <f t="shared" si="14"/>
        <v>94.651419026600806</v>
      </c>
      <c r="I949" s="56">
        <v>112</v>
      </c>
    </row>
    <row r="950" spans="1:9" x14ac:dyDescent="0.25">
      <c r="A950" s="54">
        <v>949</v>
      </c>
      <c r="B950" s="55">
        <v>1</v>
      </c>
      <c r="C950" s="56">
        <v>938.96549136013903</v>
      </c>
      <c r="D950" s="60">
        <v>117.01779691171799</v>
      </c>
      <c r="E950" s="61">
        <v>177.19837818060199</v>
      </c>
      <c r="F950" s="61">
        <v>14.7665315150502</v>
      </c>
      <c r="G950" s="61">
        <f>'Primas Crédito'!F950</f>
        <v>79.884887511550602</v>
      </c>
      <c r="H950" s="61">
        <f t="shared" si="14"/>
        <v>94.651419026600806</v>
      </c>
      <c r="I950" s="56">
        <v>112</v>
      </c>
    </row>
    <row r="951" spans="1:9" x14ac:dyDescent="0.25">
      <c r="A951" s="54">
        <v>950</v>
      </c>
      <c r="B951" s="55">
        <v>3</v>
      </c>
      <c r="C951" s="56">
        <v>3601.6955789070298</v>
      </c>
      <c r="D951" s="60">
        <v>117.01779691171799</v>
      </c>
      <c r="E951" s="61">
        <v>177.19837818060199</v>
      </c>
      <c r="F951" s="61">
        <v>14.7665315150502</v>
      </c>
      <c r="G951" s="61">
        <f>'Primas Crédito'!F951</f>
        <v>79.884887511550602</v>
      </c>
      <c r="H951" s="61">
        <f t="shared" si="14"/>
        <v>94.651419026600806</v>
      </c>
      <c r="I951" s="56">
        <v>112</v>
      </c>
    </row>
    <row r="952" spans="1:9" x14ac:dyDescent="0.25">
      <c r="A952" s="54">
        <v>951</v>
      </c>
      <c r="B952" s="55">
        <v>3</v>
      </c>
      <c r="C952" s="56">
        <v>2777.8080546768701</v>
      </c>
      <c r="D952" s="60">
        <v>117.01779691171799</v>
      </c>
      <c r="E952" s="61">
        <v>177.19837818060199</v>
      </c>
      <c r="F952" s="61">
        <v>14.7665315150502</v>
      </c>
      <c r="G952" s="61">
        <f>'Primas Crédito'!F952</f>
        <v>79.884887511550602</v>
      </c>
      <c r="H952" s="61">
        <f t="shared" si="14"/>
        <v>94.651419026600806</v>
      </c>
      <c r="I952" s="56">
        <v>112</v>
      </c>
    </row>
    <row r="953" spans="1:9" x14ac:dyDescent="0.25">
      <c r="A953" s="54">
        <v>952</v>
      </c>
      <c r="B953" s="55">
        <v>5</v>
      </c>
      <c r="C953" s="56">
        <v>5375.7651976295301</v>
      </c>
      <c r="D953" s="60">
        <v>117.01779691171799</v>
      </c>
      <c r="E953" s="61">
        <v>177.19837818060199</v>
      </c>
      <c r="F953" s="61">
        <v>14.7665315150502</v>
      </c>
      <c r="G953" s="61">
        <f>'Primas Crédito'!F953</f>
        <v>79.884887511550602</v>
      </c>
      <c r="H953" s="61">
        <f t="shared" si="14"/>
        <v>94.651419026600806</v>
      </c>
      <c r="I953" s="56">
        <v>112</v>
      </c>
    </row>
    <row r="954" spans="1:9" x14ac:dyDescent="0.25">
      <c r="A954" s="54">
        <v>953</v>
      </c>
      <c r="B954" s="55">
        <v>1</v>
      </c>
      <c r="C954" s="56">
        <v>717.50383864691696</v>
      </c>
      <c r="D954" s="60">
        <v>117.01779691171799</v>
      </c>
      <c r="E954" s="61">
        <v>177.19837818060199</v>
      </c>
      <c r="F954" s="61">
        <v>14.7665315150502</v>
      </c>
      <c r="G954" s="61">
        <f>'Primas Crédito'!F954</f>
        <v>79.884887511550602</v>
      </c>
      <c r="H954" s="61">
        <f t="shared" si="14"/>
        <v>94.651419026600806</v>
      </c>
      <c r="I954" s="56">
        <v>112</v>
      </c>
    </row>
    <row r="955" spans="1:9" x14ac:dyDescent="0.25">
      <c r="A955" s="54">
        <v>954</v>
      </c>
      <c r="B955" s="55">
        <v>3</v>
      </c>
      <c r="C955" s="56">
        <v>3647.1220688240901</v>
      </c>
      <c r="D955" s="60">
        <v>117.01779691171799</v>
      </c>
      <c r="E955" s="61">
        <v>177.19837818060199</v>
      </c>
      <c r="F955" s="61">
        <v>14.7665315150502</v>
      </c>
      <c r="G955" s="61">
        <f>'Primas Crédito'!F955</f>
        <v>79.884887511550602</v>
      </c>
      <c r="H955" s="61">
        <f t="shared" si="14"/>
        <v>94.651419026600806</v>
      </c>
      <c r="I955" s="56">
        <v>112</v>
      </c>
    </row>
    <row r="956" spans="1:9" x14ac:dyDescent="0.25">
      <c r="A956" s="54">
        <v>955</v>
      </c>
      <c r="B956" s="55">
        <v>5</v>
      </c>
      <c r="C956" s="56">
        <v>5141.6862830745504</v>
      </c>
      <c r="D956" s="60">
        <v>117.01779691171799</v>
      </c>
      <c r="E956" s="61">
        <v>177.19837818060199</v>
      </c>
      <c r="F956" s="61">
        <v>14.7665315150502</v>
      </c>
      <c r="G956" s="61">
        <f>'Primas Crédito'!F956</f>
        <v>79.884887511550602</v>
      </c>
      <c r="H956" s="61">
        <f t="shared" si="14"/>
        <v>94.651419026600806</v>
      </c>
      <c r="I956" s="56">
        <v>112</v>
      </c>
    </row>
    <row r="957" spans="1:9" x14ac:dyDescent="0.25">
      <c r="A957" s="54">
        <v>956</v>
      </c>
      <c r="B957" s="55">
        <v>5</v>
      </c>
      <c r="C957" s="56">
        <v>5791.4295264686498</v>
      </c>
      <c r="D957" s="60">
        <v>117.01779691171799</v>
      </c>
      <c r="E957" s="61">
        <v>177.19837818060199</v>
      </c>
      <c r="F957" s="61">
        <v>14.7665315150502</v>
      </c>
      <c r="G957" s="61">
        <f>'Primas Crédito'!F957</f>
        <v>79.884887511550602</v>
      </c>
      <c r="H957" s="61">
        <f t="shared" si="14"/>
        <v>94.651419026600806</v>
      </c>
      <c r="I957" s="56">
        <v>112</v>
      </c>
    </row>
    <row r="958" spans="1:9" x14ac:dyDescent="0.25">
      <c r="A958" s="54">
        <v>957</v>
      </c>
      <c r="B958" s="55">
        <v>4</v>
      </c>
      <c r="C958" s="56">
        <v>5029.5142554063104</v>
      </c>
      <c r="D958" s="60">
        <v>117.01779691171799</v>
      </c>
      <c r="E958" s="61">
        <v>177.19837818060199</v>
      </c>
      <c r="F958" s="61">
        <v>14.7665315150502</v>
      </c>
      <c r="G958" s="61">
        <f>'Primas Crédito'!F958</f>
        <v>79.884887511550602</v>
      </c>
      <c r="H958" s="61">
        <f t="shared" si="14"/>
        <v>94.651419026600806</v>
      </c>
      <c r="I958" s="56">
        <v>112</v>
      </c>
    </row>
    <row r="959" spans="1:9" x14ac:dyDescent="0.25">
      <c r="A959" s="54">
        <v>958</v>
      </c>
      <c r="B959" s="55">
        <v>5</v>
      </c>
      <c r="C959" s="56">
        <v>5402.1129653395401</v>
      </c>
      <c r="D959" s="60">
        <v>117.01779691171799</v>
      </c>
      <c r="E959" s="61">
        <v>177.19837818060199</v>
      </c>
      <c r="F959" s="61">
        <v>14.7665315150502</v>
      </c>
      <c r="G959" s="61">
        <f>'Primas Crédito'!F959</f>
        <v>79.884887511550602</v>
      </c>
      <c r="H959" s="61">
        <f t="shared" si="14"/>
        <v>94.651419026600806</v>
      </c>
      <c r="I959" s="56">
        <v>112</v>
      </c>
    </row>
    <row r="960" spans="1:9" x14ac:dyDescent="0.25">
      <c r="A960" s="54">
        <v>959</v>
      </c>
      <c r="B960" s="55">
        <v>2</v>
      </c>
      <c r="C960" s="56">
        <v>2058.41065889935</v>
      </c>
      <c r="D960" s="60">
        <v>117.01779691171799</v>
      </c>
      <c r="E960" s="61">
        <v>177.19837818060199</v>
      </c>
      <c r="F960" s="61">
        <v>14.7665315150502</v>
      </c>
      <c r="G960" s="61">
        <f>'Primas Crédito'!F960</f>
        <v>79.884887511550602</v>
      </c>
      <c r="H960" s="61">
        <f t="shared" si="14"/>
        <v>94.651419026600806</v>
      </c>
      <c r="I960" s="56">
        <v>112</v>
      </c>
    </row>
    <row r="961" spans="1:9" x14ac:dyDescent="0.25">
      <c r="A961" s="54">
        <v>960</v>
      </c>
      <c r="B961" s="55">
        <v>3</v>
      </c>
      <c r="C961" s="56">
        <v>2947.3043990474898</v>
      </c>
      <c r="D961" s="60">
        <v>117.01779691171799</v>
      </c>
      <c r="E961" s="61">
        <v>177.19837818060199</v>
      </c>
      <c r="F961" s="61">
        <v>14.7665315150502</v>
      </c>
      <c r="G961" s="61">
        <f>'Primas Crédito'!F961</f>
        <v>79.884887511550602</v>
      </c>
      <c r="H961" s="61">
        <f t="shared" si="14"/>
        <v>94.651419026600806</v>
      </c>
      <c r="I961" s="56">
        <v>112</v>
      </c>
    </row>
    <row r="962" spans="1:9" x14ac:dyDescent="0.25">
      <c r="A962" s="54">
        <v>961</v>
      </c>
      <c r="B962" s="55">
        <v>1</v>
      </c>
      <c r="C962" s="56">
        <v>800.35851271791796</v>
      </c>
      <c r="D962" s="60">
        <v>117.01779691171799</v>
      </c>
      <c r="E962" s="61">
        <v>177.19837818060199</v>
      </c>
      <c r="F962" s="61">
        <v>14.7665315150502</v>
      </c>
      <c r="G962" s="61">
        <f>'Primas Crédito'!F962</f>
        <v>79.884887511550602</v>
      </c>
      <c r="H962" s="61">
        <f t="shared" si="14"/>
        <v>94.651419026600806</v>
      </c>
      <c r="I962" s="56">
        <v>112</v>
      </c>
    </row>
    <row r="963" spans="1:9" x14ac:dyDescent="0.25">
      <c r="A963" s="54">
        <v>962</v>
      </c>
      <c r="B963" s="55">
        <v>2</v>
      </c>
      <c r="C963" s="56">
        <v>1727.4775802153599</v>
      </c>
      <c r="D963" s="60">
        <v>117.01779691171799</v>
      </c>
      <c r="E963" s="61">
        <v>177.19837818060199</v>
      </c>
      <c r="F963" s="61">
        <v>14.7665315150502</v>
      </c>
      <c r="G963" s="61">
        <f>'Primas Crédito'!F963</f>
        <v>79.884887511550602</v>
      </c>
      <c r="H963" s="61">
        <f t="shared" ref="H963:H1001" si="15">G963+F963</f>
        <v>94.651419026600806</v>
      </c>
      <c r="I963" s="56">
        <v>112</v>
      </c>
    </row>
    <row r="964" spans="1:9" x14ac:dyDescent="0.25">
      <c r="A964" s="54">
        <v>963</v>
      </c>
      <c r="B964" s="55">
        <v>5</v>
      </c>
      <c r="C964" s="56">
        <v>5531.4362983209703</v>
      </c>
      <c r="D964" s="60">
        <v>117.01779691171799</v>
      </c>
      <c r="E964" s="61">
        <v>177.19837818060199</v>
      </c>
      <c r="F964" s="61">
        <v>14.7665315150502</v>
      </c>
      <c r="G964" s="61">
        <f>'Primas Crédito'!F964</f>
        <v>79.884887511550602</v>
      </c>
      <c r="H964" s="61">
        <f t="shared" si="15"/>
        <v>94.651419026600806</v>
      </c>
      <c r="I964" s="56">
        <v>112</v>
      </c>
    </row>
    <row r="965" spans="1:9" x14ac:dyDescent="0.25">
      <c r="A965" s="54">
        <v>964</v>
      </c>
      <c r="B965" s="55">
        <v>0</v>
      </c>
      <c r="C965" s="56">
        <v>0</v>
      </c>
      <c r="D965" s="60">
        <v>117.01779691171799</v>
      </c>
      <c r="E965" s="61">
        <v>177.19837818060199</v>
      </c>
      <c r="F965" s="61">
        <v>14.7665315150502</v>
      </c>
      <c r="G965" s="61">
        <f>'Primas Crédito'!F965</f>
        <v>79.884887511550602</v>
      </c>
      <c r="H965" s="61">
        <f t="shared" si="15"/>
        <v>94.651419026600806</v>
      </c>
      <c r="I965" s="56">
        <v>112</v>
      </c>
    </row>
    <row r="966" spans="1:9" x14ac:dyDescent="0.25">
      <c r="A966" s="54">
        <v>965</v>
      </c>
      <c r="B966" s="55">
        <v>1</v>
      </c>
      <c r="C966" s="56">
        <v>1045.7742222982599</v>
      </c>
      <c r="D966" s="60">
        <v>117.01779691171799</v>
      </c>
      <c r="E966" s="61">
        <v>177.19837818060199</v>
      </c>
      <c r="F966" s="61">
        <v>14.7665315150502</v>
      </c>
      <c r="G966" s="61">
        <f>'Primas Crédito'!F966</f>
        <v>79.884887511550602</v>
      </c>
      <c r="H966" s="61">
        <f t="shared" si="15"/>
        <v>94.651419026600806</v>
      </c>
      <c r="I966" s="56">
        <v>112</v>
      </c>
    </row>
    <row r="967" spans="1:9" x14ac:dyDescent="0.25">
      <c r="A967" s="54">
        <v>966</v>
      </c>
      <c r="B967" s="55">
        <v>0</v>
      </c>
      <c r="C967" s="56">
        <v>0</v>
      </c>
      <c r="D967" s="60">
        <v>117.01779691171799</v>
      </c>
      <c r="E967" s="61">
        <v>177.19837818060199</v>
      </c>
      <c r="F967" s="61">
        <v>14.7665315150502</v>
      </c>
      <c r="G967" s="61">
        <f>'Primas Crédito'!F967</f>
        <v>79.884887511550602</v>
      </c>
      <c r="H967" s="61">
        <f t="shared" si="15"/>
        <v>94.651419026600806</v>
      </c>
      <c r="I967" s="56">
        <v>112</v>
      </c>
    </row>
    <row r="968" spans="1:9" x14ac:dyDescent="0.25">
      <c r="A968" s="54">
        <v>967</v>
      </c>
      <c r="B968" s="55">
        <v>1</v>
      </c>
      <c r="C968" s="56">
        <v>960.71265564158898</v>
      </c>
      <c r="D968" s="60">
        <v>117.01779691171799</v>
      </c>
      <c r="E968" s="61">
        <v>177.19837818060199</v>
      </c>
      <c r="F968" s="61">
        <v>14.7665315150502</v>
      </c>
      <c r="G968" s="61">
        <f>'Primas Crédito'!F968</f>
        <v>79.884887511550602</v>
      </c>
      <c r="H968" s="61">
        <f t="shared" si="15"/>
        <v>94.651419026600806</v>
      </c>
      <c r="I968" s="56">
        <v>112</v>
      </c>
    </row>
    <row r="969" spans="1:9" x14ac:dyDescent="0.25">
      <c r="A969" s="54">
        <v>968</v>
      </c>
      <c r="B969" s="55">
        <v>0</v>
      </c>
      <c r="C969" s="56">
        <v>0</v>
      </c>
      <c r="D969" s="60">
        <v>117.01779691171799</v>
      </c>
      <c r="E969" s="61">
        <v>177.19837818060199</v>
      </c>
      <c r="F969" s="61">
        <v>14.7665315150502</v>
      </c>
      <c r="G969" s="61">
        <f>'Primas Crédito'!F969</f>
        <v>79.884887511550602</v>
      </c>
      <c r="H969" s="61">
        <f t="shared" si="15"/>
        <v>94.651419026600806</v>
      </c>
      <c r="I969" s="56">
        <v>112</v>
      </c>
    </row>
    <row r="970" spans="1:9" x14ac:dyDescent="0.25">
      <c r="A970" s="54">
        <v>969</v>
      </c>
      <c r="B970" s="55">
        <v>4</v>
      </c>
      <c r="C970" s="56">
        <v>3053.0950211792901</v>
      </c>
      <c r="D970" s="60">
        <v>117.01779691171799</v>
      </c>
      <c r="E970" s="61">
        <v>177.19837818060199</v>
      </c>
      <c r="F970" s="61">
        <v>14.7665315150502</v>
      </c>
      <c r="G970" s="61">
        <f>'Primas Crédito'!F970</f>
        <v>79.884887511550602</v>
      </c>
      <c r="H970" s="61">
        <f t="shared" si="15"/>
        <v>94.651419026600806</v>
      </c>
      <c r="I970" s="56">
        <v>112</v>
      </c>
    </row>
    <row r="971" spans="1:9" x14ac:dyDescent="0.25">
      <c r="A971" s="54">
        <v>970</v>
      </c>
      <c r="B971" s="55">
        <v>5</v>
      </c>
      <c r="C971" s="56">
        <v>5979.3455737302202</v>
      </c>
      <c r="D971" s="60">
        <v>117.01779691171799</v>
      </c>
      <c r="E971" s="61">
        <v>177.19837818060199</v>
      </c>
      <c r="F971" s="61">
        <v>14.7665315150502</v>
      </c>
      <c r="G971" s="61">
        <f>'Primas Crédito'!F971</f>
        <v>79.884887511550602</v>
      </c>
      <c r="H971" s="61">
        <f t="shared" si="15"/>
        <v>94.651419026600806</v>
      </c>
      <c r="I971" s="56">
        <v>112</v>
      </c>
    </row>
    <row r="972" spans="1:9" x14ac:dyDescent="0.25">
      <c r="A972" s="54">
        <v>971</v>
      </c>
      <c r="B972" s="55">
        <v>4</v>
      </c>
      <c r="C972" s="56">
        <v>4376.7257097373304</v>
      </c>
      <c r="D972" s="60">
        <v>117.01779691171799</v>
      </c>
      <c r="E972" s="61">
        <v>177.19837818060199</v>
      </c>
      <c r="F972" s="61">
        <v>14.7665315150502</v>
      </c>
      <c r="G972" s="61">
        <f>'Primas Crédito'!F972</f>
        <v>79.884887511550602</v>
      </c>
      <c r="H972" s="61">
        <f t="shared" si="15"/>
        <v>94.651419026600806</v>
      </c>
      <c r="I972" s="56">
        <v>112</v>
      </c>
    </row>
    <row r="973" spans="1:9" x14ac:dyDescent="0.25">
      <c r="A973" s="54">
        <v>972</v>
      </c>
      <c r="B973" s="55">
        <v>1</v>
      </c>
      <c r="C973" s="56">
        <v>1028.3721995329099</v>
      </c>
      <c r="D973" s="60">
        <v>117.01779691171799</v>
      </c>
      <c r="E973" s="61">
        <v>177.19837818060199</v>
      </c>
      <c r="F973" s="61">
        <v>14.7665315150502</v>
      </c>
      <c r="G973" s="61">
        <f>'Primas Crédito'!F973</f>
        <v>79.884887511550602</v>
      </c>
      <c r="H973" s="61">
        <f t="shared" si="15"/>
        <v>94.651419026600806</v>
      </c>
      <c r="I973" s="56">
        <v>112</v>
      </c>
    </row>
    <row r="974" spans="1:9" x14ac:dyDescent="0.25">
      <c r="A974" s="54">
        <v>973</v>
      </c>
      <c r="B974" s="55">
        <v>1</v>
      </c>
      <c r="C974" s="56">
        <v>1014.1661777532</v>
      </c>
      <c r="D974" s="60">
        <v>117.01779691171799</v>
      </c>
      <c r="E974" s="61">
        <v>177.19837818060199</v>
      </c>
      <c r="F974" s="61">
        <v>14.7665315150502</v>
      </c>
      <c r="G974" s="61">
        <f>'Primas Crédito'!F974</f>
        <v>79.884887511550602</v>
      </c>
      <c r="H974" s="61">
        <f t="shared" si="15"/>
        <v>94.651419026600806</v>
      </c>
      <c r="I974" s="56">
        <v>112</v>
      </c>
    </row>
    <row r="975" spans="1:9" x14ac:dyDescent="0.25">
      <c r="A975" s="54">
        <v>974</v>
      </c>
      <c r="B975" s="55">
        <v>0</v>
      </c>
      <c r="C975" s="56">
        <v>0</v>
      </c>
      <c r="D975" s="60">
        <v>117.01779691171799</v>
      </c>
      <c r="E975" s="61">
        <v>177.19837818060199</v>
      </c>
      <c r="F975" s="61">
        <v>14.7665315150502</v>
      </c>
      <c r="G975" s="61">
        <f>'Primas Crédito'!F975</f>
        <v>79.884887511550602</v>
      </c>
      <c r="H975" s="61">
        <f t="shared" si="15"/>
        <v>94.651419026600806</v>
      </c>
      <c r="I975" s="56">
        <v>112</v>
      </c>
    </row>
    <row r="976" spans="1:9" x14ac:dyDescent="0.25">
      <c r="A976" s="54">
        <v>975</v>
      </c>
      <c r="B976" s="55">
        <v>3</v>
      </c>
      <c r="C976" s="56">
        <v>4332.4533986153601</v>
      </c>
      <c r="D976" s="60">
        <v>117.01779691171799</v>
      </c>
      <c r="E976" s="61">
        <v>177.19837818060199</v>
      </c>
      <c r="F976" s="61">
        <v>14.7665315150502</v>
      </c>
      <c r="G976" s="61">
        <f>'Primas Crédito'!F976</f>
        <v>79.884887511550602</v>
      </c>
      <c r="H976" s="61">
        <f t="shared" si="15"/>
        <v>94.651419026600806</v>
      </c>
      <c r="I976" s="56">
        <v>112</v>
      </c>
    </row>
    <row r="977" spans="1:9" x14ac:dyDescent="0.25">
      <c r="A977" s="54">
        <v>976</v>
      </c>
      <c r="B977" s="55">
        <v>2</v>
      </c>
      <c r="C977" s="56">
        <v>2505.4087733585102</v>
      </c>
      <c r="D977" s="60">
        <v>117.01779691171799</v>
      </c>
      <c r="E977" s="61">
        <v>177.19837818060199</v>
      </c>
      <c r="F977" s="61">
        <v>14.7665315150502</v>
      </c>
      <c r="G977" s="61">
        <f>'Primas Crédito'!F977</f>
        <v>79.884887511550602</v>
      </c>
      <c r="H977" s="61">
        <f t="shared" si="15"/>
        <v>94.651419026600806</v>
      </c>
      <c r="I977" s="56">
        <v>112</v>
      </c>
    </row>
    <row r="978" spans="1:9" x14ac:dyDescent="0.25">
      <c r="A978" s="54">
        <v>977</v>
      </c>
      <c r="B978" s="55">
        <v>1</v>
      </c>
      <c r="C978" s="56">
        <v>1037.14136943738</v>
      </c>
      <c r="D978" s="60">
        <v>117.01779691171799</v>
      </c>
      <c r="E978" s="61">
        <v>177.19837818060199</v>
      </c>
      <c r="F978" s="61">
        <v>14.7665315150502</v>
      </c>
      <c r="G978" s="61">
        <f>'Primas Crédito'!F978</f>
        <v>79.884887511550602</v>
      </c>
      <c r="H978" s="61">
        <f t="shared" si="15"/>
        <v>94.651419026600806</v>
      </c>
      <c r="I978" s="56">
        <v>112</v>
      </c>
    </row>
    <row r="979" spans="1:9" x14ac:dyDescent="0.25">
      <c r="A979" s="54">
        <v>978</v>
      </c>
      <c r="B979" s="55">
        <v>2</v>
      </c>
      <c r="C979" s="56">
        <v>2091.18562156901</v>
      </c>
      <c r="D979" s="60">
        <v>117.01779691171799</v>
      </c>
      <c r="E979" s="61">
        <v>177.19837818060199</v>
      </c>
      <c r="F979" s="61">
        <v>14.7665315150502</v>
      </c>
      <c r="G979" s="61">
        <f>'Primas Crédito'!F979</f>
        <v>79.884887511550602</v>
      </c>
      <c r="H979" s="61">
        <f t="shared" si="15"/>
        <v>94.651419026600806</v>
      </c>
      <c r="I979" s="56">
        <v>112</v>
      </c>
    </row>
    <row r="980" spans="1:9" x14ac:dyDescent="0.25">
      <c r="A980" s="54">
        <v>979</v>
      </c>
      <c r="B980" s="55">
        <v>0</v>
      </c>
      <c r="C980" s="56">
        <v>0</v>
      </c>
      <c r="D980" s="60">
        <v>117.01779691171799</v>
      </c>
      <c r="E980" s="61">
        <v>177.19837818060199</v>
      </c>
      <c r="F980" s="61">
        <v>14.7665315150502</v>
      </c>
      <c r="G980" s="61">
        <f>'Primas Crédito'!F980</f>
        <v>79.884887511550602</v>
      </c>
      <c r="H980" s="61">
        <f t="shared" si="15"/>
        <v>94.651419026600806</v>
      </c>
      <c r="I980" s="56">
        <v>112</v>
      </c>
    </row>
    <row r="981" spans="1:9" x14ac:dyDescent="0.25">
      <c r="A981" s="54">
        <v>980</v>
      </c>
      <c r="B981" s="55">
        <v>3</v>
      </c>
      <c r="C981" s="56">
        <v>3962.6808674261501</v>
      </c>
      <c r="D981" s="60">
        <v>117.01779691171799</v>
      </c>
      <c r="E981" s="61">
        <v>177.19837818060199</v>
      </c>
      <c r="F981" s="61">
        <v>14.7665315150502</v>
      </c>
      <c r="G981" s="61">
        <f>'Primas Crédito'!F981</f>
        <v>79.884887511550602</v>
      </c>
      <c r="H981" s="61">
        <f t="shared" si="15"/>
        <v>94.651419026600806</v>
      </c>
      <c r="I981" s="56">
        <v>112</v>
      </c>
    </row>
    <row r="982" spans="1:9" x14ac:dyDescent="0.25">
      <c r="A982" s="54">
        <v>981</v>
      </c>
      <c r="B982" s="55">
        <v>6</v>
      </c>
      <c r="C982" s="56">
        <v>7331.5045253899898</v>
      </c>
      <c r="D982" s="60">
        <v>117.01779691171799</v>
      </c>
      <c r="E982" s="61">
        <v>177.19837818060199</v>
      </c>
      <c r="F982" s="61">
        <v>14.7665315150502</v>
      </c>
      <c r="G982" s="61">
        <f>'Primas Crédito'!F982</f>
        <v>79.884887511550602</v>
      </c>
      <c r="H982" s="61">
        <f t="shared" si="15"/>
        <v>94.651419026600806</v>
      </c>
      <c r="I982" s="56">
        <v>112</v>
      </c>
    </row>
    <row r="983" spans="1:9" x14ac:dyDescent="0.25">
      <c r="A983" s="54">
        <v>982</v>
      </c>
      <c r="B983" s="55">
        <v>3</v>
      </c>
      <c r="C983" s="56">
        <v>3713.9778666048801</v>
      </c>
      <c r="D983" s="60">
        <v>117.01779691171799</v>
      </c>
      <c r="E983" s="61">
        <v>177.19837818060199</v>
      </c>
      <c r="F983" s="61">
        <v>14.7665315150502</v>
      </c>
      <c r="G983" s="61">
        <f>'Primas Crédito'!F983</f>
        <v>79.884887511550602</v>
      </c>
      <c r="H983" s="61">
        <f t="shared" si="15"/>
        <v>94.651419026600806</v>
      </c>
      <c r="I983" s="56">
        <v>112</v>
      </c>
    </row>
    <row r="984" spans="1:9" x14ac:dyDescent="0.25">
      <c r="A984" s="54">
        <v>983</v>
      </c>
      <c r="B984" s="55">
        <v>2</v>
      </c>
      <c r="C984" s="56">
        <v>1799.7876768763599</v>
      </c>
      <c r="D984" s="60">
        <v>117.01779691171799</v>
      </c>
      <c r="E984" s="61">
        <v>177.19837818060199</v>
      </c>
      <c r="F984" s="61">
        <v>14.7665315150502</v>
      </c>
      <c r="G984" s="61">
        <f>'Primas Crédito'!F984</f>
        <v>79.884887511550602</v>
      </c>
      <c r="H984" s="61">
        <f t="shared" si="15"/>
        <v>94.651419026600806</v>
      </c>
      <c r="I984" s="56">
        <v>112</v>
      </c>
    </row>
    <row r="985" spans="1:9" x14ac:dyDescent="0.25">
      <c r="A985" s="54">
        <v>984</v>
      </c>
      <c r="B985" s="55">
        <v>4</v>
      </c>
      <c r="C985" s="56">
        <v>4667.0377072271503</v>
      </c>
      <c r="D985" s="60">
        <v>117.01779691171799</v>
      </c>
      <c r="E985" s="61">
        <v>177.19837818060199</v>
      </c>
      <c r="F985" s="61">
        <v>14.7665315150502</v>
      </c>
      <c r="G985" s="61">
        <f>'Primas Crédito'!F985</f>
        <v>79.884887511550602</v>
      </c>
      <c r="H985" s="61">
        <f t="shared" si="15"/>
        <v>94.651419026600806</v>
      </c>
      <c r="I985" s="56">
        <v>112</v>
      </c>
    </row>
    <row r="986" spans="1:9" x14ac:dyDescent="0.25">
      <c r="A986" s="54">
        <v>985</v>
      </c>
      <c r="B986" s="55">
        <v>6</v>
      </c>
      <c r="C986" s="56">
        <v>6912.4125941759603</v>
      </c>
      <c r="D986" s="60">
        <v>117.01779691171799</v>
      </c>
      <c r="E986" s="61">
        <v>177.19837818060199</v>
      </c>
      <c r="F986" s="61">
        <v>14.7665315150502</v>
      </c>
      <c r="G986" s="61">
        <f>'Primas Crédito'!F986</f>
        <v>79.884887511550602</v>
      </c>
      <c r="H986" s="61">
        <f t="shared" si="15"/>
        <v>94.651419026600806</v>
      </c>
      <c r="I986" s="56">
        <v>112</v>
      </c>
    </row>
    <row r="987" spans="1:9" x14ac:dyDescent="0.25">
      <c r="A987" s="54">
        <v>986</v>
      </c>
      <c r="B987" s="55">
        <v>2</v>
      </c>
      <c r="C987" s="56">
        <v>1882.8191380242499</v>
      </c>
      <c r="D987" s="60">
        <v>117.01779691171799</v>
      </c>
      <c r="E987" s="61">
        <v>177.19837818060199</v>
      </c>
      <c r="F987" s="61">
        <v>14.7665315150502</v>
      </c>
      <c r="G987" s="61">
        <f>'Primas Crédito'!F987</f>
        <v>79.884887511550602</v>
      </c>
      <c r="H987" s="61">
        <f t="shared" si="15"/>
        <v>94.651419026600806</v>
      </c>
      <c r="I987" s="56">
        <v>112</v>
      </c>
    </row>
    <row r="988" spans="1:9" x14ac:dyDescent="0.25">
      <c r="A988" s="54">
        <v>987</v>
      </c>
      <c r="B988" s="55">
        <v>2</v>
      </c>
      <c r="C988" s="56">
        <v>2172.86202118459</v>
      </c>
      <c r="D988" s="60">
        <v>117.01779691171799</v>
      </c>
      <c r="E988" s="61">
        <v>177.19837818060199</v>
      </c>
      <c r="F988" s="61">
        <v>14.7665315150502</v>
      </c>
      <c r="G988" s="61">
        <f>'Primas Crédito'!F988</f>
        <v>79.884887511550602</v>
      </c>
      <c r="H988" s="61">
        <f t="shared" si="15"/>
        <v>94.651419026600806</v>
      </c>
      <c r="I988" s="56">
        <v>112</v>
      </c>
    </row>
    <row r="989" spans="1:9" x14ac:dyDescent="0.25">
      <c r="A989" s="54">
        <v>988</v>
      </c>
      <c r="B989" s="55">
        <v>4</v>
      </c>
      <c r="C989" s="56">
        <v>5106.5426701389397</v>
      </c>
      <c r="D989" s="60">
        <v>117.01779691171799</v>
      </c>
      <c r="E989" s="61">
        <v>177.19837818060199</v>
      </c>
      <c r="F989" s="61">
        <v>14.7665315150502</v>
      </c>
      <c r="G989" s="61">
        <f>'Primas Crédito'!F989</f>
        <v>79.884887511550602</v>
      </c>
      <c r="H989" s="61">
        <f t="shared" si="15"/>
        <v>94.651419026600806</v>
      </c>
      <c r="I989" s="56">
        <v>112</v>
      </c>
    </row>
    <row r="990" spans="1:9" x14ac:dyDescent="0.25">
      <c r="A990" s="54">
        <v>989</v>
      </c>
      <c r="B990" s="55">
        <v>4</v>
      </c>
      <c r="C990" s="56">
        <v>3160.1063139922899</v>
      </c>
      <c r="D990" s="60">
        <v>117.01779691171799</v>
      </c>
      <c r="E990" s="61">
        <v>177.19837818060199</v>
      </c>
      <c r="F990" s="61">
        <v>14.7665315150502</v>
      </c>
      <c r="G990" s="61">
        <f>'Primas Crédito'!F990</f>
        <v>79.884887511550602</v>
      </c>
      <c r="H990" s="61">
        <f t="shared" si="15"/>
        <v>94.651419026600806</v>
      </c>
      <c r="I990" s="56">
        <v>112</v>
      </c>
    </row>
    <row r="991" spans="1:9" x14ac:dyDescent="0.25">
      <c r="A991" s="54">
        <v>990</v>
      </c>
      <c r="B991" s="55">
        <v>2</v>
      </c>
      <c r="C991" s="56">
        <v>1736.7573341561599</v>
      </c>
      <c r="D991" s="60">
        <v>117.01779691171799</v>
      </c>
      <c r="E991" s="61">
        <v>177.19837818060199</v>
      </c>
      <c r="F991" s="61">
        <v>14.7665315150502</v>
      </c>
      <c r="G991" s="61">
        <f>'Primas Crédito'!F991</f>
        <v>79.884887511550602</v>
      </c>
      <c r="H991" s="61">
        <f t="shared" si="15"/>
        <v>94.651419026600806</v>
      </c>
      <c r="I991" s="56">
        <v>112</v>
      </c>
    </row>
    <row r="992" spans="1:9" x14ac:dyDescent="0.25">
      <c r="A992" s="54">
        <v>991</v>
      </c>
      <c r="B992" s="55">
        <v>2</v>
      </c>
      <c r="C992" s="56">
        <v>2055.91335783766</v>
      </c>
      <c r="D992" s="60">
        <v>117.01779691171799</v>
      </c>
      <c r="E992" s="61">
        <v>177.19837818060199</v>
      </c>
      <c r="F992" s="61">
        <v>14.7665315150502</v>
      </c>
      <c r="G992" s="61">
        <f>'Primas Crédito'!F992</f>
        <v>79.884887511550602</v>
      </c>
      <c r="H992" s="61">
        <f t="shared" si="15"/>
        <v>94.651419026600806</v>
      </c>
      <c r="I992" s="56">
        <v>112</v>
      </c>
    </row>
    <row r="993" spans="1:9" x14ac:dyDescent="0.25">
      <c r="A993" s="54">
        <v>992</v>
      </c>
      <c r="B993" s="55">
        <v>1</v>
      </c>
      <c r="C993" s="56">
        <v>547.81419491504005</v>
      </c>
      <c r="D993" s="60">
        <v>117.01779691171799</v>
      </c>
      <c r="E993" s="61">
        <v>177.19837818060199</v>
      </c>
      <c r="F993" s="61">
        <v>14.7665315150502</v>
      </c>
      <c r="G993" s="61">
        <f>'Primas Crédito'!F993</f>
        <v>79.884887511550602</v>
      </c>
      <c r="H993" s="61">
        <f t="shared" si="15"/>
        <v>94.651419026600806</v>
      </c>
      <c r="I993" s="56">
        <v>112</v>
      </c>
    </row>
    <row r="994" spans="1:9" x14ac:dyDescent="0.25">
      <c r="A994" s="54">
        <v>993</v>
      </c>
      <c r="B994" s="55">
        <v>5</v>
      </c>
      <c r="C994" s="56">
        <v>5582.6262750366805</v>
      </c>
      <c r="D994" s="60">
        <v>117.01779691171799</v>
      </c>
      <c r="E994" s="61">
        <v>177.19837818060199</v>
      </c>
      <c r="F994" s="61">
        <v>14.7665315150502</v>
      </c>
      <c r="G994" s="61">
        <f>'Primas Crédito'!F994</f>
        <v>79.884887511550602</v>
      </c>
      <c r="H994" s="61">
        <f t="shared" si="15"/>
        <v>94.651419026600806</v>
      </c>
      <c r="I994" s="56">
        <v>112</v>
      </c>
    </row>
    <row r="995" spans="1:9" x14ac:dyDescent="0.25">
      <c r="A995" s="54">
        <v>994</v>
      </c>
      <c r="B995" s="55">
        <v>2</v>
      </c>
      <c r="C995" s="56">
        <v>2002.5317001029</v>
      </c>
      <c r="D995" s="60">
        <v>117.01779691171799</v>
      </c>
      <c r="E995" s="61">
        <v>177.19837818060199</v>
      </c>
      <c r="F995" s="61">
        <v>14.7665315150502</v>
      </c>
      <c r="G995" s="61">
        <f>'Primas Crédito'!F995</f>
        <v>79.884887511550602</v>
      </c>
      <c r="H995" s="61">
        <f t="shared" si="15"/>
        <v>94.651419026600806</v>
      </c>
      <c r="I995" s="56">
        <v>112</v>
      </c>
    </row>
    <row r="996" spans="1:9" x14ac:dyDescent="0.25">
      <c r="A996" s="54">
        <v>995</v>
      </c>
      <c r="B996" s="55">
        <v>1</v>
      </c>
      <c r="C996" s="56">
        <v>1206.3913703094299</v>
      </c>
      <c r="D996" s="60">
        <v>117.01779691171799</v>
      </c>
      <c r="E996" s="61">
        <v>177.19837818060199</v>
      </c>
      <c r="F996" s="61">
        <v>14.7665315150502</v>
      </c>
      <c r="G996" s="61">
        <f>'Primas Crédito'!F996</f>
        <v>79.884887511550602</v>
      </c>
      <c r="H996" s="61">
        <f t="shared" si="15"/>
        <v>94.651419026600806</v>
      </c>
      <c r="I996" s="56">
        <v>112</v>
      </c>
    </row>
    <row r="997" spans="1:9" x14ac:dyDescent="0.25">
      <c r="A997" s="54">
        <v>996</v>
      </c>
      <c r="B997" s="55">
        <v>1</v>
      </c>
      <c r="C997" s="56">
        <v>1431.8903385405399</v>
      </c>
      <c r="D997" s="60">
        <v>117.01779691171799</v>
      </c>
      <c r="E997" s="61">
        <v>177.19837818060199</v>
      </c>
      <c r="F997" s="61">
        <v>14.7665315150502</v>
      </c>
      <c r="G997" s="61">
        <f>'Primas Crédito'!F997</f>
        <v>79.884887511550602</v>
      </c>
      <c r="H997" s="61">
        <f t="shared" si="15"/>
        <v>94.651419026600806</v>
      </c>
      <c r="I997" s="56">
        <v>112</v>
      </c>
    </row>
    <row r="998" spans="1:9" x14ac:dyDescent="0.25">
      <c r="A998" s="54">
        <v>997</v>
      </c>
      <c r="B998" s="55">
        <v>0</v>
      </c>
      <c r="C998" s="56">
        <v>0</v>
      </c>
      <c r="D998" s="60">
        <v>117.01779691171799</v>
      </c>
      <c r="E998" s="61">
        <v>177.19837818060199</v>
      </c>
      <c r="F998" s="61">
        <v>14.7665315150502</v>
      </c>
      <c r="G998" s="61">
        <f>'Primas Crédito'!F998</f>
        <v>79.884887511550602</v>
      </c>
      <c r="H998" s="61">
        <f t="shared" si="15"/>
        <v>94.651419026600806</v>
      </c>
      <c r="I998" s="56">
        <v>112</v>
      </c>
    </row>
    <row r="999" spans="1:9" x14ac:dyDescent="0.25">
      <c r="A999" s="54">
        <v>998</v>
      </c>
      <c r="B999" s="55">
        <v>3</v>
      </c>
      <c r="C999" s="56">
        <v>3144.4043698994601</v>
      </c>
      <c r="D999" s="60">
        <v>117.01779691171799</v>
      </c>
      <c r="E999" s="61">
        <v>177.19837818060199</v>
      </c>
      <c r="F999" s="61">
        <v>14.7665315150502</v>
      </c>
      <c r="G999" s="61">
        <f>'Primas Crédito'!F999</f>
        <v>79.884887511550602</v>
      </c>
      <c r="H999" s="61">
        <f t="shared" si="15"/>
        <v>94.651419026600806</v>
      </c>
      <c r="I999" s="56">
        <v>112</v>
      </c>
    </row>
    <row r="1000" spans="1:9" x14ac:dyDescent="0.25">
      <c r="A1000" s="54">
        <v>999</v>
      </c>
      <c r="B1000" s="55">
        <v>5</v>
      </c>
      <c r="C1000" s="56">
        <v>5019.7614897686699</v>
      </c>
      <c r="D1000" s="60">
        <v>117.01779691171799</v>
      </c>
      <c r="E1000" s="61">
        <v>177.19837818060199</v>
      </c>
      <c r="F1000" s="61">
        <v>14.7665315150502</v>
      </c>
      <c r="G1000" s="61">
        <f>'Primas Crédito'!F1000</f>
        <v>79.884887511550602</v>
      </c>
      <c r="H1000" s="61">
        <f t="shared" si="15"/>
        <v>94.651419026600806</v>
      </c>
      <c r="I1000" s="56">
        <v>112</v>
      </c>
    </row>
    <row r="1001" spans="1:9" x14ac:dyDescent="0.25">
      <c r="A1001" s="57">
        <v>1000</v>
      </c>
      <c r="B1001" s="58">
        <v>0</v>
      </c>
      <c r="C1001" s="59">
        <v>0</v>
      </c>
      <c r="D1001" s="62">
        <v>117.01779691171799</v>
      </c>
      <c r="E1001" s="63">
        <v>177.19837818060199</v>
      </c>
      <c r="F1001" s="63">
        <v>14.7665315150502</v>
      </c>
      <c r="G1001" s="63">
        <f>'Primas Crédito'!F1001</f>
        <v>79.884887511550602</v>
      </c>
      <c r="H1001" s="63">
        <f t="shared" si="15"/>
        <v>94.651419026600806</v>
      </c>
      <c r="I1001" s="59">
        <v>112</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F5B40C-A9B3-9A45-A9C5-3D976897DCD1}">
  <dimension ref="A1:BY214"/>
  <sheetViews>
    <sheetView showGridLines="0" workbookViewId="0">
      <selection activeCell="BS190" sqref="BS190"/>
    </sheetView>
  </sheetViews>
  <sheetFormatPr baseColWidth="10" defaultRowHeight="15" x14ac:dyDescent="0.25"/>
  <cols>
    <col min="1" max="2" width="10.85546875" style="28"/>
    <col min="3" max="3" width="16.140625" style="28" bestFit="1" customWidth="1"/>
    <col min="4" max="4" width="16.28515625" style="28" bestFit="1" customWidth="1"/>
    <col min="5" max="5" width="18.28515625" style="28" bestFit="1" customWidth="1"/>
    <col min="6" max="6" width="16.28515625" style="28" bestFit="1" customWidth="1"/>
    <col min="7" max="7" width="18.28515625" style="28" bestFit="1" customWidth="1"/>
    <col min="8" max="8" width="16.140625" style="28" bestFit="1" customWidth="1"/>
    <col min="9" max="9" width="18.28515625" style="28" bestFit="1" customWidth="1"/>
    <col min="10" max="10" width="16.5703125" style="28" bestFit="1" customWidth="1"/>
    <col min="11" max="11" width="18.28515625" style="28" bestFit="1" customWidth="1"/>
    <col min="12" max="12" width="15.140625" style="28" bestFit="1" customWidth="1"/>
    <col min="13" max="13" width="10.85546875" style="28"/>
    <col min="14" max="14" width="20" bestFit="1" customWidth="1"/>
    <col min="15" max="15" width="18.28515625" bestFit="1" customWidth="1"/>
    <col min="16" max="16" width="18.5703125" bestFit="1" customWidth="1"/>
    <col min="18" max="18" width="26.85546875" bestFit="1" customWidth="1"/>
    <col min="19" max="19" width="18.28515625" bestFit="1" customWidth="1"/>
    <col min="20" max="20" width="21.28515625" style="28" bestFit="1" customWidth="1"/>
    <col min="22" max="22" width="29.7109375" bestFit="1" customWidth="1"/>
    <col min="23" max="23" width="16.42578125" bestFit="1" customWidth="1"/>
    <col min="24" max="24" width="15.140625" bestFit="1" customWidth="1"/>
    <col min="25" max="25" width="24" bestFit="1" customWidth="1"/>
    <col min="26" max="26" width="15.140625" bestFit="1" customWidth="1"/>
    <col min="27" max="27" width="15.28515625" bestFit="1" customWidth="1"/>
    <col min="28" max="28" width="15.140625" bestFit="1" customWidth="1"/>
    <col min="29" max="29" width="16.28515625" bestFit="1" customWidth="1"/>
    <col min="30" max="30" width="23.140625" bestFit="1" customWidth="1"/>
    <col min="31" max="31" width="16.28515625" bestFit="1" customWidth="1"/>
    <col min="32" max="32" width="17.42578125" bestFit="1" customWidth="1"/>
    <col min="33" max="33" width="7.7109375" customWidth="1"/>
    <col min="34" max="34" width="11.28515625" customWidth="1"/>
    <col min="35" max="35" width="24.42578125" customWidth="1"/>
    <col min="36" max="36" width="26" bestFit="1" customWidth="1"/>
    <col min="37" max="37" width="23.85546875" bestFit="1" customWidth="1"/>
    <col min="38" max="39" width="12.85546875" customWidth="1"/>
    <col min="40" max="40" width="9.28515625" customWidth="1"/>
    <col min="41" max="41" width="11.28515625" customWidth="1"/>
    <col min="42" max="42" width="18.140625" customWidth="1"/>
    <col min="43" max="43" width="10.85546875" customWidth="1"/>
  </cols>
  <sheetData>
    <row r="1" spans="2:37" s="28" customFormat="1" x14ac:dyDescent="0.25">
      <c r="B1" s="138" t="s">
        <v>260</v>
      </c>
      <c r="C1" s="139"/>
      <c r="D1" s="139"/>
      <c r="E1" s="139"/>
      <c r="F1" s="139"/>
      <c r="G1" s="139"/>
      <c r="H1" s="139"/>
      <c r="I1" s="139"/>
      <c r="J1" s="139"/>
      <c r="K1" s="140"/>
      <c r="V1" s="126" t="s">
        <v>224</v>
      </c>
      <c r="W1" s="127"/>
      <c r="X1" s="127"/>
      <c r="Y1" s="127"/>
      <c r="Z1" s="127"/>
      <c r="AA1" s="127"/>
      <c r="AB1" s="127"/>
      <c r="AC1" s="127"/>
      <c r="AD1" s="127"/>
      <c r="AE1" s="127"/>
      <c r="AF1" s="128"/>
    </row>
    <row r="2" spans="2:37" s="28" customFormat="1" ht="15.75" thickBot="1" x14ac:dyDescent="0.3">
      <c r="B2" s="77" t="s">
        <v>264</v>
      </c>
      <c r="C2" s="77" t="s">
        <v>154</v>
      </c>
      <c r="D2" s="77" t="s">
        <v>155</v>
      </c>
      <c r="E2" s="77" t="s">
        <v>262</v>
      </c>
      <c r="F2" s="77" t="s">
        <v>156</v>
      </c>
      <c r="G2" s="77" t="s">
        <v>157</v>
      </c>
      <c r="H2" s="77" t="s">
        <v>263</v>
      </c>
      <c r="I2" s="77" t="s">
        <v>158</v>
      </c>
      <c r="J2" s="77" t="s">
        <v>159</v>
      </c>
      <c r="K2" s="77" t="s">
        <v>261</v>
      </c>
      <c r="V2" s="70" t="s">
        <v>264</v>
      </c>
      <c r="W2" s="36" t="s">
        <v>185</v>
      </c>
      <c r="X2" s="36" t="s">
        <v>186</v>
      </c>
      <c r="Y2" s="36" t="s">
        <v>187</v>
      </c>
      <c r="Z2" s="36" t="s">
        <v>188</v>
      </c>
      <c r="AA2" s="36" t="s">
        <v>189</v>
      </c>
      <c r="AB2" s="36" t="s">
        <v>190</v>
      </c>
      <c r="AC2" s="36" t="s">
        <v>191</v>
      </c>
      <c r="AD2" s="36" t="s">
        <v>192</v>
      </c>
      <c r="AE2" s="36" t="s">
        <v>193</v>
      </c>
      <c r="AF2" s="71" t="s">
        <v>194</v>
      </c>
    </row>
    <row r="3" spans="2:37" s="28" customFormat="1" x14ac:dyDescent="0.25">
      <c r="B3" s="31">
        <v>2021</v>
      </c>
      <c r="C3" s="78">
        <v>28445462.2915559</v>
      </c>
      <c r="D3" s="78">
        <v>42467873.280350998</v>
      </c>
      <c r="E3" s="36">
        <v>45095</v>
      </c>
      <c r="F3" s="78">
        <v>5276917.5517339399</v>
      </c>
      <c r="G3" s="78">
        <v>7878214.9363915101</v>
      </c>
      <c r="H3" s="36">
        <v>45095</v>
      </c>
      <c r="I3" s="78">
        <v>33722379.8432898</v>
      </c>
      <c r="J3" s="78">
        <v>50346088.216742501</v>
      </c>
      <c r="K3" s="32">
        <v>90190</v>
      </c>
      <c r="V3" s="70" t="s">
        <v>174</v>
      </c>
      <c r="W3" s="78">
        <v>50346088.216742501</v>
      </c>
      <c r="X3" s="78">
        <v>56545874.322020702</v>
      </c>
      <c r="Y3" s="78">
        <v>63517732.059499003</v>
      </c>
      <c r="Z3" s="78">
        <v>71342568.645569101</v>
      </c>
      <c r="AA3" s="78">
        <v>80135864.778756604</v>
      </c>
      <c r="AB3" s="78">
        <v>90004588.662545204</v>
      </c>
      <c r="AC3" s="78">
        <v>101092536.166219</v>
      </c>
      <c r="AD3" s="78">
        <v>113549984.976887</v>
      </c>
      <c r="AE3" s="78">
        <v>127534551.22410899</v>
      </c>
      <c r="AF3" s="75">
        <v>143248243.06485701</v>
      </c>
      <c r="AJ3" s="126" t="s">
        <v>265</v>
      </c>
      <c r="AK3" s="128"/>
    </row>
    <row r="4" spans="2:37" s="28" customFormat="1" x14ac:dyDescent="0.25">
      <c r="B4" s="31">
        <v>2022</v>
      </c>
      <c r="C4" s="78">
        <v>30719215.662838299</v>
      </c>
      <c r="D4" s="78">
        <v>45862490.989589602</v>
      </c>
      <c r="E4" s="36">
        <v>48703</v>
      </c>
      <c r="F4" s="78">
        <v>5699117.76299142</v>
      </c>
      <c r="G4" s="78">
        <v>8508542.0123533793</v>
      </c>
      <c r="H4" s="36">
        <v>48703</v>
      </c>
      <c r="I4" s="78">
        <v>36418333.425829701</v>
      </c>
      <c r="J4" s="78">
        <v>54371033.001943</v>
      </c>
      <c r="K4" s="32">
        <v>97406</v>
      </c>
      <c r="V4" s="70" t="s">
        <v>195</v>
      </c>
      <c r="W4" s="78">
        <v>24363087.314997599</v>
      </c>
      <c r="X4" s="78">
        <v>3000152.2574493098</v>
      </c>
      <c r="Y4" s="78">
        <v>3373767.1549512902</v>
      </c>
      <c r="Z4" s="78">
        <v>3786534.0431476901</v>
      </c>
      <c r="AA4" s="78">
        <v>4255183.4525296101</v>
      </c>
      <c r="AB4" s="78">
        <v>4775596.0827238401</v>
      </c>
      <c r="AC4" s="78">
        <v>5365593.29124361</v>
      </c>
      <c r="AD4" s="78">
        <v>6028311.7089421302</v>
      </c>
      <c r="AE4" s="78">
        <v>6767302.4977961099</v>
      </c>
      <c r="AF4" s="75">
        <v>7604047.5023402805</v>
      </c>
      <c r="AI4"/>
      <c r="AJ4" s="73" t="s">
        <v>236</v>
      </c>
      <c r="AK4" s="75">
        <f>W14/(1.07)</f>
        <v>22769240.481306165</v>
      </c>
    </row>
    <row r="5" spans="2:37" s="28" customFormat="1" x14ac:dyDescent="0.25">
      <c r="B5" s="31">
        <v>2023</v>
      </c>
      <c r="C5" s="78">
        <v>33180128.831192199</v>
      </c>
      <c r="D5" s="78">
        <v>49536530.367695302</v>
      </c>
      <c r="E5" s="36">
        <v>52599</v>
      </c>
      <c r="F5" s="78">
        <v>6155019.0997594697</v>
      </c>
      <c r="G5" s="78">
        <v>9189183.4447113201</v>
      </c>
      <c r="H5" s="36">
        <v>52599</v>
      </c>
      <c r="I5" s="78">
        <v>39335147.930951603</v>
      </c>
      <c r="J5" s="78">
        <v>58725713.8124066</v>
      </c>
      <c r="K5" s="32">
        <v>105198</v>
      </c>
      <c r="N5" s="137" t="s">
        <v>209</v>
      </c>
      <c r="O5" s="137"/>
      <c r="P5" s="65"/>
      <c r="V5" s="70" t="s">
        <v>175</v>
      </c>
      <c r="W5" s="78">
        <v>25983000.901744898</v>
      </c>
      <c r="X5" s="78">
        <v>53545722.064571403</v>
      </c>
      <c r="Y5" s="78">
        <v>60143964.904547699</v>
      </c>
      <c r="Z5" s="78">
        <v>67556034.602421403</v>
      </c>
      <c r="AA5" s="78">
        <v>75880681.326226994</v>
      </c>
      <c r="AB5" s="78">
        <v>85228992.579821393</v>
      </c>
      <c r="AC5" s="78">
        <v>95726942.874975294</v>
      </c>
      <c r="AD5" s="78">
        <v>107521673.26794501</v>
      </c>
      <c r="AE5" s="78">
        <v>120767248.726312</v>
      </c>
      <c r="AF5" s="75">
        <v>135644195.56251699</v>
      </c>
      <c r="AI5"/>
      <c r="AJ5" s="73" t="s">
        <v>237</v>
      </c>
      <c r="AK5" s="75">
        <f>Solvencia!C5</f>
        <v>671194.37671479001</v>
      </c>
    </row>
    <row r="6" spans="2:37" s="28" customFormat="1" x14ac:dyDescent="0.25">
      <c r="B6" s="31">
        <v>2024</v>
      </c>
      <c r="C6" s="78">
        <v>35834203.462100103</v>
      </c>
      <c r="D6" s="78">
        <v>53498951.6476423</v>
      </c>
      <c r="E6" s="36">
        <v>56807</v>
      </c>
      <c r="F6" s="78">
        <v>6647429.9891639901</v>
      </c>
      <c r="G6" s="78">
        <v>9924332.0964983404</v>
      </c>
      <c r="H6" s="36">
        <v>56807</v>
      </c>
      <c r="I6" s="78">
        <v>42481633.451264001</v>
      </c>
      <c r="J6" s="78">
        <v>63423283.7441407</v>
      </c>
      <c r="K6" s="32">
        <v>113614</v>
      </c>
      <c r="N6" s="64" t="s">
        <v>226</v>
      </c>
      <c r="O6" s="66">
        <v>0.08</v>
      </c>
      <c r="P6"/>
      <c r="V6" s="70" t="s">
        <v>176</v>
      </c>
      <c r="W6" s="78">
        <v>4027687.0573394001</v>
      </c>
      <c r="X6" s="78">
        <v>4523669.9457616601</v>
      </c>
      <c r="Y6" s="78">
        <v>5081418.5647599204</v>
      </c>
      <c r="Z6" s="78">
        <v>5707405.4916455299</v>
      </c>
      <c r="AA6" s="78">
        <v>6410869.1823005304</v>
      </c>
      <c r="AB6" s="78">
        <v>7200367.0930036204</v>
      </c>
      <c r="AC6" s="78">
        <v>8087402.8932975102</v>
      </c>
      <c r="AD6" s="78">
        <v>9083998.7981509697</v>
      </c>
      <c r="AE6" s="78">
        <v>10202764.097928699</v>
      </c>
      <c r="AF6" s="75">
        <v>11459859.445188601</v>
      </c>
      <c r="AI6"/>
      <c r="AJ6" s="73" t="s">
        <v>238</v>
      </c>
      <c r="AK6" s="75">
        <f>Solvencia!E5</f>
        <v>4266819.3437333796</v>
      </c>
    </row>
    <row r="7" spans="2:37" s="28" customFormat="1" x14ac:dyDescent="0.25">
      <c r="B7" s="31">
        <v>2025</v>
      </c>
      <c r="C7" s="78">
        <v>38703116.459643498</v>
      </c>
      <c r="D7" s="78">
        <v>57782117.531298697</v>
      </c>
      <c r="E7" s="36">
        <v>61352</v>
      </c>
      <c r="F7" s="78">
        <v>7179275.8761277497</v>
      </c>
      <c r="G7" s="78">
        <v>10718355.533373799</v>
      </c>
      <c r="H7" s="36">
        <v>61352</v>
      </c>
      <c r="I7" s="78">
        <v>45882392.335771203</v>
      </c>
      <c r="J7" s="78">
        <v>68500473.0646725</v>
      </c>
      <c r="K7" s="32">
        <v>122704</v>
      </c>
      <c r="N7" s="64" t="s">
        <v>179</v>
      </c>
      <c r="O7" s="66">
        <v>2.5000000000000001E-2</v>
      </c>
      <c r="P7"/>
      <c r="V7" s="70" t="s">
        <v>177</v>
      </c>
      <c r="W7" s="78">
        <v>15984693.2214191</v>
      </c>
      <c r="X7" s="78">
        <v>35690788.560659297</v>
      </c>
      <c r="Y7" s="78">
        <v>40088605.313012101</v>
      </c>
      <c r="Z7" s="78">
        <v>45029252.121258102</v>
      </c>
      <c r="AA7" s="78">
        <v>50577898.5051146</v>
      </c>
      <c r="AB7" s="78">
        <v>56809192.0586963</v>
      </c>
      <c r="AC7" s="78">
        <v>63806473.940721102</v>
      </c>
      <c r="AD7" s="78">
        <v>71668118.205038697</v>
      </c>
      <c r="AE7" s="78">
        <v>80497112.475546002</v>
      </c>
      <c r="AF7" s="75">
        <v>90413124.121516705</v>
      </c>
      <c r="AI7"/>
      <c r="AJ7" s="73" t="s">
        <v>239</v>
      </c>
      <c r="AK7" s="75">
        <f>0.1*AK8</f>
        <v>493801.37204481702</v>
      </c>
    </row>
    <row r="8" spans="2:37" s="28" customFormat="1" x14ac:dyDescent="0.25">
      <c r="B8" s="31">
        <v>2026</v>
      </c>
      <c r="C8" s="78">
        <v>41797174.285756603</v>
      </c>
      <c r="D8" s="78">
        <v>62401415.130847797</v>
      </c>
      <c r="E8" s="36">
        <v>66260</v>
      </c>
      <c r="F8" s="78">
        <v>7753599.2233704599</v>
      </c>
      <c r="G8" s="78">
        <v>11575796.0236235</v>
      </c>
      <c r="H8" s="36">
        <v>66260</v>
      </c>
      <c r="I8" s="78">
        <v>49550773.509126998</v>
      </c>
      <c r="J8" s="78">
        <v>73977211.154471293</v>
      </c>
      <c r="K8" s="32">
        <v>132520</v>
      </c>
      <c r="N8" s="64" t="s">
        <v>178</v>
      </c>
      <c r="O8" s="66">
        <v>0.06</v>
      </c>
      <c r="P8"/>
      <c r="V8" s="70" t="s">
        <v>178</v>
      </c>
      <c r="W8" s="78">
        <v>959081.59328514501</v>
      </c>
      <c r="X8" s="78">
        <v>2141447.3136395598</v>
      </c>
      <c r="Y8" s="78">
        <v>2405316.3187807198</v>
      </c>
      <c r="Z8" s="78">
        <v>2701755.12727548</v>
      </c>
      <c r="AA8" s="78">
        <v>3034673.9103068798</v>
      </c>
      <c r="AB8" s="78">
        <v>3408551.52352178</v>
      </c>
      <c r="AC8" s="78">
        <v>3828388.4364432702</v>
      </c>
      <c r="AD8" s="78">
        <v>4300087.0923023196</v>
      </c>
      <c r="AE8" s="78">
        <v>4829826.74853276</v>
      </c>
      <c r="AF8" s="75">
        <v>5424787.4472909998</v>
      </c>
      <c r="AI8"/>
      <c r="AJ8" s="73" t="s">
        <v>233</v>
      </c>
      <c r="AK8" s="75">
        <f>Solvencia!F5</f>
        <v>4938013.7204481699</v>
      </c>
    </row>
    <row r="9" spans="2:37" s="28" customFormat="1" x14ac:dyDescent="0.25">
      <c r="B9" s="31">
        <v>2027</v>
      </c>
      <c r="C9" s="78">
        <v>45140597.7751012</v>
      </c>
      <c r="D9" s="78">
        <v>67393005.129024297</v>
      </c>
      <c r="E9" s="36">
        <v>71561</v>
      </c>
      <c r="F9" s="78">
        <v>8373910.5647994801</v>
      </c>
      <c r="G9" s="78">
        <v>12501894.646038599</v>
      </c>
      <c r="H9" s="36">
        <v>71561</v>
      </c>
      <c r="I9" s="78">
        <v>53514508.339900598</v>
      </c>
      <c r="J9" s="78">
        <v>79894899.775062904</v>
      </c>
      <c r="K9" s="32">
        <v>143122</v>
      </c>
      <c r="N9" s="64" t="s">
        <v>208</v>
      </c>
      <c r="O9" s="66">
        <v>0.09</v>
      </c>
      <c r="P9"/>
      <c r="V9" s="70" t="s">
        <v>179</v>
      </c>
      <c r="W9" s="78">
        <v>596611.78925014904</v>
      </c>
      <c r="X9" s="78">
        <v>1332120.9814893999</v>
      </c>
      <c r="Y9" s="78">
        <v>1496264.8461898901</v>
      </c>
      <c r="Z9" s="78">
        <v>1680669.2693145601</v>
      </c>
      <c r="AA9" s="78">
        <v>1887766.63434583</v>
      </c>
      <c r="AB9" s="78">
        <v>2120343.08388092</v>
      </c>
      <c r="AC9" s="78">
        <v>2381509.23863255</v>
      </c>
      <c r="AD9" s="78">
        <v>2674936.8062443999</v>
      </c>
      <c r="AE9" s="78">
        <v>3004469.6909886901</v>
      </c>
      <c r="AF9" s="75">
        <v>3374574.3510143599</v>
      </c>
      <c r="AI9"/>
      <c r="AJ9" s="73" t="s">
        <v>240</v>
      </c>
      <c r="AK9" s="75">
        <f>AK7+AK4</f>
        <v>23263041.853350982</v>
      </c>
    </row>
    <row r="10" spans="2:37" s="28" customFormat="1" x14ac:dyDescent="0.25">
      <c r="B10" s="31">
        <v>2028</v>
      </c>
      <c r="C10" s="78">
        <v>48753281.372090198</v>
      </c>
      <c r="D10" s="78">
        <v>72786589.090726301</v>
      </c>
      <c r="E10" s="36">
        <v>77286</v>
      </c>
      <c r="F10" s="78">
        <v>9043837.4521190692</v>
      </c>
      <c r="G10" s="78">
        <v>13502067.182036901</v>
      </c>
      <c r="H10" s="36">
        <v>77286</v>
      </c>
      <c r="I10" s="78">
        <v>57797118.824209303</v>
      </c>
      <c r="J10" s="78">
        <v>86288656.272763193</v>
      </c>
      <c r="K10" s="32">
        <v>154572</v>
      </c>
      <c r="N10" s="64" t="s">
        <v>227</v>
      </c>
      <c r="O10" s="66">
        <v>0.01</v>
      </c>
      <c r="P10"/>
      <c r="V10" s="70" t="s">
        <v>180</v>
      </c>
      <c r="W10" s="78">
        <v>5011539.0297012497</v>
      </c>
      <c r="X10" s="78">
        <v>11189816.2445109</v>
      </c>
      <c r="Y10" s="78">
        <v>12568624.707994999</v>
      </c>
      <c r="Z10" s="78">
        <v>14117621.8622423</v>
      </c>
      <c r="AA10" s="78">
        <v>15857239.7285049</v>
      </c>
      <c r="AB10" s="78">
        <v>17810881.9045997</v>
      </c>
      <c r="AC10" s="78">
        <v>20004677.604513399</v>
      </c>
      <c r="AD10" s="78">
        <v>22469469.172453001</v>
      </c>
      <c r="AE10" s="78">
        <v>25237545.404305</v>
      </c>
      <c r="AF10" s="75">
        <v>28346424.548520599</v>
      </c>
      <c r="AI10"/>
      <c r="AJ10" s="73" t="s">
        <v>241</v>
      </c>
      <c r="AK10" s="75">
        <f>AK12-AK8</f>
        <v>23344722.285997707</v>
      </c>
    </row>
    <row r="11" spans="2:37" s="28" customFormat="1" x14ac:dyDescent="0.25">
      <c r="B11" s="31">
        <v>2029</v>
      </c>
      <c r="C11" s="78">
        <v>52651184.565173604</v>
      </c>
      <c r="D11" s="78">
        <v>78605993.857864901</v>
      </c>
      <c r="E11" s="36">
        <v>83469</v>
      </c>
      <c r="F11" s="78">
        <v>9767358.4904242307</v>
      </c>
      <c r="G11" s="78">
        <v>14582253.520915</v>
      </c>
      <c r="H11" s="36">
        <v>83469</v>
      </c>
      <c r="I11" s="78">
        <v>62418543.055597797</v>
      </c>
      <c r="J11" s="78">
        <v>93188247.378779903</v>
      </c>
      <c r="K11" s="32">
        <v>166938</v>
      </c>
      <c r="N11" s="64" t="s">
        <v>210</v>
      </c>
      <c r="O11" s="66">
        <v>0.08</v>
      </c>
      <c r="P11"/>
      <c r="V11" s="70" t="s">
        <v>181</v>
      </c>
      <c r="W11" s="78">
        <v>2386447.1570005999</v>
      </c>
      <c r="X11" s="78">
        <v>5328483.9259575801</v>
      </c>
      <c r="Y11" s="78">
        <v>5985059.38475955</v>
      </c>
      <c r="Z11" s="78">
        <v>6722677.0772582497</v>
      </c>
      <c r="AA11" s="78">
        <v>7551066.5373833096</v>
      </c>
      <c r="AB11" s="78">
        <v>8481372.3355236705</v>
      </c>
      <c r="AC11" s="78">
        <v>9526036.9545302</v>
      </c>
      <c r="AD11" s="78">
        <v>10699747.224977599</v>
      </c>
      <c r="AE11" s="78">
        <v>12017878.7639548</v>
      </c>
      <c r="AF11" s="75">
        <v>13498297.4040574</v>
      </c>
      <c r="AI11"/>
      <c r="AJ11" s="73" t="s">
        <v>242</v>
      </c>
      <c r="AK11" s="75">
        <f>W3+W13</f>
        <v>51545777.859796859</v>
      </c>
    </row>
    <row r="12" spans="2:37" s="28" customFormat="1" x14ac:dyDescent="0.25">
      <c r="B12" s="33">
        <v>2030</v>
      </c>
      <c r="C12" s="79">
        <v>56863898.534782298</v>
      </c>
      <c r="D12" s="79">
        <v>84895397.812491998</v>
      </c>
      <c r="E12" s="34">
        <v>90147</v>
      </c>
      <c r="F12" s="79">
        <v>10548803.3382007</v>
      </c>
      <c r="G12" s="79">
        <v>15748917.659848901</v>
      </c>
      <c r="H12" s="34">
        <v>90147</v>
      </c>
      <c r="I12" s="79">
        <v>67412701.872982994</v>
      </c>
      <c r="J12" s="79">
        <v>100644315.472341</v>
      </c>
      <c r="K12" s="35">
        <v>180294</v>
      </c>
      <c r="N12" s="64" t="s">
        <v>228</v>
      </c>
      <c r="O12" s="66">
        <v>7.0000000000000007E-2</v>
      </c>
      <c r="P12"/>
      <c r="V12" s="70" t="s">
        <v>182</v>
      </c>
      <c r="W12" s="78">
        <v>2028480.0834504999</v>
      </c>
      <c r="X12" s="78">
        <v>4529211.3370639402</v>
      </c>
      <c r="Y12" s="78">
        <v>5087300.4770456096</v>
      </c>
      <c r="Z12" s="78">
        <v>5714275.5156695005</v>
      </c>
      <c r="AA12" s="78">
        <v>6418406.5567758</v>
      </c>
      <c r="AB12" s="78">
        <v>7209166.4851951096</v>
      </c>
      <c r="AC12" s="78">
        <v>8097131.4113506703</v>
      </c>
      <c r="AD12" s="78">
        <v>9094785.1412309799</v>
      </c>
      <c r="AE12" s="78">
        <v>10215196.9493616</v>
      </c>
      <c r="AF12" s="75">
        <v>11473552.793448901</v>
      </c>
      <c r="AI12"/>
      <c r="AJ12" s="73" t="s">
        <v>243</v>
      </c>
      <c r="AK12" s="75">
        <f>AK11-AK9</f>
        <v>28282736.006445877</v>
      </c>
    </row>
    <row r="13" spans="2:37" s="28" customFormat="1" x14ac:dyDescent="0.25">
      <c r="V13" s="70" t="s">
        <v>183</v>
      </c>
      <c r="W13" s="78">
        <v>1199689.6430543601</v>
      </c>
      <c r="X13" s="78">
        <v>1903973.18230455</v>
      </c>
      <c r="Y13" s="78">
        <v>2138639.9706928399</v>
      </c>
      <c r="Z13" s="78">
        <v>2402167.1175236702</v>
      </c>
      <c r="AA13" s="78">
        <v>2698200.7826930201</v>
      </c>
      <c r="AB13" s="78">
        <v>3030566.4748898498</v>
      </c>
      <c r="AC13" s="78">
        <v>3403873.1627259301</v>
      </c>
      <c r="AD13" s="78">
        <v>3823291.3797394498</v>
      </c>
      <c r="AE13" s="78">
        <v>4294238.1792644998</v>
      </c>
      <c r="AF13" s="75">
        <v>4823269.5484779105</v>
      </c>
      <c r="AI13"/>
      <c r="AJ13" s="73" t="s">
        <v>244</v>
      </c>
      <c r="AK13" s="75">
        <f>W12+W13</f>
        <v>3228169.72650486</v>
      </c>
    </row>
    <row r="14" spans="2:37" s="28" customFormat="1" ht="15.75" thickBot="1" x14ac:dyDescent="0.3">
      <c r="V14" s="72" t="s">
        <v>196</v>
      </c>
      <c r="W14" s="85">
        <v>24363087.314997599</v>
      </c>
      <c r="X14" s="85">
        <v>27363239.572446901</v>
      </c>
      <c r="Y14" s="85">
        <v>30737006.727398202</v>
      </c>
      <c r="Z14" s="85">
        <v>34523540.7705459</v>
      </c>
      <c r="AA14" s="85">
        <v>38778724.223075502</v>
      </c>
      <c r="AB14" s="85">
        <v>43554320.305799402</v>
      </c>
      <c r="AC14" s="85">
        <v>48919913.597043</v>
      </c>
      <c r="AD14" s="85">
        <v>54948225.305985101</v>
      </c>
      <c r="AE14" s="85">
        <v>61715527.803781196</v>
      </c>
      <c r="AF14" s="76">
        <v>69319575.306121498</v>
      </c>
      <c r="AI14"/>
      <c r="AJ14" s="73" t="s">
        <v>266</v>
      </c>
      <c r="AK14" s="75">
        <f>AK13*0.7</f>
        <v>2259718.8085534018</v>
      </c>
    </row>
    <row r="15" spans="2:37" s="28" customFormat="1" ht="15.75" thickBot="1" x14ac:dyDescent="0.3">
      <c r="B15" s="137" t="s">
        <v>218</v>
      </c>
      <c r="C15" s="137"/>
      <c r="D15" s="137"/>
      <c r="E15" s="137"/>
      <c r="F15" s="137"/>
      <c r="G15" s="137"/>
      <c r="H15" s="137"/>
      <c r="I15" s="137"/>
      <c r="J15" s="137"/>
      <c r="K15" s="137"/>
      <c r="AJ15" s="74" t="s">
        <v>267</v>
      </c>
      <c r="AK15" s="76">
        <f>AK14/W3</f>
        <v>4.4883701764975185E-2</v>
      </c>
    </row>
    <row r="16" spans="2:37" s="28" customFormat="1" x14ac:dyDescent="0.25">
      <c r="B16" s="77" t="s">
        <v>264</v>
      </c>
      <c r="C16" s="77" t="s">
        <v>154</v>
      </c>
      <c r="D16" s="77" t="s">
        <v>155</v>
      </c>
      <c r="E16" s="77" t="s">
        <v>262</v>
      </c>
      <c r="F16" s="77" t="s">
        <v>156</v>
      </c>
      <c r="G16" s="77" t="s">
        <v>157</v>
      </c>
      <c r="H16" s="77" t="s">
        <v>263</v>
      </c>
      <c r="I16" s="77" t="s">
        <v>158</v>
      </c>
      <c r="J16" s="77" t="s">
        <v>159</v>
      </c>
      <c r="K16" s="77" t="s">
        <v>261</v>
      </c>
      <c r="V16" s="126" t="s">
        <v>225</v>
      </c>
      <c r="W16" s="127"/>
      <c r="X16" s="127"/>
      <c r="Y16" s="127"/>
      <c r="Z16" s="127"/>
      <c r="AA16" s="127"/>
      <c r="AB16" s="127"/>
      <c r="AC16" s="127"/>
      <c r="AD16" s="127"/>
      <c r="AE16" s="127"/>
      <c r="AF16" s="128"/>
    </row>
    <row r="17" spans="2:42" s="28" customFormat="1" ht="15.75" thickBot="1" x14ac:dyDescent="0.3">
      <c r="B17" s="67">
        <v>2021</v>
      </c>
      <c r="C17" s="80">
        <v>28445462.2915559</v>
      </c>
      <c r="D17" s="80">
        <v>42467873.280350998</v>
      </c>
      <c r="E17" s="68">
        <v>45095</v>
      </c>
      <c r="F17" s="80">
        <v>5276917.5517339399</v>
      </c>
      <c r="G17" s="80">
        <v>7878214.9363915101</v>
      </c>
      <c r="H17" s="68">
        <v>45095</v>
      </c>
      <c r="I17" s="80">
        <v>33722379.8432898</v>
      </c>
      <c r="J17" s="80">
        <v>50346088.216742501</v>
      </c>
      <c r="K17" s="69">
        <v>90190</v>
      </c>
      <c r="V17" s="70" t="s">
        <v>270</v>
      </c>
      <c r="W17" s="36" t="s">
        <v>197</v>
      </c>
      <c r="X17" s="36" t="s">
        <v>198</v>
      </c>
      <c r="Y17" s="36" t="s">
        <v>199</v>
      </c>
      <c r="Z17" s="36" t="s">
        <v>200</v>
      </c>
      <c r="AA17" s="36" t="s">
        <v>201</v>
      </c>
      <c r="AB17" s="36" t="s">
        <v>202</v>
      </c>
      <c r="AC17" s="36" t="s">
        <v>203</v>
      </c>
      <c r="AD17" s="36" t="s">
        <v>204</v>
      </c>
      <c r="AE17" s="36" t="s">
        <v>205</v>
      </c>
      <c r="AF17" s="71" t="s">
        <v>206</v>
      </c>
      <c r="AH17" s="90">
        <f>W5-W7-W6-W8-W9-W11</f>
        <v>2028480.0834505041</v>
      </c>
    </row>
    <row r="18" spans="2:42" s="28" customFormat="1" ht="15.75" thickBot="1" x14ac:dyDescent="0.3">
      <c r="B18" s="31">
        <v>2022</v>
      </c>
      <c r="C18" s="78">
        <v>31947984.289351899</v>
      </c>
      <c r="D18" s="78">
        <v>47696990.629173197</v>
      </c>
      <c r="E18" s="36">
        <v>48703</v>
      </c>
      <c r="F18" s="78">
        <v>5927082.4735110803</v>
      </c>
      <c r="G18" s="78">
        <v>8848883.6928475201</v>
      </c>
      <c r="H18" s="36">
        <v>48703</v>
      </c>
      <c r="I18" s="78">
        <v>37875066.762862898</v>
      </c>
      <c r="J18" s="78">
        <v>56545874.322020702</v>
      </c>
      <c r="K18" s="32">
        <v>97406</v>
      </c>
      <c r="N18" s="108" t="s">
        <v>160</v>
      </c>
      <c r="O18" s="109" t="s">
        <v>219</v>
      </c>
      <c r="P18" s="109" t="s">
        <v>220</v>
      </c>
      <c r="Q18" s="109" t="s">
        <v>221</v>
      </c>
      <c r="R18" s="109" t="s">
        <v>222</v>
      </c>
      <c r="S18" s="110" t="s">
        <v>223</v>
      </c>
      <c r="V18" s="70" t="s">
        <v>174</v>
      </c>
      <c r="W18" s="86">
        <v>1</v>
      </c>
      <c r="X18" s="86">
        <v>1</v>
      </c>
      <c r="Y18" s="86">
        <v>1</v>
      </c>
      <c r="Z18" s="86">
        <v>1</v>
      </c>
      <c r="AA18" s="86">
        <v>1</v>
      </c>
      <c r="AB18" s="86">
        <v>1</v>
      </c>
      <c r="AC18" s="86">
        <v>1</v>
      </c>
      <c r="AD18" s="86">
        <v>1</v>
      </c>
      <c r="AE18" s="86">
        <v>1</v>
      </c>
      <c r="AF18" s="88">
        <v>1</v>
      </c>
      <c r="AL18" s="90"/>
      <c r="AM18" s="90">
        <v>-2254513</v>
      </c>
      <c r="AN18" s="90"/>
      <c r="AO18" s="90">
        <v>-48393102.399999999</v>
      </c>
      <c r="AP18" s="90"/>
    </row>
    <row r="19" spans="2:42" s="28" customFormat="1" x14ac:dyDescent="0.25">
      <c r="B19" s="31">
        <v>2023</v>
      </c>
      <c r="C19" s="78">
        <v>35887627.343817398</v>
      </c>
      <c r="D19" s="78">
        <v>53578711.245699301</v>
      </c>
      <c r="E19" s="36">
        <v>52599</v>
      </c>
      <c r="F19" s="78">
        <v>6657268.6582998503</v>
      </c>
      <c r="G19" s="78">
        <v>9939020.8137997705</v>
      </c>
      <c r="H19" s="36">
        <v>52599</v>
      </c>
      <c r="I19" s="78">
        <v>42544896.002117299</v>
      </c>
      <c r="J19" s="78">
        <v>63517732.059499003</v>
      </c>
      <c r="K19" s="32">
        <v>105198</v>
      </c>
      <c r="N19" s="70">
        <v>1</v>
      </c>
      <c r="O19" s="86">
        <v>0.215218684349373</v>
      </c>
      <c r="P19" s="86">
        <v>0.875</v>
      </c>
      <c r="Q19" s="86">
        <v>0.125</v>
      </c>
      <c r="R19" s="86">
        <v>0.188316348805702</v>
      </c>
      <c r="S19" s="88">
        <v>2.6902335543671701E-2</v>
      </c>
      <c r="V19" s="70" t="s">
        <v>195</v>
      </c>
      <c r="W19" s="86">
        <v>0.48391221995467198</v>
      </c>
      <c r="X19" s="86">
        <v>5.3056961156243997E-2</v>
      </c>
      <c r="Y19" s="86">
        <v>5.3115359216399198E-2</v>
      </c>
      <c r="Z19" s="86">
        <v>5.3075381431235601E-2</v>
      </c>
      <c r="AA19" s="86">
        <v>5.3099613566004997E-2</v>
      </c>
      <c r="AB19" s="86">
        <v>5.3059473452281597E-2</v>
      </c>
      <c r="AC19" s="86">
        <v>5.3076057785526001E-2</v>
      </c>
      <c r="AD19" s="86">
        <v>5.3089498075840201E-2</v>
      </c>
      <c r="AE19" s="86">
        <v>5.30625029283582E-2</v>
      </c>
      <c r="AF19" s="88">
        <v>5.3083007090687098E-2</v>
      </c>
      <c r="AL19" s="90"/>
      <c r="AM19" s="90">
        <v>-1405560</v>
      </c>
      <c r="AN19" s="90"/>
      <c r="AO19" s="90">
        <v>-793462.2</v>
      </c>
      <c r="AP19" s="90"/>
    </row>
    <row r="20" spans="2:42" s="28" customFormat="1" x14ac:dyDescent="0.25">
      <c r="B20" s="31">
        <v>2024</v>
      </c>
      <c r="C20" s="78">
        <v>40308605.4431917</v>
      </c>
      <c r="D20" s="78">
        <v>60179044.746173598</v>
      </c>
      <c r="E20" s="36">
        <v>56807</v>
      </c>
      <c r="F20" s="78">
        <v>7477454.6873309603</v>
      </c>
      <c r="G20" s="78">
        <v>11163523.899395499</v>
      </c>
      <c r="H20" s="36">
        <v>56807</v>
      </c>
      <c r="I20" s="78">
        <v>47786060.130522698</v>
      </c>
      <c r="J20" s="78">
        <v>71342568.645569101</v>
      </c>
      <c r="K20" s="32">
        <v>113614</v>
      </c>
      <c r="N20" s="70">
        <v>2</v>
      </c>
      <c r="O20" s="86">
        <v>0.24986980323372901</v>
      </c>
      <c r="P20" s="86">
        <v>0.625</v>
      </c>
      <c r="Q20" s="86">
        <v>0.375</v>
      </c>
      <c r="R20" s="86">
        <v>0.15616862702108</v>
      </c>
      <c r="S20" s="88">
        <v>9.3701176212648299E-2</v>
      </c>
      <c r="V20" s="70" t="s">
        <v>175</v>
      </c>
      <c r="W20" s="86">
        <v>0.51608778004532796</v>
      </c>
      <c r="X20" s="86">
        <v>0.94694303884375597</v>
      </c>
      <c r="Y20" s="86">
        <v>0.94688464078360102</v>
      </c>
      <c r="Z20" s="86">
        <v>0.94692461856876398</v>
      </c>
      <c r="AA20" s="86">
        <v>0.94690038643399499</v>
      </c>
      <c r="AB20" s="86">
        <v>0.94694052654771799</v>
      </c>
      <c r="AC20" s="86">
        <v>0.94692394221447396</v>
      </c>
      <c r="AD20" s="86">
        <v>0.94691050192416004</v>
      </c>
      <c r="AE20" s="86">
        <v>0.94693749707164199</v>
      </c>
      <c r="AF20" s="88">
        <v>0.94691699290931297</v>
      </c>
      <c r="AL20" s="90"/>
      <c r="AM20" s="90">
        <v>-242227</v>
      </c>
      <c r="AN20" s="90"/>
      <c r="AO20" s="90">
        <v>103543.8</v>
      </c>
      <c r="AP20" s="90"/>
    </row>
    <row r="21" spans="2:42" s="28" customFormat="1" x14ac:dyDescent="0.25">
      <c r="B21" s="31">
        <v>2025</v>
      </c>
      <c r="C21" s="78">
        <v>45277172.0889908</v>
      </c>
      <c r="D21" s="78">
        <v>67596904.808915898</v>
      </c>
      <c r="E21" s="36">
        <v>61352</v>
      </c>
      <c r="F21" s="78">
        <v>8398737.3382895403</v>
      </c>
      <c r="G21" s="78">
        <v>12538959.9698407</v>
      </c>
      <c r="H21" s="36">
        <v>61352</v>
      </c>
      <c r="I21" s="78">
        <v>53675909.427280404</v>
      </c>
      <c r="J21" s="78">
        <v>80135864.778756604</v>
      </c>
      <c r="K21" s="32">
        <v>122704</v>
      </c>
      <c r="N21" s="70">
        <v>3</v>
      </c>
      <c r="O21" s="86">
        <v>0.25063816676845802</v>
      </c>
      <c r="P21" s="86">
        <v>0.375</v>
      </c>
      <c r="Q21" s="86">
        <v>0.625</v>
      </c>
      <c r="R21" s="86">
        <v>9.3989312538171596E-2</v>
      </c>
      <c r="S21" s="88">
        <v>0.15664885423028599</v>
      </c>
      <c r="V21" s="70" t="s">
        <v>176</v>
      </c>
      <c r="W21" s="86">
        <v>0.08</v>
      </c>
      <c r="X21" s="86">
        <v>0.08</v>
      </c>
      <c r="Y21" s="86">
        <v>0.08</v>
      </c>
      <c r="Z21" s="86">
        <v>0.08</v>
      </c>
      <c r="AA21" s="86">
        <v>0.08</v>
      </c>
      <c r="AB21" s="86">
        <v>0.08</v>
      </c>
      <c r="AC21" s="86">
        <v>0.08</v>
      </c>
      <c r="AD21" s="86">
        <v>0.08</v>
      </c>
      <c r="AE21" s="86">
        <v>0.08</v>
      </c>
      <c r="AF21" s="88">
        <v>0.08</v>
      </c>
      <c r="AL21" s="90"/>
      <c r="AM21" s="90">
        <v>-4272044</v>
      </c>
      <c r="AN21" s="90"/>
      <c r="AO21" s="90">
        <v>132688.79999999999</v>
      </c>
      <c r="AP21" s="90"/>
    </row>
    <row r="22" spans="2:42" s="28" customFormat="1" ht="15.75" thickBot="1" x14ac:dyDescent="0.3">
      <c r="B22" s="31">
        <v>2026</v>
      </c>
      <c r="C22" s="78">
        <v>50852653.406884402</v>
      </c>
      <c r="D22" s="78">
        <v>75920862.832813293</v>
      </c>
      <c r="E22" s="36">
        <v>66260</v>
      </c>
      <c r="F22" s="78">
        <v>9433438.9991600607</v>
      </c>
      <c r="G22" s="78">
        <v>14083725.8297319</v>
      </c>
      <c r="H22" s="36">
        <v>66260</v>
      </c>
      <c r="I22" s="78">
        <v>60286092.406044498</v>
      </c>
      <c r="J22" s="78">
        <v>90004588.662545204</v>
      </c>
      <c r="K22" s="32">
        <v>132520</v>
      </c>
      <c r="N22" s="72">
        <v>4</v>
      </c>
      <c r="O22" s="87">
        <v>0.28427334564843998</v>
      </c>
      <c r="P22" s="87">
        <v>0.125</v>
      </c>
      <c r="Q22" s="87">
        <v>0.875</v>
      </c>
      <c r="R22" s="87">
        <v>3.5534168206055101E-2</v>
      </c>
      <c r="S22" s="89">
        <v>0.248739177442385</v>
      </c>
      <c r="V22" s="70" t="s">
        <v>177</v>
      </c>
      <c r="W22" s="86">
        <v>0.31749623034473201</v>
      </c>
      <c r="X22" s="86">
        <v>0.631182893333743</v>
      </c>
      <c r="Y22" s="86">
        <v>0.63114037628830699</v>
      </c>
      <c r="Z22" s="86">
        <v>0.63116948234600401</v>
      </c>
      <c r="AA22" s="86">
        <v>0.63115184000014002</v>
      </c>
      <c r="AB22" s="86">
        <v>0.63118106424208398</v>
      </c>
      <c r="AC22" s="86">
        <v>0.63116898992235104</v>
      </c>
      <c r="AD22" s="86">
        <v>0.63115920464125597</v>
      </c>
      <c r="AE22" s="86">
        <v>0.63117885861450496</v>
      </c>
      <c r="AF22" s="88">
        <v>0.63116393044053698</v>
      </c>
      <c r="AL22" s="90"/>
      <c r="AM22" s="90">
        <v>-7521816</v>
      </c>
      <c r="AN22" s="90"/>
      <c r="AO22" s="90">
        <v>131318.1</v>
      </c>
      <c r="AP22" s="90"/>
    </row>
    <row r="23" spans="2:42" s="28" customFormat="1" x14ac:dyDescent="0.25">
      <c r="B23" s="31">
        <v>2027</v>
      </c>
      <c r="C23" s="78">
        <v>57117256.871113703</v>
      </c>
      <c r="D23" s="78">
        <v>85273651.103352904</v>
      </c>
      <c r="E23" s="36">
        <v>71561</v>
      </c>
      <c r="F23" s="78">
        <v>10595668.2968254</v>
      </c>
      <c r="G23" s="78">
        <v>15818885.062866</v>
      </c>
      <c r="H23" s="36">
        <v>71561</v>
      </c>
      <c r="I23" s="78">
        <v>67712925.167939097</v>
      </c>
      <c r="J23" s="78">
        <v>101092536.166219</v>
      </c>
      <c r="K23" s="32">
        <v>143122</v>
      </c>
      <c r="V23" s="70" t="s">
        <v>178</v>
      </c>
      <c r="W23" s="86">
        <v>1.9049773820683898E-2</v>
      </c>
      <c r="X23" s="86">
        <v>3.7870973600024602E-2</v>
      </c>
      <c r="Y23" s="86">
        <v>3.7868422577298402E-2</v>
      </c>
      <c r="Z23" s="86">
        <v>3.7870168940760202E-2</v>
      </c>
      <c r="AA23" s="86">
        <v>3.7869110400008399E-2</v>
      </c>
      <c r="AB23" s="86">
        <v>3.7870863854524997E-2</v>
      </c>
      <c r="AC23" s="86">
        <v>3.7870139395341097E-2</v>
      </c>
      <c r="AD23" s="86">
        <v>3.7869552278475403E-2</v>
      </c>
      <c r="AE23" s="86">
        <v>3.7870731516870301E-2</v>
      </c>
      <c r="AF23" s="88">
        <v>3.7869835826432198E-2</v>
      </c>
      <c r="AL23" s="90"/>
      <c r="AM23" s="90">
        <v>-13233887</v>
      </c>
      <c r="AN23" s="90"/>
      <c r="AO23" s="90"/>
      <c r="AP23" s="90"/>
    </row>
    <row r="24" spans="2:42" s="28" customFormat="1" ht="15.75" thickBot="1" x14ac:dyDescent="0.3">
      <c r="B24" s="31">
        <v>2028</v>
      </c>
      <c r="C24" s="78">
        <v>64155992.299560197</v>
      </c>
      <c r="D24" s="78">
        <v>95782185.686667398</v>
      </c>
      <c r="E24" s="36">
        <v>77286</v>
      </c>
      <c r="F24" s="78">
        <v>11901073.1094868</v>
      </c>
      <c r="G24" s="78">
        <v>17767799.290219702</v>
      </c>
      <c r="H24" s="36">
        <v>77286</v>
      </c>
      <c r="I24" s="78">
        <v>76057065.409046993</v>
      </c>
      <c r="J24" s="78">
        <v>113549984.976887</v>
      </c>
      <c r="K24" s="32">
        <v>154572</v>
      </c>
      <c r="V24" s="70" t="s">
        <v>179</v>
      </c>
      <c r="W24" s="86">
        <v>1.18502114142752E-2</v>
      </c>
      <c r="X24" s="86">
        <v>2.3558234751189001E-2</v>
      </c>
      <c r="Y24" s="86">
        <v>2.3556647847380499E-2</v>
      </c>
      <c r="Z24" s="86">
        <v>2.3557734200238201E-2</v>
      </c>
      <c r="AA24" s="86">
        <v>2.3557075718315099E-2</v>
      </c>
      <c r="AB24" s="86">
        <v>2.3558166482275E-2</v>
      </c>
      <c r="AC24" s="86">
        <v>2.3557715821045499E-2</v>
      </c>
      <c r="AD24" s="86">
        <v>2.3557350595765199E-2</v>
      </c>
      <c r="AE24" s="86">
        <v>2.3558084159555501E-2</v>
      </c>
      <c r="AF24" s="88">
        <v>2.35575269812313E-2</v>
      </c>
      <c r="AL24" s="90"/>
      <c r="AM24" s="90">
        <v>23317739</v>
      </c>
      <c r="AN24" s="90"/>
      <c r="AO24" s="90"/>
      <c r="AP24" s="90"/>
    </row>
    <row r="25" spans="2:42" s="28" customFormat="1" ht="15.75" thickBot="1" x14ac:dyDescent="0.3">
      <c r="B25" s="31">
        <v>2029</v>
      </c>
      <c r="C25" s="78">
        <v>72056781.663072497</v>
      </c>
      <c r="D25" s="78">
        <v>107577730.370221</v>
      </c>
      <c r="E25" s="36">
        <v>83469</v>
      </c>
      <c r="F25" s="78">
        <v>13367304.5342078</v>
      </c>
      <c r="G25" s="78">
        <v>19956820.853887599</v>
      </c>
      <c r="H25" s="36">
        <v>83469</v>
      </c>
      <c r="I25" s="78">
        <v>85424086.197280198</v>
      </c>
      <c r="J25" s="78">
        <v>127534551.22410899</v>
      </c>
      <c r="K25" s="32">
        <v>166938</v>
      </c>
      <c r="O25" s="133" t="s">
        <v>272</v>
      </c>
      <c r="P25" s="134"/>
      <c r="V25" s="70" t="s">
        <v>180</v>
      </c>
      <c r="W25" s="86">
        <v>9.9541775879911698E-2</v>
      </c>
      <c r="X25" s="86">
        <v>0.197889171909988</v>
      </c>
      <c r="Y25" s="86">
        <v>0.19787584191799601</v>
      </c>
      <c r="Z25" s="86">
        <v>0.197884967282</v>
      </c>
      <c r="AA25" s="86">
        <v>0.197879436033847</v>
      </c>
      <c r="AB25" s="86">
        <v>0.19788859845110901</v>
      </c>
      <c r="AC25" s="86">
        <v>0.197884812896782</v>
      </c>
      <c r="AD25" s="86">
        <v>0.19788174500442801</v>
      </c>
      <c r="AE25" s="86">
        <v>0.19788790694026601</v>
      </c>
      <c r="AF25" s="88">
        <v>0.19788322664234301</v>
      </c>
      <c r="AL25" s="90"/>
      <c r="AM25" s="90">
        <v>10165651</v>
      </c>
      <c r="AN25" s="90"/>
      <c r="AO25" s="90"/>
      <c r="AP25" s="90"/>
    </row>
    <row r="26" spans="2:42" s="28" customFormat="1" ht="15.75" thickBot="1" x14ac:dyDescent="0.3">
      <c r="B26" s="33">
        <v>2030</v>
      </c>
      <c r="C26" s="79">
        <v>80935058.484892398</v>
      </c>
      <c r="D26" s="79">
        <v>120832622.526741</v>
      </c>
      <c r="E26" s="34">
        <v>90147</v>
      </c>
      <c r="F26" s="79">
        <v>15014236.3981722</v>
      </c>
      <c r="G26" s="79">
        <v>22415620.538116299</v>
      </c>
      <c r="H26" s="34">
        <v>90147</v>
      </c>
      <c r="I26" s="79">
        <v>95949294.883064702</v>
      </c>
      <c r="J26" s="79">
        <v>143248243.06485701</v>
      </c>
      <c r="K26" s="35">
        <v>180294</v>
      </c>
      <c r="O26" s="107" t="s">
        <v>264</v>
      </c>
      <c r="P26" s="107" t="s">
        <v>229</v>
      </c>
      <c r="V26" s="70" t="s">
        <v>181</v>
      </c>
      <c r="W26" s="86">
        <v>4.7400845657100898E-2</v>
      </c>
      <c r="X26" s="86">
        <v>9.42329390047561E-2</v>
      </c>
      <c r="Y26" s="86">
        <v>9.4226591389521802E-2</v>
      </c>
      <c r="Z26" s="86">
        <v>9.4230936800952694E-2</v>
      </c>
      <c r="AA26" s="86">
        <v>9.4228302873260297E-2</v>
      </c>
      <c r="AB26" s="86">
        <v>9.4232665929099804E-2</v>
      </c>
      <c r="AC26" s="86">
        <v>9.4230863284181995E-2</v>
      </c>
      <c r="AD26" s="86">
        <v>9.4229402383060906E-2</v>
      </c>
      <c r="AE26" s="86">
        <v>9.4232336638221906E-2</v>
      </c>
      <c r="AF26" s="88">
        <v>9.4230107924925297E-2</v>
      </c>
      <c r="AL26" s="90"/>
      <c r="AM26" s="90">
        <v>11625837</v>
      </c>
      <c r="AN26" s="90"/>
      <c r="AO26" s="90"/>
      <c r="AP26" s="90"/>
    </row>
    <row r="27" spans="2:42" s="28" customFormat="1" ht="15.75" thickBot="1" x14ac:dyDescent="0.3">
      <c r="O27" s="103">
        <v>2021</v>
      </c>
      <c r="P27" s="104">
        <f>(1.04)^(O27-2021)</f>
        <v>1</v>
      </c>
      <c r="V27" s="70" t="s">
        <v>182</v>
      </c>
      <c r="W27" s="86">
        <v>4.0290718808535603E-2</v>
      </c>
      <c r="X27" s="86">
        <v>8.0097998154042602E-2</v>
      </c>
      <c r="Y27" s="86">
        <v>8.0092602681093403E-2</v>
      </c>
      <c r="Z27" s="86">
        <v>8.0096296280809595E-2</v>
      </c>
      <c r="AA27" s="86">
        <v>8.0094057442271105E-2</v>
      </c>
      <c r="AB27" s="86">
        <v>8.0097766039734702E-2</v>
      </c>
      <c r="AC27" s="86">
        <v>8.00962337915547E-2</v>
      </c>
      <c r="AD27" s="86">
        <v>8.0094992025601802E-2</v>
      </c>
      <c r="AE27" s="86">
        <v>8.0097486142488697E-2</v>
      </c>
      <c r="AF27" s="88">
        <v>8.00955917361868E-2</v>
      </c>
      <c r="AL27" s="156">
        <f>IRR(AM18:AM26)</f>
        <v>0.15731064467503963</v>
      </c>
      <c r="AM27" s="90"/>
      <c r="AN27" s="90"/>
      <c r="AO27" s="90"/>
      <c r="AP27" s="90"/>
    </row>
    <row r="28" spans="2:42" s="28" customFormat="1" x14ac:dyDescent="0.25">
      <c r="O28" s="103">
        <v>2022</v>
      </c>
      <c r="P28" s="104">
        <f t="shared" ref="P28:P36" si="0">(1.04)^(O28-2021)</f>
        <v>1.04</v>
      </c>
      <c r="R28" s="102" t="s">
        <v>271</v>
      </c>
      <c r="V28" s="70" t="s">
        <v>183</v>
      </c>
      <c r="W28" s="86">
        <v>2.3828855141429E-2</v>
      </c>
      <c r="X28" s="86">
        <v>3.3671301489861097E-2</v>
      </c>
      <c r="Y28" s="86">
        <v>3.3669967446090701E-2</v>
      </c>
      <c r="Z28" s="86">
        <v>3.3670880697577302E-2</v>
      </c>
      <c r="AA28" s="86">
        <v>3.3670327139319597E-2</v>
      </c>
      <c r="AB28" s="86">
        <v>3.3671244099035602E-2</v>
      </c>
      <c r="AC28" s="86">
        <v>3.36708652469574E-2</v>
      </c>
      <c r="AD28" s="86">
        <v>3.3670558217314399E-2</v>
      </c>
      <c r="AE28" s="86">
        <v>3.3671174893762701E-2</v>
      </c>
      <c r="AF28" s="88">
        <v>3.3670706497210698E-2</v>
      </c>
      <c r="AL28" s="90"/>
      <c r="AM28" s="90"/>
      <c r="AN28" s="90"/>
      <c r="AO28" s="90"/>
      <c r="AP28" s="90"/>
    </row>
    <row r="29" spans="2:42" s="28" customFormat="1" ht="15.75" thickBot="1" x14ac:dyDescent="0.3">
      <c r="O29" s="103">
        <v>2023</v>
      </c>
      <c r="P29" s="104">
        <f t="shared" si="0"/>
        <v>1.0816000000000001</v>
      </c>
      <c r="R29" s="101">
        <f>AVERAGE(X27:AF27)</f>
        <v>8.0095891588198159E-2</v>
      </c>
      <c r="V29" s="72" t="s">
        <v>196</v>
      </c>
      <c r="W29" s="87" t="s">
        <v>207</v>
      </c>
      <c r="X29" s="87" t="s">
        <v>207</v>
      </c>
      <c r="Y29" s="87" t="s">
        <v>207</v>
      </c>
      <c r="Z29" s="87" t="s">
        <v>207</v>
      </c>
      <c r="AA29" s="87" t="s">
        <v>207</v>
      </c>
      <c r="AB29" s="87" t="s">
        <v>207</v>
      </c>
      <c r="AC29" s="87" t="s">
        <v>207</v>
      </c>
      <c r="AD29" s="87" t="s">
        <v>207</v>
      </c>
      <c r="AE29" s="87" t="s">
        <v>207</v>
      </c>
      <c r="AF29" s="89" t="s">
        <v>207</v>
      </c>
      <c r="AL29" s="90"/>
      <c r="AM29" s="90"/>
      <c r="AN29" s="90"/>
      <c r="AO29" s="90"/>
      <c r="AP29" s="90"/>
    </row>
    <row r="30" spans="2:42" s="28" customFormat="1" x14ac:dyDescent="0.25">
      <c r="E30" s="82" t="s">
        <v>268</v>
      </c>
      <c r="F30" s="83" t="s">
        <v>172</v>
      </c>
      <c r="G30" s="83" t="s">
        <v>163</v>
      </c>
      <c r="H30" s="83" t="s">
        <v>173</v>
      </c>
      <c r="I30" s="84" t="s">
        <v>163</v>
      </c>
      <c r="O30" s="103">
        <v>2024</v>
      </c>
      <c r="P30" s="104">
        <f t="shared" si="0"/>
        <v>1.1248640000000001</v>
      </c>
    </row>
    <row r="31" spans="2:42" s="28" customFormat="1" x14ac:dyDescent="0.25">
      <c r="E31" s="70" t="s">
        <v>174</v>
      </c>
      <c r="F31" s="78">
        <v>50346088.216742501</v>
      </c>
      <c r="G31" s="86">
        <v>1</v>
      </c>
      <c r="H31" s="78">
        <v>0</v>
      </c>
      <c r="I31" s="88">
        <v>0</v>
      </c>
      <c r="O31" s="103">
        <v>2025</v>
      </c>
      <c r="P31" s="104">
        <f t="shared" si="0"/>
        <v>1.1698585600000002</v>
      </c>
    </row>
    <row r="32" spans="2:42" s="28" customFormat="1" x14ac:dyDescent="0.25">
      <c r="E32" s="70" t="s">
        <v>195</v>
      </c>
      <c r="F32" s="78">
        <v>24363087.314997599</v>
      </c>
      <c r="G32" s="86">
        <v>0.48391221995467198</v>
      </c>
      <c r="H32" s="78">
        <v>-24363087.314997599</v>
      </c>
      <c r="I32" s="88">
        <v>-0.48391221995467198</v>
      </c>
      <c r="O32" s="103">
        <v>2026</v>
      </c>
      <c r="P32" s="104">
        <f t="shared" si="0"/>
        <v>1.2166529024000003</v>
      </c>
    </row>
    <row r="33" spans="4:16" s="28" customFormat="1" x14ac:dyDescent="0.25">
      <c r="E33" s="70" t="s">
        <v>175</v>
      </c>
      <c r="F33" s="78">
        <v>25983000.901744898</v>
      </c>
      <c r="G33" s="86">
        <v>0.51608778004532796</v>
      </c>
      <c r="H33" s="78">
        <v>24363087.314997599</v>
      </c>
      <c r="I33" s="88">
        <v>0.48391221995467198</v>
      </c>
      <c r="O33" s="103">
        <v>2027</v>
      </c>
      <c r="P33" s="104">
        <f t="shared" si="0"/>
        <v>1.2653190184960004</v>
      </c>
    </row>
    <row r="34" spans="4:16" s="28" customFormat="1" x14ac:dyDescent="0.25">
      <c r="E34" s="70" t="s">
        <v>176</v>
      </c>
      <c r="F34" s="78">
        <v>4027687.0573394001</v>
      </c>
      <c r="G34" s="86">
        <v>0.08</v>
      </c>
      <c r="H34" s="78">
        <v>0</v>
      </c>
      <c r="I34" s="88">
        <v>0</v>
      </c>
      <c r="O34" s="103">
        <v>2028</v>
      </c>
      <c r="P34" s="104">
        <f t="shared" si="0"/>
        <v>1.3159317792358403</v>
      </c>
    </row>
    <row r="35" spans="4:16" s="28" customFormat="1" ht="15.75" thickBot="1" x14ac:dyDescent="0.3">
      <c r="E35" s="70" t="s">
        <v>177</v>
      </c>
      <c r="F35" s="78">
        <v>15984693.2214191</v>
      </c>
      <c r="G35" s="86">
        <v>0.31749623034473201</v>
      </c>
      <c r="H35" s="78">
        <v>17737686.6218707</v>
      </c>
      <c r="I35" s="88">
        <v>0.35231509040998499</v>
      </c>
      <c r="O35" s="103">
        <v>2029</v>
      </c>
      <c r="P35" s="104">
        <f t="shared" si="0"/>
        <v>1.3685690504052741</v>
      </c>
    </row>
    <row r="36" spans="4:16" s="28" customFormat="1" ht="15.75" thickBot="1" x14ac:dyDescent="0.3">
      <c r="D36" s="81" t="s">
        <v>170</v>
      </c>
      <c r="E36" s="70" t="s">
        <v>178</v>
      </c>
      <c r="F36" s="78">
        <v>959081.59328514501</v>
      </c>
      <c r="G36" s="86">
        <v>1.9049773820683898E-2</v>
      </c>
      <c r="H36" s="78">
        <v>1064261.19731224</v>
      </c>
      <c r="I36" s="88">
        <v>2.1138905424599098E-2</v>
      </c>
      <c r="O36" s="105">
        <v>2030</v>
      </c>
      <c r="P36" s="106">
        <f t="shared" si="0"/>
        <v>1.4233118124214852</v>
      </c>
    </row>
    <row r="37" spans="4:16" s="28" customFormat="1" x14ac:dyDescent="0.25">
      <c r="E37" s="70" t="s">
        <v>179</v>
      </c>
      <c r="F37" s="78">
        <v>596611.78925014904</v>
      </c>
      <c r="G37" s="86">
        <v>1.18502114142752E-2</v>
      </c>
      <c r="H37" s="78">
        <v>662040.41616841406</v>
      </c>
      <c r="I37" s="88">
        <v>1.3149788585724799E-2</v>
      </c>
    </row>
    <row r="38" spans="4:16" s="28" customFormat="1" x14ac:dyDescent="0.25">
      <c r="E38" s="70" t="s">
        <v>180</v>
      </c>
      <c r="F38" s="78">
        <v>5011539.0297012497</v>
      </c>
      <c r="G38" s="86">
        <v>9.9541775879911698E-2</v>
      </c>
      <c r="H38" s="78">
        <v>5561139.4958146801</v>
      </c>
      <c r="I38" s="88">
        <v>0.110458224120088</v>
      </c>
    </row>
    <row r="39" spans="4:16" s="28" customFormat="1" x14ac:dyDescent="0.25">
      <c r="E39" s="70" t="s">
        <v>181</v>
      </c>
      <c r="F39" s="78">
        <v>2386447.1570005999</v>
      </c>
      <c r="G39" s="86">
        <v>4.7400845657100898E-2</v>
      </c>
      <c r="H39" s="78">
        <v>2648161.66467366</v>
      </c>
      <c r="I39" s="88">
        <v>5.25991543428991E-2</v>
      </c>
    </row>
    <row r="40" spans="4:16" s="28" customFormat="1" x14ac:dyDescent="0.25">
      <c r="E40" s="70" t="s">
        <v>182</v>
      </c>
      <c r="F40" s="78">
        <v>2028480.0834504999</v>
      </c>
      <c r="G40" s="86">
        <v>4.0290718808535603E-2</v>
      </c>
      <c r="H40" s="78">
        <v>2250937.4149726098</v>
      </c>
      <c r="I40" s="88">
        <v>4.4709281191464299E-2</v>
      </c>
    </row>
    <row r="41" spans="4:16" s="28" customFormat="1" ht="15.75" thickBot="1" x14ac:dyDescent="0.3">
      <c r="E41" s="72" t="s">
        <v>183</v>
      </c>
      <c r="F41" s="85">
        <v>1199689.6430543601</v>
      </c>
      <c r="G41" s="87">
        <v>2.3828855141429E-2</v>
      </c>
      <c r="H41" s="85">
        <v>556549.73423967103</v>
      </c>
      <c r="I41" s="89">
        <v>1.1054478191904299E-2</v>
      </c>
    </row>
    <row r="42" spans="4:16" s="28" customFormat="1" x14ac:dyDescent="0.25"/>
    <row r="43" spans="4:16" s="28" customFormat="1" x14ac:dyDescent="0.25"/>
    <row r="44" spans="4:16" s="28" customFormat="1" ht="15.75" thickBot="1" x14ac:dyDescent="0.3"/>
    <row r="45" spans="4:16" s="28" customFormat="1" x14ac:dyDescent="0.25">
      <c r="F45" s="30"/>
      <c r="G45" s="82" t="s">
        <v>268</v>
      </c>
      <c r="H45" s="83" t="s">
        <v>172</v>
      </c>
      <c r="I45" s="83" t="s">
        <v>163</v>
      </c>
      <c r="J45" s="83" t="s">
        <v>173</v>
      </c>
      <c r="K45" s="84" t="s">
        <v>163</v>
      </c>
    </row>
    <row r="46" spans="4:16" s="28" customFormat="1" x14ac:dyDescent="0.25">
      <c r="F46" s="30"/>
      <c r="G46" s="70" t="s">
        <v>174</v>
      </c>
      <c r="H46" s="78">
        <v>50346088.216742501</v>
      </c>
      <c r="I46" s="86">
        <v>1</v>
      </c>
      <c r="J46" s="78">
        <v>0</v>
      </c>
      <c r="K46" s="88">
        <v>0</v>
      </c>
    </row>
    <row r="47" spans="4:16" s="28" customFormat="1" x14ac:dyDescent="0.25">
      <c r="F47" s="30"/>
      <c r="G47" s="70" t="s">
        <v>195</v>
      </c>
      <c r="H47" s="78">
        <v>24363087.314997599</v>
      </c>
      <c r="I47" s="86">
        <v>0.48391221995467198</v>
      </c>
      <c r="J47" s="78">
        <v>-24363087.314997599</v>
      </c>
      <c r="K47" s="88">
        <v>-0.48391221995467198</v>
      </c>
    </row>
    <row r="48" spans="4:16" s="28" customFormat="1" x14ac:dyDescent="0.25">
      <c r="F48" s="30"/>
      <c r="G48" s="70" t="s">
        <v>175</v>
      </c>
      <c r="H48" s="78">
        <v>25983000.901744898</v>
      </c>
      <c r="I48" s="86">
        <v>0.51608778004532796</v>
      </c>
      <c r="J48" s="78">
        <v>24363087.314997599</v>
      </c>
      <c r="K48" s="88">
        <v>0.48391221995467198</v>
      </c>
    </row>
    <row r="49" spans="6:13" s="28" customFormat="1" x14ac:dyDescent="0.25">
      <c r="F49" s="30"/>
      <c r="G49" s="70" t="s">
        <v>176</v>
      </c>
      <c r="H49" s="78">
        <v>4027687.0573394001</v>
      </c>
      <c r="I49" s="86">
        <v>0.08</v>
      </c>
      <c r="J49" s="78">
        <v>0</v>
      </c>
      <c r="K49" s="88">
        <v>0</v>
      </c>
    </row>
    <row r="50" spans="6:13" s="28" customFormat="1" ht="15.75" thickBot="1" x14ac:dyDescent="0.3">
      <c r="F50" s="30"/>
      <c r="G50" s="70" t="s">
        <v>177</v>
      </c>
      <c r="H50" s="78">
        <v>15984693.2214191</v>
      </c>
      <c r="I50" s="86">
        <v>0.31749623034473201</v>
      </c>
      <c r="J50" s="78">
        <v>17737686.6218707</v>
      </c>
      <c r="K50" s="88">
        <v>0.35231509040998499</v>
      </c>
    </row>
    <row r="51" spans="6:13" s="28" customFormat="1" ht="15.75" thickBot="1" x14ac:dyDescent="0.3">
      <c r="F51" s="81" t="s">
        <v>171</v>
      </c>
      <c r="G51" s="70" t="s">
        <v>178</v>
      </c>
      <c r="H51" s="78">
        <v>959081.59328514501</v>
      </c>
      <c r="I51" s="86">
        <v>1.9049773820683898E-2</v>
      </c>
      <c r="J51" s="78">
        <v>1064261.19731224</v>
      </c>
      <c r="K51" s="88">
        <v>2.1138905424599098E-2</v>
      </c>
    </row>
    <row r="52" spans="6:13" s="28" customFormat="1" x14ac:dyDescent="0.25">
      <c r="F52" s="30"/>
      <c r="G52" s="70" t="s">
        <v>179</v>
      </c>
      <c r="H52" s="78">
        <v>596611.78925014904</v>
      </c>
      <c r="I52" s="86">
        <v>1.18502114142752E-2</v>
      </c>
      <c r="J52" s="78">
        <v>662040.41616841406</v>
      </c>
      <c r="K52" s="88">
        <v>1.3149788585724799E-2</v>
      </c>
    </row>
    <row r="53" spans="6:13" s="28" customFormat="1" x14ac:dyDescent="0.25">
      <c r="F53" s="30"/>
      <c r="G53" s="70" t="s">
        <v>180</v>
      </c>
      <c r="H53" s="78">
        <v>5011539.0297012497</v>
      </c>
      <c r="I53" s="86">
        <v>9.9541775879911698E-2</v>
      </c>
      <c r="J53" s="78">
        <v>5561139.4958146801</v>
      </c>
      <c r="K53" s="88">
        <v>0.110458224120088</v>
      </c>
    </row>
    <row r="54" spans="6:13" s="28" customFormat="1" x14ac:dyDescent="0.25">
      <c r="F54" s="30"/>
      <c r="G54" s="70" t="s">
        <v>181</v>
      </c>
      <c r="H54" s="78">
        <v>2386447.1570005999</v>
      </c>
      <c r="I54" s="86">
        <v>4.7400845657100898E-2</v>
      </c>
      <c r="J54" s="78">
        <v>2648161.66467366</v>
      </c>
      <c r="K54" s="88">
        <v>5.25991543428991E-2</v>
      </c>
    </row>
    <row r="55" spans="6:13" s="28" customFormat="1" x14ac:dyDescent="0.25">
      <c r="F55" s="30"/>
      <c r="G55" s="70" t="s">
        <v>182</v>
      </c>
      <c r="H55" s="78">
        <v>2028480.0834504999</v>
      </c>
      <c r="I55" s="86">
        <v>4.0290718808535603E-2</v>
      </c>
      <c r="J55" s="78">
        <v>2250937.4149726098</v>
      </c>
      <c r="K55" s="88">
        <v>4.4709281191464299E-2</v>
      </c>
    </row>
    <row r="56" spans="6:13" s="28" customFormat="1" ht="15.75" thickBot="1" x14ac:dyDescent="0.3">
      <c r="F56" s="30"/>
      <c r="G56" s="72" t="s">
        <v>183</v>
      </c>
      <c r="H56" s="85">
        <v>1199689.6430543601</v>
      </c>
      <c r="I56" s="87">
        <v>2.3828855141429E-2</v>
      </c>
      <c r="J56" s="85">
        <v>556549.73423967103</v>
      </c>
      <c r="K56" s="89">
        <v>1.1054478191904299E-2</v>
      </c>
    </row>
    <row r="57" spans="6:13" s="28" customFormat="1" x14ac:dyDescent="0.25"/>
    <row r="58" spans="6:13" s="28" customFormat="1" x14ac:dyDescent="0.25"/>
    <row r="59" spans="6:13" s="28" customFormat="1" ht="15.75" thickBot="1" x14ac:dyDescent="0.3"/>
    <row r="60" spans="6:13" s="28" customFormat="1" x14ac:dyDescent="0.25">
      <c r="H60" s="30"/>
      <c r="I60" s="82"/>
      <c r="J60" s="83" t="s">
        <v>172</v>
      </c>
      <c r="K60" s="83" t="s">
        <v>163</v>
      </c>
      <c r="L60" s="83" t="s">
        <v>173</v>
      </c>
      <c r="M60" s="84" t="s">
        <v>163</v>
      </c>
    </row>
    <row r="61" spans="6:13" s="28" customFormat="1" x14ac:dyDescent="0.25">
      <c r="H61" s="30"/>
      <c r="I61" s="70" t="s">
        <v>174</v>
      </c>
      <c r="J61" s="78">
        <v>63517732.059499003</v>
      </c>
      <c r="K61" s="86">
        <v>1</v>
      </c>
      <c r="L61" s="78">
        <v>0</v>
      </c>
      <c r="M61" s="88">
        <v>0</v>
      </c>
    </row>
    <row r="62" spans="6:13" s="28" customFormat="1" x14ac:dyDescent="0.25">
      <c r="H62" s="30"/>
      <c r="I62" s="70" t="s">
        <v>195</v>
      </c>
      <c r="J62" s="78">
        <v>30737006.727398202</v>
      </c>
      <c r="K62" s="86">
        <v>0.48391221995467198</v>
      </c>
      <c r="L62" s="78">
        <v>-30737006.727398202</v>
      </c>
      <c r="M62" s="88">
        <v>-0.48391221995467198</v>
      </c>
    </row>
    <row r="63" spans="6:13" s="28" customFormat="1" x14ac:dyDescent="0.25">
      <c r="H63" s="30"/>
      <c r="I63" s="70" t="s">
        <v>175</v>
      </c>
      <c r="J63" s="78">
        <v>32780725.332100801</v>
      </c>
      <c r="K63" s="86">
        <v>0.51608778004532796</v>
      </c>
      <c r="L63" s="78">
        <v>30737006.727398202</v>
      </c>
      <c r="M63" s="88">
        <v>0.48391221995467198</v>
      </c>
    </row>
    <row r="64" spans="6:13" s="28" customFormat="1" x14ac:dyDescent="0.25">
      <c r="H64" s="30"/>
      <c r="I64" s="70" t="s">
        <v>176</v>
      </c>
      <c r="J64" s="78">
        <v>5081418.5647599204</v>
      </c>
      <c r="K64" s="86">
        <v>0.08</v>
      </c>
      <c r="L64" s="78">
        <v>0</v>
      </c>
      <c r="M64" s="88">
        <v>0</v>
      </c>
    </row>
    <row r="65" spans="8:15" s="28" customFormat="1" ht="15.75" thickBot="1" x14ac:dyDescent="0.3">
      <c r="H65" s="30"/>
      <c r="I65" s="70" t="s">
        <v>177</v>
      </c>
      <c r="J65" s="78">
        <v>20166640.488937698</v>
      </c>
      <c r="K65" s="86">
        <v>0.31749623034473201</v>
      </c>
      <c r="L65" s="78">
        <v>22378255.5131796</v>
      </c>
      <c r="M65" s="88">
        <v>0.35231509040998499</v>
      </c>
    </row>
    <row r="66" spans="8:15" s="28" customFormat="1" ht="15.75" thickBot="1" x14ac:dyDescent="0.3">
      <c r="H66" s="81" t="s">
        <v>184</v>
      </c>
      <c r="I66" s="70" t="s">
        <v>178</v>
      </c>
      <c r="J66" s="78">
        <v>1209998.4293362601</v>
      </c>
      <c r="K66" s="86">
        <v>1.9049773820683898E-2</v>
      </c>
      <c r="L66" s="78">
        <v>1342695.33079078</v>
      </c>
      <c r="M66" s="88">
        <v>2.1138905424599098E-2</v>
      </c>
    </row>
    <row r="67" spans="8:15" s="28" customFormat="1" x14ac:dyDescent="0.25">
      <c r="H67" s="30"/>
      <c r="I67" s="70" t="s">
        <v>179</v>
      </c>
      <c r="J67" s="78">
        <v>752698.55346035003</v>
      </c>
      <c r="K67" s="86">
        <v>1.18502114142752E-2</v>
      </c>
      <c r="L67" s="78">
        <v>835244.74802712596</v>
      </c>
      <c r="M67" s="88">
        <v>1.3149788585724799E-2</v>
      </c>
    </row>
    <row r="68" spans="8:15" s="28" customFormat="1" x14ac:dyDescent="0.25">
      <c r="H68" s="30"/>
      <c r="I68" s="70" t="s">
        <v>180</v>
      </c>
      <c r="J68" s="78">
        <v>6322667.8490669299</v>
      </c>
      <c r="K68" s="86">
        <v>9.9541775879911698E-2</v>
      </c>
      <c r="L68" s="78">
        <v>7016055.88342785</v>
      </c>
      <c r="M68" s="88">
        <v>0.110458224120088</v>
      </c>
    </row>
    <row r="69" spans="8:15" s="28" customFormat="1" x14ac:dyDescent="0.25">
      <c r="H69" s="30"/>
      <c r="I69" s="70" t="s">
        <v>181</v>
      </c>
      <c r="J69" s="78">
        <v>3010794.2138414001</v>
      </c>
      <c r="K69" s="86">
        <v>4.7400845657100898E-2</v>
      </c>
      <c r="L69" s="78">
        <v>3340978.9921085001</v>
      </c>
      <c r="M69" s="88">
        <v>5.25991543428991E-2</v>
      </c>
    </row>
    <row r="70" spans="8:15" s="28" customFormat="1" x14ac:dyDescent="0.25">
      <c r="H70" s="30"/>
      <c r="I70" s="70" t="s">
        <v>182</v>
      </c>
      <c r="J70" s="78">
        <v>2559175.08176518</v>
      </c>
      <c r="K70" s="86">
        <v>4.0290718808535603E-2</v>
      </c>
      <c r="L70" s="78">
        <v>2839832.1432922301</v>
      </c>
      <c r="M70" s="88">
        <v>4.4709281191464299E-2</v>
      </c>
    </row>
    <row r="71" spans="8:15" s="28" customFormat="1" ht="15.75" thickBot="1" x14ac:dyDescent="0.3">
      <c r="H71" s="30"/>
      <c r="I71" s="72" t="s">
        <v>183</v>
      </c>
      <c r="J71" s="85">
        <v>1513554.8361579</v>
      </c>
      <c r="K71" s="87">
        <v>2.3828855141429E-2</v>
      </c>
      <c r="L71" s="85">
        <v>702155.38385095506</v>
      </c>
      <c r="M71" s="89">
        <v>1.1054478191904299E-2</v>
      </c>
    </row>
    <row r="72" spans="8:15" s="28" customFormat="1" x14ac:dyDescent="0.25"/>
    <row r="73" spans="8:15" s="28" customFormat="1" x14ac:dyDescent="0.25"/>
    <row r="74" spans="8:15" s="28" customFormat="1" ht="15.75" thickBot="1" x14ac:dyDescent="0.3"/>
    <row r="75" spans="8:15" s="28" customFormat="1" x14ac:dyDescent="0.25">
      <c r="J75" s="30"/>
      <c r="K75" s="82"/>
      <c r="L75" s="83" t="s">
        <v>172</v>
      </c>
      <c r="M75" s="83" t="s">
        <v>163</v>
      </c>
      <c r="N75" s="83" t="s">
        <v>173</v>
      </c>
      <c r="O75" s="84" t="s">
        <v>163</v>
      </c>
    </row>
    <row r="76" spans="8:15" s="28" customFormat="1" x14ac:dyDescent="0.25">
      <c r="J76" s="30"/>
      <c r="K76" s="70" t="s">
        <v>174</v>
      </c>
      <c r="L76" s="78">
        <v>71342568.645569101</v>
      </c>
      <c r="M76" s="86">
        <v>1</v>
      </c>
      <c r="N76" s="78">
        <v>0</v>
      </c>
      <c r="O76" s="88">
        <v>0</v>
      </c>
    </row>
    <row r="77" spans="8:15" s="28" customFormat="1" x14ac:dyDescent="0.25">
      <c r="J77" s="30"/>
      <c r="K77" s="70" t="s">
        <v>195</v>
      </c>
      <c r="L77" s="78">
        <v>34523540.7705459</v>
      </c>
      <c r="M77" s="86">
        <v>0.48391221995467198</v>
      </c>
      <c r="N77" s="78">
        <v>-34523540.7705459</v>
      </c>
      <c r="O77" s="88">
        <v>-0.48391221995467198</v>
      </c>
    </row>
    <row r="78" spans="8:15" s="28" customFormat="1" x14ac:dyDescent="0.25">
      <c r="J78" s="30"/>
      <c r="K78" s="70" t="s">
        <v>175</v>
      </c>
      <c r="L78" s="78">
        <v>36819027.875023201</v>
      </c>
      <c r="M78" s="86">
        <v>0.51608778004532796</v>
      </c>
      <c r="N78" s="78">
        <v>34523540.7705459</v>
      </c>
      <c r="O78" s="88">
        <v>0.48391221995467198</v>
      </c>
    </row>
    <row r="79" spans="8:15" s="28" customFormat="1" x14ac:dyDescent="0.25">
      <c r="J79" s="30"/>
      <c r="K79" s="70" t="s">
        <v>176</v>
      </c>
      <c r="L79" s="78">
        <v>5707405.4916455299</v>
      </c>
      <c r="M79" s="86">
        <v>0.08</v>
      </c>
      <c r="N79" s="78">
        <v>0</v>
      </c>
      <c r="O79" s="88">
        <v>0</v>
      </c>
    </row>
    <row r="80" spans="8:15" s="28" customFormat="1" ht="15.75" thickBot="1" x14ac:dyDescent="0.3">
      <c r="J80" s="30"/>
      <c r="K80" s="70" t="s">
        <v>177</v>
      </c>
      <c r="L80" s="78">
        <v>22650996.608078498</v>
      </c>
      <c r="M80" s="86">
        <v>0.31749623034473201</v>
      </c>
      <c r="N80" s="78">
        <v>25135063.5224442</v>
      </c>
      <c r="O80" s="88">
        <v>0.35231509040998499</v>
      </c>
    </row>
    <row r="81" spans="10:17" s="28" customFormat="1" ht="15.75" thickBot="1" x14ac:dyDescent="0.3">
      <c r="J81" s="81" t="s">
        <v>211</v>
      </c>
      <c r="K81" s="70" t="s">
        <v>178</v>
      </c>
      <c r="L81" s="78">
        <v>1359059.79648471</v>
      </c>
      <c r="M81" s="86">
        <v>1.9049773820683898E-2</v>
      </c>
      <c r="N81" s="78">
        <v>1508103.8113466499</v>
      </c>
      <c r="O81" s="88">
        <v>2.1138905424599098E-2</v>
      </c>
    </row>
    <row r="82" spans="10:17" s="28" customFormat="1" x14ac:dyDescent="0.25">
      <c r="J82" s="30"/>
      <c r="K82" s="70" t="s">
        <v>179</v>
      </c>
      <c r="L82" s="78">
        <v>845424.52128743601</v>
      </c>
      <c r="M82" s="86">
        <v>1.18502114142752E-2</v>
      </c>
      <c r="N82" s="78">
        <v>938139.69485179102</v>
      </c>
      <c r="O82" s="88">
        <v>1.3149788585724799E-2</v>
      </c>
    </row>
    <row r="83" spans="10:17" s="28" customFormat="1" x14ac:dyDescent="0.25">
      <c r="J83" s="30"/>
      <c r="K83" s="70" t="s">
        <v>180</v>
      </c>
      <c r="L83" s="78">
        <v>7101565.9788144501</v>
      </c>
      <c r="M83" s="86">
        <v>9.9541775879911698E-2</v>
      </c>
      <c r="N83" s="78">
        <v>7880373.43675505</v>
      </c>
      <c r="O83" s="88">
        <v>0.110458224120088</v>
      </c>
    </row>
    <row r="84" spans="10:17" s="28" customFormat="1" x14ac:dyDescent="0.25">
      <c r="J84" s="30"/>
      <c r="K84" s="70" t="s">
        <v>181</v>
      </c>
      <c r="L84" s="78">
        <v>3381698.0851497399</v>
      </c>
      <c r="M84" s="86">
        <v>4.7400845657100898E-2</v>
      </c>
      <c r="N84" s="78">
        <v>3752558.7794071599</v>
      </c>
      <c r="O84" s="88">
        <v>5.25991543428991E-2</v>
      </c>
    </row>
    <row r="85" spans="10:17" s="28" customFormat="1" x14ac:dyDescent="0.25">
      <c r="J85" s="30"/>
      <c r="K85" s="70" t="s">
        <v>182</v>
      </c>
      <c r="L85" s="78">
        <v>2874443.3723772699</v>
      </c>
      <c r="M85" s="86">
        <v>4.0290718808535603E-2</v>
      </c>
      <c r="N85" s="78">
        <v>3189674.9624960902</v>
      </c>
      <c r="O85" s="88">
        <v>4.4709281191464299E-2</v>
      </c>
    </row>
    <row r="86" spans="10:17" s="28" customFormat="1" ht="15.75" thickBot="1" x14ac:dyDescent="0.3">
      <c r="J86" s="30"/>
      <c r="K86" s="72" t="s">
        <v>183</v>
      </c>
      <c r="L86" s="85">
        <v>1700011.7336727199</v>
      </c>
      <c r="M86" s="87">
        <v>2.3828855141429E-2</v>
      </c>
      <c r="N86" s="85">
        <v>788654.86924688099</v>
      </c>
      <c r="O86" s="89">
        <v>1.1054478191904299E-2</v>
      </c>
    </row>
    <row r="87" spans="10:17" s="28" customFormat="1" x14ac:dyDescent="0.25"/>
    <row r="88" spans="10:17" s="28" customFormat="1" x14ac:dyDescent="0.25"/>
    <row r="89" spans="10:17" s="28" customFormat="1" ht="15.75" thickBot="1" x14ac:dyDescent="0.3"/>
    <row r="90" spans="10:17" s="28" customFormat="1" x14ac:dyDescent="0.25">
      <c r="L90" s="30"/>
      <c r="M90" s="82"/>
      <c r="N90" s="83" t="s">
        <v>172</v>
      </c>
      <c r="O90" s="83" t="s">
        <v>163</v>
      </c>
      <c r="P90" s="83" t="s">
        <v>173</v>
      </c>
      <c r="Q90" s="84" t="s">
        <v>163</v>
      </c>
    </row>
    <row r="91" spans="10:17" s="28" customFormat="1" x14ac:dyDescent="0.25">
      <c r="L91" s="30"/>
      <c r="M91" s="70" t="s">
        <v>174</v>
      </c>
      <c r="N91" s="78">
        <v>80135864.778756604</v>
      </c>
      <c r="O91" s="86">
        <v>1</v>
      </c>
      <c r="P91" s="78">
        <v>0</v>
      </c>
      <c r="Q91" s="88">
        <v>0</v>
      </c>
    </row>
    <row r="92" spans="10:17" s="28" customFormat="1" x14ac:dyDescent="0.25">
      <c r="L92" s="30"/>
      <c r="M92" s="70" t="s">
        <v>195</v>
      </c>
      <c r="N92" s="78">
        <v>38778724.223075502</v>
      </c>
      <c r="O92" s="86">
        <v>0.48391221995467198</v>
      </c>
      <c r="P92" s="78">
        <v>-38778724.223075502</v>
      </c>
      <c r="Q92" s="88">
        <v>-0.48391221995467198</v>
      </c>
    </row>
    <row r="93" spans="10:17" s="28" customFormat="1" x14ac:dyDescent="0.25">
      <c r="L93" s="30"/>
      <c r="M93" s="70" t="s">
        <v>175</v>
      </c>
      <c r="N93" s="78">
        <v>41357140.555681102</v>
      </c>
      <c r="O93" s="86">
        <v>0.51608778004532796</v>
      </c>
      <c r="P93" s="78">
        <v>38778724.223075502</v>
      </c>
      <c r="Q93" s="88">
        <v>0.48391221995467198</v>
      </c>
    </row>
    <row r="94" spans="10:17" s="28" customFormat="1" x14ac:dyDescent="0.25">
      <c r="L94" s="30"/>
      <c r="M94" s="70" t="s">
        <v>176</v>
      </c>
      <c r="N94" s="78">
        <v>6410869.1823005304</v>
      </c>
      <c r="O94" s="86">
        <v>0.08</v>
      </c>
      <c r="P94" s="78">
        <v>0</v>
      </c>
      <c r="Q94" s="88">
        <v>0</v>
      </c>
    </row>
    <row r="95" spans="10:17" s="28" customFormat="1" ht="15.75" thickBot="1" x14ac:dyDescent="0.3">
      <c r="L95" s="30"/>
      <c r="M95" s="70" t="s">
        <v>177</v>
      </c>
      <c r="N95" s="78">
        <v>25442834.9826704</v>
      </c>
      <c r="O95" s="86">
        <v>0.31749623034473201</v>
      </c>
      <c r="P95" s="78">
        <v>28233074.44461</v>
      </c>
      <c r="Q95" s="88">
        <v>0.35231509040998499</v>
      </c>
    </row>
    <row r="96" spans="10:17" s="28" customFormat="1" ht="15.75" thickBot="1" x14ac:dyDescent="0.3">
      <c r="L96" s="81" t="s">
        <v>212</v>
      </c>
      <c r="M96" s="70" t="s">
        <v>178</v>
      </c>
      <c r="N96" s="78">
        <v>1526570.0989602299</v>
      </c>
      <c r="O96" s="86">
        <v>1.9049773820683898E-2</v>
      </c>
      <c r="P96" s="78">
        <v>1693984.4666766</v>
      </c>
      <c r="Q96" s="88">
        <v>2.1138905424599098E-2</v>
      </c>
    </row>
    <row r="97" spans="12:19" s="28" customFormat="1" x14ac:dyDescent="0.25">
      <c r="L97" s="30"/>
      <c r="M97" s="70" t="s">
        <v>179</v>
      </c>
      <c r="N97" s="78">
        <v>949626.93949403695</v>
      </c>
      <c r="O97" s="86">
        <v>1.18502114142752E-2</v>
      </c>
      <c r="P97" s="78">
        <v>1053769.6799748801</v>
      </c>
      <c r="Q97" s="88">
        <v>1.3149788585724799E-2</v>
      </c>
    </row>
    <row r="98" spans="12:19" s="28" customFormat="1" x14ac:dyDescent="0.25">
      <c r="L98" s="30"/>
      <c r="M98" s="70" t="s">
        <v>180</v>
      </c>
      <c r="N98" s="78">
        <v>7976866.2917499002</v>
      </c>
      <c r="O98" s="86">
        <v>9.9541775879911698E-2</v>
      </c>
      <c r="P98" s="78">
        <v>8851665.3117889706</v>
      </c>
      <c r="Q98" s="88">
        <v>0.110458224120088</v>
      </c>
    </row>
    <row r="99" spans="12:19" s="28" customFormat="1" x14ac:dyDescent="0.25">
      <c r="L99" s="30"/>
      <c r="M99" s="70" t="s">
        <v>181</v>
      </c>
      <c r="N99" s="78">
        <v>3798507.7579761501</v>
      </c>
      <c r="O99" s="86">
        <v>4.7400845657100898E-2</v>
      </c>
      <c r="P99" s="78">
        <v>4215078.71989951</v>
      </c>
      <c r="Q99" s="88">
        <v>5.25991543428991E-2</v>
      </c>
    </row>
    <row r="100" spans="12:19" x14ac:dyDescent="0.25">
      <c r="L100" s="30"/>
      <c r="M100" s="70" t="s">
        <v>182</v>
      </c>
      <c r="N100" s="78">
        <v>3228731.5942797102</v>
      </c>
      <c r="O100" s="86">
        <v>4.0290718808535603E-2</v>
      </c>
      <c r="P100" s="78">
        <v>3582816.91191458</v>
      </c>
      <c r="Q100" s="88">
        <v>4.4709281191464202E-2</v>
      </c>
    </row>
    <row r="101" spans="12:19" ht="15.75" thickBot="1" x14ac:dyDescent="0.3">
      <c r="L101" s="30"/>
      <c r="M101" s="72" t="s">
        <v>183</v>
      </c>
      <c r="N101" s="85">
        <v>1909545.91344613</v>
      </c>
      <c r="O101" s="87">
        <v>2.3828855141429E-2</v>
      </c>
      <c r="P101" s="85">
        <v>885860.16958615906</v>
      </c>
      <c r="Q101" s="89">
        <v>1.1054478191904299E-2</v>
      </c>
    </row>
    <row r="104" spans="12:19" ht="15.75" thickBot="1" x14ac:dyDescent="0.3"/>
    <row r="105" spans="12:19" x14ac:dyDescent="0.25">
      <c r="N105" s="30"/>
      <c r="O105" s="82"/>
      <c r="P105" s="83" t="s">
        <v>172</v>
      </c>
      <c r="Q105" s="83" t="s">
        <v>163</v>
      </c>
      <c r="R105" s="83" t="s">
        <v>173</v>
      </c>
      <c r="S105" s="84" t="s">
        <v>163</v>
      </c>
    </row>
    <row r="106" spans="12:19" x14ac:dyDescent="0.25">
      <c r="N106" s="30"/>
      <c r="O106" s="70" t="s">
        <v>174</v>
      </c>
      <c r="P106" s="78">
        <v>90004588.662545204</v>
      </c>
      <c r="Q106" s="86">
        <v>1</v>
      </c>
      <c r="R106" s="78">
        <v>0</v>
      </c>
      <c r="S106" s="88">
        <v>0</v>
      </c>
    </row>
    <row r="107" spans="12:19" x14ac:dyDescent="0.25">
      <c r="N107" s="30"/>
      <c r="O107" s="70" t="s">
        <v>195</v>
      </c>
      <c r="P107" s="78">
        <v>43554320.305799402</v>
      </c>
      <c r="Q107" s="86">
        <v>0.48391221995467198</v>
      </c>
      <c r="R107" s="78">
        <v>-43554320.305799402</v>
      </c>
      <c r="S107" s="88">
        <v>-0.48391221995467198</v>
      </c>
    </row>
    <row r="108" spans="12:19" x14ac:dyDescent="0.25">
      <c r="N108" s="30"/>
      <c r="O108" s="70" t="s">
        <v>175</v>
      </c>
      <c r="P108" s="78">
        <v>46450268.356745899</v>
      </c>
      <c r="Q108" s="86">
        <v>0.51608778004532796</v>
      </c>
      <c r="R108" s="78">
        <v>43554320.305799402</v>
      </c>
      <c r="S108" s="88">
        <v>0.48391221995467198</v>
      </c>
    </row>
    <row r="109" spans="12:19" x14ac:dyDescent="0.25">
      <c r="N109" s="30"/>
      <c r="O109" s="70" t="s">
        <v>176</v>
      </c>
      <c r="P109" s="78">
        <v>7200367.0930036204</v>
      </c>
      <c r="Q109" s="86">
        <v>0.08</v>
      </c>
      <c r="R109" s="78">
        <v>0</v>
      </c>
      <c r="S109" s="88">
        <v>0</v>
      </c>
    </row>
    <row r="110" spans="12:19" ht="15.75" thickBot="1" x14ac:dyDescent="0.3">
      <c r="N110" s="30"/>
      <c r="O110" s="70" t="s">
        <v>177</v>
      </c>
      <c r="P110" s="78">
        <v>28576117.6140863</v>
      </c>
      <c r="Q110" s="86">
        <v>0.31749623034473201</v>
      </c>
      <c r="R110" s="78">
        <v>31709974.791958101</v>
      </c>
      <c r="S110" s="88">
        <v>0.35231509040998499</v>
      </c>
    </row>
    <row r="111" spans="12:19" ht="15.75" thickBot="1" x14ac:dyDescent="0.3">
      <c r="N111" s="81" t="s">
        <v>213</v>
      </c>
      <c r="O111" s="70" t="s">
        <v>178</v>
      </c>
      <c r="P111" s="78">
        <v>1714567.05684518</v>
      </c>
      <c r="Q111" s="86">
        <v>1.9049773820683898E-2</v>
      </c>
      <c r="R111" s="78">
        <v>1902598.4875174901</v>
      </c>
      <c r="S111" s="88">
        <v>2.1138905424599098E-2</v>
      </c>
    </row>
    <row r="112" spans="12:19" x14ac:dyDescent="0.25">
      <c r="N112" s="30"/>
      <c r="O112" s="70" t="s">
        <v>179</v>
      </c>
      <c r="P112" s="78">
        <v>1066573.4039060399</v>
      </c>
      <c r="Q112" s="86">
        <v>1.18502114142752E-2</v>
      </c>
      <c r="R112" s="78">
        <v>1183541.31265759</v>
      </c>
      <c r="S112" s="88">
        <v>1.3149788585724799E-2</v>
      </c>
    </row>
    <row r="113" spans="14:22" x14ac:dyDescent="0.25">
      <c r="N113" s="30"/>
      <c r="O113" s="70" t="s">
        <v>180</v>
      </c>
      <c r="P113" s="78">
        <v>8959216.5928107202</v>
      </c>
      <c r="Q113" s="86">
        <v>9.9541775879911698E-2</v>
      </c>
      <c r="R113" s="78">
        <v>9941747.0263237692</v>
      </c>
      <c r="S113" s="88">
        <v>0.110458224120088</v>
      </c>
    </row>
    <row r="114" spans="14:22" x14ac:dyDescent="0.25">
      <c r="N114" s="30"/>
      <c r="O114" s="70" t="s">
        <v>181</v>
      </c>
      <c r="P114" s="78">
        <v>4266293.6156241596</v>
      </c>
      <c r="Q114" s="86">
        <v>4.7400845657100898E-2</v>
      </c>
      <c r="R114" s="78">
        <v>4734165.2506303703</v>
      </c>
      <c r="S114" s="88">
        <v>5.25991543428991E-2</v>
      </c>
      <c r="U114" s="28"/>
      <c r="V114" s="28"/>
    </row>
    <row r="115" spans="14:22" x14ac:dyDescent="0.25">
      <c r="N115" s="30"/>
      <c r="O115" s="70" t="s">
        <v>182</v>
      </c>
      <c r="P115" s="78">
        <v>3626349.5732805301</v>
      </c>
      <c r="Q115" s="86">
        <v>4.02907188085357E-2</v>
      </c>
      <c r="R115" s="78">
        <v>4024040.4630358098</v>
      </c>
      <c r="S115" s="88">
        <v>4.4709281191464202E-2</v>
      </c>
      <c r="U115" s="28"/>
      <c r="V115" s="28"/>
    </row>
    <row r="116" spans="14:22" ht="15.75" thickBot="1" x14ac:dyDescent="0.3">
      <c r="N116" s="30"/>
      <c r="O116" s="72" t="s">
        <v>183</v>
      </c>
      <c r="P116" s="85">
        <v>2144706.30530369</v>
      </c>
      <c r="Q116" s="87">
        <v>2.3828855141429E-2</v>
      </c>
      <c r="R116" s="85">
        <v>994953.76254142495</v>
      </c>
      <c r="S116" s="89">
        <v>1.1054478191904299E-2</v>
      </c>
      <c r="U116" s="28"/>
      <c r="V116" s="28"/>
    </row>
    <row r="117" spans="14:22" x14ac:dyDescent="0.25">
      <c r="Q117" s="28"/>
      <c r="R117" s="28"/>
      <c r="S117" s="28"/>
      <c r="U117" s="28"/>
      <c r="V117" s="28"/>
    </row>
    <row r="118" spans="14:22" x14ac:dyDescent="0.25">
      <c r="Q118" s="28"/>
      <c r="R118" s="28"/>
      <c r="S118" s="28"/>
      <c r="U118" s="28"/>
      <c r="V118" s="28"/>
    </row>
    <row r="119" spans="14:22" ht="15.75" thickBot="1" x14ac:dyDescent="0.3">
      <c r="Q119" s="28"/>
      <c r="R119" s="28"/>
      <c r="S119" s="28"/>
      <c r="U119" s="28"/>
      <c r="V119" s="28"/>
    </row>
    <row r="120" spans="14:22" x14ac:dyDescent="0.25">
      <c r="P120" s="30"/>
      <c r="Q120" s="82"/>
      <c r="R120" s="83" t="s">
        <v>172</v>
      </c>
      <c r="S120" s="83" t="s">
        <v>163</v>
      </c>
      <c r="T120" s="83" t="s">
        <v>173</v>
      </c>
      <c r="U120" s="84" t="s">
        <v>163</v>
      </c>
    </row>
    <row r="121" spans="14:22" x14ac:dyDescent="0.25">
      <c r="P121" s="30"/>
      <c r="Q121" s="70" t="s">
        <v>174</v>
      </c>
      <c r="R121" s="78">
        <v>101092536.166219</v>
      </c>
      <c r="S121" s="86">
        <v>1</v>
      </c>
      <c r="T121" s="78">
        <v>0</v>
      </c>
      <c r="U121" s="88">
        <v>0</v>
      </c>
    </row>
    <row r="122" spans="14:22" x14ac:dyDescent="0.25">
      <c r="P122" s="30"/>
      <c r="Q122" s="70" t="s">
        <v>195</v>
      </c>
      <c r="R122" s="78">
        <v>48919913.597043</v>
      </c>
      <c r="S122" s="86">
        <v>0.48391221995467198</v>
      </c>
      <c r="T122" s="78">
        <v>-48919913.597043</v>
      </c>
      <c r="U122" s="88">
        <v>-0.48391221995467198</v>
      </c>
    </row>
    <row r="123" spans="14:22" x14ac:dyDescent="0.25">
      <c r="P123" s="30"/>
      <c r="Q123" s="70" t="s">
        <v>175</v>
      </c>
      <c r="R123" s="78">
        <v>52172622.569176003</v>
      </c>
      <c r="S123" s="86">
        <v>0.51608778004532796</v>
      </c>
      <c r="T123" s="78">
        <v>48919913.597043</v>
      </c>
      <c r="U123" s="88">
        <v>0.48391221995467198</v>
      </c>
    </row>
    <row r="124" spans="14:22" x14ac:dyDescent="0.25">
      <c r="P124" s="30"/>
      <c r="Q124" s="70" t="s">
        <v>176</v>
      </c>
      <c r="R124" s="78">
        <v>8087402.8932975102</v>
      </c>
      <c r="S124" s="86">
        <v>0.08</v>
      </c>
      <c r="T124" s="78">
        <v>0</v>
      </c>
      <c r="U124" s="88">
        <v>0</v>
      </c>
    </row>
    <row r="125" spans="14:22" ht="15.75" thickBot="1" x14ac:dyDescent="0.3">
      <c r="P125" s="30"/>
      <c r="Q125" s="70" t="s">
        <v>177</v>
      </c>
      <c r="R125" s="78">
        <v>32096499.148763001</v>
      </c>
      <c r="S125" s="86">
        <v>0.31749623034473201</v>
      </c>
      <c r="T125" s="78">
        <v>35616426.019176103</v>
      </c>
      <c r="U125" s="88">
        <v>0.35231509040998499</v>
      </c>
    </row>
    <row r="126" spans="14:22" ht="15.75" thickBot="1" x14ac:dyDescent="0.3">
      <c r="P126" s="81" t="s">
        <v>214</v>
      </c>
      <c r="Q126" s="70" t="s">
        <v>178</v>
      </c>
      <c r="R126" s="78">
        <v>1925789.9489257799</v>
      </c>
      <c r="S126" s="86">
        <v>1.9049773820683898E-2</v>
      </c>
      <c r="T126" s="78">
        <v>2136985.5611505602</v>
      </c>
      <c r="U126" s="88">
        <v>2.1138905424599098E-2</v>
      </c>
    </row>
    <row r="127" spans="14:22" x14ac:dyDescent="0.25">
      <c r="P127" s="30"/>
      <c r="Q127" s="70" t="s">
        <v>179</v>
      </c>
      <c r="R127" s="78">
        <v>1197967.92597496</v>
      </c>
      <c r="S127" s="86">
        <v>1.18502114142752E-2</v>
      </c>
      <c r="T127" s="78">
        <v>1329345.47818052</v>
      </c>
      <c r="U127" s="88">
        <v>1.3149788585724799E-2</v>
      </c>
    </row>
    <row r="128" spans="14:22" x14ac:dyDescent="0.25">
      <c r="P128" s="30"/>
      <c r="Q128" s="70" t="s">
        <v>180</v>
      </c>
      <c r="R128" s="78">
        <v>10062930.5781896</v>
      </c>
      <c r="S128" s="86">
        <v>9.9541775879911906E-2</v>
      </c>
      <c r="T128" s="78">
        <v>11166502.0167163</v>
      </c>
      <c r="U128" s="88">
        <v>0.110458224120088</v>
      </c>
    </row>
    <row r="129" spans="16:26" x14ac:dyDescent="0.25">
      <c r="P129" s="30"/>
      <c r="Q129" s="70" t="s">
        <v>181</v>
      </c>
      <c r="R129" s="78">
        <v>4791871.7038998296</v>
      </c>
      <c r="S129" s="86">
        <v>4.7400845657100898E-2</v>
      </c>
      <c r="T129" s="78">
        <v>5317381.9127220605</v>
      </c>
      <c r="U129" s="88">
        <v>5.25991543428991E-2</v>
      </c>
      <c r="W129" s="28"/>
      <c r="X129" s="28"/>
    </row>
    <row r="130" spans="16:26" x14ac:dyDescent="0.25">
      <c r="P130" s="30"/>
      <c r="Q130" s="70" t="s">
        <v>182</v>
      </c>
      <c r="R130" s="78">
        <v>4073090.94831486</v>
      </c>
      <c r="S130" s="86">
        <v>4.0290718808535797E-2</v>
      </c>
      <c r="T130" s="78">
        <v>4519774.6258137496</v>
      </c>
      <c r="U130" s="88">
        <v>4.4709281191464299E-2</v>
      </c>
      <c r="W130" s="28"/>
      <c r="X130" s="28"/>
    </row>
    <row r="131" spans="16:26" ht="15.75" thickBot="1" x14ac:dyDescent="0.3">
      <c r="P131" s="30"/>
      <c r="Q131" s="72" t="s">
        <v>183</v>
      </c>
      <c r="R131" s="85">
        <v>2408919.4001845</v>
      </c>
      <c r="S131" s="87">
        <v>2.3828855141429E-2</v>
      </c>
      <c r="T131" s="85">
        <v>1117525.2364137699</v>
      </c>
      <c r="U131" s="89">
        <v>1.1054478191904299E-2</v>
      </c>
      <c r="W131" s="28"/>
      <c r="X131" s="28"/>
    </row>
    <row r="132" spans="16:26" x14ac:dyDescent="0.25">
      <c r="S132" s="28"/>
      <c r="U132" s="28"/>
      <c r="V132" s="28"/>
      <c r="W132" s="28"/>
      <c r="X132" s="28"/>
    </row>
    <row r="133" spans="16:26" x14ac:dyDescent="0.25">
      <c r="S133" s="28"/>
      <c r="U133" s="28"/>
      <c r="V133" s="28"/>
      <c r="W133" s="28"/>
      <c r="X133" s="28"/>
    </row>
    <row r="134" spans="16:26" ht="15.75" thickBot="1" x14ac:dyDescent="0.3">
      <c r="S134" s="28"/>
      <c r="U134" s="28"/>
      <c r="V134" s="28"/>
      <c r="W134" s="28"/>
      <c r="X134" s="28"/>
    </row>
    <row r="135" spans="16:26" x14ac:dyDescent="0.25">
      <c r="R135" s="30"/>
      <c r="S135" s="82"/>
      <c r="T135" s="83" t="s">
        <v>172</v>
      </c>
      <c r="U135" s="83" t="s">
        <v>163</v>
      </c>
      <c r="V135" s="83" t="s">
        <v>173</v>
      </c>
      <c r="W135" s="84" t="s">
        <v>163</v>
      </c>
      <c r="X135" s="28"/>
    </row>
    <row r="136" spans="16:26" x14ac:dyDescent="0.25">
      <c r="R136" s="30"/>
      <c r="S136" s="70" t="s">
        <v>174</v>
      </c>
      <c r="T136" s="78">
        <v>113549984.976887</v>
      </c>
      <c r="U136" s="86">
        <v>1</v>
      </c>
      <c r="V136" s="78">
        <v>0</v>
      </c>
      <c r="W136" s="88">
        <v>0</v>
      </c>
      <c r="X136" s="28"/>
    </row>
    <row r="137" spans="16:26" x14ac:dyDescent="0.25">
      <c r="R137" s="30"/>
      <c r="S137" s="70" t="s">
        <v>195</v>
      </c>
      <c r="T137" s="78">
        <v>54948225.305985101</v>
      </c>
      <c r="U137" s="86">
        <v>0.48391221995467198</v>
      </c>
      <c r="V137" s="78">
        <v>-54948225.305985101</v>
      </c>
      <c r="W137" s="88">
        <v>-0.48391221995467198</v>
      </c>
      <c r="X137" s="28"/>
    </row>
    <row r="138" spans="16:26" x14ac:dyDescent="0.25">
      <c r="R138" s="30"/>
      <c r="S138" s="70" t="s">
        <v>175</v>
      </c>
      <c r="T138" s="78">
        <v>58601759.670901999</v>
      </c>
      <c r="U138" s="86">
        <v>0.51608778004532796</v>
      </c>
      <c r="V138" s="78">
        <v>54948225.305985101</v>
      </c>
      <c r="W138" s="88">
        <v>0.48391221995467198</v>
      </c>
      <c r="X138" s="28"/>
    </row>
    <row r="139" spans="16:26" x14ac:dyDescent="0.25">
      <c r="R139" s="30"/>
      <c r="S139" s="70" t="s">
        <v>176</v>
      </c>
      <c r="T139" s="78">
        <v>9083998.7981509697</v>
      </c>
      <c r="U139" s="86">
        <v>0.08</v>
      </c>
      <c r="V139" s="78">
        <v>0</v>
      </c>
      <c r="W139" s="88">
        <v>0</v>
      </c>
      <c r="X139" s="28"/>
    </row>
    <row r="140" spans="16:26" ht="15.75" thickBot="1" x14ac:dyDescent="0.3">
      <c r="R140" s="30"/>
      <c r="S140" s="70" t="s">
        <v>177</v>
      </c>
      <c r="T140" s="78">
        <v>36051692.185862601</v>
      </c>
      <c r="U140" s="86">
        <v>0.31749623034473201</v>
      </c>
      <c r="V140" s="78">
        <v>40005373.223184399</v>
      </c>
      <c r="W140" s="88">
        <v>0.35231509040998499</v>
      </c>
      <c r="X140" s="28"/>
    </row>
    <row r="141" spans="16:26" ht="15.75" thickBot="1" x14ac:dyDescent="0.3">
      <c r="R141" s="81" t="s">
        <v>215</v>
      </c>
      <c r="S141" s="70" t="s">
        <v>178</v>
      </c>
      <c r="T141" s="78">
        <v>2163101.5311517599</v>
      </c>
      <c r="U141" s="86">
        <v>1.9049773820683898E-2</v>
      </c>
      <c r="V141" s="78">
        <v>2400322.3933910602</v>
      </c>
      <c r="W141" s="88">
        <v>2.1138905424599098E-2</v>
      </c>
      <c r="X141" s="28"/>
    </row>
    <row r="142" spans="16:26" x14ac:dyDescent="0.25">
      <c r="R142" s="30"/>
      <c r="S142" s="70" t="s">
        <v>179</v>
      </c>
      <c r="T142" s="78">
        <v>1345591.3280638901</v>
      </c>
      <c r="U142" s="86">
        <v>1.18502114142752E-2</v>
      </c>
      <c r="V142" s="78">
        <v>1493158.2963582899</v>
      </c>
      <c r="W142" s="88">
        <v>1.3149788585724799E-2</v>
      </c>
      <c r="X142" s="28"/>
    </row>
    <row r="143" spans="16:26" x14ac:dyDescent="0.25">
      <c r="R143" s="30"/>
      <c r="S143" s="70" t="s">
        <v>180</v>
      </c>
      <c r="T143" s="78">
        <v>11302967.1557367</v>
      </c>
      <c r="U143" s="86">
        <v>9.9541775879911906E-2</v>
      </c>
      <c r="V143" s="78">
        <v>12542529.689409699</v>
      </c>
      <c r="W143" s="88">
        <v>0.110458224120088</v>
      </c>
      <c r="X143" s="28"/>
    </row>
    <row r="144" spans="16:26" x14ac:dyDescent="0.25">
      <c r="R144" s="30"/>
      <c r="S144" s="70" t="s">
        <v>181</v>
      </c>
      <c r="T144" s="78">
        <v>5382365.3122555502</v>
      </c>
      <c r="U144" s="86">
        <v>4.7400845657100898E-2</v>
      </c>
      <c r="V144" s="78">
        <v>5972633.1854331596</v>
      </c>
      <c r="W144" s="88">
        <v>5.25991543428991E-2</v>
      </c>
      <c r="X144" s="28"/>
      <c r="Y144" s="28"/>
      <c r="Z144" s="28"/>
    </row>
    <row r="145" spans="18:28" x14ac:dyDescent="0.25">
      <c r="R145" s="30"/>
      <c r="S145" s="70" t="s">
        <v>182</v>
      </c>
      <c r="T145" s="78">
        <v>4575010.5154172303</v>
      </c>
      <c r="U145" s="86">
        <v>4.0290718808535797E-2</v>
      </c>
      <c r="V145" s="78">
        <v>5076738.2076182002</v>
      </c>
      <c r="W145" s="88">
        <v>4.4709281191464403E-2</v>
      </c>
      <c r="X145" s="28"/>
      <c r="Y145" s="28"/>
      <c r="Z145" s="28"/>
    </row>
    <row r="146" spans="18:28" ht="15.75" thickBot="1" x14ac:dyDescent="0.3">
      <c r="R146" s="30"/>
      <c r="S146" s="72" t="s">
        <v>183</v>
      </c>
      <c r="T146" s="85">
        <v>2705766.1433256799</v>
      </c>
      <c r="U146" s="87">
        <v>2.3828855141429E-2</v>
      </c>
      <c r="V146" s="85">
        <v>1255235.8326180601</v>
      </c>
      <c r="W146" s="89">
        <v>1.1054478191904299E-2</v>
      </c>
      <c r="X146" s="28"/>
      <c r="Y146" s="28"/>
      <c r="Z146" s="28"/>
    </row>
    <row r="147" spans="18:28" x14ac:dyDescent="0.25">
      <c r="V147" s="28"/>
      <c r="W147" s="28"/>
      <c r="X147" s="28"/>
      <c r="Y147" s="28"/>
      <c r="Z147" s="28"/>
    </row>
    <row r="148" spans="18:28" x14ac:dyDescent="0.25">
      <c r="V148" s="28"/>
      <c r="W148" s="28"/>
      <c r="X148" s="28"/>
      <c r="Y148" s="28"/>
      <c r="Z148" s="28"/>
    </row>
    <row r="149" spans="18:28" ht="15.75" thickBot="1" x14ac:dyDescent="0.3">
      <c r="V149" s="28"/>
      <c r="W149" s="28"/>
      <c r="X149" s="28"/>
      <c r="Y149" s="28"/>
      <c r="Z149" s="28"/>
    </row>
    <row r="150" spans="18:28" x14ac:dyDescent="0.25">
      <c r="U150" s="30"/>
      <c r="V150" s="82"/>
      <c r="W150" s="83" t="s">
        <v>172</v>
      </c>
      <c r="X150" s="83" t="s">
        <v>163</v>
      </c>
      <c r="Y150" s="83" t="s">
        <v>173</v>
      </c>
      <c r="Z150" s="84" t="s">
        <v>163</v>
      </c>
    </row>
    <row r="151" spans="18:28" x14ac:dyDescent="0.25">
      <c r="U151" s="30"/>
      <c r="V151" s="70" t="s">
        <v>174</v>
      </c>
      <c r="W151" s="78">
        <v>127534551.22410899</v>
      </c>
      <c r="X151" s="86">
        <v>1</v>
      </c>
      <c r="Y151" s="78">
        <v>0</v>
      </c>
      <c r="Z151" s="88">
        <v>0</v>
      </c>
    </row>
    <row r="152" spans="18:28" x14ac:dyDescent="0.25">
      <c r="U152" s="30"/>
      <c r="V152" s="70" t="s">
        <v>195</v>
      </c>
      <c r="W152" s="78">
        <v>61715527.803781196</v>
      </c>
      <c r="X152" s="86">
        <v>0.48391221995467198</v>
      </c>
      <c r="Y152" s="78">
        <v>-61715527.803781196</v>
      </c>
      <c r="Z152" s="88">
        <v>-0.48391221995467198</v>
      </c>
    </row>
    <row r="153" spans="18:28" x14ac:dyDescent="0.25">
      <c r="U153" s="30"/>
      <c r="V153" s="70" t="s">
        <v>175</v>
      </c>
      <c r="W153" s="78">
        <v>65819023.420327298</v>
      </c>
      <c r="X153" s="86">
        <v>0.51608778004532796</v>
      </c>
      <c r="Y153" s="78">
        <v>61715527.803781196</v>
      </c>
      <c r="Z153" s="88">
        <v>0.48391221995467198</v>
      </c>
    </row>
    <row r="154" spans="18:28" x14ac:dyDescent="0.25">
      <c r="U154" s="30"/>
      <c r="V154" s="70" t="s">
        <v>176</v>
      </c>
      <c r="W154" s="78">
        <v>10202764.097928699</v>
      </c>
      <c r="X154" s="86">
        <v>0.08</v>
      </c>
      <c r="Y154" s="78">
        <v>0</v>
      </c>
      <c r="Z154" s="88">
        <v>0</v>
      </c>
    </row>
    <row r="155" spans="18:28" ht="15.75" thickBot="1" x14ac:dyDescent="0.3">
      <c r="U155" s="30"/>
      <c r="V155" s="70" t="s">
        <v>177</v>
      </c>
      <c r="W155" s="78">
        <v>40491739.252361603</v>
      </c>
      <c r="X155" s="86">
        <v>0.31749623034473201</v>
      </c>
      <c r="Y155" s="78">
        <v>44932346.944918603</v>
      </c>
      <c r="Z155" s="88">
        <v>0.35231509040998499</v>
      </c>
    </row>
    <row r="156" spans="18:28" ht="15.75" thickBot="1" x14ac:dyDescent="0.3">
      <c r="U156" s="81" t="s">
        <v>216</v>
      </c>
      <c r="V156" s="70" t="s">
        <v>178</v>
      </c>
      <c r="W156" s="78">
        <v>2429504.3551416998</v>
      </c>
      <c r="X156" s="86">
        <v>1.9049773820683898E-2</v>
      </c>
      <c r="Y156" s="78">
        <v>2695940.8166951202</v>
      </c>
      <c r="Z156" s="88">
        <v>2.1138905424599098E-2</v>
      </c>
    </row>
    <row r="157" spans="18:28" x14ac:dyDescent="0.25">
      <c r="U157" s="30"/>
      <c r="V157" s="70" t="s">
        <v>179</v>
      </c>
      <c r="W157" s="78">
        <v>1511311.3946304</v>
      </c>
      <c r="X157" s="86">
        <v>1.18502114142752E-2</v>
      </c>
      <c r="Y157" s="78">
        <v>1677052.3859723201</v>
      </c>
      <c r="Z157" s="88">
        <v>1.3149788585724799E-2</v>
      </c>
    </row>
    <row r="158" spans="18:28" x14ac:dyDescent="0.25">
      <c r="U158" s="30"/>
      <c r="V158" s="70" t="s">
        <v>180</v>
      </c>
      <c r="W158" s="78">
        <v>12695015.714895301</v>
      </c>
      <c r="X158" s="86">
        <v>9.9541775879911795E-2</v>
      </c>
      <c r="Y158" s="78">
        <v>14087240.0421675</v>
      </c>
      <c r="Z158" s="88">
        <v>0.110458224120088</v>
      </c>
    </row>
    <row r="159" spans="18:28" x14ac:dyDescent="0.25">
      <c r="U159" s="30"/>
      <c r="V159" s="70" t="s">
        <v>181</v>
      </c>
      <c r="W159" s="78">
        <v>6045245.5785215897</v>
      </c>
      <c r="X159" s="86">
        <v>4.7400845657100898E-2</v>
      </c>
      <c r="Y159" s="78">
        <v>6708209.5438892599</v>
      </c>
      <c r="Z159" s="88">
        <v>5.25991543428991E-2</v>
      </c>
      <c r="AA159" s="28"/>
      <c r="AB159" s="28"/>
    </row>
    <row r="160" spans="18:28" x14ac:dyDescent="0.25">
      <c r="U160" s="30"/>
      <c r="V160" s="70" t="s">
        <v>182</v>
      </c>
      <c r="W160" s="78">
        <v>5138458.7417433504</v>
      </c>
      <c r="X160" s="86">
        <v>4.02907188085357E-2</v>
      </c>
      <c r="Y160" s="78">
        <v>5701978.1123058898</v>
      </c>
      <c r="Z160" s="88">
        <v>4.4709281191464403E-2</v>
      </c>
      <c r="AA160" s="28"/>
      <c r="AB160" s="28"/>
    </row>
    <row r="161" spans="21:30" ht="15.75" thickBot="1" x14ac:dyDescent="0.3">
      <c r="U161" s="30"/>
      <c r="V161" s="72" t="s">
        <v>183</v>
      </c>
      <c r="W161" s="85">
        <v>3039002.3466464402</v>
      </c>
      <c r="X161" s="87">
        <v>2.3828855141429E-2</v>
      </c>
      <c r="Y161" s="85">
        <v>1409827.9152212101</v>
      </c>
      <c r="Z161" s="89">
        <v>1.1054478191904299E-2</v>
      </c>
      <c r="AA161" s="28"/>
      <c r="AB161" s="28"/>
    </row>
    <row r="162" spans="21:30" x14ac:dyDescent="0.25">
      <c r="X162" s="28"/>
      <c r="Y162" s="28"/>
      <c r="Z162" s="28"/>
      <c r="AA162" s="28"/>
      <c r="AB162" s="28"/>
    </row>
    <row r="163" spans="21:30" x14ac:dyDescent="0.25">
      <c r="X163" s="28"/>
      <c r="Y163" s="28"/>
      <c r="Z163" s="28"/>
      <c r="AA163" s="28"/>
      <c r="AB163" s="28"/>
    </row>
    <row r="164" spans="21:30" ht="15.75" thickBot="1" x14ac:dyDescent="0.3">
      <c r="X164" s="28"/>
      <c r="Y164" s="28"/>
      <c r="Z164" s="28"/>
      <c r="AA164" s="28"/>
      <c r="AB164" s="28"/>
    </row>
    <row r="165" spans="21:30" x14ac:dyDescent="0.25">
      <c r="W165" s="30"/>
      <c r="X165" s="82"/>
      <c r="Y165" s="83" t="s">
        <v>172</v>
      </c>
      <c r="Z165" s="83" t="s">
        <v>163</v>
      </c>
      <c r="AA165" s="83" t="s">
        <v>173</v>
      </c>
      <c r="AB165" s="84" t="s">
        <v>163</v>
      </c>
    </row>
    <row r="166" spans="21:30" x14ac:dyDescent="0.25">
      <c r="W166" s="30"/>
      <c r="X166" s="70" t="s">
        <v>174</v>
      </c>
      <c r="Y166" s="78">
        <v>143248243.06485701</v>
      </c>
      <c r="Z166" s="86">
        <v>1</v>
      </c>
      <c r="AA166" s="78">
        <v>0</v>
      </c>
      <c r="AB166" s="88">
        <v>0</v>
      </c>
    </row>
    <row r="167" spans="21:30" x14ac:dyDescent="0.25">
      <c r="W167" s="30"/>
      <c r="X167" s="70" t="s">
        <v>195</v>
      </c>
      <c r="Y167" s="78">
        <v>69319575.306121498</v>
      </c>
      <c r="Z167" s="86">
        <v>0.48391221995467198</v>
      </c>
      <c r="AA167" s="78">
        <v>-69319575.306121498</v>
      </c>
      <c r="AB167" s="88">
        <v>-0.48391221995467198</v>
      </c>
    </row>
    <row r="168" spans="21:30" x14ac:dyDescent="0.25">
      <c r="W168" s="30"/>
      <c r="X168" s="70" t="s">
        <v>175</v>
      </c>
      <c r="Y168" s="78">
        <v>73928667.758735701</v>
      </c>
      <c r="Z168" s="86">
        <v>0.51608778004532796</v>
      </c>
      <c r="AA168" s="78">
        <v>69319575.306121498</v>
      </c>
      <c r="AB168" s="88">
        <v>0.48391221995467198</v>
      </c>
    </row>
    <row r="169" spans="21:30" x14ac:dyDescent="0.25">
      <c r="W169" s="30"/>
      <c r="X169" s="70" t="s">
        <v>176</v>
      </c>
      <c r="Y169" s="78">
        <v>11459859.445188601</v>
      </c>
      <c r="Z169" s="86">
        <v>0.08</v>
      </c>
      <c r="AA169" s="78">
        <v>0</v>
      </c>
      <c r="AB169" s="88">
        <v>0</v>
      </c>
    </row>
    <row r="170" spans="21:30" ht="15.75" thickBot="1" x14ac:dyDescent="0.3">
      <c r="W170" s="30"/>
      <c r="X170" s="70" t="s">
        <v>177</v>
      </c>
      <c r="Y170" s="78">
        <v>45480777.176598102</v>
      </c>
      <c r="Z170" s="86">
        <v>0.31749623034473201</v>
      </c>
      <c r="AA170" s="78">
        <v>50468517.7064666</v>
      </c>
      <c r="AB170" s="88">
        <v>0.35231509040998499</v>
      </c>
    </row>
    <row r="171" spans="21:30" ht="15.75" thickBot="1" x14ac:dyDescent="0.3">
      <c r="W171" s="81" t="s">
        <v>217</v>
      </c>
      <c r="X171" s="70" t="s">
        <v>178</v>
      </c>
      <c r="Y171" s="78">
        <v>2728846.6305958801</v>
      </c>
      <c r="Z171" s="86">
        <v>1.9049773820683898E-2</v>
      </c>
      <c r="AA171" s="78">
        <v>3028111.0623880001</v>
      </c>
      <c r="AB171" s="88">
        <v>2.1138905424599098E-2</v>
      </c>
    </row>
    <row r="172" spans="21:30" x14ac:dyDescent="0.25">
      <c r="W172" s="30"/>
      <c r="X172" s="70" t="s">
        <v>179</v>
      </c>
      <c r="Y172" s="78">
        <v>1697521.96504204</v>
      </c>
      <c r="Z172" s="86">
        <v>1.18502114142752E-2</v>
      </c>
      <c r="AA172" s="78">
        <v>1883684.11157939</v>
      </c>
      <c r="AB172" s="88">
        <v>1.3149788585724799E-2</v>
      </c>
    </row>
    <row r="173" spans="21:30" x14ac:dyDescent="0.25">
      <c r="W173" s="30"/>
      <c r="X173" s="70" t="s">
        <v>180</v>
      </c>
      <c r="Y173" s="78">
        <v>14259184.506353199</v>
      </c>
      <c r="Z173" s="86">
        <v>9.9541775879912003E-2</v>
      </c>
      <c r="AA173" s="78">
        <v>15822946.537266901</v>
      </c>
      <c r="AB173" s="88">
        <v>0.110458224120088</v>
      </c>
    </row>
    <row r="174" spans="21:30" x14ac:dyDescent="0.25">
      <c r="W174" s="30"/>
      <c r="X174" s="70" t="s">
        <v>181</v>
      </c>
      <c r="Y174" s="78">
        <v>6790087.8601681702</v>
      </c>
      <c r="Z174" s="86">
        <v>4.7400845657100898E-2</v>
      </c>
      <c r="AA174" s="78">
        <v>7534736.4463175498</v>
      </c>
      <c r="AB174" s="88">
        <v>5.25991543428991E-2</v>
      </c>
      <c r="AC174" s="28"/>
      <c r="AD174" s="28"/>
    </row>
    <row r="175" spans="21:30" x14ac:dyDescent="0.25">
      <c r="W175" s="30"/>
      <c r="X175" s="70" t="s">
        <v>182</v>
      </c>
      <c r="Y175" s="78">
        <v>5771574.6811429597</v>
      </c>
      <c r="Z175" s="86">
        <v>4.0290718808535901E-2</v>
      </c>
      <c r="AA175" s="78">
        <v>6404525.9793699598</v>
      </c>
      <c r="AB175" s="88">
        <v>4.4709281191464501E-2</v>
      </c>
      <c r="AC175" s="28"/>
      <c r="AD175" s="28"/>
    </row>
    <row r="176" spans="21:30" ht="15.75" thickBot="1" x14ac:dyDescent="0.3">
      <c r="W176" s="30"/>
      <c r="X176" s="72" t="s">
        <v>183</v>
      </c>
      <c r="Y176" s="85">
        <v>3413441.6332566901</v>
      </c>
      <c r="Z176" s="87">
        <v>2.3828855141429E-2</v>
      </c>
      <c r="AA176" s="85">
        <v>1583534.5789890699</v>
      </c>
      <c r="AB176" s="89">
        <v>1.1054478191904299E-2</v>
      </c>
      <c r="AC176" s="28"/>
      <c r="AD176" s="28"/>
    </row>
    <row r="177" spans="15:77" x14ac:dyDescent="0.25">
      <c r="Z177" s="28"/>
      <c r="AA177" s="28"/>
      <c r="AB177" s="28"/>
      <c r="AC177" s="28"/>
      <c r="AD177" s="28"/>
    </row>
    <row r="178" spans="15:77" x14ac:dyDescent="0.25">
      <c r="Z178" s="28"/>
      <c r="AA178" s="28"/>
      <c r="AB178" s="28"/>
      <c r="AC178" s="28"/>
      <c r="AD178" s="28"/>
    </row>
    <row r="179" spans="15:77" x14ac:dyDescent="0.25">
      <c r="Z179" s="28"/>
      <c r="AA179" s="28"/>
      <c r="AB179" s="28"/>
      <c r="AC179" s="28"/>
      <c r="AD179" s="28"/>
    </row>
    <row r="180" spans="15:77" x14ac:dyDescent="0.25">
      <c r="Z180" s="28"/>
      <c r="AA180" s="28"/>
      <c r="AB180" s="28"/>
      <c r="AC180" s="28"/>
      <c r="AD180" s="28"/>
    </row>
    <row r="181" spans="15:77" x14ac:dyDescent="0.25">
      <c r="Z181" s="28"/>
      <c r="AA181" s="28"/>
      <c r="AB181" s="28"/>
      <c r="AC181" s="28"/>
      <c r="AD181" s="28"/>
    </row>
    <row r="182" spans="15:77" x14ac:dyDescent="0.25">
      <c r="Z182" s="28"/>
      <c r="AA182" s="28"/>
      <c r="AB182" s="28"/>
      <c r="AC182" s="28"/>
      <c r="AD182" s="28"/>
    </row>
    <row r="183" spans="15:77" x14ac:dyDescent="0.25">
      <c r="Z183" s="28"/>
      <c r="AA183" s="28"/>
      <c r="AB183" s="28"/>
      <c r="AC183" s="28"/>
      <c r="AD183" s="28"/>
    </row>
    <row r="184" spans="15:77" x14ac:dyDescent="0.25">
      <c r="Z184" s="28"/>
      <c r="AA184" s="28"/>
      <c r="AB184" s="28"/>
      <c r="AC184" s="28"/>
      <c r="AD184" s="28"/>
    </row>
    <row r="185" spans="15:77" x14ac:dyDescent="0.25">
      <c r="Z185" s="28"/>
      <c r="AA185" s="28"/>
      <c r="AB185" s="28"/>
      <c r="AC185" s="28"/>
      <c r="AD185" s="28"/>
    </row>
    <row r="186" spans="15:77" s="28" customFormat="1" x14ac:dyDescent="0.25"/>
    <row r="188" spans="15:77" x14ac:dyDescent="0.25">
      <c r="O188" s="157" t="s">
        <v>170</v>
      </c>
      <c r="P188" s="158" t="s">
        <v>161</v>
      </c>
      <c r="Q188" s="158" t="s">
        <v>162</v>
      </c>
      <c r="R188" s="158" t="s">
        <v>163</v>
      </c>
      <c r="S188" s="158" t="s">
        <v>164</v>
      </c>
      <c r="T188" s="158" t="s">
        <v>165</v>
      </c>
      <c r="U188" s="158" t="s">
        <v>166</v>
      </c>
      <c r="V188" s="158" t="s">
        <v>167</v>
      </c>
      <c r="W188" s="158" t="s">
        <v>168</v>
      </c>
      <c r="X188" s="158" t="s">
        <v>169</v>
      </c>
      <c r="Y188" s="158" t="s">
        <v>169</v>
      </c>
      <c r="AB188" s="157" t="s">
        <v>171</v>
      </c>
      <c r="AC188" s="158" t="s">
        <v>161</v>
      </c>
      <c r="AD188" s="158" t="s">
        <v>162</v>
      </c>
      <c r="AE188" s="158" t="s">
        <v>163</v>
      </c>
      <c r="AF188" s="158" t="s">
        <v>164</v>
      </c>
      <c r="AG188" s="158" t="s">
        <v>165</v>
      </c>
      <c r="AH188" s="158" t="s">
        <v>166</v>
      </c>
      <c r="AI188" s="158" t="s">
        <v>167</v>
      </c>
      <c r="AJ188" s="158" t="s">
        <v>168</v>
      </c>
      <c r="AK188" s="158" t="s">
        <v>169</v>
      </c>
      <c r="AO188" s="157" t="s">
        <v>184</v>
      </c>
      <c r="AP188" s="158" t="s">
        <v>161</v>
      </c>
      <c r="AQ188" s="158" t="s">
        <v>162</v>
      </c>
      <c r="AR188" s="158" t="s">
        <v>163</v>
      </c>
      <c r="AS188" s="158" t="s">
        <v>164</v>
      </c>
      <c r="AT188" s="158" t="s">
        <v>165</v>
      </c>
      <c r="AU188" s="158" t="s">
        <v>166</v>
      </c>
      <c r="AV188" s="158" t="s">
        <v>167</v>
      </c>
      <c r="AW188" s="158" t="s">
        <v>168</v>
      </c>
      <c r="AX188" s="158" t="s">
        <v>169</v>
      </c>
      <c r="AY188" s="158"/>
      <c r="BB188" s="157" t="s">
        <v>211</v>
      </c>
      <c r="BC188" s="158" t="s">
        <v>161</v>
      </c>
      <c r="BD188" s="158" t="s">
        <v>162</v>
      </c>
      <c r="BE188" s="158" t="s">
        <v>163</v>
      </c>
      <c r="BF188" s="158" t="s">
        <v>164</v>
      </c>
      <c r="BG188" s="158" t="s">
        <v>165</v>
      </c>
      <c r="BH188" s="158" t="s">
        <v>166</v>
      </c>
      <c r="BI188" s="158" t="s">
        <v>167</v>
      </c>
      <c r="BJ188" s="158" t="s">
        <v>168</v>
      </c>
      <c r="BK188" s="158" t="s">
        <v>169</v>
      </c>
      <c r="BL188" s="158"/>
      <c r="BO188" s="157" t="s">
        <v>212</v>
      </c>
      <c r="BP188" s="158" t="s">
        <v>161</v>
      </c>
      <c r="BQ188" s="158" t="s">
        <v>162</v>
      </c>
      <c r="BR188" s="158" t="s">
        <v>163</v>
      </c>
      <c r="BS188" s="158" t="s">
        <v>164</v>
      </c>
      <c r="BT188" s="158" t="s">
        <v>165</v>
      </c>
      <c r="BU188" s="158" t="s">
        <v>166</v>
      </c>
      <c r="BV188" s="158" t="s">
        <v>167</v>
      </c>
      <c r="BW188" s="158" t="s">
        <v>168</v>
      </c>
      <c r="BX188" s="158" t="s">
        <v>169</v>
      </c>
      <c r="BY188" s="158"/>
    </row>
    <row r="189" spans="15:77" x14ac:dyDescent="0.25">
      <c r="O189" s="116">
        <v>1</v>
      </c>
      <c r="P189" s="116">
        <v>46318401.159403101</v>
      </c>
      <c r="Q189" s="116">
        <v>270190.673429852</v>
      </c>
      <c r="R189" s="116">
        <v>0.15384615384615399</v>
      </c>
      <c r="S189" s="116">
        <v>270190.673429852</v>
      </c>
      <c r="T189" s="116">
        <v>0.15384615384615399</v>
      </c>
      <c r="U189" s="116">
        <v>0.5</v>
      </c>
      <c r="V189" s="116">
        <v>7.69230769230769E-2</v>
      </c>
      <c r="W189" s="116">
        <v>0</v>
      </c>
      <c r="X189" s="116">
        <v>0</v>
      </c>
      <c r="Y189" s="116">
        <v>0</v>
      </c>
      <c r="AB189" s="116">
        <v>1</v>
      </c>
      <c r="AC189" s="116">
        <v>52022204.376259103</v>
      </c>
      <c r="AD189" s="116">
        <v>303462.85886151099</v>
      </c>
      <c r="AE189" s="116">
        <v>0.15384615384615399</v>
      </c>
      <c r="AF189" s="116">
        <v>303462.85886151099</v>
      </c>
      <c r="AG189" s="116">
        <v>0.15384615384615399</v>
      </c>
      <c r="AH189" s="116">
        <v>0.5</v>
      </c>
      <c r="AI189" s="116">
        <v>7.69230769230769E-2</v>
      </c>
      <c r="AJ189" s="116">
        <v>0</v>
      </c>
      <c r="AK189" s="116">
        <v>0</v>
      </c>
      <c r="AO189" s="116">
        <v>1</v>
      </c>
      <c r="AP189" s="116">
        <v>58436313.4947391</v>
      </c>
      <c r="AQ189" s="116">
        <v>340878.49538597802</v>
      </c>
      <c r="AR189" s="116">
        <v>0.15384615384615399</v>
      </c>
      <c r="AS189" s="116">
        <v>340878.49538597802</v>
      </c>
      <c r="AT189" s="116">
        <v>0.15384615384615399</v>
      </c>
      <c r="AU189" s="116">
        <v>0.5</v>
      </c>
      <c r="AV189" s="116">
        <v>7.69230769230769E-2</v>
      </c>
      <c r="AW189" s="116">
        <v>0</v>
      </c>
      <c r="AX189" s="116">
        <v>0</v>
      </c>
      <c r="AY189" s="116"/>
      <c r="BB189" s="116">
        <v>1</v>
      </c>
      <c r="BC189" s="116">
        <v>65635163.153923497</v>
      </c>
      <c r="BD189" s="116">
        <v>382871.78506455402</v>
      </c>
      <c r="BE189" s="116">
        <v>0.15384615384615399</v>
      </c>
      <c r="BF189" s="116">
        <v>382871.78506455402</v>
      </c>
      <c r="BG189" s="116">
        <v>0.15384615384615399</v>
      </c>
      <c r="BH189" s="116">
        <v>0.5</v>
      </c>
      <c r="BI189" s="116">
        <v>7.69230769230769E-2</v>
      </c>
      <c r="BJ189" s="116">
        <v>0</v>
      </c>
      <c r="BK189" s="116">
        <v>0</v>
      </c>
      <c r="BL189" s="116"/>
      <c r="BO189" s="116">
        <v>1</v>
      </c>
      <c r="BP189" s="116">
        <v>73724995.596456096</v>
      </c>
      <c r="BQ189" s="116">
        <v>430062.47431266098</v>
      </c>
      <c r="BR189" s="116">
        <v>0.15384615384615399</v>
      </c>
      <c r="BS189" s="116">
        <v>430062.47431266098</v>
      </c>
      <c r="BT189" s="116">
        <v>0.15384615384615399</v>
      </c>
      <c r="BU189" s="116">
        <v>0.5</v>
      </c>
      <c r="BV189" s="116">
        <v>7.69230769230769E-2</v>
      </c>
      <c r="BW189" s="116">
        <v>0</v>
      </c>
      <c r="BX189" s="116">
        <v>0</v>
      </c>
      <c r="BY189" s="116"/>
    </row>
    <row r="190" spans="15:77" x14ac:dyDescent="0.25">
      <c r="O190" s="116">
        <v>2</v>
      </c>
      <c r="P190" s="116">
        <v>42458534.396119498</v>
      </c>
      <c r="Q190" s="116">
        <v>247674.78397736399</v>
      </c>
      <c r="R190" s="116">
        <v>0.141025641025641</v>
      </c>
      <c r="S190" s="116">
        <v>517865.45740721503</v>
      </c>
      <c r="T190" s="116">
        <v>0.29487179487179499</v>
      </c>
      <c r="U190" s="116">
        <v>1.5</v>
      </c>
      <c r="V190" s="116">
        <v>0.22435897435897401</v>
      </c>
      <c r="W190" s="116">
        <v>0.215218684349373</v>
      </c>
      <c r="X190" s="116">
        <v>4.8286243283513199E-2</v>
      </c>
      <c r="Y190" s="116">
        <v>4.8286243283513199E-2</v>
      </c>
      <c r="AB190" s="116">
        <v>2</v>
      </c>
      <c r="AC190" s="116">
        <v>47687020.678237498</v>
      </c>
      <c r="AD190" s="116">
        <v>278174.28728971898</v>
      </c>
      <c r="AE190" s="116">
        <v>0.141025641025641</v>
      </c>
      <c r="AF190" s="116">
        <v>581637.14615122997</v>
      </c>
      <c r="AG190" s="116">
        <v>0.29487179487179499</v>
      </c>
      <c r="AH190" s="116">
        <v>1.5</v>
      </c>
      <c r="AI190" s="116">
        <v>0.22435897435897401</v>
      </c>
      <c r="AJ190" s="116">
        <v>0.215218684349373</v>
      </c>
      <c r="AK190" s="116">
        <v>4.8286243283513199E-2</v>
      </c>
      <c r="AO190" s="116">
        <v>2</v>
      </c>
      <c r="AP190" s="116">
        <v>53566620.703510903</v>
      </c>
      <c r="AQ190" s="116">
        <v>312471.95410381298</v>
      </c>
      <c r="AR190" s="116">
        <v>0.141025641025641</v>
      </c>
      <c r="AS190" s="116">
        <v>653350.44948979199</v>
      </c>
      <c r="AT190" s="116">
        <v>0.29487179487179499</v>
      </c>
      <c r="AU190" s="116">
        <v>1.5</v>
      </c>
      <c r="AV190" s="116">
        <v>0.22435897435897401</v>
      </c>
      <c r="AW190" s="116">
        <v>0.215218684349373</v>
      </c>
      <c r="AX190" s="116">
        <v>4.8286243283513199E-2</v>
      </c>
      <c r="AY190" s="116"/>
      <c r="BB190" s="116">
        <v>2</v>
      </c>
      <c r="BC190" s="116">
        <v>60165566.224429898</v>
      </c>
      <c r="BD190" s="116">
        <v>350965.80297584098</v>
      </c>
      <c r="BE190" s="116">
        <v>0.141025641025641</v>
      </c>
      <c r="BF190" s="116">
        <v>733837.58804039506</v>
      </c>
      <c r="BG190" s="116">
        <v>0.29487179487179499</v>
      </c>
      <c r="BH190" s="116">
        <v>1.5</v>
      </c>
      <c r="BI190" s="116">
        <v>0.22435897435897401</v>
      </c>
      <c r="BJ190" s="116">
        <v>0.215218684349373</v>
      </c>
      <c r="BK190" s="116">
        <v>4.8286243283513199E-2</v>
      </c>
      <c r="BL190" s="116"/>
      <c r="BO190" s="116">
        <v>2</v>
      </c>
      <c r="BP190" s="116">
        <v>67581245.963418096</v>
      </c>
      <c r="BQ190" s="116">
        <v>394223.93478660501</v>
      </c>
      <c r="BR190" s="116">
        <v>0.141025641025641</v>
      </c>
      <c r="BS190" s="116">
        <v>824286.40909926605</v>
      </c>
      <c r="BT190" s="116">
        <v>0.29487179487179499</v>
      </c>
      <c r="BU190" s="116">
        <v>1.5</v>
      </c>
      <c r="BV190" s="116">
        <v>0.22435897435897401</v>
      </c>
      <c r="BW190" s="116">
        <v>0.215218684349373</v>
      </c>
      <c r="BX190" s="116">
        <v>4.8286243283513199E-2</v>
      </c>
      <c r="BY190" s="116"/>
    </row>
    <row r="191" spans="15:77" x14ac:dyDescent="0.25">
      <c r="O191" s="116">
        <v>3</v>
      </c>
      <c r="P191" s="116">
        <v>38598667.632835902</v>
      </c>
      <c r="Q191" s="116">
        <v>225158.894524876</v>
      </c>
      <c r="R191" s="116">
        <v>0.128205128205128</v>
      </c>
      <c r="S191" s="116">
        <v>743024.35193209199</v>
      </c>
      <c r="T191" s="116">
        <v>0.42307692307692302</v>
      </c>
      <c r="U191" s="116">
        <v>2.5</v>
      </c>
      <c r="V191" s="116">
        <v>0.35897435897435898</v>
      </c>
      <c r="W191" s="116">
        <v>0</v>
      </c>
      <c r="X191" s="116">
        <v>0</v>
      </c>
      <c r="Y191" s="116">
        <v>0</v>
      </c>
      <c r="AB191" s="116">
        <v>3</v>
      </c>
      <c r="AC191" s="116">
        <v>43351836.9802159</v>
      </c>
      <c r="AD191" s="116">
        <v>252885.71571792601</v>
      </c>
      <c r="AE191" s="116">
        <v>0.128205128205128</v>
      </c>
      <c r="AF191" s="116">
        <v>834522.86186915601</v>
      </c>
      <c r="AG191" s="116">
        <v>0.42307692307692302</v>
      </c>
      <c r="AH191" s="116">
        <v>2.5</v>
      </c>
      <c r="AI191" s="116">
        <v>0.35897435897435898</v>
      </c>
      <c r="AJ191" s="116">
        <v>0</v>
      </c>
      <c r="AK191" s="116">
        <v>0</v>
      </c>
      <c r="AO191" s="116">
        <v>3</v>
      </c>
      <c r="AP191" s="116">
        <v>48696927.912282601</v>
      </c>
      <c r="AQ191" s="116">
        <v>284065.412821648</v>
      </c>
      <c r="AR191" s="116">
        <v>0.128205128205128</v>
      </c>
      <c r="AS191" s="116">
        <v>937415.86231144005</v>
      </c>
      <c r="AT191" s="116">
        <v>0.42307692307692302</v>
      </c>
      <c r="AU191" s="116">
        <v>2.5</v>
      </c>
      <c r="AV191" s="116">
        <v>0.35897435897435898</v>
      </c>
      <c r="AW191" s="116">
        <v>0</v>
      </c>
      <c r="AX191" s="116">
        <v>0</v>
      </c>
      <c r="AY191" s="116"/>
      <c r="BB191" s="116">
        <v>3</v>
      </c>
      <c r="BC191" s="116">
        <v>54695969.294936299</v>
      </c>
      <c r="BD191" s="116">
        <v>319059.82088712801</v>
      </c>
      <c r="BE191" s="116">
        <v>0.128205128205128</v>
      </c>
      <c r="BF191" s="116">
        <v>1052897.40892752</v>
      </c>
      <c r="BG191" s="116">
        <v>0.42307692307692302</v>
      </c>
      <c r="BH191" s="116">
        <v>2.5</v>
      </c>
      <c r="BI191" s="116">
        <v>0.35897435897435898</v>
      </c>
      <c r="BJ191" s="116">
        <v>0</v>
      </c>
      <c r="BK191" s="116">
        <v>0</v>
      </c>
      <c r="BL191" s="116"/>
      <c r="BO191" s="116">
        <v>3</v>
      </c>
      <c r="BP191" s="116">
        <v>61437496.330380097</v>
      </c>
      <c r="BQ191" s="116">
        <v>358385.39526055002</v>
      </c>
      <c r="BR191" s="116">
        <v>0.128205128205128</v>
      </c>
      <c r="BS191" s="116">
        <v>1182671.80435982</v>
      </c>
      <c r="BT191" s="116">
        <v>0.42307692307692302</v>
      </c>
      <c r="BU191" s="116">
        <v>2.5</v>
      </c>
      <c r="BV191" s="116">
        <v>0.35897435897435898</v>
      </c>
      <c r="BW191" s="116">
        <v>0</v>
      </c>
      <c r="BX191" s="116">
        <v>0</v>
      </c>
      <c r="BY191" s="116"/>
    </row>
    <row r="192" spans="15:77" x14ac:dyDescent="0.25">
      <c r="O192" s="116">
        <v>4</v>
      </c>
      <c r="P192" s="116">
        <v>34738800.869552299</v>
      </c>
      <c r="Q192" s="116">
        <v>202643.005072389</v>
      </c>
      <c r="R192" s="116">
        <v>0.115384615384615</v>
      </c>
      <c r="S192" s="116">
        <v>945667.35700447997</v>
      </c>
      <c r="T192" s="116">
        <v>0.53846153846153899</v>
      </c>
      <c r="U192" s="116">
        <v>3.5</v>
      </c>
      <c r="V192" s="116">
        <v>0.480769230769231</v>
      </c>
      <c r="W192" s="116">
        <v>0</v>
      </c>
      <c r="X192" s="116">
        <v>0</v>
      </c>
      <c r="Y192" s="116">
        <v>0</v>
      </c>
      <c r="AB192" s="116">
        <v>4</v>
      </c>
      <c r="AC192" s="116">
        <v>39016653.282194301</v>
      </c>
      <c r="AD192" s="116">
        <v>227597.14414613301</v>
      </c>
      <c r="AE192" s="116">
        <v>0.115384615384615</v>
      </c>
      <c r="AF192" s="116">
        <v>1062120.00601529</v>
      </c>
      <c r="AG192" s="116">
        <v>0.53846153846153899</v>
      </c>
      <c r="AH192" s="116">
        <v>3.5</v>
      </c>
      <c r="AI192" s="116">
        <v>0.480769230769231</v>
      </c>
      <c r="AJ192" s="116">
        <v>0</v>
      </c>
      <c r="AK192" s="116">
        <v>0</v>
      </c>
      <c r="AO192" s="116">
        <v>4</v>
      </c>
      <c r="AP192" s="116">
        <v>43827235.121054299</v>
      </c>
      <c r="AQ192" s="116">
        <v>255658.87153948401</v>
      </c>
      <c r="AR192" s="116">
        <v>0.115384615384615</v>
      </c>
      <c r="AS192" s="116">
        <v>1193074.7338509201</v>
      </c>
      <c r="AT192" s="116">
        <v>0.53846153846153799</v>
      </c>
      <c r="AU192" s="116">
        <v>3.5</v>
      </c>
      <c r="AV192" s="116">
        <v>0.480769230769231</v>
      </c>
      <c r="AW192" s="116">
        <v>0</v>
      </c>
      <c r="AX192" s="116">
        <v>0</v>
      </c>
      <c r="AY192" s="116"/>
      <c r="BB192" s="116">
        <v>4</v>
      </c>
      <c r="BC192" s="116">
        <v>49226372.365442701</v>
      </c>
      <c r="BD192" s="116">
        <v>287153.83879841602</v>
      </c>
      <c r="BE192" s="116">
        <v>0.115384615384615</v>
      </c>
      <c r="BF192" s="116">
        <v>1340051.2477259401</v>
      </c>
      <c r="BG192" s="116">
        <v>0.53846153846153799</v>
      </c>
      <c r="BH192" s="116">
        <v>3.5</v>
      </c>
      <c r="BI192" s="116">
        <v>0.480769230769231</v>
      </c>
      <c r="BJ192" s="116">
        <v>0</v>
      </c>
      <c r="BK192" s="116">
        <v>0</v>
      </c>
      <c r="BL192" s="116"/>
      <c r="BO192" s="116">
        <v>4</v>
      </c>
      <c r="BP192" s="116">
        <v>55293746.697342098</v>
      </c>
      <c r="BQ192" s="116">
        <v>322546.85573449498</v>
      </c>
      <c r="BR192" s="116">
        <v>0.115384615384615</v>
      </c>
      <c r="BS192" s="116">
        <v>1505218.6600943101</v>
      </c>
      <c r="BT192" s="116">
        <v>0.53846153846153899</v>
      </c>
      <c r="BU192" s="116">
        <v>3.5</v>
      </c>
      <c r="BV192" s="116">
        <v>0.480769230769231</v>
      </c>
      <c r="BW192" s="116">
        <v>0</v>
      </c>
      <c r="BX192" s="116">
        <v>0</v>
      </c>
      <c r="BY192" s="116"/>
    </row>
    <row r="193" spans="15:77" x14ac:dyDescent="0.25">
      <c r="O193" s="116">
        <v>5</v>
      </c>
      <c r="P193" s="116">
        <v>30878934.1062687</v>
      </c>
      <c r="Q193" s="116">
        <v>180127.11561990099</v>
      </c>
      <c r="R193" s="116">
        <v>0.102564102564103</v>
      </c>
      <c r="S193" s="116">
        <v>1125794.4726243799</v>
      </c>
      <c r="T193" s="116">
        <v>0.64102564102564097</v>
      </c>
      <c r="U193" s="116">
        <v>4.5</v>
      </c>
      <c r="V193" s="116">
        <v>0.58974358974358998</v>
      </c>
      <c r="W193" s="116">
        <v>0.24986980323372901</v>
      </c>
      <c r="X193" s="116">
        <v>0.14735911472758401</v>
      </c>
      <c r="Y193" s="116">
        <v>0.14735911472758401</v>
      </c>
      <c r="AB193" s="116">
        <v>5</v>
      </c>
      <c r="AC193" s="116">
        <v>34681469.584172703</v>
      </c>
      <c r="AD193" s="116">
        <v>202308.572574341</v>
      </c>
      <c r="AE193" s="116">
        <v>0.102564102564103</v>
      </c>
      <c r="AF193" s="116">
        <v>1264428.5785896301</v>
      </c>
      <c r="AG193" s="116">
        <v>0.64102564102564097</v>
      </c>
      <c r="AH193" s="116">
        <v>4.5</v>
      </c>
      <c r="AI193" s="116">
        <v>0.58974358974358998</v>
      </c>
      <c r="AJ193" s="116">
        <v>0.24986980323372901</v>
      </c>
      <c r="AK193" s="116">
        <v>0.14735911472758401</v>
      </c>
      <c r="AO193" s="116">
        <v>5</v>
      </c>
      <c r="AP193" s="116">
        <v>38957542.329826102</v>
      </c>
      <c r="AQ193" s="116">
        <v>227252.330257319</v>
      </c>
      <c r="AR193" s="116">
        <v>0.102564102564103</v>
      </c>
      <c r="AS193" s="116">
        <v>1420327.06410824</v>
      </c>
      <c r="AT193" s="116">
        <v>0.64102564102564097</v>
      </c>
      <c r="AU193" s="116">
        <v>4.5</v>
      </c>
      <c r="AV193" s="116">
        <v>0.58974358974358998</v>
      </c>
      <c r="AW193" s="116">
        <v>0.24986980323372901</v>
      </c>
      <c r="AX193" s="116">
        <v>0.14735911472758401</v>
      </c>
      <c r="AY193" s="116"/>
      <c r="BB193" s="116">
        <v>5</v>
      </c>
      <c r="BC193" s="116">
        <v>43756775.435948998</v>
      </c>
      <c r="BD193" s="116">
        <v>255247.85670970299</v>
      </c>
      <c r="BE193" s="116">
        <v>0.102564102564103</v>
      </c>
      <c r="BF193" s="116">
        <v>1595299.1044356399</v>
      </c>
      <c r="BG193" s="116">
        <v>0.64102564102564097</v>
      </c>
      <c r="BH193" s="116">
        <v>4.5</v>
      </c>
      <c r="BI193" s="116">
        <v>0.58974358974358998</v>
      </c>
      <c r="BJ193" s="116">
        <v>0.24986980323372901</v>
      </c>
      <c r="BK193" s="116">
        <v>0.14735911472758401</v>
      </c>
      <c r="BL193" s="116"/>
      <c r="BO193" s="116">
        <v>5</v>
      </c>
      <c r="BP193" s="116">
        <v>49149997.064304098</v>
      </c>
      <c r="BQ193" s="116">
        <v>286708.31620844</v>
      </c>
      <c r="BR193" s="116">
        <v>0.102564102564103</v>
      </c>
      <c r="BS193" s="116">
        <v>1791926.9763027499</v>
      </c>
      <c r="BT193" s="116">
        <v>0.64102564102564097</v>
      </c>
      <c r="BU193" s="116">
        <v>4.5</v>
      </c>
      <c r="BV193" s="116">
        <v>0.58974358974358998</v>
      </c>
      <c r="BW193" s="116">
        <v>0.24986980323372901</v>
      </c>
      <c r="BX193" s="116">
        <v>0.14735911472758401</v>
      </c>
      <c r="BY193" s="116"/>
    </row>
    <row r="194" spans="15:77" x14ac:dyDescent="0.25">
      <c r="O194" s="116">
        <v>6</v>
      </c>
      <c r="P194" s="116">
        <v>27019067.342985101</v>
      </c>
      <c r="Q194" s="116">
        <v>157611.226167413</v>
      </c>
      <c r="R194" s="116">
        <v>8.9743589743589702E-2</v>
      </c>
      <c r="S194" s="116">
        <v>1283405.6987917901</v>
      </c>
      <c r="T194" s="116">
        <v>0.73076923076923095</v>
      </c>
      <c r="U194" s="116">
        <v>5.5</v>
      </c>
      <c r="V194" s="116">
        <v>0.68589743589743601</v>
      </c>
      <c r="W194" s="116">
        <v>0</v>
      </c>
      <c r="X194" s="116">
        <v>0</v>
      </c>
      <c r="Y194" s="116">
        <v>0</v>
      </c>
      <c r="AB194" s="116">
        <v>6</v>
      </c>
      <c r="AC194" s="116">
        <v>30346285.886151101</v>
      </c>
      <c r="AD194" s="116">
        <v>177020.001002548</v>
      </c>
      <c r="AE194" s="116">
        <v>8.9743589743589702E-2</v>
      </c>
      <c r="AF194" s="116">
        <v>1441448.57959218</v>
      </c>
      <c r="AG194" s="116">
        <v>0.73076923076923095</v>
      </c>
      <c r="AH194" s="116">
        <v>5.5</v>
      </c>
      <c r="AI194" s="116">
        <v>0.68589743589743601</v>
      </c>
      <c r="AJ194" s="116">
        <v>0</v>
      </c>
      <c r="AK194" s="116">
        <v>0</v>
      </c>
      <c r="AO194" s="116">
        <v>6</v>
      </c>
      <c r="AP194" s="116">
        <v>34087849.5385978</v>
      </c>
      <c r="AQ194" s="116">
        <v>198845.78897515399</v>
      </c>
      <c r="AR194" s="116">
        <v>8.9743589743589702E-2</v>
      </c>
      <c r="AS194" s="116">
        <v>1619172.8530834001</v>
      </c>
      <c r="AT194" s="116">
        <v>0.73076923076923095</v>
      </c>
      <c r="AU194" s="116">
        <v>5.5</v>
      </c>
      <c r="AV194" s="116">
        <v>0.68589743589743601</v>
      </c>
      <c r="AW194" s="116">
        <v>0</v>
      </c>
      <c r="AX194" s="116">
        <v>0</v>
      </c>
      <c r="AY194" s="116"/>
      <c r="BB194" s="116">
        <v>6</v>
      </c>
      <c r="BC194" s="116">
        <v>38287178.506455399</v>
      </c>
      <c r="BD194" s="116">
        <v>223341.87462099001</v>
      </c>
      <c r="BE194" s="116">
        <v>8.9743589743589702E-2</v>
      </c>
      <c r="BF194" s="116">
        <v>1818640.9790566301</v>
      </c>
      <c r="BG194" s="116">
        <v>0.73076923076923095</v>
      </c>
      <c r="BH194" s="116">
        <v>5.5</v>
      </c>
      <c r="BI194" s="116">
        <v>0.68589743589743601</v>
      </c>
      <c r="BJ194" s="116">
        <v>0</v>
      </c>
      <c r="BK194" s="116">
        <v>0</v>
      </c>
      <c r="BL194" s="116"/>
      <c r="BO194" s="116">
        <v>6</v>
      </c>
      <c r="BP194" s="116">
        <v>43006247.431266002</v>
      </c>
      <c r="BQ194" s="116">
        <v>250869.77668238501</v>
      </c>
      <c r="BR194" s="116">
        <v>8.9743589743589702E-2</v>
      </c>
      <c r="BS194" s="116">
        <v>2042796.7529851401</v>
      </c>
      <c r="BT194" s="116">
        <v>0.73076923076923095</v>
      </c>
      <c r="BU194" s="116">
        <v>5.5</v>
      </c>
      <c r="BV194" s="116">
        <v>0.68589743589743601</v>
      </c>
      <c r="BW194" s="116">
        <v>0</v>
      </c>
      <c r="BX194" s="116">
        <v>0</v>
      </c>
      <c r="BY194" s="116"/>
    </row>
    <row r="195" spans="15:77" x14ac:dyDescent="0.25">
      <c r="O195" s="116">
        <v>7</v>
      </c>
      <c r="P195" s="116">
        <v>23159200.579701599</v>
      </c>
      <c r="Q195" s="116">
        <v>135095.336714926</v>
      </c>
      <c r="R195" s="116">
        <v>7.69230769230769E-2</v>
      </c>
      <c r="S195" s="116">
        <v>1418501.03550672</v>
      </c>
      <c r="T195" s="116">
        <v>0.80769230769230804</v>
      </c>
      <c r="U195" s="116">
        <v>6.5</v>
      </c>
      <c r="V195" s="116">
        <v>0.76923076923076905</v>
      </c>
      <c r="W195" s="116">
        <v>0</v>
      </c>
      <c r="X195" s="116">
        <v>0</v>
      </c>
      <c r="Y195" s="116">
        <v>0</v>
      </c>
      <c r="AB195" s="116">
        <v>7</v>
      </c>
      <c r="AC195" s="116">
        <v>26011102.1881295</v>
      </c>
      <c r="AD195" s="116">
        <v>151731.42943075599</v>
      </c>
      <c r="AE195" s="116">
        <v>7.69230769230769E-2</v>
      </c>
      <c r="AF195" s="116">
        <v>1593180.0090229299</v>
      </c>
      <c r="AG195" s="116">
        <v>0.80769230769230804</v>
      </c>
      <c r="AH195" s="116">
        <v>6.5</v>
      </c>
      <c r="AI195" s="116">
        <v>0.76923076923076905</v>
      </c>
      <c r="AJ195" s="116">
        <v>0</v>
      </c>
      <c r="AK195" s="116">
        <v>0</v>
      </c>
      <c r="AO195" s="116">
        <v>7</v>
      </c>
      <c r="AP195" s="116">
        <v>29218156.747369599</v>
      </c>
      <c r="AQ195" s="116">
        <v>170439.24769298901</v>
      </c>
      <c r="AR195" s="116">
        <v>7.69230769230769E-2</v>
      </c>
      <c r="AS195" s="116">
        <v>1789612.1007763899</v>
      </c>
      <c r="AT195" s="116">
        <v>0.80769230769230804</v>
      </c>
      <c r="AU195" s="116">
        <v>6.5</v>
      </c>
      <c r="AV195" s="116">
        <v>0.76923076923076905</v>
      </c>
      <c r="AW195" s="116">
        <v>0</v>
      </c>
      <c r="AX195" s="116">
        <v>0</v>
      </c>
      <c r="AY195" s="116"/>
      <c r="BB195" s="116">
        <v>7</v>
      </c>
      <c r="BC195" s="116">
        <v>32817581.5769618</v>
      </c>
      <c r="BD195" s="116">
        <v>191435.89253227701</v>
      </c>
      <c r="BE195" s="116">
        <v>7.69230769230769E-2</v>
      </c>
      <c r="BF195" s="116">
        <v>2010076.87158891</v>
      </c>
      <c r="BG195" s="116">
        <v>0.80769230769230804</v>
      </c>
      <c r="BH195" s="116">
        <v>6.5</v>
      </c>
      <c r="BI195" s="116">
        <v>0.76923076923076905</v>
      </c>
      <c r="BJ195" s="116">
        <v>0</v>
      </c>
      <c r="BK195" s="116">
        <v>0</v>
      </c>
      <c r="BL195" s="116"/>
      <c r="BO195" s="116">
        <v>7</v>
      </c>
      <c r="BP195" s="116">
        <v>36862497.798228003</v>
      </c>
      <c r="BQ195" s="116">
        <v>215031.23715633</v>
      </c>
      <c r="BR195" s="116">
        <v>7.69230769230769E-2</v>
      </c>
      <c r="BS195" s="116">
        <v>2257827.99014147</v>
      </c>
      <c r="BT195" s="116">
        <v>0.80769230769230804</v>
      </c>
      <c r="BU195" s="116">
        <v>6.5</v>
      </c>
      <c r="BV195" s="116">
        <v>0.76923076923076905</v>
      </c>
      <c r="BW195" s="116">
        <v>0</v>
      </c>
      <c r="BX195" s="116">
        <v>0</v>
      </c>
      <c r="BY195" s="116"/>
    </row>
    <row r="196" spans="15:77" x14ac:dyDescent="0.25">
      <c r="O196" s="116">
        <v>8</v>
      </c>
      <c r="P196" s="116">
        <v>19299333.816418</v>
      </c>
      <c r="Q196" s="116">
        <v>112579.447262438</v>
      </c>
      <c r="R196" s="116">
        <v>6.4102564102564097E-2</v>
      </c>
      <c r="S196" s="116">
        <v>1531080.4827691601</v>
      </c>
      <c r="T196" s="116">
        <v>0.87179487179487203</v>
      </c>
      <c r="U196" s="116">
        <v>7.5</v>
      </c>
      <c r="V196" s="116">
        <v>0.83974358974358998</v>
      </c>
      <c r="W196" s="116">
        <v>0.25063816676845802</v>
      </c>
      <c r="X196" s="116">
        <v>0.210471793888897</v>
      </c>
      <c r="Y196" s="116">
        <v>0.210471793888897</v>
      </c>
      <c r="AB196" s="116">
        <v>8</v>
      </c>
      <c r="AC196" s="116">
        <v>21675918.490107901</v>
      </c>
      <c r="AD196" s="116">
        <v>126442.85785896301</v>
      </c>
      <c r="AE196" s="116">
        <v>6.4102564102564097E-2</v>
      </c>
      <c r="AF196" s="116">
        <v>1719622.8668819</v>
      </c>
      <c r="AG196" s="116">
        <v>0.87179487179487203</v>
      </c>
      <c r="AH196" s="116">
        <v>7.5</v>
      </c>
      <c r="AI196" s="116">
        <v>0.83974358974358998</v>
      </c>
      <c r="AJ196" s="116">
        <v>0.25063816676845802</v>
      </c>
      <c r="AK196" s="116">
        <v>0.210471793888897</v>
      </c>
      <c r="AO196" s="116">
        <v>8</v>
      </c>
      <c r="AP196" s="116">
        <v>24348463.9561413</v>
      </c>
      <c r="AQ196" s="116">
        <v>142032.706410824</v>
      </c>
      <c r="AR196" s="116">
        <v>6.4102564102564097E-2</v>
      </c>
      <c r="AS196" s="116">
        <v>1931644.8071872101</v>
      </c>
      <c r="AT196" s="116">
        <v>0.87179487179487203</v>
      </c>
      <c r="AU196" s="116">
        <v>7.5</v>
      </c>
      <c r="AV196" s="116">
        <v>0.83974358974358998</v>
      </c>
      <c r="AW196" s="116">
        <v>0.25063816676845802</v>
      </c>
      <c r="AX196" s="116">
        <v>0.210471793888897</v>
      </c>
      <c r="AY196" s="116"/>
      <c r="BB196" s="116">
        <v>8</v>
      </c>
      <c r="BC196" s="116">
        <v>27347984.647468101</v>
      </c>
      <c r="BD196" s="116">
        <v>159529.910443564</v>
      </c>
      <c r="BE196" s="116">
        <v>6.4102564102564097E-2</v>
      </c>
      <c r="BF196" s="116">
        <v>2169606.7820324702</v>
      </c>
      <c r="BG196" s="116">
        <v>0.87179487179487203</v>
      </c>
      <c r="BH196" s="116">
        <v>7.5</v>
      </c>
      <c r="BI196" s="116">
        <v>0.83974358974358998</v>
      </c>
      <c r="BJ196" s="116">
        <v>0.25063816676845802</v>
      </c>
      <c r="BK196" s="116">
        <v>0.210471793888897</v>
      </c>
      <c r="BL196" s="116"/>
      <c r="BO196" s="116">
        <v>8</v>
      </c>
      <c r="BP196" s="116">
        <v>30718748.16519</v>
      </c>
      <c r="BQ196" s="116">
        <v>179192.69763027501</v>
      </c>
      <c r="BR196" s="116">
        <v>6.4102564102564097E-2</v>
      </c>
      <c r="BS196" s="116">
        <v>2437020.6877717399</v>
      </c>
      <c r="BT196" s="116">
        <v>0.87179487179487203</v>
      </c>
      <c r="BU196" s="116">
        <v>7.5</v>
      </c>
      <c r="BV196" s="116">
        <v>0.83974358974358998</v>
      </c>
      <c r="BW196" s="116">
        <v>0.25063816676845802</v>
      </c>
      <c r="BX196" s="116">
        <v>0.210471793888897</v>
      </c>
      <c r="BY196" s="116"/>
    </row>
    <row r="197" spans="15:77" x14ac:dyDescent="0.25">
      <c r="O197" s="116">
        <v>9</v>
      </c>
      <c r="P197" s="116">
        <v>15439467.0531344</v>
      </c>
      <c r="Q197" s="116">
        <v>90063.557809950493</v>
      </c>
      <c r="R197" s="116">
        <v>5.1282051282051301E-2</v>
      </c>
      <c r="S197" s="116">
        <v>1621144.0405791099</v>
      </c>
      <c r="T197" s="116">
        <v>0.92307692307692302</v>
      </c>
      <c r="U197" s="116">
        <v>8.5</v>
      </c>
      <c r="V197" s="116">
        <v>0.89743589743589802</v>
      </c>
      <c r="W197" s="116">
        <v>0</v>
      </c>
      <c r="X197" s="116">
        <v>0</v>
      </c>
      <c r="Y197" s="116">
        <v>0</v>
      </c>
      <c r="AB197" s="116">
        <v>9</v>
      </c>
      <c r="AC197" s="116">
        <v>17340734.7920864</v>
      </c>
      <c r="AD197" s="116">
        <v>101154.28628717001</v>
      </c>
      <c r="AE197" s="116">
        <v>5.1282051282051301E-2</v>
      </c>
      <c r="AF197" s="116">
        <v>1820777.1531690699</v>
      </c>
      <c r="AG197" s="116">
        <v>0.92307692307692302</v>
      </c>
      <c r="AH197" s="116">
        <v>8.5</v>
      </c>
      <c r="AI197" s="116">
        <v>0.89743589743589702</v>
      </c>
      <c r="AJ197" s="116">
        <v>0</v>
      </c>
      <c r="AK197" s="116">
        <v>0</v>
      </c>
      <c r="AO197" s="116">
        <v>9</v>
      </c>
      <c r="AP197" s="116">
        <v>19478771.164912999</v>
      </c>
      <c r="AQ197" s="116">
        <v>113626.16512865901</v>
      </c>
      <c r="AR197" s="116">
        <v>5.1282051282051301E-2</v>
      </c>
      <c r="AS197" s="116">
        <v>2045270.97231587</v>
      </c>
      <c r="AT197" s="116">
        <v>0.92307692307692302</v>
      </c>
      <c r="AU197" s="116">
        <v>8.5</v>
      </c>
      <c r="AV197" s="116">
        <v>0.89743589743589702</v>
      </c>
      <c r="AW197" s="116">
        <v>0</v>
      </c>
      <c r="AX197" s="116">
        <v>0</v>
      </c>
      <c r="AY197" s="116"/>
      <c r="BB197" s="116">
        <v>9</v>
      </c>
      <c r="BC197" s="116">
        <v>21878387.717974499</v>
      </c>
      <c r="BD197" s="116">
        <v>127623.928354851</v>
      </c>
      <c r="BE197" s="116">
        <v>5.1282051282051301E-2</v>
      </c>
      <c r="BF197" s="116">
        <v>2297230.7103873198</v>
      </c>
      <c r="BG197" s="116">
        <v>0.92307692307692302</v>
      </c>
      <c r="BH197" s="116">
        <v>8.5</v>
      </c>
      <c r="BI197" s="116">
        <v>0.89743589743589702</v>
      </c>
      <c r="BJ197" s="116">
        <v>0</v>
      </c>
      <c r="BK197" s="116">
        <v>0</v>
      </c>
      <c r="BL197" s="116"/>
      <c r="BO197" s="116">
        <v>9</v>
      </c>
      <c r="BP197" s="116">
        <v>24574998.532152001</v>
      </c>
      <c r="BQ197" s="116">
        <v>143354.15810422</v>
      </c>
      <c r="BR197" s="116">
        <v>5.1282051282051301E-2</v>
      </c>
      <c r="BS197" s="116">
        <v>2580374.8458759598</v>
      </c>
      <c r="BT197" s="116">
        <v>0.92307692307692302</v>
      </c>
      <c r="BU197" s="116">
        <v>8.5</v>
      </c>
      <c r="BV197" s="116">
        <v>0.89743589743589702</v>
      </c>
      <c r="BW197" s="116">
        <v>0</v>
      </c>
      <c r="BX197" s="116">
        <v>0</v>
      </c>
      <c r="BY197" s="116"/>
    </row>
    <row r="198" spans="15:77" x14ac:dyDescent="0.25">
      <c r="O198" s="116">
        <v>10</v>
      </c>
      <c r="P198" s="116">
        <v>11579600.289850799</v>
      </c>
      <c r="Q198" s="116">
        <v>67547.668357462899</v>
      </c>
      <c r="R198" s="116">
        <v>3.8461538461538498E-2</v>
      </c>
      <c r="S198" s="116">
        <v>1688691.70893657</v>
      </c>
      <c r="T198" s="116">
        <v>0.96153846153846201</v>
      </c>
      <c r="U198" s="116">
        <v>9.5</v>
      </c>
      <c r="V198" s="116">
        <v>0.94230769230769296</v>
      </c>
      <c r="W198" s="116">
        <v>0</v>
      </c>
      <c r="X198" s="116">
        <v>0</v>
      </c>
      <c r="Y198" s="116">
        <v>0</v>
      </c>
      <c r="AB198" s="116">
        <v>10</v>
      </c>
      <c r="AC198" s="116">
        <v>13005551.0940648</v>
      </c>
      <c r="AD198" s="116">
        <v>75865.714715377806</v>
      </c>
      <c r="AE198" s="116">
        <v>3.8461538461538498E-2</v>
      </c>
      <c r="AF198" s="116">
        <v>1896642.8678844499</v>
      </c>
      <c r="AG198" s="116">
        <v>0.96153846153846201</v>
      </c>
      <c r="AH198" s="116">
        <v>9.5</v>
      </c>
      <c r="AI198" s="116">
        <v>0.94230769230769196</v>
      </c>
      <c r="AJ198" s="116">
        <v>0</v>
      </c>
      <c r="AK198" s="116">
        <v>0</v>
      </c>
      <c r="AO198" s="116">
        <v>10</v>
      </c>
      <c r="AP198" s="116">
        <v>14609078.373684799</v>
      </c>
      <c r="AQ198" s="116">
        <v>85219.623846494505</v>
      </c>
      <c r="AR198" s="116">
        <v>3.8461538461538498E-2</v>
      </c>
      <c r="AS198" s="116">
        <v>2130490.5961623602</v>
      </c>
      <c r="AT198" s="116">
        <v>0.96153846153846201</v>
      </c>
      <c r="AU198" s="116">
        <v>9.5</v>
      </c>
      <c r="AV198" s="116">
        <v>0.94230769230769196</v>
      </c>
      <c r="AW198" s="116">
        <v>0</v>
      </c>
      <c r="AX198" s="116">
        <v>0</v>
      </c>
      <c r="AY198" s="116"/>
      <c r="BB198" s="116">
        <v>10</v>
      </c>
      <c r="BC198" s="116">
        <v>16408790.7884809</v>
      </c>
      <c r="BD198" s="116">
        <v>95717.946266138504</v>
      </c>
      <c r="BE198" s="116">
        <v>3.8461538461538498E-2</v>
      </c>
      <c r="BF198" s="116">
        <v>2392948.6566534601</v>
      </c>
      <c r="BG198" s="116">
        <v>0.96153846153846101</v>
      </c>
      <c r="BH198" s="116">
        <v>9.5</v>
      </c>
      <c r="BI198" s="116">
        <v>0.94230769230769196</v>
      </c>
      <c r="BJ198" s="116">
        <v>0</v>
      </c>
      <c r="BK198" s="116">
        <v>0</v>
      </c>
      <c r="BL198" s="116"/>
      <c r="BO198" s="116">
        <v>10</v>
      </c>
      <c r="BP198" s="116">
        <v>18431248.899114002</v>
      </c>
      <c r="BQ198" s="116">
        <v>107515.618578165</v>
      </c>
      <c r="BR198" s="116">
        <v>3.8461538461538498E-2</v>
      </c>
      <c r="BS198" s="116">
        <v>2687890.4644541298</v>
      </c>
      <c r="BT198" s="116">
        <v>0.96153846153846201</v>
      </c>
      <c r="BU198" s="116">
        <v>9.5</v>
      </c>
      <c r="BV198" s="116">
        <v>0.94230769230769196</v>
      </c>
      <c r="BW198" s="116">
        <v>0</v>
      </c>
      <c r="BX198" s="116">
        <v>0</v>
      </c>
      <c r="BY198" s="116"/>
    </row>
    <row r="199" spans="15:77" x14ac:dyDescent="0.25">
      <c r="O199" s="116">
        <v>11</v>
      </c>
      <c r="P199" s="116">
        <v>7719733.5265671797</v>
      </c>
      <c r="Q199" s="116">
        <v>45031.778904975203</v>
      </c>
      <c r="R199" s="116">
        <v>2.5641025641025599E-2</v>
      </c>
      <c r="S199" s="116">
        <v>1733723.48784155</v>
      </c>
      <c r="T199" s="116">
        <v>0.987179487179487</v>
      </c>
      <c r="U199" s="116">
        <v>10.5</v>
      </c>
      <c r="V199" s="116">
        <v>0.97435897435897401</v>
      </c>
      <c r="W199" s="116">
        <v>0.28427334564843998</v>
      </c>
      <c r="X199" s="116">
        <v>0.27698428550360898</v>
      </c>
      <c r="Y199" s="116">
        <v>0.27698428550360898</v>
      </c>
      <c r="AB199" s="116">
        <v>11</v>
      </c>
      <c r="AC199" s="116">
        <v>8670367.3960431702</v>
      </c>
      <c r="AD199" s="116">
        <v>50577.143143585199</v>
      </c>
      <c r="AE199" s="116">
        <v>2.5641025641025599E-2</v>
      </c>
      <c r="AF199" s="116">
        <v>1947220.01102803</v>
      </c>
      <c r="AG199" s="116">
        <v>0.987179487179487</v>
      </c>
      <c r="AH199" s="116">
        <v>10.5</v>
      </c>
      <c r="AI199" s="116">
        <v>0.97435897435897401</v>
      </c>
      <c r="AJ199" s="116">
        <v>0.28427334564843998</v>
      </c>
      <c r="AK199" s="116">
        <v>0.27698428550360898</v>
      </c>
      <c r="AO199" s="116">
        <v>11</v>
      </c>
      <c r="AP199" s="116">
        <v>9739385.5824565105</v>
      </c>
      <c r="AQ199" s="116">
        <v>56813.082564329699</v>
      </c>
      <c r="AR199" s="116">
        <v>2.5641025641025599E-2</v>
      </c>
      <c r="AS199" s="116">
        <v>2187303.6787266899</v>
      </c>
      <c r="AT199" s="116">
        <v>0.987179487179487</v>
      </c>
      <c r="AU199" s="116">
        <v>10.5</v>
      </c>
      <c r="AV199" s="116">
        <v>0.97435897435897401</v>
      </c>
      <c r="AW199" s="116">
        <v>0.28427334564843998</v>
      </c>
      <c r="AX199" s="116">
        <v>0.27698428550360898</v>
      </c>
      <c r="AY199" s="116"/>
      <c r="BB199" s="116">
        <v>11</v>
      </c>
      <c r="BC199" s="116">
        <v>10939193.8589873</v>
      </c>
      <c r="BD199" s="116">
        <v>63811.964177425703</v>
      </c>
      <c r="BE199" s="116">
        <v>2.5641025641025599E-2</v>
      </c>
      <c r="BF199" s="116">
        <v>2456760.6208308898</v>
      </c>
      <c r="BG199" s="116">
        <v>0.987179487179487</v>
      </c>
      <c r="BH199" s="116">
        <v>10.5</v>
      </c>
      <c r="BI199" s="116">
        <v>0.97435897435897401</v>
      </c>
      <c r="BJ199" s="116">
        <v>0.28427334564843998</v>
      </c>
      <c r="BK199" s="116">
        <v>0.27698428550360898</v>
      </c>
      <c r="BL199" s="116"/>
      <c r="BO199" s="116">
        <v>11</v>
      </c>
      <c r="BP199" s="116">
        <v>12287499.266076</v>
      </c>
      <c r="BQ199" s="116">
        <v>71677.079052110101</v>
      </c>
      <c r="BR199" s="116">
        <v>2.5641025641025599E-2</v>
      </c>
      <c r="BS199" s="116">
        <v>2759567.54350624</v>
      </c>
      <c r="BT199" s="116">
        <v>0.987179487179487</v>
      </c>
      <c r="BU199" s="116">
        <v>10.5</v>
      </c>
      <c r="BV199" s="116">
        <v>0.97435897435897401</v>
      </c>
      <c r="BW199" s="116">
        <v>0.28427334564843998</v>
      </c>
      <c r="BX199" s="116">
        <v>0.27698428550360898</v>
      </c>
      <c r="BY199" s="116"/>
    </row>
    <row r="200" spans="15:77" x14ac:dyDescent="0.25">
      <c r="O200" s="116">
        <v>12</v>
      </c>
      <c r="P200" s="116">
        <v>3859866.7632835899</v>
      </c>
      <c r="Q200" s="116">
        <v>22515.889452487601</v>
      </c>
      <c r="R200" s="116">
        <v>1.2820512820512799E-2</v>
      </c>
      <c r="S200" s="116">
        <v>1756239.37729403</v>
      </c>
      <c r="T200" s="116">
        <v>1</v>
      </c>
      <c r="U200" s="116">
        <v>11.5</v>
      </c>
      <c r="V200" s="116">
        <v>0.99358974358974395</v>
      </c>
      <c r="W200" s="116">
        <v>0</v>
      </c>
      <c r="X200" s="116">
        <v>0</v>
      </c>
      <c r="Y200" s="116">
        <v>0</v>
      </c>
      <c r="AB200" s="116">
        <v>12</v>
      </c>
      <c r="AC200" s="116">
        <v>4335183.6980215898</v>
      </c>
      <c r="AD200" s="116">
        <v>25288.5715717926</v>
      </c>
      <c r="AE200" s="116">
        <v>1.2820512820512799E-2</v>
      </c>
      <c r="AF200" s="116">
        <v>1972508.5825998201</v>
      </c>
      <c r="AG200" s="116">
        <v>1</v>
      </c>
      <c r="AH200" s="116">
        <v>11.5</v>
      </c>
      <c r="AI200" s="116">
        <v>0.99358974358974395</v>
      </c>
      <c r="AJ200" s="116">
        <v>0</v>
      </c>
      <c r="AK200" s="116">
        <v>0</v>
      </c>
      <c r="AO200" s="116">
        <v>12</v>
      </c>
      <c r="AP200" s="116">
        <v>4869692.7912282599</v>
      </c>
      <c r="AQ200" s="116">
        <v>28406.541282164799</v>
      </c>
      <c r="AR200" s="116">
        <v>1.2820512820512799E-2</v>
      </c>
      <c r="AS200" s="116">
        <v>2215710.2200088599</v>
      </c>
      <c r="AT200" s="116">
        <v>1</v>
      </c>
      <c r="AU200" s="116">
        <v>11.5</v>
      </c>
      <c r="AV200" s="116">
        <v>0.99358974358974395</v>
      </c>
      <c r="AW200" s="116">
        <v>0</v>
      </c>
      <c r="AX200" s="116">
        <v>0</v>
      </c>
      <c r="AY200" s="116"/>
      <c r="BB200" s="116">
        <v>12</v>
      </c>
      <c r="BC200" s="116">
        <v>5469596.9294936303</v>
      </c>
      <c r="BD200" s="116">
        <v>31905.982088712801</v>
      </c>
      <c r="BE200" s="116">
        <v>1.2820512820512799E-2</v>
      </c>
      <c r="BF200" s="116">
        <v>2488666.6029196</v>
      </c>
      <c r="BG200" s="116">
        <v>1</v>
      </c>
      <c r="BH200" s="116">
        <v>11.5</v>
      </c>
      <c r="BI200" s="116">
        <v>0.99358974358974395</v>
      </c>
      <c r="BJ200" s="116">
        <v>0</v>
      </c>
      <c r="BK200" s="116">
        <v>0</v>
      </c>
      <c r="BL200" s="116"/>
      <c r="BO200" s="116">
        <v>12</v>
      </c>
      <c r="BP200" s="116">
        <v>6143749.6330380104</v>
      </c>
      <c r="BQ200" s="116">
        <v>35838.539526055101</v>
      </c>
      <c r="BR200" s="116">
        <v>1.2820512820512799E-2</v>
      </c>
      <c r="BS200" s="116">
        <v>2795406.08303229</v>
      </c>
      <c r="BT200" s="116">
        <v>1</v>
      </c>
      <c r="BU200" s="116">
        <v>11.5</v>
      </c>
      <c r="BV200" s="116">
        <v>0.99358974358974395</v>
      </c>
      <c r="BW200" s="116">
        <v>0</v>
      </c>
      <c r="BX200" s="116">
        <v>0</v>
      </c>
      <c r="BY200" s="116"/>
    </row>
    <row r="201" spans="15:77" s="28" customFormat="1" x14ac:dyDescent="0.25">
      <c r="O201"/>
      <c r="P201"/>
      <c r="Q201"/>
      <c r="R201"/>
      <c r="S201"/>
      <c r="T201"/>
      <c r="U201"/>
      <c r="V201"/>
      <c r="W201"/>
      <c r="X201"/>
      <c r="Y201"/>
      <c r="AB201"/>
      <c r="AC201"/>
      <c r="AD201"/>
      <c r="AE201"/>
      <c r="AF201"/>
      <c r="AG201"/>
      <c r="AH201"/>
      <c r="AI201"/>
      <c r="AJ201"/>
      <c r="AK201"/>
      <c r="AO201"/>
      <c r="AP201"/>
      <c r="AQ201"/>
      <c r="AR201"/>
      <c r="AS201"/>
      <c r="AT201"/>
      <c r="AU201"/>
      <c r="AV201"/>
      <c r="AW201"/>
      <c r="AX201"/>
      <c r="AY201"/>
      <c r="BB201"/>
      <c r="BC201"/>
      <c r="BD201"/>
      <c r="BE201"/>
      <c r="BF201"/>
      <c r="BG201"/>
      <c r="BH201"/>
      <c r="BI201"/>
      <c r="BJ201"/>
      <c r="BK201"/>
      <c r="BL201"/>
      <c r="BO201"/>
      <c r="BP201"/>
      <c r="BQ201"/>
      <c r="BR201"/>
      <c r="BS201"/>
      <c r="BT201"/>
      <c r="BU201"/>
      <c r="BV201"/>
      <c r="BW201"/>
      <c r="BX201"/>
      <c r="BY201"/>
    </row>
    <row r="202" spans="15:77" x14ac:dyDescent="0.25">
      <c r="O202" s="158" t="s">
        <v>213</v>
      </c>
      <c r="P202" s="158" t="s">
        <v>161</v>
      </c>
      <c r="Q202" s="158" t="s">
        <v>162</v>
      </c>
      <c r="R202" s="158" t="s">
        <v>163</v>
      </c>
      <c r="S202" s="158" t="s">
        <v>164</v>
      </c>
      <c r="T202" s="158" t="s">
        <v>165</v>
      </c>
      <c r="U202" s="158" t="s">
        <v>166</v>
      </c>
      <c r="V202" s="158" t="s">
        <v>167</v>
      </c>
      <c r="W202" s="158" t="s">
        <v>168</v>
      </c>
      <c r="X202" s="158" t="s">
        <v>169</v>
      </c>
      <c r="Y202" s="158" t="s">
        <v>169</v>
      </c>
      <c r="AB202" s="157" t="s">
        <v>214</v>
      </c>
      <c r="AC202" s="158" t="s">
        <v>161</v>
      </c>
      <c r="AD202" s="158" t="s">
        <v>162</v>
      </c>
      <c r="AE202" s="158" t="s">
        <v>163</v>
      </c>
      <c r="AF202" s="158" t="s">
        <v>164</v>
      </c>
      <c r="AG202" s="158" t="s">
        <v>165</v>
      </c>
      <c r="AH202" s="158" t="s">
        <v>166</v>
      </c>
      <c r="AI202" s="158" t="s">
        <v>167</v>
      </c>
      <c r="AJ202" s="158" t="s">
        <v>168</v>
      </c>
      <c r="AK202" s="158" t="s">
        <v>169</v>
      </c>
      <c r="AO202" s="157" t="s">
        <v>215</v>
      </c>
      <c r="AP202" s="158" t="s">
        <v>161</v>
      </c>
      <c r="AQ202" s="158" t="s">
        <v>162</v>
      </c>
      <c r="AR202" s="158" t="s">
        <v>163</v>
      </c>
      <c r="AS202" s="158" t="s">
        <v>164</v>
      </c>
      <c r="AT202" s="158" t="s">
        <v>165</v>
      </c>
      <c r="AU202" s="158" t="s">
        <v>166</v>
      </c>
      <c r="AV202" s="158" t="s">
        <v>167</v>
      </c>
      <c r="AW202" s="158" t="s">
        <v>168</v>
      </c>
      <c r="AX202" s="158" t="s">
        <v>169</v>
      </c>
      <c r="AY202" s="158"/>
      <c r="BB202" s="157" t="s">
        <v>216</v>
      </c>
      <c r="BC202" s="158" t="s">
        <v>161</v>
      </c>
      <c r="BD202" s="158" t="s">
        <v>162</v>
      </c>
      <c r="BE202" s="158" t="s">
        <v>163</v>
      </c>
      <c r="BF202" s="158" t="s">
        <v>164</v>
      </c>
      <c r="BG202" s="158" t="s">
        <v>165</v>
      </c>
      <c r="BH202" s="158" t="s">
        <v>166</v>
      </c>
      <c r="BI202" s="158" t="s">
        <v>167</v>
      </c>
      <c r="BJ202" s="158" t="s">
        <v>168</v>
      </c>
      <c r="BK202" s="158" t="s">
        <v>169</v>
      </c>
      <c r="BL202" s="158"/>
      <c r="BO202" s="157" t="s">
        <v>217</v>
      </c>
      <c r="BP202" s="158" t="s">
        <v>161</v>
      </c>
      <c r="BQ202" s="158" t="s">
        <v>162</v>
      </c>
      <c r="BR202" s="158" t="s">
        <v>163</v>
      </c>
      <c r="BS202" s="158" t="s">
        <v>164</v>
      </c>
      <c r="BT202" s="158" t="s">
        <v>165</v>
      </c>
      <c r="BU202" s="158" t="s">
        <v>166</v>
      </c>
      <c r="BV202" s="158" t="s">
        <v>167</v>
      </c>
      <c r="BW202" s="158" t="s">
        <v>168</v>
      </c>
      <c r="BX202" s="158" t="s">
        <v>169</v>
      </c>
      <c r="BY202" s="158"/>
    </row>
    <row r="203" spans="15:77" x14ac:dyDescent="0.25">
      <c r="O203" s="116">
        <v>1</v>
      </c>
      <c r="P203" s="116">
        <v>82804221.569541603</v>
      </c>
      <c r="Q203" s="116">
        <v>483024.62582232599</v>
      </c>
      <c r="R203" s="116">
        <v>0.15384615384615399</v>
      </c>
      <c r="S203" s="116">
        <v>483024.62582232599</v>
      </c>
      <c r="T203" s="116">
        <v>0.15384615384615399</v>
      </c>
      <c r="U203" s="116">
        <v>0.5</v>
      </c>
      <c r="V203" s="116">
        <v>7.69230769230769E-2</v>
      </c>
      <c r="W203" s="116">
        <v>0</v>
      </c>
      <c r="X203" s="116">
        <v>0</v>
      </c>
      <c r="Y203" s="116">
        <v>0</v>
      </c>
      <c r="AB203" s="116">
        <v>1</v>
      </c>
      <c r="AC203" s="116">
        <v>93005133.272921398</v>
      </c>
      <c r="AD203" s="116">
        <v>542529.94409204205</v>
      </c>
      <c r="AE203" s="116">
        <v>0.15384615384615399</v>
      </c>
      <c r="AF203" s="116">
        <v>542529.94409204205</v>
      </c>
      <c r="AG203" s="116">
        <v>0.15384615384615399</v>
      </c>
      <c r="AH203" s="116">
        <v>0.5</v>
      </c>
      <c r="AI203" s="116">
        <v>7.69230769230769E-2</v>
      </c>
      <c r="AJ203" s="116">
        <v>0</v>
      </c>
      <c r="AK203" s="116">
        <v>0</v>
      </c>
      <c r="AO203" s="116">
        <v>1</v>
      </c>
      <c r="AP203" s="116">
        <v>104465986.178736</v>
      </c>
      <c r="AQ203" s="116">
        <v>609384.91937596095</v>
      </c>
      <c r="AR203" s="116">
        <v>0.15384615384615399</v>
      </c>
      <c r="AS203" s="116">
        <v>609384.91937596095</v>
      </c>
      <c r="AT203" s="116">
        <v>0.15384615384615399</v>
      </c>
      <c r="AU203" s="116">
        <v>0.5</v>
      </c>
      <c r="AV203" s="116">
        <v>7.69230769230769E-2</v>
      </c>
      <c r="AW203" s="116">
        <v>0</v>
      </c>
      <c r="AX203" s="116">
        <v>0</v>
      </c>
      <c r="AY203" s="116"/>
      <c r="BB203" s="116">
        <v>1</v>
      </c>
      <c r="BC203" s="116">
        <v>117331787.12617999</v>
      </c>
      <c r="BD203" s="116">
        <v>684435.42490271595</v>
      </c>
      <c r="BE203" s="116">
        <v>0.15384615384615399</v>
      </c>
      <c r="BF203" s="116">
        <v>684435.42490271595</v>
      </c>
      <c r="BG203" s="116">
        <v>0.15384615384615399</v>
      </c>
      <c r="BH203" s="116">
        <v>0.5</v>
      </c>
      <c r="BI203" s="116">
        <v>7.69230769230769E-2</v>
      </c>
      <c r="BJ203" s="116">
        <v>0</v>
      </c>
      <c r="BK203" s="116">
        <v>0</v>
      </c>
      <c r="BL203" s="116"/>
      <c r="BO203" s="116">
        <v>1</v>
      </c>
      <c r="BP203" s="116">
        <v>131788383.61966901</v>
      </c>
      <c r="BQ203" s="116">
        <v>768765.57111473405</v>
      </c>
      <c r="BR203" s="116">
        <v>0.15384615384615399</v>
      </c>
      <c r="BS203" s="116">
        <v>768765.57111473405</v>
      </c>
      <c r="BT203" s="116">
        <v>0.15384615384615399</v>
      </c>
      <c r="BU203" s="116">
        <v>0.5</v>
      </c>
      <c r="BV203" s="116">
        <v>7.69230769230769E-2</v>
      </c>
      <c r="BW203" s="116">
        <v>0</v>
      </c>
      <c r="BX203" s="116">
        <v>0</v>
      </c>
      <c r="BY203" s="116"/>
    </row>
    <row r="204" spans="15:77" x14ac:dyDescent="0.25">
      <c r="O204" s="116">
        <v>2</v>
      </c>
      <c r="P204" s="116">
        <v>75903869.772079796</v>
      </c>
      <c r="Q204" s="116">
        <v>442772.57367046498</v>
      </c>
      <c r="R204" s="116">
        <v>0.141025641025641</v>
      </c>
      <c r="S204" s="116">
        <v>925797.19949279202</v>
      </c>
      <c r="T204" s="116">
        <v>0.29487179487179499</v>
      </c>
      <c r="U204" s="116">
        <v>1.5</v>
      </c>
      <c r="V204" s="116">
        <v>0.22435897435897401</v>
      </c>
      <c r="W204" s="116">
        <v>0.215218684349373</v>
      </c>
      <c r="X204" s="116">
        <v>4.8286243283513199E-2</v>
      </c>
      <c r="Y204" s="116">
        <v>4.8286243283513199E-2</v>
      </c>
      <c r="AB204" s="116">
        <v>2</v>
      </c>
      <c r="AC204" s="116">
        <v>85254705.500177994</v>
      </c>
      <c r="AD204" s="116">
        <v>497319.11541770498</v>
      </c>
      <c r="AE204" s="116">
        <v>0.141025641025641</v>
      </c>
      <c r="AF204" s="116">
        <v>1039849.05950975</v>
      </c>
      <c r="AG204" s="116">
        <v>0.29487179487179499</v>
      </c>
      <c r="AH204" s="116">
        <v>1.5</v>
      </c>
      <c r="AI204" s="116">
        <v>0.22435897435897401</v>
      </c>
      <c r="AJ204" s="116">
        <v>0.215218684349373</v>
      </c>
      <c r="AK204" s="116">
        <v>4.8286243283513199E-2</v>
      </c>
      <c r="AO204" s="116">
        <v>2</v>
      </c>
      <c r="AP204" s="116">
        <v>95760487.330508098</v>
      </c>
      <c r="AQ204" s="116">
        <v>558602.84276129701</v>
      </c>
      <c r="AR204" s="116">
        <v>0.141025641025641</v>
      </c>
      <c r="AS204" s="116">
        <v>1167987.7621372601</v>
      </c>
      <c r="AT204" s="116">
        <v>0.29487179487179499</v>
      </c>
      <c r="AU204" s="116">
        <v>1.5</v>
      </c>
      <c r="AV204" s="116">
        <v>0.22435897435897401</v>
      </c>
      <c r="AW204" s="116">
        <v>0.215218684349373</v>
      </c>
      <c r="AX204" s="116">
        <v>4.8286243283513199E-2</v>
      </c>
      <c r="AY204" s="116"/>
      <c r="BB204" s="116">
        <v>2</v>
      </c>
      <c r="BC204" s="116">
        <v>107554138.198998</v>
      </c>
      <c r="BD204" s="116">
        <v>627399.139494156</v>
      </c>
      <c r="BE204" s="116">
        <v>0.141025641025641</v>
      </c>
      <c r="BF204" s="116">
        <v>1311834.5643968701</v>
      </c>
      <c r="BG204" s="116">
        <v>0.29487179487179499</v>
      </c>
      <c r="BH204" s="116">
        <v>1.5</v>
      </c>
      <c r="BI204" s="116">
        <v>0.22435897435897401</v>
      </c>
      <c r="BJ204" s="116">
        <v>0.215218684349373</v>
      </c>
      <c r="BK204" s="116">
        <v>4.8286243283513199E-2</v>
      </c>
      <c r="BL204" s="116"/>
      <c r="BO204" s="116">
        <v>2</v>
      </c>
      <c r="BP204" s="116">
        <v>120806018.31803</v>
      </c>
      <c r="BQ204" s="116">
        <v>704701.77352183894</v>
      </c>
      <c r="BR204" s="116">
        <v>0.141025641025641</v>
      </c>
      <c r="BS204" s="116">
        <v>1473467.34463657</v>
      </c>
      <c r="BT204" s="116">
        <v>0.29487179487179499</v>
      </c>
      <c r="BU204" s="116">
        <v>1.5</v>
      </c>
      <c r="BV204" s="116">
        <v>0.22435897435897401</v>
      </c>
      <c r="BW204" s="116">
        <v>0.215218684349373</v>
      </c>
      <c r="BX204" s="116">
        <v>4.8286243283513199E-2</v>
      </c>
      <c r="BY204" s="116"/>
    </row>
    <row r="205" spans="15:77" x14ac:dyDescent="0.25">
      <c r="O205" s="116">
        <v>3</v>
      </c>
      <c r="P205" s="116">
        <v>69003517.974618003</v>
      </c>
      <c r="Q205" s="116">
        <v>402520.521518605</v>
      </c>
      <c r="R205" s="116">
        <v>0.128205128205128</v>
      </c>
      <c r="S205" s="116">
        <v>1328317.7210114</v>
      </c>
      <c r="T205" s="116">
        <v>0.42307692307692302</v>
      </c>
      <c r="U205" s="116">
        <v>2.5</v>
      </c>
      <c r="V205" s="116">
        <v>0.35897435897435898</v>
      </c>
      <c r="W205" s="116">
        <v>0</v>
      </c>
      <c r="X205" s="116">
        <v>0</v>
      </c>
      <c r="Y205" s="116">
        <v>0</v>
      </c>
      <c r="AB205" s="116">
        <v>3</v>
      </c>
      <c r="AC205" s="116">
        <v>77504277.727434501</v>
      </c>
      <c r="AD205" s="116">
        <v>452108.28674336802</v>
      </c>
      <c r="AE205" s="116">
        <v>0.128205128205128</v>
      </c>
      <c r="AF205" s="116">
        <v>1491957.3462531101</v>
      </c>
      <c r="AG205" s="116">
        <v>0.42307692307692302</v>
      </c>
      <c r="AH205" s="116">
        <v>2.5</v>
      </c>
      <c r="AI205" s="116">
        <v>0.35897435897435898</v>
      </c>
      <c r="AJ205" s="116">
        <v>0</v>
      </c>
      <c r="AK205" s="116">
        <v>0</v>
      </c>
      <c r="AO205" s="116">
        <v>3</v>
      </c>
      <c r="AP205" s="116">
        <v>87054988.482280105</v>
      </c>
      <c r="AQ205" s="116">
        <v>507820.76614663401</v>
      </c>
      <c r="AR205" s="116">
        <v>0.128205128205128</v>
      </c>
      <c r="AS205" s="116">
        <v>1675808.5282838901</v>
      </c>
      <c r="AT205" s="116">
        <v>0.42307692307692302</v>
      </c>
      <c r="AU205" s="116">
        <v>2.5</v>
      </c>
      <c r="AV205" s="116">
        <v>0.35897435897435898</v>
      </c>
      <c r="AW205" s="116">
        <v>0</v>
      </c>
      <c r="AX205" s="116">
        <v>0</v>
      </c>
      <c r="AY205" s="116"/>
      <c r="BB205" s="116">
        <v>3</v>
      </c>
      <c r="BC205" s="116">
        <v>97776489.271816596</v>
      </c>
      <c r="BD205" s="116">
        <v>570362.85408559698</v>
      </c>
      <c r="BE205" s="116">
        <v>0.128205128205128</v>
      </c>
      <c r="BF205" s="116">
        <v>1882197.4184824701</v>
      </c>
      <c r="BG205" s="116">
        <v>0.42307692307692302</v>
      </c>
      <c r="BH205" s="116">
        <v>2.5</v>
      </c>
      <c r="BI205" s="116">
        <v>0.35897435897435898</v>
      </c>
      <c r="BJ205" s="116">
        <v>0</v>
      </c>
      <c r="BK205" s="116">
        <v>0</v>
      </c>
      <c r="BL205" s="116"/>
      <c r="BO205" s="116">
        <v>3</v>
      </c>
      <c r="BP205" s="116">
        <v>109823653.01639099</v>
      </c>
      <c r="BQ205" s="116">
        <v>640637.975928945</v>
      </c>
      <c r="BR205" s="116">
        <v>0.128205128205128</v>
      </c>
      <c r="BS205" s="116">
        <v>2114105.3205655199</v>
      </c>
      <c r="BT205" s="116">
        <v>0.42307692307692302</v>
      </c>
      <c r="BU205" s="116">
        <v>2.5</v>
      </c>
      <c r="BV205" s="116">
        <v>0.35897435897435898</v>
      </c>
      <c r="BW205" s="116">
        <v>0</v>
      </c>
      <c r="BX205" s="116">
        <v>0</v>
      </c>
      <c r="BY205" s="116"/>
    </row>
    <row r="206" spans="15:77" x14ac:dyDescent="0.25">
      <c r="O206" s="116">
        <v>4</v>
      </c>
      <c r="P206" s="116">
        <v>62103166.177156202</v>
      </c>
      <c r="Q206" s="116">
        <v>362268.46936674498</v>
      </c>
      <c r="R206" s="116">
        <v>0.115384615384615</v>
      </c>
      <c r="S206" s="116">
        <v>1690586.19037814</v>
      </c>
      <c r="T206" s="116">
        <v>0.53846153846153899</v>
      </c>
      <c r="U206" s="116">
        <v>3.5</v>
      </c>
      <c r="V206" s="116">
        <v>0.480769230769231</v>
      </c>
      <c r="W206" s="116">
        <v>0</v>
      </c>
      <c r="X206" s="116">
        <v>0</v>
      </c>
      <c r="Y206" s="116">
        <v>0</v>
      </c>
      <c r="AB206" s="116">
        <v>4</v>
      </c>
      <c r="AC206" s="116">
        <v>69753849.954691097</v>
      </c>
      <c r="AD206" s="116">
        <v>406897.45806903101</v>
      </c>
      <c r="AE206" s="116">
        <v>0.115384615384615</v>
      </c>
      <c r="AF206" s="116">
        <v>1898854.8043221501</v>
      </c>
      <c r="AG206" s="116">
        <v>0.53846153846153899</v>
      </c>
      <c r="AH206" s="116">
        <v>3.5</v>
      </c>
      <c r="AI206" s="116">
        <v>0.480769230769231</v>
      </c>
      <c r="AJ206" s="116">
        <v>0</v>
      </c>
      <c r="AK206" s="116">
        <v>0</v>
      </c>
      <c r="AO206" s="116">
        <v>4</v>
      </c>
      <c r="AP206" s="116">
        <v>78349489.634052098</v>
      </c>
      <c r="AQ206" s="116">
        <v>457038.689531971</v>
      </c>
      <c r="AR206" s="116">
        <v>0.115384615384615</v>
      </c>
      <c r="AS206" s="116">
        <v>2132847.2178158602</v>
      </c>
      <c r="AT206" s="116">
        <v>0.53846153846153899</v>
      </c>
      <c r="AU206" s="116">
        <v>3.5</v>
      </c>
      <c r="AV206" s="116">
        <v>0.480769230769231</v>
      </c>
      <c r="AW206" s="116">
        <v>0</v>
      </c>
      <c r="AX206" s="116">
        <v>0</v>
      </c>
      <c r="AY206" s="116"/>
      <c r="BB206" s="116">
        <v>4</v>
      </c>
      <c r="BC206" s="116">
        <v>87998840.344634905</v>
      </c>
      <c r="BD206" s="116">
        <v>513326.56867703702</v>
      </c>
      <c r="BE206" s="116">
        <v>0.115384615384615</v>
      </c>
      <c r="BF206" s="116">
        <v>2395523.9871595101</v>
      </c>
      <c r="BG206" s="116">
        <v>0.53846153846153899</v>
      </c>
      <c r="BH206" s="116">
        <v>3.5</v>
      </c>
      <c r="BI206" s="116">
        <v>0.480769230769231</v>
      </c>
      <c r="BJ206" s="116">
        <v>0</v>
      </c>
      <c r="BK206" s="116">
        <v>0</v>
      </c>
      <c r="BL206" s="116"/>
      <c r="BO206" s="116">
        <v>4</v>
      </c>
      <c r="BP206" s="116">
        <v>98841287.714751497</v>
      </c>
      <c r="BQ206" s="116">
        <v>576574.17833605001</v>
      </c>
      <c r="BR206" s="116">
        <v>0.115384615384615</v>
      </c>
      <c r="BS206" s="116">
        <v>2690679.4989015702</v>
      </c>
      <c r="BT206" s="116">
        <v>0.53846153846153899</v>
      </c>
      <c r="BU206" s="116">
        <v>3.5</v>
      </c>
      <c r="BV206" s="116">
        <v>0.480769230769231</v>
      </c>
      <c r="BW206" s="116">
        <v>0</v>
      </c>
      <c r="BX206" s="116">
        <v>0</v>
      </c>
      <c r="BY206" s="116"/>
    </row>
    <row r="207" spans="15:77" x14ac:dyDescent="0.25">
      <c r="O207" s="116">
        <v>5</v>
      </c>
      <c r="P207" s="116">
        <v>55202814.379694402</v>
      </c>
      <c r="Q207" s="116">
        <v>322016.41721488402</v>
      </c>
      <c r="R207" s="116">
        <v>0.102564102564103</v>
      </c>
      <c r="S207" s="116">
        <v>2012602.60759303</v>
      </c>
      <c r="T207" s="116">
        <v>0.64102564102564097</v>
      </c>
      <c r="U207" s="116">
        <v>4.5</v>
      </c>
      <c r="V207" s="116">
        <v>0.58974358974358998</v>
      </c>
      <c r="W207" s="116">
        <v>0.24986980323372901</v>
      </c>
      <c r="X207" s="116">
        <v>0.14735911472758401</v>
      </c>
      <c r="Y207" s="116">
        <v>0.14735911472758401</v>
      </c>
      <c r="AB207" s="116">
        <v>5</v>
      </c>
      <c r="AC207" s="116">
        <v>62003422.181947596</v>
      </c>
      <c r="AD207" s="116">
        <v>361686.629394694</v>
      </c>
      <c r="AE207" s="116">
        <v>0.102564102564103</v>
      </c>
      <c r="AF207" s="116">
        <v>2260541.4337168401</v>
      </c>
      <c r="AG207" s="116">
        <v>0.64102564102564097</v>
      </c>
      <c r="AH207" s="116">
        <v>4.5</v>
      </c>
      <c r="AI207" s="116">
        <v>0.58974358974358998</v>
      </c>
      <c r="AJ207" s="116">
        <v>0.24986980323372901</v>
      </c>
      <c r="AK207" s="116">
        <v>0.14735911472758401</v>
      </c>
      <c r="AO207" s="116">
        <v>5</v>
      </c>
      <c r="AP207" s="116">
        <v>69643990.785824105</v>
      </c>
      <c r="AQ207" s="116">
        <v>406256.61291730701</v>
      </c>
      <c r="AR207" s="116">
        <v>0.102564102564103</v>
      </c>
      <c r="AS207" s="116">
        <v>2539103.8307331698</v>
      </c>
      <c r="AT207" s="116">
        <v>0.64102564102564097</v>
      </c>
      <c r="AU207" s="116">
        <v>4.5</v>
      </c>
      <c r="AV207" s="116">
        <v>0.58974358974358998</v>
      </c>
      <c r="AW207" s="116">
        <v>0.24986980323372901</v>
      </c>
      <c r="AX207" s="116">
        <v>0.14735911472758401</v>
      </c>
      <c r="AY207" s="116"/>
      <c r="BB207" s="116">
        <v>5</v>
      </c>
      <c r="BC207" s="116">
        <v>78221191.417453304</v>
      </c>
      <c r="BD207" s="116">
        <v>456290.28326847701</v>
      </c>
      <c r="BE207" s="116">
        <v>0.102564102564103</v>
      </c>
      <c r="BF207" s="116">
        <v>2851814.27042798</v>
      </c>
      <c r="BG207" s="116">
        <v>0.64102564102564097</v>
      </c>
      <c r="BH207" s="116">
        <v>4.5</v>
      </c>
      <c r="BI207" s="116">
        <v>0.58974358974358998</v>
      </c>
      <c r="BJ207" s="116">
        <v>0.24986980323372901</v>
      </c>
      <c r="BK207" s="116">
        <v>0.14735911472758401</v>
      </c>
      <c r="BL207" s="116"/>
      <c r="BO207" s="116">
        <v>5</v>
      </c>
      <c r="BP207" s="116">
        <v>87858922.413112402</v>
      </c>
      <c r="BQ207" s="116">
        <v>512510.38074315601</v>
      </c>
      <c r="BR207" s="116">
        <v>0.102564102564103</v>
      </c>
      <c r="BS207" s="116">
        <v>3203189.8796447199</v>
      </c>
      <c r="BT207" s="116">
        <v>0.64102564102564097</v>
      </c>
      <c r="BU207" s="116">
        <v>4.5</v>
      </c>
      <c r="BV207" s="116">
        <v>0.58974358974358998</v>
      </c>
      <c r="BW207" s="116">
        <v>0.24986980323372901</v>
      </c>
      <c r="BX207" s="116">
        <v>0.14735911472758401</v>
      </c>
      <c r="BY207" s="116"/>
    </row>
    <row r="208" spans="15:77" x14ac:dyDescent="0.25">
      <c r="O208" s="116">
        <v>6</v>
      </c>
      <c r="P208" s="116">
        <v>48302462.582232602</v>
      </c>
      <c r="Q208" s="116">
        <v>281764.36506302399</v>
      </c>
      <c r="R208" s="116">
        <v>8.9743589743589702E-2</v>
      </c>
      <c r="S208" s="116">
        <v>2294366.9726560502</v>
      </c>
      <c r="T208" s="116">
        <v>0.73076923076923095</v>
      </c>
      <c r="U208" s="116">
        <v>5.5</v>
      </c>
      <c r="V208" s="116">
        <v>0.68589743589743601</v>
      </c>
      <c r="W208" s="116">
        <v>0</v>
      </c>
      <c r="X208" s="116">
        <v>0</v>
      </c>
      <c r="Y208" s="116">
        <v>0</v>
      </c>
      <c r="AB208" s="116">
        <v>6</v>
      </c>
      <c r="AC208" s="116">
        <v>54252994.4092042</v>
      </c>
      <c r="AD208" s="116">
        <v>316475.80072035798</v>
      </c>
      <c r="AE208" s="116">
        <v>8.9743589743589799E-2</v>
      </c>
      <c r="AF208" s="116">
        <v>2577017.2344371998</v>
      </c>
      <c r="AG208" s="116">
        <v>0.73076923076923095</v>
      </c>
      <c r="AH208" s="116">
        <v>5.5</v>
      </c>
      <c r="AI208" s="116">
        <v>0.68589743589743601</v>
      </c>
      <c r="AJ208" s="116">
        <v>0</v>
      </c>
      <c r="AK208" s="116">
        <v>0</v>
      </c>
      <c r="AO208" s="116">
        <v>6</v>
      </c>
      <c r="AP208" s="116">
        <v>60938491.937596098</v>
      </c>
      <c r="AQ208" s="116">
        <v>355474.536302644</v>
      </c>
      <c r="AR208" s="116">
        <v>8.9743589743589702E-2</v>
      </c>
      <c r="AS208" s="116">
        <v>2894578.3670358099</v>
      </c>
      <c r="AT208" s="116">
        <v>0.73076923076923095</v>
      </c>
      <c r="AU208" s="116">
        <v>5.5</v>
      </c>
      <c r="AV208" s="116">
        <v>0.68589743589743601</v>
      </c>
      <c r="AW208" s="116">
        <v>0</v>
      </c>
      <c r="AX208" s="116">
        <v>0</v>
      </c>
      <c r="AY208" s="116"/>
      <c r="BB208" s="116">
        <v>6</v>
      </c>
      <c r="BC208" s="116">
        <v>68443542.490271598</v>
      </c>
      <c r="BD208" s="116">
        <v>399253.99785991799</v>
      </c>
      <c r="BE208" s="116">
        <v>8.9743589743589702E-2</v>
      </c>
      <c r="BF208" s="116">
        <v>3251068.2682878999</v>
      </c>
      <c r="BG208" s="116">
        <v>0.73076923076923095</v>
      </c>
      <c r="BH208" s="116">
        <v>5.5</v>
      </c>
      <c r="BI208" s="116">
        <v>0.68589743589743601</v>
      </c>
      <c r="BJ208" s="116">
        <v>0</v>
      </c>
      <c r="BK208" s="116">
        <v>0</v>
      </c>
      <c r="BL208" s="116"/>
      <c r="BO208" s="116">
        <v>6</v>
      </c>
      <c r="BP208" s="116">
        <v>76876557.111473396</v>
      </c>
      <c r="BQ208" s="116">
        <v>448446.58315026102</v>
      </c>
      <c r="BR208" s="116">
        <v>8.9743589743589702E-2</v>
      </c>
      <c r="BS208" s="116">
        <v>3651636.46279498</v>
      </c>
      <c r="BT208" s="116">
        <v>0.73076923076923095</v>
      </c>
      <c r="BU208" s="116">
        <v>5.5</v>
      </c>
      <c r="BV208" s="116">
        <v>0.68589743589743601</v>
      </c>
      <c r="BW208" s="116">
        <v>0</v>
      </c>
      <c r="BX208" s="116">
        <v>0</v>
      </c>
      <c r="BY208" s="116"/>
    </row>
    <row r="209" spans="15:77" x14ac:dyDescent="0.25">
      <c r="O209" s="116">
        <v>7</v>
      </c>
      <c r="P209" s="116">
        <v>41402110.784770802</v>
      </c>
      <c r="Q209" s="116">
        <v>241512.312911163</v>
      </c>
      <c r="R209" s="116">
        <v>7.69230769230769E-2</v>
      </c>
      <c r="S209" s="116">
        <v>2535879.2855672101</v>
      </c>
      <c r="T209" s="116">
        <v>0.80769230769230804</v>
      </c>
      <c r="U209" s="116">
        <v>6.5</v>
      </c>
      <c r="V209" s="116">
        <v>0.76923076923076905</v>
      </c>
      <c r="W209" s="116">
        <v>0</v>
      </c>
      <c r="X209" s="116">
        <v>0</v>
      </c>
      <c r="Y209" s="116">
        <v>0</v>
      </c>
      <c r="AB209" s="116">
        <v>7</v>
      </c>
      <c r="AC209" s="116">
        <v>46502566.636460699</v>
      </c>
      <c r="AD209" s="116">
        <v>271264.97204602102</v>
      </c>
      <c r="AE209" s="116">
        <v>7.69230769230769E-2</v>
      </c>
      <c r="AF209" s="116">
        <v>2848282.2064832202</v>
      </c>
      <c r="AG209" s="116">
        <v>0.80769230769230804</v>
      </c>
      <c r="AH209" s="116">
        <v>6.5</v>
      </c>
      <c r="AI209" s="116">
        <v>0.76923076923076905</v>
      </c>
      <c r="AJ209" s="116">
        <v>0</v>
      </c>
      <c r="AK209" s="116">
        <v>0</v>
      </c>
      <c r="AO209" s="116">
        <v>7</v>
      </c>
      <c r="AP209" s="116">
        <v>52232993.089368097</v>
      </c>
      <c r="AQ209" s="116">
        <v>304692.45968798001</v>
      </c>
      <c r="AR209" s="116">
        <v>7.69230769230769E-2</v>
      </c>
      <c r="AS209" s="116">
        <v>3199270.8267237898</v>
      </c>
      <c r="AT209" s="116">
        <v>0.80769230769230804</v>
      </c>
      <c r="AU209" s="116">
        <v>6.5</v>
      </c>
      <c r="AV209" s="116">
        <v>0.76923076923076905</v>
      </c>
      <c r="AW209" s="116">
        <v>0</v>
      </c>
      <c r="AX209" s="116">
        <v>0</v>
      </c>
      <c r="AY209" s="116"/>
      <c r="BB209" s="116">
        <v>7</v>
      </c>
      <c r="BC209" s="116">
        <v>58665893.5630899</v>
      </c>
      <c r="BD209" s="116">
        <v>342217.71245135798</v>
      </c>
      <c r="BE209" s="116">
        <v>7.69230769230769E-2</v>
      </c>
      <c r="BF209" s="116">
        <v>3593285.9807392601</v>
      </c>
      <c r="BG209" s="116">
        <v>0.80769230769230804</v>
      </c>
      <c r="BH209" s="116">
        <v>6.5</v>
      </c>
      <c r="BI209" s="116">
        <v>0.76923076923076905</v>
      </c>
      <c r="BJ209" s="116">
        <v>0</v>
      </c>
      <c r="BK209" s="116">
        <v>0</v>
      </c>
      <c r="BL209" s="116"/>
      <c r="BO209" s="116">
        <v>7</v>
      </c>
      <c r="BP209" s="116">
        <v>65894191.809834301</v>
      </c>
      <c r="BQ209" s="116">
        <v>384382.78555736702</v>
      </c>
      <c r="BR209" s="116">
        <v>7.69230769230769E-2</v>
      </c>
      <c r="BS209" s="116">
        <v>4036019.2483523502</v>
      </c>
      <c r="BT209" s="116">
        <v>0.80769230769230804</v>
      </c>
      <c r="BU209" s="116">
        <v>6.5</v>
      </c>
      <c r="BV209" s="116">
        <v>0.76923076923076905</v>
      </c>
      <c r="BW209" s="116">
        <v>0</v>
      </c>
      <c r="BX209" s="116">
        <v>0</v>
      </c>
      <c r="BY209" s="116"/>
    </row>
    <row r="210" spans="15:77" x14ac:dyDescent="0.25">
      <c r="O210" s="116">
        <v>8</v>
      </c>
      <c r="P210" s="116">
        <v>34501758.987309001</v>
      </c>
      <c r="Q210" s="116">
        <v>201260.260759303</v>
      </c>
      <c r="R210" s="116">
        <v>6.4102564102564097E-2</v>
      </c>
      <c r="S210" s="116">
        <v>2737139.5463265101</v>
      </c>
      <c r="T210" s="116">
        <v>0.87179487179487203</v>
      </c>
      <c r="U210" s="116">
        <v>7.5</v>
      </c>
      <c r="V210" s="116">
        <v>0.83974358974358998</v>
      </c>
      <c r="W210" s="116">
        <v>0.25063816676845802</v>
      </c>
      <c r="X210" s="116">
        <v>0.210471793888897</v>
      </c>
      <c r="Y210" s="116">
        <v>0.210471793888897</v>
      </c>
      <c r="AB210" s="116">
        <v>8</v>
      </c>
      <c r="AC210" s="116">
        <v>38752138.863717303</v>
      </c>
      <c r="AD210" s="116">
        <v>226054.14337168401</v>
      </c>
      <c r="AE210" s="116">
        <v>6.4102564102564097E-2</v>
      </c>
      <c r="AF210" s="116">
        <v>3074336.3498549</v>
      </c>
      <c r="AG210" s="116">
        <v>0.87179487179487203</v>
      </c>
      <c r="AH210" s="116">
        <v>7.5</v>
      </c>
      <c r="AI210" s="116">
        <v>0.83974358974358998</v>
      </c>
      <c r="AJ210" s="116">
        <v>0.25063816676845802</v>
      </c>
      <c r="AK210" s="116">
        <v>0.210471793888897</v>
      </c>
      <c r="AO210" s="116">
        <v>8</v>
      </c>
      <c r="AP210" s="116">
        <v>43527494.241140097</v>
      </c>
      <c r="AQ210" s="116">
        <v>253910.383073317</v>
      </c>
      <c r="AR210" s="116">
        <v>6.4102564102564097E-2</v>
      </c>
      <c r="AS210" s="116">
        <v>3453181.2097971099</v>
      </c>
      <c r="AT210" s="116">
        <v>0.87179487179487203</v>
      </c>
      <c r="AU210" s="116">
        <v>7.5</v>
      </c>
      <c r="AV210" s="116">
        <v>0.83974358974358998</v>
      </c>
      <c r="AW210" s="116">
        <v>0.25063816676845802</v>
      </c>
      <c r="AX210" s="116">
        <v>0.210471793888897</v>
      </c>
      <c r="AY210" s="116"/>
      <c r="BB210" s="116">
        <v>8</v>
      </c>
      <c r="BC210" s="116">
        <v>48888244.635908298</v>
      </c>
      <c r="BD210" s="116">
        <v>285181.42704279802</v>
      </c>
      <c r="BE210" s="116">
        <v>6.4102564102564097E-2</v>
      </c>
      <c r="BF210" s="116">
        <v>3878467.4077820601</v>
      </c>
      <c r="BG210" s="116">
        <v>0.87179487179487203</v>
      </c>
      <c r="BH210" s="116">
        <v>7.5</v>
      </c>
      <c r="BI210" s="116">
        <v>0.83974358974358998</v>
      </c>
      <c r="BJ210" s="116">
        <v>0.25063816676845802</v>
      </c>
      <c r="BK210" s="116">
        <v>0.210471793888897</v>
      </c>
      <c r="BL210" s="116"/>
      <c r="BO210" s="116">
        <v>8</v>
      </c>
      <c r="BP210" s="116">
        <v>54911826.508195303</v>
      </c>
      <c r="BQ210" s="116">
        <v>320318.98796447198</v>
      </c>
      <c r="BR210" s="116">
        <v>6.4102564102564097E-2</v>
      </c>
      <c r="BS210" s="116">
        <v>4356338.2363168197</v>
      </c>
      <c r="BT210" s="116">
        <v>0.87179487179487203</v>
      </c>
      <c r="BU210" s="116">
        <v>7.5</v>
      </c>
      <c r="BV210" s="116">
        <v>0.83974358974358998</v>
      </c>
      <c r="BW210" s="116">
        <v>0.25063816676845802</v>
      </c>
      <c r="BX210" s="116">
        <v>0.210471793888897</v>
      </c>
      <c r="BY210" s="116"/>
    </row>
    <row r="211" spans="15:77" x14ac:dyDescent="0.25">
      <c r="O211" s="116">
        <v>9</v>
      </c>
      <c r="P211" s="116">
        <v>27601407.189847201</v>
      </c>
      <c r="Q211" s="116">
        <v>161008.20860744201</v>
      </c>
      <c r="R211" s="116">
        <v>5.1282051282051301E-2</v>
      </c>
      <c r="S211" s="116">
        <v>2898147.7549339598</v>
      </c>
      <c r="T211" s="116">
        <v>0.92307692307692302</v>
      </c>
      <c r="U211" s="116">
        <v>8.5</v>
      </c>
      <c r="V211" s="116">
        <v>0.89743589743589702</v>
      </c>
      <c r="W211" s="116">
        <v>0</v>
      </c>
      <c r="X211" s="116">
        <v>0</v>
      </c>
      <c r="Y211" s="116">
        <v>0</v>
      </c>
      <c r="AB211" s="116">
        <v>9</v>
      </c>
      <c r="AC211" s="116">
        <v>31001711.090973798</v>
      </c>
      <c r="AD211" s="116">
        <v>180843.314697347</v>
      </c>
      <c r="AE211" s="116">
        <v>5.1282051282051301E-2</v>
      </c>
      <c r="AF211" s="116">
        <v>3255179.6645522499</v>
      </c>
      <c r="AG211" s="116">
        <v>0.92307692307692302</v>
      </c>
      <c r="AH211" s="116">
        <v>8.5</v>
      </c>
      <c r="AI211" s="116">
        <v>0.89743589743589702</v>
      </c>
      <c r="AJ211" s="116">
        <v>0</v>
      </c>
      <c r="AK211" s="116">
        <v>0</v>
      </c>
      <c r="AO211" s="116">
        <v>9</v>
      </c>
      <c r="AP211" s="116">
        <v>34821995.392912</v>
      </c>
      <c r="AQ211" s="116">
        <v>203128.306458654</v>
      </c>
      <c r="AR211" s="116">
        <v>5.1282051282051301E-2</v>
      </c>
      <c r="AS211" s="116">
        <v>3656309.5162557601</v>
      </c>
      <c r="AT211" s="116">
        <v>0.92307692307692302</v>
      </c>
      <c r="AU211" s="116">
        <v>8.5</v>
      </c>
      <c r="AV211" s="116">
        <v>0.89743589743589802</v>
      </c>
      <c r="AW211" s="116">
        <v>0</v>
      </c>
      <c r="AX211" s="116">
        <v>0</v>
      </c>
      <c r="AY211" s="116"/>
      <c r="BB211" s="116">
        <v>9</v>
      </c>
      <c r="BC211" s="116">
        <v>39110595.7087266</v>
      </c>
      <c r="BD211" s="116">
        <v>228145.141634239</v>
      </c>
      <c r="BE211" s="116">
        <v>5.1282051282051301E-2</v>
      </c>
      <c r="BF211" s="116">
        <v>4106612.5494162999</v>
      </c>
      <c r="BG211" s="116">
        <v>0.92307692307692302</v>
      </c>
      <c r="BH211" s="116">
        <v>8.5</v>
      </c>
      <c r="BI211" s="116">
        <v>0.89743589743589702</v>
      </c>
      <c r="BJ211" s="116">
        <v>0</v>
      </c>
      <c r="BK211" s="116">
        <v>0</v>
      </c>
      <c r="BL211" s="116"/>
      <c r="BO211" s="116">
        <v>9</v>
      </c>
      <c r="BP211" s="116">
        <v>43929461.206556201</v>
      </c>
      <c r="BQ211" s="116">
        <v>256255.19037157801</v>
      </c>
      <c r="BR211" s="116">
        <v>5.1282051282051301E-2</v>
      </c>
      <c r="BS211" s="116">
        <v>4612593.4266884001</v>
      </c>
      <c r="BT211" s="116">
        <v>0.92307692307692302</v>
      </c>
      <c r="BU211" s="116">
        <v>8.5</v>
      </c>
      <c r="BV211" s="116">
        <v>0.89743589743589702</v>
      </c>
      <c r="BW211" s="116">
        <v>0</v>
      </c>
      <c r="BX211" s="116">
        <v>0</v>
      </c>
      <c r="BY211" s="116"/>
    </row>
    <row r="212" spans="15:77" x14ac:dyDescent="0.25">
      <c r="O212" s="116">
        <v>10</v>
      </c>
      <c r="P212" s="116">
        <v>20701055.392385401</v>
      </c>
      <c r="Q212" s="116">
        <v>120756.15645558199</v>
      </c>
      <c r="R212" s="116">
        <v>3.8461538461538498E-2</v>
      </c>
      <c r="S212" s="116">
        <v>3018903.9113895399</v>
      </c>
      <c r="T212" s="116">
        <v>0.96153846153846201</v>
      </c>
      <c r="U212" s="116">
        <v>9.5</v>
      </c>
      <c r="V212" s="116">
        <v>0.94230769230769196</v>
      </c>
      <c r="W212" s="116">
        <v>0</v>
      </c>
      <c r="X212" s="116">
        <v>0</v>
      </c>
      <c r="Y212" s="116">
        <v>0</v>
      </c>
      <c r="AB212" s="116">
        <v>10</v>
      </c>
      <c r="AC212" s="116">
        <v>23251283.318230402</v>
      </c>
      <c r="AD212" s="116">
        <v>135632.48602300999</v>
      </c>
      <c r="AE212" s="116">
        <v>3.8461538461538498E-2</v>
      </c>
      <c r="AF212" s="116">
        <v>3390812.1505752602</v>
      </c>
      <c r="AG212" s="116">
        <v>0.96153846153846201</v>
      </c>
      <c r="AH212" s="116">
        <v>9.5</v>
      </c>
      <c r="AI212" s="116">
        <v>0.94230769230769196</v>
      </c>
      <c r="AJ212" s="116">
        <v>0</v>
      </c>
      <c r="AK212" s="116">
        <v>0</v>
      </c>
      <c r="AO212" s="116">
        <v>10</v>
      </c>
      <c r="AP212" s="116">
        <v>26116496.544684</v>
      </c>
      <c r="AQ212" s="116">
        <v>152346.22984399</v>
      </c>
      <c r="AR212" s="116">
        <v>3.8461538461538498E-2</v>
      </c>
      <c r="AS212" s="116">
        <v>3808655.7460997598</v>
      </c>
      <c r="AT212" s="116">
        <v>0.96153846153846201</v>
      </c>
      <c r="AU212" s="116">
        <v>9.5</v>
      </c>
      <c r="AV212" s="116">
        <v>0.94230769230769296</v>
      </c>
      <c r="AW212" s="116">
        <v>0</v>
      </c>
      <c r="AX212" s="116">
        <v>0</v>
      </c>
      <c r="AY212" s="116"/>
      <c r="BB212" s="116">
        <v>10</v>
      </c>
      <c r="BC212" s="116">
        <v>29332946.781544998</v>
      </c>
      <c r="BD212" s="116">
        <v>171108.85622567899</v>
      </c>
      <c r="BE212" s="116">
        <v>3.8461538461538498E-2</v>
      </c>
      <c r="BF212" s="116">
        <v>4277721.4056419702</v>
      </c>
      <c r="BG212" s="116">
        <v>0.96153846153846201</v>
      </c>
      <c r="BH212" s="116">
        <v>9.5</v>
      </c>
      <c r="BI212" s="116">
        <v>0.94230769230769196</v>
      </c>
      <c r="BJ212" s="116">
        <v>0</v>
      </c>
      <c r="BK212" s="116">
        <v>0</v>
      </c>
      <c r="BL212" s="116"/>
      <c r="BO212" s="116">
        <v>10</v>
      </c>
      <c r="BP212" s="116">
        <v>32947095.904917199</v>
      </c>
      <c r="BQ212" s="116">
        <v>192191.39277868299</v>
      </c>
      <c r="BR212" s="116">
        <v>3.8461538461538498E-2</v>
      </c>
      <c r="BS212" s="116">
        <v>4804784.8194670798</v>
      </c>
      <c r="BT212" s="116">
        <v>0.96153846153846201</v>
      </c>
      <c r="BU212" s="116">
        <v>9.5</v>
      </c>
      <c r="BV212" s="116">
        <v>0.94230769230769196</v>
      </c>
      <c r="BW212" s="116">
        <v>0</v>
      </c>
      <c r="BX212" s="116">
        <v>0</v>
      </c>
      <c r="BY212" s="116"/>
    </row>
    <row r="213" spans="15:77" x14ac:dyDescent="0.25">
      <c r="O213" s="116">
        <v>11</v>
      </c>
      <c r="P213" s="116">
        <v>13800703.594923601</v>
      </c>
      <c r="Q213" s="116">
        <v>80504.104303721004</v>
      </c>
      <c r="R213" s="116">
        <v>2.5641025641025599E-2</v>
      </c>
      <c r="S213" s="116">
        <v>3099408.0156932599</v>
      </c>
      <c r="T213" s="116">
        <v>0.987179487179487</v>
      </c>
      <c r="U213" s="116">
        <v>10.5</v>
      </c>
      <c r="V213" s="116">
        <v>0.97435897435897401</v>
      </c>
      <c r="W213" s="116">
        <v>0.28427334564843998</v>
      </c>
      <c r="X213" s="116">
        <v>0.27698428550360898</v>
      </c>
      <c r="Y213" s="116">
        <v>0.27698428550360898</v>
      </c>
      <c r="AB213" s="116">
        <v>11</v>
      </c>
      <c r="AC213" s="116">
        <v>15500855.545486899</v>
      </c>
      <c r="AD213" s="116">
        <v>90421.657348673703</v>
      </c>
      <c r="AE213" s="116">
        <v>2.5641025641025699E-2</v>
      </c>
      <c r="AF213" s="116">
        <v>3481233.8079239302</v>
      </c>
      <c r="AG213" s="116">
        <v>0.987179487179487</v>
      </c>
      <c r="AH213" s="116">
        <v>10.5</v>
      </c>
      <c r="AI213" s="116">
        <v>0.97435897435897401</v>
      </c>
      <c r="AJ213" s="116">
        <v>0.28427334564843998</v>
      </c>
      <c r="AK213" s="116">
        <v>0.27698428550360898</v>
      </c>
      <c r="AO213" s="116">
        <v>11</v>
      </c>
      <c r="AP213" s="116">
        <v>17410997.696456</v>
      </c>
      <c r="AQ213" s="116">
        <v>101564.153229327</v>
      </c>
      <c r="AR213" s="116">
        <v>2.5641025641025599E-2</v>
      </c>
      <c r="AS213" s="116">
        <v>3910219.8993290798</v>
      </c>
      <c r="AT213" s="116">
        <v>0.987179487179487</v>
      </c>
      <c r="AU213" s="116">
        <v>10.5</v>
      </c>
      <c r="AV213" s="116">
        <v>0.97435897435897401</v>
      </c>
      <c r="AW213" s="116">
        <v>0.28427334564843998</v>
      </c>
      <c r="AX213" s="116">
        <v>0.27698428550360898</v>
      </c>
      <c r="AY213" s="116"/>
      <c r="BB213" s="116">
        <v>11</v>
      </c>
      <c r="BC213" s="116">
        <v>19555297.8543633</v>
      </c>
      <c r="BD213" s="116">
        <v>114072.57081711901</v>
      </c>
      <c r="BE213" s="116">
        <v>2.5641025641025599E-2</v>
      </c>
      <c r="BF213" s="116">
        <v>4391793.9764590897</v>
      </c>
      <c r="BG213" s="116">
        <v>0.987179487179487</v>
      </c>
      <c r="BH213" s="116">
        <v>10.5</v>
      </c>
      <c r="BI213" s="116">
        <v>0.97435897435897401</v>
      </c>
      <c r="BJ213" s="116">
        <v>0.28427334564843998</v>
      </c>
      <c r="BK213" s="116">
        <v>0.27698428550360898</v>
      </c>
      <c r="BL213" s="116"/>
      <c r="BO213" s="116">
        <v>11</v>
      </c>
      <c r="BP213" s="116">
        <v>21964730.6032781</v>
      </c>
      <c r="BQ213" s="116">
        <v>128127.595185789</v>
      </c>
      <c r="BR213" s="116">
        <v>2.5641025641025599E-2</v>
      </c>
      <c r="BS213" s="116">
        <v>4932912.41465287</v>
      </c>
      <c r="BT213" s="116">
        <v>0.987179487179487</v>
      </c>
      <c r="BU213" s="116">
        <v>10.5</v>
      </c>
      <c r="BV213" s="116">
        <v>0.97435897435897401</v>
      </c>
      <c r="BW213" s="116">
        <v>0.28427334564843998</v>
      </c>
      <c r="BX213" s="116">
        <v>0.27698428550360898</v>
      </c>
      <c r="BY213" s="116"/>
    </row>
    <row r="214" spans="15:77" x14ac:dyDescent="0.25">
      <c r="O214" s="116">
        <v>12</v>
      </c>
      <c r="P214" s="116">
        <v>6900351.7974618096</v>
      </c>
      <c r="Q214" s="116">
        <v>40252.052151860502</v>
      </c>
      <c r="R214" s="116">
        <v>1.2820512820512799E-2</v>
      </c>
      <c r="S214" s="116">
        <v>3139660.0678451201</v>
      </c>
      <c r="T214" s="116">
        <v>1</v>
      </c>
      <c r="U214" s="116">
        <v>11.5</v>
      </c>
      <c r="V214" s="116">
        <v>0.99358974358974395</v>
      </c>
      <c r="W214" s="116">
        <v>0</v>
      </c>
      <c r="X214" s="116">
        <v>0</v>
      </c>
      <c r="Y214" s="116">
        <v>0</v>
      </c>
      <c r="AB214" s="116">
        <v>12</v>
      </c>
      <c r="AC214" s="116">
        <v>7750427.7727434495</v>
      </c>
      <c r="AD214" s="116">
        <v>45210.828674336801</v>
      </c>
      <c r="AE214" s="116">
        <v>1.2820512820512799E-2</v>
      </c>
      <c r="AF214" s="116">
        <v>3526444.6365982699</v>
      </c>
      <c r="AG214" s="116">
        <v>1</v>
      </c>
      <c r="AH214" s="116">
        <v>11.5</v>
      </c>
      <c r="AI214" s="116">
        <v>0.99358974358974395</v>
      </c>
      <c r="AJ214" s="116">
        <v>0</v>
      </c>
      <c r="AK214" s="116">
        <v>0</v>
      </c>
      <c r="AO214" s="116">
        <v>12</v>
      </c>
      <c r="AP214" s="116">
        <v>8705498.8482280094</v>
      </c>
      <c r="AQ214" s="116">
        <v>50782.076614663398</v>
      </c>
      <c r="AR214" s="116">
        <v>1.2820512820512799E-2</v>
      </c>
      <c r="AS214" s="116">
        <v>3961001.9759437498</v>
      </c>
      <c r="AT214" s="116">
        <v>1</v>
      </c>
      <c r="AU214" s="116">
        <v>11.5</v>
      </c>
      <c r="AV214" s="116">
        <v>0.99358974358974395</v>
      </c>
      <c r="AW214" s="116">
        <v>0</v>
      </c>
      <c r="AX214" s="116">
        <v>0</v>
      </c>
      <c r="AY214" s="116"/>
      <c r="BB214" s="116">
        <v>12</v>
      </c>
      <c r="BC214" s="116">
        <v>9777648.9271816593</v>
      </c>
      <c r="BD214" s="116">
        <v>57036.285408559699</v>
      </c>
      <c r="BE214" s="116">
        <v>1.2820512820512799E-2</v>
      </c>
      <c r="BF214" s="116">
        <v>4448830.2618676499</v>
      </c>
      <c r="BG214" s="116">
        <v>1</v>
      </c>
      <c r="BH214" s="116">
        <v>11.5</v>
      </c>
      <c r="BI214" s="116">
        <v>0.99358974358974395</v>
      </c>
      <c r="BJ214" s="116">
        <v>0</v>
      </c>
      <c r="BK214" s="116">
        <v>0</v>
      </c>
      <c r="BL214" s="116"/>
      <c r="BO214" s="116">
        <v>12</v>
      </c>
      <c r="BP214" s="116">
        <v>10982365.301639101</v>
      </c>
      <c r="BQ214" s="116">
        <v>64063.797592894502</v>
      </c>
      <c r="BR214" s="116">
        <v>1.2820512820512799E-2</v>
      </c>
      <c r="BS214" s="116">
        <v>4996976.2122457698</v>
      </c>
      <c r="BT214" s="116">
        <v>1</v>
      </c>
      <c r="BU214" s="116">
        <v>11.5</v>
      </c>
      <c r="BV214" s="116">
        <v>0.99358974358974395</v>
      </c>
      <c r="BW214" s="116">
        <v>0</v>
      </c>
      <c r="BX214" s="116">
        <v>0</v>
      </c>
      <c r="BY214" s="116"/>
    </row>
  </sheetData>
  <mergeCells count="7">
    <mergeCell ref="B15:K15"/>
    <mergeCell ref="B1:K1"/>
    <mergeCell ref="AJ3:AK3"/>
    <mergeCell ref="V1:AF1"/>
    <mergeCell ref="V16:AF16"/>
    <mergeCell ref="O25:P25"/>
    <mergeCell ref="N5:O5"/>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B3C9CB-6AE7-E346-9CA5-ED27A563999A}">
  <dimension ref="B2:L189"/>
  <sheetViews>
    <sheetView showGridLines="0" topLeftCell="A8" zoomScale="90" zoomScaleNormal="90" workbookViewId="0">
      <selection activeCell="M17" sqref="M17"/>
    </sheetView>
  </sheetViews>
  <sheetFormatPr baseColWidth="10" defaultRowHeight="15" x14ac:dyDescent="0.25"/>
  <cols>
    <col min="3" max="3" width="13.28515625" bestFit="1" customWidth="1"/>
    <col min="4" max="4" width="11.5703125" bestFit="1" customWidth="1"/>
    <col min="5" max="6" width="14.85546875" bestFit="1" customWidth="1"/>
    <col min="7" max="7" width="16.28515625" bestFit="1" customWidth="1"/>
  </cols>
  <sheetData>
    <row r="2" spans="2:7" ht="15.75" thickBot="1" x14ac:dyDescent="0.3"/>
    <row r="3" spans="2:7" ht="15.75" thickBot="1" x14ac:dyDescent="0.3">
      <c r="B3" s="133" t="s">
        <v>273</v>
      </c>
      <c r="C3" s="141"/>
      <c r="D3" s="141"/>
      <c r="E3" s="141"/>
      <c r="F3" s="141"/>
      <c r="G3" s="134"/>
    </row>
    <row r="4" spans="2:7" x14ac:dyDescent="0.25">
      <c r="B4" s="82" t="s">
        <v>264</v>
      </c>
      <c r="C4" s="83" t="s">
        <v>230</v>
      </c>
      <c r="D4" s="83" t="s">
        <v>231</v>
      </c>
      <c r="E4" s="83" t="s">
        <v>232</v>
      </c>
      <c r="F4" s="83" t="s">
        <v>233</v>
      </c>
      <c r="G4" s="84" t="s">
        <v>234</v>
      </c>
    </row>
    <row r="5" spans="2:7" x14ac:dyDescent="0.25">
      <c r="B5" s="70">
        <v>2021</v>
      </c>
      <c r="C5" s="78">
        <v>671194.37671479001</v>
      </c>
      <c r="D5" s="78">
        <v>0</v>
      </c>
      <c r="E5" s="78">
        <v>4266819.3437333796</v>
      </c>
      <c r="F5" s="78">
        <v>4938013.7204481699</v>
      </c>
      <c r="G5" s="75">
        <v>4938013.7204481699</v>
      </c>
    </row>
    <row r="6" spans="2:7" x14ac:dyDescent="0.25">
      <c r="B6" s="70">
        <v>2022</v>
      </c>
      <c r="C6" s="78">
        <v>693094.180147985</v>
      </c>
      <c r="D6" s="78">
        <v>0</v>
      </c>
      <c r="E6" s="78">
        <v>4607882.3494257499</v>
      </c>
      <c r="F6" s="78">
        <v>5300976.5295737302</v>
      </c>
      <c r="G6" s="75">
        <v>5513015.5907566799</v>
      </c>
    </row>
    <row r="7" spans="2:7" x14ac:dyDescent="0.25">
      <c r="B7" s="70">
        <v>2023</v>
      </c>
      <c r="C7" s="78">
        <v>713718.11088186898</v>
      </c>
      <c r="D7" s="78">
        <v>0</v>
      </c>
      <c r="E7" s="78">
        <v>4977019.3246788196</v>
      </c>
      <c r="F7" s="78">
        <v>5690737.4355606902</v>
      </c>
      <c r="G7" s="75">
        <v>6155101.6103024399</v>
      </c>
    </row>
    <row r="8" spans="2:7" x14ac:dyDescent="0.25">
      <c r="B8" s="70">
        <v>2024</v>
      </c>
      <c r="C8" s="78">
        <v>752672.97813306097</v>
      </c>
      <c r="D8" s="78">
        <v>0</v>
      </c>
      <c r="E8" s="78">
        <v>5375130.5193150099</v>
      </c>
      <c r="F8" s="78">
        <v>6127803.49744807</v>
      </c>
      <c r="G8" s="75">
        <v>6892945.5533534298</v>
      </c>
    </row>
    <row r="9" spans="2:7" x14ac:dyDescent="0.25">
      <c r="B9" s="70">
        <v>2025</v>
      </c>
      <c r="C9" s="78">
        <v>784385.04952481796</v>
      </c>
      <c r="D9" s="78">
        <v>0</v>
      </c>
      <c r="E9" s="78">
        <v>5805467.4689465202</v>
      </c>
      <c r="F9" s="78">
        <v>6589852.5184713397</v>
      </c>
      <c r="G9" s="75">
        <v>7709195.37787126</v>
      </c>
    </row>
    <row r="10" spans="2:7" x14ac:dyDescent="0.25">
      <c r="B10" s="70">
        <v>2026</v>
      </c>
      <c r="C10" s="78">
        <v>821803.90243045904</v>
      </c>
      <c r="D10" s="78">
        <v>0</v>
      </c>
      <c r="E10" s="78">
        <v>6269576.1428634897</v>
      </c>
      <c r="F10" s="78">
        <v>7091380.0452939495</v>
      </c>
      <c r="G10" s="75">
        <v>8627748.1141283195</v>
      </c>
    </row>
    <row r="11" spans="2:7" x14ac:dyDescent="0.25">
      <c r="B11" s="70">
        <v>2027</v>
      </c>
      <c r="C11" s="78">
        <v>826303.936172368</v>
      </c>
      <c r="D11" s="78">
        <v>0</v>
      </c>
      <c r="E11" s="78">
        <v>6771089.6662651701</v>
      </c>
      <c r="F11" s="78">
        <v>7597393.60243754</v>
      </c>
      <c r="G11" s="75">
        <v>9613126.6161640603</v>
      </c>
    </row>
    <row r="12" spans="2:7" x14ac:dyDescent="0.25">
      <c r="B12" s="70">
        <v>2028</v>
      </c>
      <c r="C12" s="78">
        <v>875178.60519813804</v>
      </c>
      <c r="D12" s="78">
        <v>0</v>
      </c>
      <c r="E12" s="78">
        <v>7312992.2058135299</v>
      </c>
      <c r="F12" s="78">
        <v>8188170.8110116702</v>
      </c>
      <c r="G12" s="75">
        <v>10775074.1840216</v>
      </c>
    </row>
    <row r="13" spans="2:7" x14ac:dyDescent="0.25">
      <c r="B13" s="70">
        <v>2029</v>
      </c>
      <c r="C13" s="78">
        <v>905127.64311126596</v>
      </c>
      <c r="D13" s="78">
        <v>0</v>
      </c>
      <c r="E13" s="78">
        <v>7897677.6847760398</v>
      </c>
      <c r="F13" s="78">
        <v>8802805.3278873097</v>
      </c>
      <c r="G13" s="75">
        <v>12047246.928489201</v>
      </c>
    </row>
    <row r="14" spans="2:7" ht="15.75" thickBot="1" x14ac:dyDescent="0.3">
      <c r="B14" s="72">
        <v>2030</v>
      </c>
      <c r="C14" s="85">
        <v>935993.03148752404</v>
      </c>
      <c r="D14" s="85">
        <v>0</v>
      </c>
      <c r="E14" s="85">
        <v>8529584.7802173495</v>
      </c>
      <c r="F14" s="85">
        <v>9465577.8117048703</v>
      </c>
      <c r="G14" s="76">
        <v>13472468.7107943</v>
      </c>
    </row>
    <row r="19" spans="10:10" ht="15.75" x14ac:dyDescent="0.25">
      <c r="J19" s="111" t="s">
        <v>277</v>
      </c>
    </row>
    <row r="52" spans="4:4" ht="18.75" x14ac:dyDescent="0.3">
      <c r="D52" s="112" t="s">
        <v>235</v>
      </c>
    </row>
    <row r="67" spans="2:12" x14ac:dyDescent="0.25">
      <c r="B67">
        <v>1</v>
      </c>
      <c r="L67">
        <v>6</v>
      </c>
    </row>
    <row r="97" spans="2:12" x14ac:dyDescent="0.25">
      <c r="B97">
        <v>2</v>
      </c>
    </row>
    <row r="102" spans="2:12" x14ac:dyDescent="0.25">
      <c r="L102">
        <v>7</v>
      </c>
    </row>
    <row r="124" spans="2:12" x14ac:dyDescent="0.25">
      <c r="B124">
        <v>3</v>
      </c>
    </row>
    <row r="128" spans="2:12" x14ac:dyDescent="0.25">
      <c r="L128">
        <v>8</v>
      </c>
    </row>
    <row r="150" spans="3:12" x14ac:dyDescent="0.25">
      <c r="C150">
        <v>4</v>
      </c>
    </row>
    <row r="159" spans="3:12" x14ac:dyDescent="0.25">
      <c r="L159">
        <v>9</v>
      </c>
    </row>
    <row r="189" spans="3:12" x14ac:dyDescent="0.25">
      <c r="C189">
        <v>5</v>
      </c>
      <c r="L189">
        <v>10</v>
      </c>
    </row>
  </sheetData>
  <mergeCells count="1">
    <mergeCell ref="B3:G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BncoDeMex</vt:lpstr>
      <vt:lpstr>Datos Seguro</vt:lpstr>
      <vt:lpstr>Datos Primas</vt:lpstr>
      <vt:lpstr>tarjetas</vt:lpstr>
      <vt:lpstr>Clientes proyectados</vt:lpstr>
      <vt:lpstr>Primas Crédito</vt:lpstr>
      <vt:lpstr>Primas Débito</vt:lpstr>
      <vt:lpstr>Reserva</vt:lpstr>
      <vt:lpstr>Solvencia</vt:lpstr>
      <vt:lpstr>Resultado Producto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Victor Amaya</cp:lastModifiedBy>
  <dcterms:created xsi:type="dcterms:W3CDTF">2020-11-26T21:33:45Z</dcterms:created>
  <dcterms:modified xsi:type="dcterms:W3CDTF">2020-12-19T01:37:20Z</dcterms:modified>
</cp:coreProperties>
</file>