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Farnacocinética\Biodisponibilidad y Bioequivalencia\Taller BD y BE\"/>
    </mc:Choice>
  </mc:AlternateContent>
  <bookViews>
    <workbookView xWindow="0" yWindow="0" windowWidth="20490" windowHeight="8445" activeTab="1"/>
  </bookViews>
  <sheets>
    <sheet name="Desarrollo" sheetId="12" r:id="rId1"/>
    <sheet name="Log" sheetId="14" r:id="rId2"/>
  </sheets>
  <calcPr calcId="152511"/>
</workbook>
</file>

<file path=xl/calcChain.xml><?xml version="1.0" encoding="utf-8"?>
<calcChain xmlns="http://schemas.openxmlformats.org/spreadsheetml/2006/main">
  <c r="E9" i="14" l="1"/>
  <c r="N28" i="14" s="1"/>
  <c r="E10" i="14"/>
  <c r="N29" i="14" s="1"/>
  <c r="E11" i="14"/>
  <c r="E12" i="14"/>
  <c r="E13" i="14"/>
  <c r="E14" i="14"/>
  <c r="E15" i="14"/>
  <c r="E16" i="14"/>
  <c r="E17" i="14"/>
  <c r="E18" i="14"/>
  <c r="N37" i="14" s="1"/>
  <c r="E19" i="14"/>
  <c r="E20" i="14"/>
  <c r="E21" i="14"/>
  <c r="E22" i="14"/>
  <c r="E23" i="14"/>
  <c r="E24" i="14"/>
  <c r="E25" i="14"/>
  <c r="E26" i="14"/>
  <c r="N45" i="14" s="1"/>
  <c r="E27" i="14"/>
  <c r="E28" i="14"/>
  <c r="E29" i="14"/>
  <c r="E30" i="14"/>
  <c r="E31" i="14"/>
  <c r="E32" i="14"/>
  <c r="D10" i="14"/>
  <c r="D72" i="14" s="1"/>
  <c r="D11" i="14"/>
  <c r="D73" i="14" s="1"/>
  <c r="D12" i="14"/>
  <c r="D74" i="14" s="1"/>
  <c r="D13" i="14"/>
  <c r="D14" i="14"/>
  <c r="D76" i="14" s="1"/>
  <c r="D15" i="14"/>
  <c r="M34" i="14" s="1"/>
  <c r="D16" i="14"/>
  <c r="M35" i="14" s="1"/>
  <c r="D17" i="14"/>
  <c r="D18" i="14"/>
  <c r="M37" i="14" s="1"/>
  <c r="D19" i="14"/>
  <c r="E75" i="14" s="1"/>
  <c r="D20" i="14"/>
  <c r="D21" i="14"/>
  <c r="D22" i="14"/>
  <c r="D78" i="14" s="1"/>
  <c r="D23" i="14"/>
  <c r="M42" i="14" s="1"/>
  <c r="D24" i="14"/>
  <c r="D80" i="14" s="1"/>
  <c r="D25" i="14"/>
  <c r="D26" i="14"/>
  <c r="D82" i="14" s="1"/>
  <c r="D27" i="14"/>
  <c r="E77" i="14" s="1"/>
  <c r="D28" i="14"/>
  <c r="D29" i="14"/>
  <c r="D30" i="14"/>
  <c r="E80" i="14" s="1"/>
  <c r="D31" i="14"/>
  <c r="M50" i="14" s="1"/>
  <c r="D32" i="14"/>
  <c r="D9" i="14"/>
  <c r="E82" i="14"/>
  <c r="D81" i="14"/>
  <c r="E79" i="14"/>
  <c r="D79" i="14"/>
  <c r="E78" i="14"/>
  <c r="D77" i="14"/>
  <c r="E76" i="14"/>
  <c r="D75" i="14"/>
  <c r="E74" i="14"/>
  <c r="E73" i="14"/>
  <c r="E72" i="14"/>
  <c r="E71" i="14"/>
  <c r="D71" i="14"/>
  <c r="C60" i="14"/>
  <c r="C56" i="14"/>
  <c r="C52" i="14"/>
  <c r="N51" i="14"/>
  <c r="M51" i="14"/>
  <c r="N50" i="14"/>
  <c r="N49" i="14"/>
  <c r="M48" i="14"/>
  <c r="C48" i="14"/>
  <c r="N47" i="14"/>
  <c r="M47" i="14"/>
  <c r="N46" i="14"/>
  <c r="M46" i="14"/>
  <c r="N44" i="14"/>
  <c r="M44" i="14"/>
  <c r="C44" i="14"/>
  <c r="N43" i="14"/>
  <c r="M43" i="14"/>
  <c r="N42" i="14"/>
  <c r="N41" i="14"/>
  <c r="M40" i="14"/>
  <c r="C40" i="14"/>
  <c r="N39" i="14"/>
  <c r="M39" i="14"/>
  <c r="N38" i="14"/>
  <c r="M38" i="14"/>
  <c r="M36" i="14"/>
  <c r="N35" i="14"/>
  <c r="N34" i="14"/>
  <c r="N33" i="14"/>
  <c r="M32" i="14"/>
  <c r="N31" i="14"/>
  <c r="N30" i="14"/>
  <c r="M28" i="14"/>
  <c r="J24" i="14"/>
  <c r="J23" i="14" s="1"/>
  <c r="J16" i="14"/>
  <c r="J15" i="14"/>
  <c r="N15" i="14" s="1"/>
  <c r="J14" i="14"/>
  <c r="O13" i="14"/>
  <c r="J13" i="14"/>
  <c r="J12" i="14"/>
  <c r="N12" i="14" s="1"/>
  <c r="J11" i="14"/>
  <c r="N11" i="14" s="1"/>
  <c r="O8" i="14"/>
  <c r="N8" i="14"/>
  <c r="J24" i="12"/>
  <c r="J23" i="12" s="1"/>
  <c r="N28" i="12"/>
  <c r="N29" i="12"/>
  <c r="N52" i="12" s="1"/>
  <c r="N55" i="12" s="1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28" i="12"/>
  <c r="F12" i="12"/>
  <c r="J16" i="12"/>
  <c r="J15" i="12"/>
  <c r="J14" i="12"/>
  <c r="J13" i="12"/>
  <c r="J12" i="12"/>
  <c r="J11" i="12"/>
  <c r="F37" i="12"/>
  <c r="F61" i="12" s="1"/>
  <c r="E38" i="12"/>
  <c r="E37" i="12"/>
  <c r="D37" i="12"/>
  <c r="C37" i="12"/>
  <c r="F38" i="12"/>
  <c r="D38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E33" i="12"/>
  <c r="E34" i="12"/>
  <c r="D34" i="12"/>
  <c r="D33" i="12"/>
  <c r="F10" i="12"/>
  <c r="J17" i="12" s="1"/>
  <c r="C61" i="12" l="1"/>
  <c r="D61" i="12"/>
  <c r="E61" i="12"/>
  <c r="D67" i="12"/>
  <c r="K15" i="12" s="1"/>
  <c r="L15" i="12" s="1"/>
  <c r="N13" i="14"/>
  <c r="N14" i="14"/>
  <c r="O15" i="14"/>
  <c r="C57" i="14"/>
  <c r="C53" i="14"/>
  <c r="C49" i="14"/>
  <c r="C45" i="14"/>
  <c r="C41" i="14"/>
  <c r="F38" i="14"/>
  <c r="M49" i="14"/>
  <c r="C54" i="14"/>
  <c r="E81" i="14"/>
  <c r="M30" i="14"/>
  <c r="E33" i="14"/>
  <c r="N40" i="14"/>
  <c r="N48" i="14"/>
  <c r="C59" i="14"/>
  <c r="C55" i="14"/>
  <c r="C51" i="14"/>
  <c r="C47" i="14"/>
  <c r="C43" i="14"/>
  <c r="C39" i="14"/>
  <c r="E34" i="14"/>
  <c r="M41" i="14"/>
  <c r="C46" i="14"/>
  <c r="C37" i="14"/>
  <c r="C42" i="14"/>
  <c r="M45" i="14"/>
  <c r="C50" i="14"/>
  <c r="C58" i="14"/>
  <c r="N32" i="14"/>
  <c r="N36" i="14"/>
  <c r="E37" i="14"/>
  <c r="D38" i="14"/>
  <c r="F10" i="14"/>
  <c r="D67" i="14" s="1"/>
  <c r="F12" i="14"/>
  <c r="M29" i="14"/>
  <c r="M31" i="14"/>
  <c r="D33" i="14"/>
  <c r="M33" i="14"/>
  <c r="D34" i="14"/>
  <c r="C38" i="14"/>
  <c r="E38" i="14"/>
  <c r="F72" i="14"/>
  <c r="F37" i="14"/>
  <c r="F61" i="14" s="1"/>
  <c r="K15" i="14" s="1"/>
  <c r="L15" i="14" s="1"/>
  <c r="D37" i="14"/>
  <c r="O11" i="14"/>
  <c r="O12" i="14"/>
  <c r="O14" i="14"/>
  <c r="J17" i="14"/>
  <c r="M53" i="12"/>
  <c r="M22" i="12" s="1"/>
  <c r="O55" i="12"/>
  <c r="N53" i="12"/>
  <c r="M23" i="12" s="1"/>
  <c r="M52" i="12"/>
  <c r="M53" i="14" l="1"/>
  <c r="M22" i="14" s="1"/>
  <c r="N53" i="14"/>
  <c r="M23" i="14" s="1"/>
  <c r="K14" i="12"/>
  <c r="L14" i="12" s="1"/>
  <c r="K12" i="12"/>
  <c r="L12" i="12" s="1"/>
  <c r="K11" i="12"/>
  <c r="C61" i="14"/>
  <c r="E61" i="14"/>
  <c r="K14" i="14" s="1"/>
  <c r="L14" i="14" s="1"/>
  <c r="M52" i="14"/>
  <c r="L55" i="14" s="1"/>
  <c r="N52" i="14"/>
  <c r="O55" i="14" s="1"/>
  <c r="O56" i="14" s="1"/>
  <c r="D61" i="14"/>
  <c r="K12" i="14" s="1"/>
  <c r="L12" i="14" s="1"/>
  <c r="K17" i="14"/>
  <c r="K11" i="14"/>
  <c r="L11" i="14" s="1"/>
  <c r="M55" i="14"/>
  <c r="M56" i="14" s="1"/>
  <c r="O56" i="12"/>
  <c r="N56" i="12"/>
  <c r="M55" i="12"/>
  <c r="M56" i="12" s="1"/>
  <c r="L55" i="12"/>
  <c r="L56" i="12" s="1"/>
  <c r="K13" i="12" l="1"/>
  <c r="L13" i="12" s="1"/>
  <c r="L11" i="12"/>
  <c r="L56" i="14"/>
  <c r="N55" i="14"/>
  <c r="N56" i="14" s="1"/>
  <c r="K13" i="14"/>
  <c r="L13" i="14" s="1"/>
  <c r="K16" i="14" l="1"/>
  <c r="L16" i="14" s="1"/>
  <c r="M12" i="14" s="1"/>
  <c r="P12" i="14" s="1"/>
  <c r="M14" i="14"/>
  <c r="P14" i="14" s="1"/>
  <c r="M13" i="14"/>
  <c r="P13" i="14" s="1"/>
  <c r="M11" i="14" l="1"/>
  <c r="M15" i="14"/>
  <c r="P15" i="14" s="1"/>
  <c r="O8" i="12"/>
  <c r="N8" i="12"/>
  <c r="P11" i="14" l="1"/>
  <c r="P8" i="14"/>
  <c r="O12" i="12"/>
  <c r="O14" i="12"/>
  <c r="N11" i="12"/>
  <c r="D71" i="12"/>
  <c r="E71" i="12"/>
  <c r="D72" i="12"/>
  <c r="E72" i="12"/>
  <c r="D73" i="12"/>
  <c r="E73" i="12"/>
  <c r="D74" i="12"/>
  <c r="E74" i="12"/>
  <c r="D75" i="12"/>
  <c r="E75" i="12"/>
  <c r="D76" i="12"/>
  <c r="E76" i="12"/>
  <c r="D77" i="12"/>
  <c r="E77" i="12"/>
  <c r="D78" i="12"/>
  <c r="E78" i="12"/>
  <c r="D79" i="12"/>
  <c r="E79" i="12"/>
  <c r="D80" i="12"/>
  <c r="E80" i="12"/>
  <c r="D81" i="12"/>
  <c r="E81" i="12"/>
  <c r="D82" i="12"/>
  <c r="E82" i="12"/>
  <c r="F72" i="12" l="1"/>
  <c r="K17" i="12" s="1"/>
  <c r="K16" i="12" s="1"/>
  <c r="L16" i="12" s="1"/>
  <c r="O15" i="12"/>
  <c r="N14" i="12"/>
  <c r="O13" i="12"/>
  <c r="N12" i="12"/>
  <c r="O11" i="12"/>
  <c r="N15" i="12"/>
  <c r="N13" i="12"/>
  <c r="M15" i="12" l="1"/>
  <c r="M14" i="12"/>
  <c r="M13" i="12"/>
  <c r="M12" i="12"/>
  <c r="M11" i="12"/>
  <c r="P12" i="12" l="1"/>
  <c r="P15" i="12" l="1"/>
  <c r="P14" i="12"/>
  <c r="P11" i="12"/>
  <c r="P13" i="12"/>
  <c r="P8" i="12" l="1"/>
</calcChain>
</file>

<file path=xl/sharedStrings.xml><?xml version="1.0" encoding="utf-8"?>
<sst xmlns="http://schemas.openxmlformats.org/spreadsheetml/2006/main" count="142" uniqueCount="51">
  <si>
    <t>I</t>
  </si>
  <si>
    <t>II</t>
  </si>
  <si>
    <t>SUJETOS</t>
  </si>
  <si>
    <t>GRUPO</t>
  </si>
  <si>
    <t>TABLA DE ANOVA</t>
  </si>
  <si>
    <t>F</t>
  </si>
  <si>
    <t>FC</t>
  </si>
  <si>
    <t>n</t>
  </si>
  <si>
    <t>Suma</t>
  </si>
  <si>
    <t>ENSAYO 1</t>
  </si>
  <si>
    <t>ENSAYO 2</t>
  </si>
  <si>
    <t>ENSAYO 3</t>
  </si>
  <si>
    <t>ENSAYO 4</t>
  </si>
  <si>
    <t>Promedio</t>
  </si>
  <si>
    <t>Desv.Std</t>
  </si>
  <si>
    <t>Sumatoria</t>
  </si>
  <si>
    <r>
      <t>Períodos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</si>
  <si>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G</t>
    </r>
    <r>
      <rPr>
        <vertAlign val="superscript"/>
        <sz val="11"/>
        <color theme="1"/>
        <rFont val="Calibri"/>
        <family val="2"/>
        <scheme val="minor"/>
      </rPr>
      <t>2</t>
    </r>
  </si>
  <si>
    <r>
      <t>S</t>
    </r>
    <r>
      <rPr>
        <vertAlign val="superscript"/>
        <sz val="11"/>
        <color theme="1"/>
        <rFont val="Calibri"/>
        <family val="2"/>
        <scheme val="minor"/>
      </rPr>
      <t>2</t>
    </r>
  </si>
  <si>
    <t>Sujetos</t>
  </si>
  <si>
    <t>Total</t>
  </si>
  <si>
    <t>Error residual</t>
  </si>
  <si>
    <t>Tratamientos</t>
  </si>
  <si>
    <t>Períodos</t>
  </si>
  <si>
    <t>Sujetos/grupos</t>
  </si>
  <si>
    <t>Grupos (secuencias)</t>
  </si>
  <si>
    <t>P&lt;0,05%</t>
  </si>
  <si>
    <t>F Crít. 1%</t>
  </si>
  <si>
    <t>F Crít. 5%</t>
  </si>
  <si>
    <t>Cuadrado Medio</t>
  </si>
  <si>
    <t>Suma Cuadrados</t>
  </si>
  <si>
    <t>gL</t>
  </si>
  <si>
    <t>Factores de Variación</t>
  </si>
  <si>
    <t>Datos</t>
  </si>
  <si>
    <t>Grupos</t>
  </si>
  <si>
    <r>
      <t>t</t>
    </r>
    <r>
      <rPr>
        <vertAlign val="subscript"/>
        <sz val="11"/>
        <color theme="1"/>
        <rFont val="Symbol"/>
        <family val="1"/>
        <charset val="2"/>
      </rPr>
      <t>a</t>
    </r>
    <r>
      <rPr>
        <vertAlign val="subscript"/>
        <sz val="11"/>
        <color theme="1"/>
        <rFont val="Calibri"/>
        <family val="2"/>
        <scheme val="minor"/>
      </rPr>
      <t>/2</t>
    </r>
  </si>
  <si>
    <t>(Ensayo)</t>
  </si>
  <si>
    <t>(Mismos sujetos, diferente marca)</t>
  </si>
  <si>
    <t>(Mismo fármaco, diferente ensayo)</t>
  </si>
  <si>
    <t>(Número de sujetos por tratamiento)</t>
  </si>
  <si>
    <r>
      <t>Tratamientos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</si>
  <si>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t>S</t>
  </si>
  <si>
    <t>G</t>
  </si>
  <si>
    <t>S-G</t>
  </si>
  <si>
    <t>r</t>
  </si>
  <si>
    <t>t</t>
  </si>
  <si>
    <t>Límites de Confianza</t>
  </si>
  <si>
    <r>
      <t>Suma X</t>
    </r>
    <r>
      <rPr>
        <vertAlign val="superscript"/>
        <sz val="11"/>
        <color theme="1"/>
        <rFont val="Calibri"/>
        <family val="2"/>
        <scheme val="minor"/>
      </rPr>
      <t>2</t>
    </r>
  </si>
  <si>
    <t>LC</t>
  </si>
  <si>
    <t>LC I</t>
  </si>
  <si>
    <t>LC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</si>
</sst>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Symbol"/>
      <family val="1"/>
      <charset val="2"/>
    </font>
    <font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47">
    <xf numFmtId="0" fontId="0" fillId="0" borderId="0" xfId="0"/>
    <xf numFmtId="0" fontId="5" fillId="0" borderId="0" xfId="1"/>
    <xf numFmtId="2" fontId="5" fillId="2" borderId="5" xfId="1" applyNumberFormat="1" applyFill="1" applyBorder="1" applyAlignment="1">
      <alignment horizontal="center"/>
    </xf>
    <xf numFmtId="0" fontId="5" fillId="0" borderId="4" xfId="1" applyBorder="1" applyAlignment="1">
      <alignment horizontal="center"/>
    </xf>
    <xf numFmtId="0" fontId="6" fillId="0" borderId="7" xfId="1" applyFont="1" applyBorder="1" applyAlignment="1">
      <alignment horizontal="center"/>
    </xf>
    <xf numFmtId="0" fontId="5" fillId="0" borderId="3" xfId="1" applyBorder="1" applyAlignment="1">
      <alignment horizontal="center"/>
    </xf>
    <xf numFmtId="0" fontId="6" fillId="0" borderId="6" xfId="1" applyFont="1" applyBorder="1" applyAlignment="1">
      <alignment horizontal="center"/>
    </xf>
    <xf numFmtId="0" fontId="5" fillId="0" borderId="2" xfId="1" applyBorder="1" applyAlignment="1">
      <alignment horizontal="center"/>
    </xf>
    <xf numFmtId="0" fontId="6" fillId="0" borderId="5" xfId="1" applyFont="1" applyBorder="1" applyAlignment="1">
      <alignment horizontal="center"/>
    </xf>
    <xf numFmtId="2" fontId="5" fillId="0" borderId="0" xfId="1" applyNumberFormat="1"/>
    <xf numFmtId="0" fontId="6" fillId="0" borderId="1" xfId="1" applyFont="1" applyBorder="1" applyAlignment="1">
      <alignment horizontal="center"/>
    </xf>
    <xf numFmtId="2" fontId="5" fillId="2" borderId="1" xfId="1" applyNumberFormat="1" applyFill="1" applyBorder="1" applyAlignment="1">
      <alignment horizontal="center"/>
    </xf>
    <xf numFmtId="0" fontId="5" fillId="0" borderId="8" xfId="1" applyBorder="1"/>
    <xf numFmtId="2" fontId="5" fillId="0" borderId="8" xfId="1" applyNumberFormat="1" applyBorder="1"/>
    <xf numFmtId="164" fontId="5" fillId="0" borderId="0" xfId="1" applyNumberFormat="1"/>
    <xf numFmtId="2" fontId="5" fillId="0" borderId="0" xfId="1" applyNumberFormat="1" applyAlignment="1">
      <alignment horizontal="center" vertical="center"/>
    </xf>
    <xf numFmtId="0" fontId="5" fillId="0" borderId="9" xfId="1" applyBorder="1"/>
    <xf numFmtId="0" fontId="5" fillId="0" borderId="3" xfId="1" applyBorder="1"/>
    <xf numFmtId="0" fontId="5" fillId="0" borderId="10" xfId="1" applyBorder="1"/>
    <xf numFmtId="0" fontId="5" fillId="0" borderId="4" xfId="1" applyBorder="1"/>
    <xf numFmtId="0" fontId="5" fillId="0" borderId="11" xfId="1" applyBorder="1"/>
    <xf numFmtId="9" fontId="5" fillId="0" borderId="0" xfId="1" applyNumberFormat="1" applyAlignment="1">
      <alignment horizontal="center" vertical="center"/>
    </xf>
    <xf numFmtId="0" fontId="4" fillId="0" borderId="0" xfId="1" applyFont="1"/>
    <xf numFmtId="0" fontId="3" fillId="0" borderId="0" xfId="1" applyFont="1"/>
    <xf numFmtId="2" fontId="5" fillId="3" borderId="9" xfId="1" applyNumberFormat="1" applyFill="1" applyBorder="1" applyAlignment="1">
      <alignment horizontal="center"/>
    </xf>
    <xf numFmtId="2" fontId="5" fillId="3" borderId="10" xfId="1" applyNumberFormat="1" applyFill="1" applyBorder="1" applyAlignment="1">
      <alignment horizontal="center"/>
    </xf>
    <xf numFmtId="2" fontId="5" fillId="3" borderId="11" xfId="1" applyNumberFormat="1" applyFill="1" applyBorder="1" applyAlignment="1">
      <alignment horizontal="center"/>
    </xf>
    <xf numFmtId="2" fontId="5" fillId="2" borderId="10" xfId="1" applyNumberFormat="1" applyFill="1" applyBorder="1" applyAlignment="1">
      <alignment horizontal="center"/>
    </xf>
    <xf numFmtId="2" fontId="5" fillId="2" borderId="11" xfId="1" applyNumberFormat="1" applyFill="1" applyBorder="1" applyAlignment="1">
      <alignment horizontal="center"/>
    </xf>
    <xf numFmtId="2" fontId="5" fillId="2" borderId="2" xfId="1" applyNumberFormat="1" applyFill="1" applyBorder="1" applyAlignment="1">
      <alignment horizontal="center"/>
    </xf>
    <xf numFmtId="2" fontId="5" fillId="2" borderId="3" xfId="1" applyNumberFormat="1" applyFill="1" applyBorder="1" applyAlignment="1">
      <alignment horizontal="center"/>
    </xf>
    <xf numFmtId="2" fontId="5" fillId="3" borderId="3" xfId="1" applyNumberFormat="1" applyFill="1" applyBorder="1" applyAlignment="1">
      <alignment horizontal="center"/>
    </xf>
    <xf numFmtId="2" fontId="5" fillId="3" borderId="4" xfId="1" applyNumberFormat="1" applyFill="1" applyBorder="1" applyAlignment="1">
      <alignment horizontal="center"/>
    </xf>
    <xf numFmtId="2" fontId="5" fillId="2" borderId="4" xfId="1" applyNumberFormat="1" applyFill="1" applyBorder="1" applyAlignment="1">
      <alignment horizontal="center"/>
    </xf>
    <xf numFmtId="0" fontId="5" fillId="0" borderId="0" xfId="1" applyBorder="1"/>
    <xf numFmtId="0" fontId="2" fillId="0" borderId="0" xfId="1" applyFont="1"/>
    <xf numFmtId="0" fontId="5" fillId="0" borderId="2" xfId="1" applyBorder="1" applyAlignment="1">
      <alignment horizontal="right"/>
    </xf>
    <xf numFmtId="0" fontId="2" fillId="0" borderId="1" xfId="1" applyFont="1" applyBorder="1" applyAlignment="1">
      <alignment horizontal="right"/>
    </xf>
    <xf numFmtId="0" fontId="5" fillId="0" borderId="1" xfId="1" applyBorder="1" applyAlignment="1">
      <alignment horizontal="left"/>
    </xf>
    <xf numFmtId="0" fontId="5" fillId="0" borderId="1" xfId="1" applyBorder="1" applyAlignment="1">
      <alignment horizontal="right"/>
    </xf>
    <xf numFmtId="2" fontId="5" fillId="0" borderId="2" xfId="1" applyNumberFormat="1" applyBorder="1"/>
    <xf numFmtId="2" fontId="5" fillId="0" borderId="3" xfId="1" applyNumberFormat="1" applyBorder="1"/>
    <xf numFmtId="164" fontId="5" fillId="0" borderId="2" xfId="1" applyNumberFormat="1" applyBorder="1"/>
    <xf numFmtId="164" fontId="5" fillId="0" borderId="9" xfId="1" applyNumberFormat="1" applyBorder="1"/>
    <xf numFmtId="164" fontId="5" fillId="0" borderId="4" xfId="1" applyNumberFormat="1" applyBorder="1"/>
    <xf numFmtId="164" fontId="5" fillId="0" borderId="11" xfId="1" applyNumberFormat="1" applyBorder="1"/>
    <xf numFmtId="0" fontId="6" fillId="0" borderId="1" xfId="1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FFFF"/>
      <color rgb="FFFF66FF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82"/>
  <sheetViews>
    <sheetView topLeftCell="A19" zoomScale="85" zoomScaleNormal="85" workbookViewId="0">
      <selection activeCell="N55" sqref="N55"/>
    </sheetView>
  </sheetViews>
  <sheetFormatPr baseColWidth="10" defaultRowHeight="15" x14ac:dyDescent="0.25"/>
  <cols>
    <col min="1" max="1" width="11.42578125" style="1"/>
    <col min="2" max="2" width="13.42578125" style="1" bestFit="1" customWidth="1"/>
    <col min="3" max="3" width="11.42578125" style="1"/>
    <col min="4" max="4" width="12" style="1" bestFit="1" customWidth="1"/>
    <col min="5" max="5" width="11.42578125" style="1"/>
    <col min="6" max="6" width="14.140625" style="1" bestFit="1" customWidth="1"/>
    <col min="7" max="8" width="11.42578125" style="1"/>
    <col min="9" max="9" width="20" style="1" bestFit="1" customWidth="1"/>
    <col min="10" max="10" width="11.42578125" style="1"/>
    <col min="11" max="12" width="15.5703125" style="1" bestFit="1" customWidth="1"/>
    <col min="13" max="16384" width="11.42578125" style="1"/>
  </cols>
  <sheetData>
    <row r="2" spans="2:16" x14ac:dyDescent="0.25">
      <c r="B2" s="1" t="s">
        <v>7</v>
      </c>
      <c r="C2" s="1">
        <v>12</v>
      </c>
      <c r="D2" s="23" t="s">
        <v>39</v>
      </c>
    </row>
    <row r="3" spans="2:16" x14ac:dyDescent="0.25">
      <c r="B3" s="1" t="s">
        <v>34</v>
      </c>
      <c r="C3" s="1">
        <v>2</v>
      </c>
      <c r="D3" s="23" t="s">
        <v>36</v>
      </c>
    </row>
    <row r="4" spans="2:16" x14ac:dyDescent="0.25">
      <c r="B4" s="1" t="s">
        <v>22</v>
      </c>
      <c r="C4" s="1">
        <v>2</v>
      </c>
      <c r="D4" s="23" t="s">
        <v>38</v>
      </c>
    </row>
    <row r="5" spans="2:16" x14ac:dyDescent="0.25">
      <c r="B5" s="1" t="s">
        <v>19</v>
      </c>
      <c r="C5" s="1">
        <v>12</v>
      </c>
    </row>
    <row r="6" spans="2:16" x14ac:dyDescent="0.25">
      <c r="B6" s="1" t="s">
        <v>23</v>
      </c>
      <c r="C6" s="1">
        <v>2</v>
      </c>
      <c r="D6" s="23" t="s">
        <v>37</v>
      </c>
    </row>
    <row r="8" spans="2:16" x14ac:dyDescent="0.25">
      <c r="B8" s="8" t="s">
        <v>3</v>
      </c>
      <c r="C8" s="8" t="s">
        <v>2</v>
      </c>
      <c r="D8" s="8" t="s">
        <v>0</v>
      </c>
      <c r="E8" s="8" t="s">
        <v>1</v>
      </c>
      <c r="I8" s="1" t="s">
        <v>4</v>
      </c>
      <c r="N8" s="14">
        <f>FINV(0.05,11,30)</f>
        <v>2.1255587608755109</v>
      </c>
      <c r="O8" s="1">
        <f>FINV(0.01,11,30)</f>
        <v>2.9056898445644901</v>
      </c>
      <c r="P8" s="1">
        <f>FDIST(M11,J11,J16)</f>
        <v>0.99999999999999978</v>
      </c>
    </row>
    <row r="9" spans="2:16" x14ac:dyDescent="0.25">
      <c r="B9" s="46" t="s">
        <v>9</v>
      </c>
      <c r="C9" s="7">
        <v>1</v>
      </c>
      <c r="D9" s="29">
        <v>3.93</v>
      </c>
      <c r="E9" s="24">
        <v>5.76</v>
      </c>
      <c r="F9" s="1" t="s">
        <v>33</v>
      </c>
    </row>
    <row r="10" spans="2:16" x14ac:dyDescent="0.25">
      <c r="B10" s="46"/>
      <c r="C10" s="5">
        <v>2</v>
      </c>
      <c r="D10" s="30">
        <v>4.63</v>
      </c>
      <c r="E10" s="25">
        <v>7.59</v>
      </c>
      <c r="F10" s="1">
        <f>COUNT(D9:E32)</f>
        <v>48</v>
      </c>
      <c r="I10" s="1" t="s">
        <v>32</v>
      </c>
      <c r="J10" s="1" t="s">
        <v>31</v>
      </c>
      <c r="K10" s="1" t="s">
        <v>30</v>
      </c>
      <c r="L10" s="1" t="s">
        <v>29</v>
      </c>
      <c r="M10" s="1" t="s">
        <v>5</v>
      </c>
      <c r="N10" s="1" t="s">
        <v>28</v>
      </c>
      <c r="O10" s="1" t="s">
        <v>27</v>
      </c>
      <c r="P10" s="1" t="s">
        <v>26</v>
      </c>
    </row>
    <row r="11" spans="2:16" x14ac:dyDescent="0.25">
      <c r="B11" s="46"/>
      <c r="C11" s="5">
        <v>3</v>
      </c>
      <c r="D11" s="30">
        <v>2.52</v>
      </c>
      <c r="E11" s="25">
        <v>4.92</v>
      </c>
      <c r="F11" s="1" t="s">
        <v>15</v>
      </c>
      <c r="H11" s="35" t="s">
        <v>41</v>
      </c>
      <c r="I11" s="1" t="s">
        <v>19</v>
      </c>
      <c r="J11" s="1">
        <f>C5-1</f>
        <v>11</v>
      </c>
      <c r="K11" s="14">
        <f>C61/C4-D67</f>
        <v>42.635581249999973</v>
      </c>
      <c r="L11" s="14">
        <f t="shared" ref="L11:L16" si="0">K11/J11</f>
        <v>3.8759619318181793</v>
      </c>
      <c r="M11" s="14">
        <f>L11/$L$16</f>
        <v>6.0545818276306132E-4</v>
      </c>
      <c r="N11" s="14">
        <f>FINV(0.05,J11,$J$16)</f>
        <v>2.2585183566229916</v>
      </c>
      <c r="O11" s="14">
        <f>FINV(0.01,J11,$J$16)</f>
        <v>3.1837421959607717</v>
      </c>
      <c r="P11" s="14">
        <f>FDIST(M11,J11,$J$16)</f>
        <v>0.99999999999999978</v>
      </c>
    </row>
    <row r="12" spans="2:16" x14ac:dyDescent="0.25">
      <c r="B12" s="46"/>
      <c r="C12" s="5">
        <v>4</v>
      </c>
      <c r="D12" s="30">
        <v>1.47</v>
      </c>
      <c r="E12" s="25">
        <v>5.45</v>
      </c>
      <c r="F12" s="9">
        <f>SUM(D9:E32)</f>
        <v>205.10999999999999</v>
      </c>
      <c r="H12" s="35" t="s">
        <v>42</v>
      </c>
      <c r="I12" s="1" t="s">
        <v>25</v>
      </c>
      <c r="J12" s="1">
        <f>C3-1</f>
        <v>1</v>
      </c>
      <c r="K12" s="14">
        <f>D61/(C4*C2)-D67</f>
        <v>0.22276875000000018</v>
      </c>
      <c r="L12" s="14">
        <f t="shared" si="0"/>
        <v>0.22276875000000018</v>
      </c>
      <c r="M12" s="14">
        <f>L12/$L$16</f>
        <v>3.4798371326657778E-5</v>
      </c>
      <c r="N12" s="14">
        <f>FINV(0.05,J12,$J$16)</f>
        <v>4.3009495017776587</v>
      </c>
      <c r="O12" s="14">
        <f>FINV(0.01,J12,$J$16)</f>
        <v>7.9453857291700425</v>
      </c>
      <c r="P12" s="14">
        <f>FDIST(M12,J12,$J$16)</f>
        <v>0.9953464603574429</v>
      </c>
    </row>
    <row r="13" spans="2:16" x14ac:dyDescent="0.25">
      <c r="B13" s="46"/>
      <c r="C13" s="5">
        <v>5</v>
      </c>
      <c r="D13" s="30">
        <v>4.3600000000000003</v>
      </c>
      <c r="E13" s="25">
        <v>3.55</v>
      </c>
      <c r="H13" s="35" t="s">
        <v>43</v>
      </c>
      <c r="I13" s="1" t="s">
        <v>24</v>
      </c>
      <c r="J13" s="1">
        <f>C5-C3</f>
        <v>10</v>
      </c>
      <c r="K13" s="14">
        <f>K11-K12</f>
        <v>42.412812499999973</v>
      </c>
      <c r="L13" s="14">
        <f t="shared" si="0"/>
        <v>4.2412812499999974</v>
      </c>
      <c r="M13" s="14">
        <f>L13/$L$16</f>
        <v>6.6252416390670163E-4</v>
      </c>
      <c r="N13" s="14">
        <f>FINV(0.05,J13,$J$16)</f>
        <v>2.2966959569377261</v>
      </c>
      <c r="O13" s="14">
        <f>FINV(0.01,J13,$J$16)</f>
        <v>3.2576055600492366</v>
      </c>
      <c r="P13" s="14">
        <f>FDIST(M13,J13,$J$16)</f>
        <v>0.99999999999999267</v>
      </c>
    </row>
    <row r="14" spans="2:16" x14ac:dyDescent="0.25">
      <c r="B14" s="46"/>
      <c r="C14" s="5">
        <v>6</v>
      </c>
      <c r="D14" s="30">
        <v>5.3</v>
      </c>
      <c r="E14" s="25">
        <v>5.01</v>
      </c>
      <c r="H14" s="35" t="s">
        <v>44</v>
      </c>
      <c r="I14" s="1" t="s">
        <v>23</v>
      </c>
      <c r="J14" s="1">
        <f>C6-1</f>
        <v>1</v>
      </c>
      <c r="K14" s="14">
        <f>E61/(C3*C2)-D67</f>
        <v>0.22825208333335922</v>
      </c>
      <c r="L14" s="14">
        <f t="shared" si="0"/>
        <v>0.22825208333335922</v>
      </c>
      <c r="M14" s="14">
        <f>L14/$L$16</f>
        <v>3.5654914578088096E-5</v>
      </c>
      <c r="N14" s="14">
        <f>FINV(0.05,J14,$J$16)</f>
        <v>4.3009495017776587</v>
      </c>
      <c r="O14" s="14">
        <f>FINV(0.01,J14,$J$16)</f>
        <v>7.9453857291700425</v>
      </c>
      <c r="P14" s="14">
        <f>FDIST(M14,J14,$J$16)</f>
        <v>0.99528953702813228</v>
      </c>
    </row>
    <row r="15" spans="2:16" x14ac:dyDescent="0.25">
      <c r="B15" s="46"/>
      <c r="C15" s="5">
        <v>7</v>
      </c>
      <c r="D15" s="30">
        <v>4.9000000000000004</v>
      </c>
      <c r="E15" s="25">
        <v>3.99</v>
      </c>
      <c r="H15" s="35" t="s">
        <v>45</v>
      </c>
      <c r="I15" s="1" t="s">
        <v>22</v>
      </c>
      <c r="J15" s="1">
        <f>C4-1</f>
        <v>1</v>
      </c>
      <c r="K15" s="14">
        <f>F61/(C3*C2)-D67</f>
        <v>10.801518750000014</v>
      </c>
      <c r="L15" s="14">
        <f t="shared" si="0"/>
        <v>10.801518750000014</v>
      </c>
      <c r="M15" s="14">
        <f>L15/$L$16</f>
        <v>1.6872889952219805E-3</v>
      </c>
      <c r="N15" s="14">
        <f>FINV(0.05,J15,$J$16)</f>
        <v>4.3009495017776587</v>
      </c>
      <c r="O15" s="14">
        <f>FINV(0.01,J15,$J$16)</f>
        <v>7.9453857291700425</v>
      </c>
      <c r="P15" s="14">
        <f>FDIST(M15,J15,$J$16)</f>
        <v>0.9676053221315325</v>
      </c>
    </row>
    <row r="16" spans="2:16" x14ac:dyDescent="0.25">
      <c r="B16" s="46"/>
      <c r="C16" s="5">
        <v>8</v>
      </c>
      <c r="D16" s="30">
        <v>5.3</v>
      </c>
      <c r="E16" s="25">
        <v>5.14</v>
      </c>
      <c r="I16" s="1" t="s">
        <v>21</v>
      </c>
      <c r="J16" s="1">
        <f>(C3*C2-2)*(C4-1)</f>
        <v>22</v>
      </c>
      <c r="K16" s="14">
        <f>K17-K12-K14-K15-K13</f>
        <v>140837.4102912567</v>
      </c>
      <c r="L16" s="14">
        <f t="shared" si="0"/>
        <v>6401.7004677843952</v>
      </c>
    </row>
    <row r="17" spans="2:17" x14ac:dyDescent="0.25">
      <c r="B17" s="46"/>
      <c r="C17" s="5">
        <v>9</v>
      </c>
      <c r="D17" s="30">
        <v>2.81</v>
      </c>
      <c r="E17" s="25">
        <v>2.2599999999999998</v>
      </c>
      <c r="I17" s="1" t="s">
        <v>20</v>
      </c>
      <c r="J17" s="1">
        <f>F10-1</f>
        <v>47</v>
      </c>
      <c r="K17" s="14">
        <f>F72^2-D67</f>
        <v>140891.07564334004</v>
      </c>
      <c r="L17" s="14"/>
    </row>
    <row r="18" spans="2:17" x14ac:dyDescent="0.25">
      <c r="B18" s="46"/>
      <c r="C18" s="5">
        <v>10</v>
      </c>
      <c r="D18" s="30">
        <v>2.42</v>
      </c>
      <c r="E18" s="25">
        <v>4.87</v>
      </c>
    </row>
    <row r="19" spans="2:17" x14ac:dyDescent="0.25">
      <c r="B19" s="46"/>
      <c r="C19" s="5">
        <v>11</v>
      </c>
      <c r="D19" s="30">
        <v>3.17</v>
      </c>
      <c r="E19" s="25">
        <v>4.4400000000000004</v>
      </c>
    </row>
    <row r="20" spans="2:17" x14ac:dyDescent="0.25">
      <c r="B20" s="46"/>
      <c r="C20" s="3">
        <v>12</v>
      </c>
      <c r="D20" s="33">
        <v>3.13</v>
      </c>
      <c r="E20" s="26">
        <v>4</v>
      </c>
    </row>
    <row r="21" spans="2:17" ht="18" x14ac:dyDescent="0.35">
      <c r="B21" s="46" t="s">
        <v>10</v>
      </c>
      <c r="C21" s="7">
        <v>1</v>
      </c>
      <c r="D21" s="31">
        <v>3.85</v>
      </c>
      <c r="E21" s="27">
        <v>4.76</v>
      </c>
      <c r="I21" s="36" t="s">
        <v>35</v>
      </c>
      <c r="J21" s="16"/>
    </row>
    <row r="22" spans="2:17" x14ac:dyDescent="0.25">
      <c r="B22" s="46"/>
      <c r="C22" s="5">
        <v>2</v>
      </c>
      <c r="D22" s="31">
        <v>2.4</v>
      </c>
      <c r="E22" s="27">
        <v>3.64</v>
      </c>
      <c r="I22" s="17"/>
      <c r="J22" s="18"/>
      <c r="L22" s="35" t="s">
        <v>49</v>
      </c>
      <c r="M22" s="1">
        <f>(M53*J23)/(SQRT(12))</f>
        <v>0.56681688861299662</v>
      </c>
    </row>
    <row r="23" spans="2:17" x14ac:dyDescent="0.25">
      <c r="B23" s="46"/>
      <c r="C23" s="5">
        <v>3</v>
      </c>
      <c r="D23" s="31">
        <v>3.24</v>
      </c>
      <c r="E23" s="27">
        <v>5.4</v>
      </c>
      <c r="I23" s="19">
        <v>0.1</v>
      </c>
      <c r="J23" s="20">
        <f>TINV(I23,J24)</f>
        <v>1.7138715277470482</v>
      </c>
      <c r="L23" s="35" t="s">
        <v>50</v>
      </c>
      <c r="M23" s="1">
        <f>(N53*J23)/(SQRT(12))</f>
        <v>0.57770557237817821</v>
      </c>
    </row>
    <row r="24" spans="2:17" x14ac:dyDescent="0.25">
      <c r="B24" s="46"/>
      <c r="C24" s="5">
        <v>4</v>
      </c>
      <c r="D24" s="31">
        <v>4.95</v>
      </c>
      <c r="E24" s="27">
        <v>6.41</v>
      </c>
      <c r="I24" s="37" t="s">
        <v>31</v>
      </c>
      <c r="J24" s="38">
        <f>J25-1</f>
        <v>23</v>
      </c>
    </row>
    <row r="25" spans="2:17" x14ac:dyDescent="0.25">
      <c r="B25" s="46"/>
      <c r="C25" s="5">
        <v>5</v>
      </c>
      <c r="D25" s="31">
        <v>4.6900000000000004</v>
      </c>
      <c r="E25" s="27">
        <v>4.97</v>
      </c>
      <c r="I25" s="39" t="s">
        <v>7</v>
      </c>
      <c r="J25" s="38">
        <v>24</v>
      </c>
    </row>
    <row r="26" spans="2:17" x14ac:dyDescent="0.25">
      <c r="B26" s="46"/>
      <c r="C26" s="5">
        <v>6</v>
      </c>
      <c r="D26" s="31">
        <v>4.17</v>
      </c>
      <c r="E26" s="27">
        <v>4.46</v>
      </c>
    </row>
    <row r="27" spans="2:17" x14ac:dyDescent="0.25">
      <c r="B27" s="46"/>
      <c r="C27" s="5">
        <v>7</v>
      </c>
      <c r="D27" s="31">
        <v>5.18</v>
      </c>
      <c r="E27" s="27">
        <v>4.3899999999999997</v>
      </c>
      <c r="K27" s="8" t="s">
        <v>3</v>
      </c>
      <c r="L27" s="8" t="s">
        <v>2</v>
      </c>
      <c r="M27" s="8" t="s">
        <v>0</v>
      </c>
      <c r="N27" s="8" t="s">
        <v>1</v>
      </c>
    </row>
    <row r="28" spans="2:17" x14ac:dyDescent="0.25">
      <c r="B28" s="46"/>
      <c r="C28" s="5">
        <v>8</v>
      </c>
      <c r="D28" s="31">
        <v>2.82</v>
      </c>
      <c r="E28" s="27">
        <v>3.13</v>
      </c>
      <c r="K28" s="46" t="s">
        <v>9</v>
      </c>
      <c r="L28" s="7">
        <v>1</v>
      </c>
      <c r="M28" s="29">
        <f t="shared" ref="M28:M51" si="1">D9</f>
        <v>3.93</v>
      </c>
      <c r="N28" s="24">
        <f t="shared" ref="N28:N51" si="2">E9</f>
        <v>5.76</v>
      </c>
    </row>
    <row r="29" spans="2:17" x14ac:dyDescent="0.25">
      <c r="B29" s="46"/>
      <c r="C29" s="5">
        <v>9</v>
      </c>
      <c r="D29" s="31">
        <v>2.52</v>
      </c>
      <c r="E29" s="27">
        <v>3.66</v>
      </c>
      <c r="K29" s="46"/>
      <c r="L29" s="5">
        <v>2</v>
      </c>
      <c r="M29" s="30">
        <f t="shared" si="1"/>
        <v>4.63</v>
      </c>
      <c r="N29" s="25">
        <f t="shared" si="2"/>
        <v>7.59</v>
      </c>
    </row>
    <row r="30" spans="2:17" x14ac:dyDescent="0.25">
      <c r="B30" s="46"/>
      <c r="C30" s="5">
        <v>10</v>
      </c>
      <c r="D30" s="31">
        <v>4.92</v>
      </c>
      <c r="E30" s="27">
        <v>4.8</v>
      </c>
      <c r="K30" s="46"/>
      <c r="L30" s="5">
        <v>3</v>
      </c>
      <c r="M30" s="30">
        <f t="shared" si="1"/>
        <v>2.52</v>
      </c>
      <c r="N30" s="25">
        <f t="shared" si="2"/>
        <v>4.92</v>
      </c>
      <c r="Q30" s="21"/>
    </row>
    <row r="31" spans="2:17" x14ac:dyDescent="0.25">
      <c r="B31" s="46"/>
      <c r="C31" s="5">
        <v>11</v>
      </c>
      <c r="D31" s="31">
        <v>5.24</v>
      </c>
      <c r="E31" s="27">
        <v>6.78</v>
      </c>
      <c r="J31" s="15"/>
      <c r="K31" s="46"/>
      <c r="L31" s="5">
        <v>4</v>
      </c>
      <c r="M31" s="30">
        <f t="shared" si="1"/>
        <v>1.47</v>
      </c>
      <c r="N31" s="25">
        <f t="shared" si="2"/>
        <v>5.45</v>
      </c>
    </row>
    <row r="32" spans="2:17" x14ac:dyDescent="0.25">
      <c r="B32" s="46"/>
      <c r="C32" s="3">
        <v>12</v>
      </c>
      <c r="D32" s="32">
        <v>3.25</v>
      </c>
      <c r="E32" s="28">
        <v>4.5599999999999996</v>
      </c>
      <c r="J32" s="15"/>
      <c r="K32" s="46"/>
      <c r="L32" s="7">
        <v>5</v>
      </c>
      <c r="M32" s="30">
        <f t="shared" si="1"/>
        <v>4.3600000000000003</v>
      </c>
      <c r="N32" s="25">
        <f t="shared" si="2"/>
        <v>3.55</v>
      </c>
      <c r="O32" s="22"/>
    </row>
    <row r="33" spans="2:14" x14ac:dyDescent="0.25">
      <c r="C33" s="1" t="s">
        <v>13</v>
      </c>
      <c r="D33" s="9">
        <f>AVERAGE(D9:D32)</f>
        <v>3.7987500000000001</v>
      </c>
      <c r="E33" s="9">
        <f>AVERAGE(E9:E32)</f>
        <v>4.7474999999999996</v>
      </c>
      <c r="J33" s="15"/>
      <c r="K33" s="46"/>
      <c r="L33" s="5">
        <v>6</v>
      </c>
      <c r="M33" s="30">
        <f t="shared" si="1"/>
        <v>5.3</v>
      </c>
      <c r="N33" s="25">
        <f t="shared" si="2"/>
        <v>5.01</v>
      </c>
    </row>
    <row r="34" spans="2:14" x14ac:dyDescent="0.25">
      <c r="C34" s="1" t="s">
        <v>14</v>
      </c>
      <c r="D34" s="9">
        <f>STDEV(D9:D32)</f>
        <v>1.1456583924424903</v>
      </c>
      <c r="E34" s="9">
        <f>STDEV(E9:E32)</f>
        <v>1.1676667556173388</v>
      </c>
      <c r="I34" s="22"/>
      <c r="J34" s="15"/>
      <c r="K34" s="46"/>
      <c r="L34" s="5">
        <v>7</v>
      </c>
      <c r="M34" s="30">
        <f t="shared" si="1"/>
        <v>4.9000000000000004</v>
      </c>
      <c r="N34" s="25">
        <f t="shared" si="2"/>
        <v>3.99</v>
      </c>
    </row>
    <row r="35" spans="2:14" x14ac:dyDescent="0.25">
      <c r="I35" s="22"/>
      <c r="J35" s="15"/>
      <c r="K35" s="46"/>
      <c r="L35" s="5">
        <v>8</v>
      </c>
      <c r="M35" s="30">
        <f t="shared" si="1"/>
        <v>5.3</v>
      </c>
      <c r="N35" s="25">
        <f t="shared" si="2"/>
        <v>5.14</v>
      </c>
    </row>
    <row r="36" spans="2:14" ht="17.25" x14ac:dyDescent="0.25">
      <c r="B36" s="1" t="s">
        <v>19</v>
      </c>
      <c r="C36" s="1" t="s">
        <v>18</v>
      </c>
      <c r="D36" s="1" t="s">
        <v>17</v>
      </c>
      <c r="E36" s="1" t="s">
        <v>16</v>
      </c>
      <c r="F36" s="35" t="s">
        <v>40</v>
      </c>
      <c r="I36" s="22"/>
      <c r="J36" s="15"/>
      <c r="K36" s="46"/>
      <c r="L36" s="7">
        <v>9</v>
      </c>
      <c r="M36" s="30">
        <f t="shared" si="1"/>
        <v>2.81</v>
      </c>
      <c r="N36" s="25">
        <f t="shared" si="2"/>
        <v>2.2599999999999998</v>
      </c>
    </row>
    <row r="37" spans="2:14" x14ac:dyDescent="0.25">
      <c r="B37" s="1">
        <v>1</v>
      </c>
      <c r="C37" s="9">
        <f>SUM(D9:E9)^2</f>
        <v>93.89609999999999</v>
      </c>
      <c r="D37" s="9">
        <f>SUM(D9:E20)^2</f>
        <v>10184.8464</v>
      </c>
      <c r="E37" s="9">
        <f>SUM(D9:D20,E21:E32)^2</f>
        <v>10180.809999999998</v>
      </c>
      <c r="F37" s="9">
        <f>SUM(D9:D32)^2</f>
        <v>8311.9688999999998</v>
      </c>
      <c r="K37" s="46"/>
      <c r="L37" s="5">
        <v>10</v>
      </c>
      <c r="M37" s="30">
        <f t="shared" si="1"/>
        <v>2.42</v>
      </c>
      <c r="N37" s="25">
        <f t="shared" si="2"/>
        <v>4.87</v>
      </c>
    </row>
    <row r="38" spans="2:14" x14ac:dyDescent="0.25">
      <c r="B38" s="1">
        <v>2</v>
      </c>
      <c r="C38" s="9">
        <f t="shared" ref="C38:C60" si="3">SUM(D10:E10)^2</f>
        <v>149.32839999999996</v>
      </c>
      <c r="D38" s="9">
        <f>SUM(D21:E32)^2</f>
        <v>10855.556099999996</v>
      </c>
      <c r="E38" s="9">
        <f>SUM(E9:E20,D21:D32)^2</f>
        <v>10859.724099999999</v>
      </c>
      <c r="F38" s="9">
        <f>SUM(E9:E32)^2</f>
        <v>12982.323599999996</v>
      </c>
      <c r="K38" s="46"/>
      <c r="L38" s="5">
        <v>11</v>
      </c>
      <c r="M38" s="30">
        <f t="shared" si="1"/>
        <v>3.17</v>
      </c>
      <c r="N38" s="25">
        <f t="shared" si="2"/>
        <v>4.4400000000000004</v>
      </c>
    </row>
    <row r="39" spans="2:14" x14ac:dyDescent="0.25">
      <c r="B39" s="1">
        <v>3</v>
      </c>
      <c r="C39" s="9">
        <f t="shared" si="3"/>
        <v>55.353599999999993</v>
      </c>
      <c r="D39" s="9"/>
      <c r="E39" s="9"/>
      <c r="K39" s="46"/>
      <c r="L39" s="5">
        <v>12</v>
      </c>
      <c r="M39" s="33">
        <f t="shared" si="1"/>
        <v>3.13</v>
      </c>
      <c r="N39" s="26">
        <f t="shared" si="2"/>
        <v>4</v>
      </c>
    </row>
    <row r="40" spans="2:14" x14ac:dyDescent="0.25">
      <c r="B40" s="1">
        <v>4</v>
      </c>
      <c r="C40" s="9">
        <f t="shared" si="3"/>
        <v>47.886400000000002</v>
      </c>
      <c r="D40" s="9"/>
      <c r="E40" s="9"/>
      <c r="K40" s="46" t="s">
        <v>10</v>
      </c>
      <c r="L40" s="7">
        <v>13</v>
      </c>
      <c r="M40" s="31">
        <f t="shared" si="1"/>
        <v>3.85</v>
      </c>
      <c r="N40" s="27">
        <f t="shared" si="2"/>
        <v>4.76</v>
      </c>
    </row>
    <row r="41" spans="2:14" x14ac:dyDescent="0.25">
      <c r="B41" s="1">
        <v>5</v>
      </c>
      <c r="C41" s="9">
        <f t="shared" si="3"/>
        <v>62.568100000000001</v>
      </c>
      <c r="K41" s="46"/>
      <c r="L41" s="5">
        <v>14</v>
      </c>
      <c r="M41" s="31">
        <f t="shared" si="1"/>
        <v>2.4</v>
      </c>
      <c r="N41" s="27">
        <f t="shared" si="2"/>
        <v>3.64</v>
      </c>
    </row>
    <row r="42" spans="2:14" x14ac:dyDescent="0.25">
      <c r="B42" s="1">
        <v>6</v>
      </c>
      <c r="C42" s="9">
        <f t="shared" si="3"/>
        <v>106.29609999999997</v>
      </c>
      <c r="K42" s="46"/>
      <c r="L42" s="5">
        <v>15</v>
      </c>
      <c r="M42" s="31">
        <f t="shared" si="1"/>
        <v>3.24</v>
      </c>
      <c r="N42" s="27">
        <f t="shared" si="2"/>
        <v>5.4</v>
      </c>
    </row>
    <row r="43" spans="2:14" x14ac:dyDescent="0.25">
      <c r="B43" s="1">
        <v>7</v>
      </c>
      <c r="C43" s="9">
        <f t="shared" si="3"/>
        <v>79.032100000000014</v>
      </c>
      <c r="K43" s="46"/>
      <c r="L43" s="5">
        <v>16</v>
      </c>
      <c r="M43" s="31">
        <f t="shared" si="1"/>
        <v>4.95</v>
      </c>
      <c r="N43" s="27">
        <f t="shared" si="2"/>
        <v>6.41</v>
      </c>
    </row>
    <row r="44" spans="2:14" x14ac:dyDescent="0.25">
      <c r="B44" s="1">
        <v>8</v>
      </c>
      <c r="C44" s="9">
        <f t="shared" si="3"/>
        <v>108.99359999999999</v>
      </c>
      <c r="K44" s="46"/>
      <c r="L44" s="7">
        <v>17</v>
      </c>
      <c r="M44" s="31">
        <f t="shared" si="1"/>
        <v>4.6900000000000004</v>
      </c>
      <c r="N44" s="27">
        <f t="shared" si="2"/>
        <v>4.97</v>
      </c>
    </row>
    <row r="45" spans="2:14" x14ac:dyDescent="0.25">
      <c r="B45" s="1">
        <v>9</v>
      </c>
      <c r="C45" s="9">
        <f t="shared" si="3"/>
        <v>25.704900000000002</v>
      </c>
      <c r="K45" s="46"/>
      <c r="L45" s="5">
        <v>18</v>
      </c>
      <c r="M45" s="31">
        <f t="shared" si="1"/>
        <v>4.17</v>
      </c>
      <c r="N45" s="27">
        <f t="shared" si="2"/>
        <v>4.46</v>
      </c>
    </row>
    <row r="46" spans="2:14" x14ac:dyDescent="0.25">
      <c r="B46" s="1">
        <v>10</v>
      </c>
      <c r="C46" s="9">
        <f t="shared" si="3"/>
        <v>53.144100000000002</v>
      </c>
      <c r="K46" s="46"/>
      <c r="L46" s="5">
        <v>19</v>
      </c>
      <c r="M46" s="31">
        <f t="shared" si="1"/>
        <v>5.18</v>
      </c>
      <c r="N46" s="27">
        <f t="shared" si="2"/>
        <v>4.3899999999999997</v>
      </c>
    </row>
    <row r="47" spans="2:14" x14ac:dyDescent="0.25">
      <c r="B47" s="1">
        <v>11</v>
      </c>
      <c r="C47" s="9">
        <f t="shared" si="3"/>
        <v>57.912100000000002</v>
      </c>
      <c r="K47" s="46"/>
      <c r="L47" s="5">
        <v>20</v>
      </c>
      <c r="M47" s="31">
        <f t="shared" si="1"/>
        <v>2.82</v>
      </c>
      <c r="N47" s="27">
        <f t="shared" si="2"/>
        <v>3.13</v>
      </c>
    </row>
    <row r="48" spans="2:14" x14ac:dyDescent="0.25">
      <c r="B48" s="34">
        <v>12</v>
      </c>
      <c r="C48" s="9">
        <f t="shared" si="3"/>
        <v>50.8369</v>
      </c>
      <c r="D48" s="34"/>
      <c r="E48" s="34"/>
      <c r="K48" s="46"/>
      <c r="L48" s="7">
        <v>21</v>
      </c>
      <c r="M48" s="31">
        <f t="shared" si="1"/>
        <v>2.52</v>
      </c>
      <c r="N48" s="27">
        <f t="shared" si="2"/>
        <v>3.66</v>
      </c>
    </row>
    <row r="49" spans="2:15" x14ac:dyDescent="0.25">
      <c r="B49" s="34">
        <v>13</v>
      </c>
      <c r="C49" s="9">
        <f t="shared" si="3"/>
        <v>74.132099999999994</v>
      </c>
      <c r="D49" s="34"/>
      <c r="E49" s="34"/>
      <c r="K49" s="46"/>
      <c r="L49" s="5">
        <v>22</v>
      </c>
      <c r="M49" s="31">
        <f t="shared" si="1"/>
        <v>4.92</v>
      </c>
      <c r="N49" s="27">
        <f t="shared" si="2"/>
        <v>4.8</v>
      </c>
    </row>
    <row r="50" spans="2:15" x14ac:dyDescent="0.25">
      <c r="B50" s="1">
        <v>14</v>
      </c>
      <c r="C50" s="9">
        <f t="shared" si="3"/>
        <v>36.4816</v>
      </c>
      <c r="K50" s="46"/>
      <c r="L50" s="5">
        <v>23</v>
      </c>
      <c r="M50" s="31">
        <f t="shared" si="1"/>
        <v>5.24</v>
      </c>
      <c r="N50" s="27">
        <f t="shared" si="2"/>
        <v>6.78</v>
      </c>
    </row>
    <row r="51" spans="2:15" x14ac:dyDescent="0.25">
      <c r="B51" s="1">
        <v>15</v>
      </c>
      <c r="C51" s="9">
        <f t="shared" si="3"/>
        <v>74.649600000000007</v>
      </c>
      <c r="K51" s="46"/>
      <c r="L51" s="5">
        <v>24</v>
      </c>
      <c r="M51" s="32">
        <f t="shared" si="1"/>
        <v>3.25</v>
      </c>
      <c r="N51" s="28">
        <f t="shared" si="2"/>
        <v>4.5599999999999996</v>
      </c>
    </row>
    <row r="52" spans="2:15" x14ac:dyDescent="0.25">
      <c r="B52" s="1">
        <v>16</v>
      </c>
      <c r="C52" s="9">
        <f t="shared" si="3"/>
        <v>129.0496</v>
      </c>
      <c r="L52" s="1" t="s">
        <v>13</v>
      </c>
      <c r="M52" s="9">
        <f>AVERAGE(M28:M51)</f>
        <v>3.7987500000000001</v>
      </c>
      <c r="N52" s="40">
        <f>AVERAGE(N28:N51)</f>
        <v>4.7474999999999996</v>
      </c>
    </row>
    <row r="53" spans="2:15" x14ac:dyDescent="0.25">
      <c r="B53" s="1">
        <v>17</v>
      </c>
      <c r="C53" s="9">
        <f t="shared" si="3"/>
        <v>93.315600000000003</v>
      </c>
      <c r="L53" s="1" t="s">
        <v>14</v>
      </c>
      <c r="M53" s="9">
        <f>STDEV(M28:M51)</f>
        <v>1.1456583924424903</v>
      </c>
      <c r="N53" s="41">
        <f>STDEV(N28:N51)</f>
        <v>1.1676667556173388</v>
      </c>
    </row>
    <row r="54" spans="2:15" x14ac:dyDescent="0.25">
      <c r="B54" s="1">
        <v>18</v>
      </c>
      <c r="C54" s="9">
        <f t="shared" si="3"/>
        <v>74.476899999999986</v>
      </c>
      <c r="M54" s="35" t="s">
        <v>46</v>
      </c>
      <c r="N54" s="17"/>
    </row>
    <row r="55" spans="2:15" x14ac:dyDescent="0.25">
      <c r="B55" s="1">
        <v>19</v>
      </c>
      <c r="C55" s="9">
        <f t="shared" si="3"/>
        <v>91.584900000000005</v>
      </c>
      <c r="L55" s="42">
        <f>M52*0.8</f>
        <v>3.0390000000000001</v>
      </c>
      <c r="M55" s="43">
        <f>M52*1.2</f>
        <v>4.5584999999999996</v>
      </c>
      <c r="N55" s="42">
        <f>N52*0.8</f>
        <v>3.798</v>
      </c>
      <c r="O55" s="43">
        <f>N52*1.2</f>
        <v>5.6969999999999992</v>
      </c>
    </row>
    <row r="56" spans="2:15" x14ac:dyDescent="0.25">
      <c r="B56" s="1">
        <v>20</v>
      </c>
      <c r="C56" s="9">
        <f t="shared" si="3"/>
        <v>35.402499999999989</v>
      </c>
      <c r="J56" s="35" t="s">
        <v>48</v>
      </c>
      <c r="L56" s="44">
        <f>L55-M22</f>
        <v>2.4721831113870034</v>
      </c>
      <c r="M56" s="45">
        <f>M55+M22</f>
        <v>5.1253168886129963</v>
      </c>
      <c r="N56" s="44">
        <f>N55-M23</f>
        <v>3.2202944276218219</v>
      </c>
      <c r="O56" s="45">
        <f>O55+M23</f>
        <v>6.2747055723781777</v>
      </c>
    </row>
    <row r="57" spans="2:15" x14ac:dyDescent="0.25">
      <c r="B57" s="1">
        <v>21</v>
      </c>
      <c r="C57" s="9">
        <f t="shared" si="3"/>
        <v>38.192399999999999</v>
      </c>
      <c r="N57" s="17"/>
    </row>
    <row r="58" spans="2:15" x14ac:dyDescent="0.25">
      <c r="B58" s="1">
        <v>22</v>
      </c>
      <c r="C58" s="9">
        <f t="shared" si="3"/>
        <v>94.478399999999979</v>
      </c>
      <c r="N58" s="17"/>
    </row>
    <row r="59" spans="2:15" x14ac:dyDescent="0.25">
      <c r="B59" s="1">
        <v>23</v>
      </c>
      <c r="C59" s="9">
        <f t="shared" si="3"/>
        <v>144.4804</v>
      </c>
    </row>
    <row r="60" spans="2:15" x14ac:dyDescent="0.25">
      <c r="B60" s="12">
        <v>24</v>
      </c>
      <c r="C60" s="13">
        <f t="shared" si="3"/>
        <v>60.996099999999991</v>
      </c>
      <c r="D60" s="12"/>
      <c r="E60" s="12"/>
      <c r="F60" s="12"/>
    </row>
    <row r="61" spans="2:15" x14ac:dyDescent="0.25">
      <c r="B61" s="1" t="s">
        <v>8</v>
      </c>
      <c r="C61" s="9">
        <f>SUM(C37:C60)</f>
        <v>1838.1924999999997</v>
      </c>
      <c r="D61" s="9">
        <f t="shared" ref="D61:E61" si="4">SUM(D37:D60)</f>
        <v>21040.402499999997</v>
      </c>
      <c r="E61" s="9">
        <f t="shared" si="4"/>
        <v>21040.534099999997</v>
      </c>
      <c r="F61" s="9">
        <f>SUM(F37:F60)</f>
        <v>21294.292499999996</v>
      </c>
    </row>
    <row r="67" spans="2:6" x14ac:dyDescent="0.25">
      <c r="C67" s="11" t="s">
        <v>6</v>
      </c>
      <c r="D67" s="11">
        <f>SUM(D9:E32)^2/F10</f>
        <v>876.46066874999985</v>
      </c>
    </row>
    <row r="70" spans="2:6" x14ac:dyDescent="0.25">
      <c r="B70" s="10" t="s">
        <v>3</v>
      </c>
      <c r="C70" s="10" t="s">
        <v>2</v>
      </c>
      <c r="D70" s="8" t="s">
        <v>0</v>
      </c>
      <c r="E70" s="8" t="s">
        <v>1</v>
      </c>
    </row>
    <row r="71" spans="2:6" ht="17.25" x14ac:dyDescent="0.25">
      <c r="B71" s="8"/>
      <c r="C71" s="7">
        <v>1</v>
      </c>
      <c r="D71" s="2">
        <f t="shared" ref="D71:D76" si="5">D9^2</f>
        <v>15.444900000000001</v>
      </c>
      <c r="E71" s="2">
        <f t="shared" ref="E71:E76" si="6">D15^2</f>
        <v>24.010000000000005</v>
      </c>
      <c r="F71" s="35" t="s">
        <v>47</v>
      </c>
    </row>
    <row r="72" spans="2:6" x14ac:dyDescent="0.25">
      <c r="B72" s="6" t="s">
        <v>9</v>
      </c>
      <c r="C72" s="5">
        <v>2</v>
      </c>
      <c r="D72" s="2">
        <f t="shared" si="5"/>
        <v>21.436899999999998</v>
      </c>
      <c r="E72" s="2">
        <f t="shared" si="6"/>
        <v>28.09</v>
      </c>
      <c r="F72" s="9">
        <f>SUM(D71:E82)</f>
        <v>376.52030000000002</v>
      </c>
    </row>
    <row r="73" spans="2:6" x14ac:dyDescent="0.25">
      <c r="B73" s="4"/>
      <c r="C73" s="3">
        <v>3</v>
      </c>
      <c r="D73" s="2">
        <f t="shared" si="5"/>
        <v>6.3504000000000005</v>
      </c>
      <c r="E73" s="2">
        <f t="shared" si="6"/>
        <v>7.8961000000000006</v>
      </c>
    </row>
    <row r="74" spans="2:6" x14ac:dyDescent="0.25">
      <c r="B74" s="8"/>
      <c r="C74" s="7">
        <v>4</v>
      </c>
      <c r="D74" s="2">
        <f t="shared" si="5"/>
        <v>2.1608999999999998</v>
      </c>
      <c r="E74" s="2">
        <f t="shared" si="6"/>
        <v>5.8563999999999998</v>
      </c>
    </row>
    <row r="75" spans="2:6" x14ac:dyDescent="0.25">
      <c r="B75" s="6" t="s">
        <v>10</v>
      </c>
      <c r="C75" s="5">
        <v>5</v>
      </c>
      <c r="D75" s="2">
        <f t="shared" si="5"/>
        <v>19.009600000000002</v>
      </c>
      <c r="E75" s="2">
        <f t="shared" si="6"/>
        <v>10.0489</v>
      </c>
    </row>
    <row r="76" spans="2:6" x14ac:dyDescent="0.25">
      <c r="B76" s="4"/>
      <c r="C76" s="3">
        <v>6</v>
      </c>
      <c r="D76" s="2">
        <f t="shared" si="5"/>
        <v>28.09</v>
      </c>
      <c r="E76" s="2">
        <f t="shared" si="6"/>
        <v>9.7968999999999991</v>
      </c>
    </row>
    <row r="77" spans="2:6" x14ac:dyDescent="0.25">
      <c r="B77" s="8"/>
      <c r="C77" s="7">
        <v>7</v>
      </c>
      <c r="D77" s="2">
        <f t="shared" ref="D77:D82" si="7">D21^2</f>
        <v>14.822500000000002</v>
      </c>
      <c r="E77" s="2">
        <f t="shared" ref="E77:E82" si="8">D27^2</f>
        <v>26.832399999999996</v>
      </c>
    </row>
    <row r="78" spans="2:6" x14ac:dyDescent="0.25">
      <c r="B78" s="6" t="s">
        <v>11</v>
      </c>
      <c r="C78" s="5">
        <v>8</v>
      </c>
      <c r="D78" s="2">
        <f t="shared" si="7"/>
        <v>5.76</v>
      </c>
      <c r="E78" s="2">
        <f t="shared" si="8"/>
        <v>7.952399999999999</v>
      </c>
    </row>
    <row r="79" spans="2:6" x14ac:dyDescent="0.25">
      <c r="B79" s="4"/>
      <c r="C79" s="3">
        <v>9</v>
      </c>
      <c r="D79" s="2">
        <f t="shared" si="7"/>
        <v>10.497600000000002</v>
      </c>
      <c r="E79" s="2">
        <f t="shared" si="8"/>
        <v>6.3504000000000005</v>
      </c>
    </row>
    <row r="80" spans="2:6" x14ac:dyDescent="0.25">
      <c r="B80" s="8"/>
      <c r="C80" s="7">
        <v>10</v>
      </c>
      <c r="D80" s="2">
        <f t="shared" si="7"/>
        <v>24.502500000000001</v>
      </c>
      <c r="E80" s="2">
        <f t="shared" si="8"/>
        <v>24.206399999999999</v>
      </c>
    </row>
    <row r="81" spans="2:5" x14ac:dyDescent="0.25">
      <c r="B81" s="6" t="s">
        <v>12</v>
      </c>
      <c r="C81" s="5">
        <v>11</v>
      </c>
      <c r="D81" s="2">
        <f t="shared" si="7"/>
        <v>21.996100000000002</v>
      </c>
      <c r="E81" s="2">
        <f t="shared" si="8"/>
        <v>27.457600000000003</v>
      </c>
    </row>
    <row r="82" spans="2:5" x14ac:dyDescent="0.25">
      <c r="B82" s="4"/>
      <c r="C82" s="3">
        <v>12</v>
      </c>
      <c r="D82" s="11">
        <f t="shared" si="7"/>
        <v>17.3889</v>
      </c>
      <c r="E82" s="11">
        <f t="shared" si="8"/>
        <v>10.5625</v>
      </c>
    </row>
  </sheetData>
  <mergeCells count="4">
    <mergeCell ref="K28:K39"/>
    <mergeCell ref="K40:K51"/>
    <mergeCell ref="B21:B32"/>
    <mergeCell ref="B9:B20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82"/>
  <sheetViews>
    <sheetView tabSelected="1" zoomScale="85" zoomScaleNormal="85" workbookViewId="0">
      <selection activeCell="I15" sqref="I15"/>
    </sheetView>
  </sheetViews>
  <sheetFormatPr baseColWidth="10" defaultRowHeight="15" x14ac:dyDescent="0.25"/>
  <cols>
    <col min="1" max="1" width="11.42578125" style="1"/>
    <col min="2" max="2" width="13.42578125" style="1" bestFit="1" customWidth="1"/>
    <col min="3" max="3" width="11.42578125" style="1"/>
    <col min="4" max="4" width="12" style="1" bestFit="1" customWidth="1"/>
    <col min="5" max="5" width="11.42578125" style="1"/>
    <col min="6" max="6" width="14.140625" style="1" bestFit="1" customWidth="1"/>
    <col min="7" max="8" width="11.42578125" style="1"/>
    <col min="9" max="9" width="20" style="1" bestFit="1" customWidth="1"/>
    <col min="10" max="10" width="11.42578125" style="1"/>
    <col min="11" max="12" width="15.5703125" style="1" bestFit="1" customWidth="1"/>
    <col min="13" max="16384" width="11.42578125" style="1"/>
  </cols>
  <sheetData>
    <row r="2" spans="2:16" x14ac:dyDescent="0.25">
      <c r="B2" s="1" t="s">
        <v>7</v>
      </c>
      <c r="C2" s="1">
        <v>12</v>
      </c>
      <c r="D2" s="23" t="s">
        <v>39</v>
      </c>
    </row>
    <row r="3" spans="2:16" x14ac:dyDescent="0.25">
      <c r="B3" s="1" t="s">
        <v>34</v>
      </c>
      <c r="C3" s="1">
        <v>2</v>
      </c>
      <c r="D3" s="23" t="s">
        <v>36</v>
      </c>
    </row>
    <row r="4" spans="2:16" x14ac:dyDescent="0.25">
      <c r="B4" s="1" t="s">
        <v>22</v>
      </c>
      <c r="C4" s="1">
        <v>2</v>
      </c>
      <c r="D4" s="23" t="s">
        <v>38</v>
      </c>
    </row>
    <row r="5" spans="2:16" x14ac:dyDescent="0.25">
      <c r="B5" s="1" t="s">
        <v>19</v>
      </c>
      <c r="C5" s="1">
        <v>12</v>
      </c>
    </row>
    <row r="6" spans="2:16" x14ac:dyDescent="0.25">
      <c r="B6" s="1" t="s">
        <v>23</v>
      </c>
      <c r="C6" s="1">
        <v>2</v>
      </c>
      <c r="D6" s="23" t="s">
        <v>37</v>
      </c>
    </row>
    <row r="8" spans="2:16" x14ac:dyDescent="0.25">
      <c r="B8" s="8" t="s">
        <v>3</v>
      </c>
      <c r="C8" s="8" t="s">
        <v>2</v>
      </c>
      <c r="D8" s="8" t="s">
        <v>0</v>
      </c>
      <c r="E8" s="8" t="s">
        <v>1</v>
      </c>
      <c r="I8" s="1" t="s">
        <v>4</v>
      </c>
      <c r="N8" s="14">
        <f>FINV(0.05,11,30)</f>
        <v>2.1255587608755109</v>
      </c>
      <c r="O8" s="1">
        <f>FINV(0.01,11,30)</f>
        <v>2.9056898445644901</v>
      </c>
      <c r="P8" s="1">
        <f>FDIST(M11,J11,J16)</f>
        <v>0.99999991036947611</v>
      </c>
    </row>
    <row r="9" spans="2:16" x14ac:dyDescent="0.25">
      <c r="B9" s="46" t="s">
        <v>9</v>
      </c>
      <c r="C9" s="7">
        <v>1</v>
      </c>
      <c r="D9" s="29">
        <f>LOG(Desarrollo!D9)</f>
        <v>0.59439255037542671</v>
      </c>
      <c r="E9" s="24">
        <f>LOG(Desarrollo!E9)</f>
        <v>0.76042248342321206</v>
      </c>
      <c r="F9" s="1" t="s">
        <v>33</v>
      </c>
    </row>
    <row r="10" spans="2:16" x14ac:dyDescent="0.25">
      <c r="B10" s="46"/>
      <c r="C10" s="5">
        <v>2</v>
      </c>
      <c r="D10" s="30">
        <f>LOG(Desarrollo!D10)</f>
        <v>0.66558099101795309</v>
      </c>
      <c r="E10" s="25">
        <f>LOG(Desarrollo!E10)</f>
        <v>0.88024177589548036</v>
      </c>
      <c r="F10" s="1">
        <f>COUNT(D9:E32)</f>
        <v>48</v>
      </c>
      <c r="I10" s="1" t="s">
        <v>32</v>
      </c>
      <c r="J10" s="1" t="s">
        <v>31</v>
      </c>
      <c r="K10" s="1" t="s">
        <v>30</v>
      </c>
      <c r="L10" s="1" t="s">
        <v>29</v>
      </c>
      <c r="M10" s="1" t="s">
        <v>5</v>
      </c>
      <c r="N10" s="1" t="s">
        <v>28</v>
      </c>
      <c r="O10" s="1" t="s">
        <v>27</v>
      </c>
      <c r="P10" s="1" t="s">
        <v>26</v>
      </c>
    </row>
    <row r="11" spans="2:16" x14ac:dyDescent="0.25">
      <c r="B11" s="46"/>
      <c r="C11" s="5">
        <v>3</v>
      </c>
      <c r="D11" s="30">
        <f>LOG(Desarrollo!D11)</f>
        <v>0.40140054078154408</v>
      </c>
      <c r="E11" s="25">
        <f>LOG(Desarrollo!E11)</f>
        <v>0.69196510276736034</v>
      </c>
      <c r="F11" s="1" t="s">
        <v>15</v>
      </c>
      <c r="H11" s="35" t="s">
        <v>41</v>
      </c>
      <c r="I11" s="1" t="s">
        <v>19</v>
      </c>
      <c r="J11" s="1">
        <f>C5-1</f>
        <v>11</v>
      </c>
      <c r="K11" s="14">
        <f>C61/C4-D67</f>
        <v>0.51411179179090993</v>
      </c>
      <c r="L11" s="14">
        <f t="shared" ref="L11:L16" si="0">K11/J11</f>
        <v>4.6737435617355445E-2</v>
      </c>
      <c r="M11" s="14">
        <f>L11/$L$16</f>
        <v>2.2917688690993223E-2</v>
      </c>
      <c r="N11" s="14">
        <f>FINV(0.05,J11,$J$16)</f>
        <v>2.2585183566229916</v>
      </c>
      <c r="O11" s="14">
        <f>FINV(0.01,J11,$J$16)</f>
        <v>3.1837421959607717</v>
      </c>
      <c r="P11" s="14">
        <f>FDIST(M11,J11,$J$16)</f>
        <v>0.99999991036947611</v>
      </c>
    </row>
    <row r="12" spans="2:16" x14ac:dyDescent="0.25">
      <c r="B12" s="46"/>
      <c r="C12" s="5">
        <v>4</v>
      </c>
      <c r="D12" s="30">
        <f>LOG(Desarrollo!D12)</f>
        <v>0.16731733474817609</v>
      </c>
      <c r="E12" s="25">
        <f>LOG(Desarrollo!E12)</f>
        <v>0.73639650227664244</v>
      </c>
      <c r="F12" s="9">
        <f>SUM(D9:E32)</f>
        <v>29.306026658715268</v>
      </c>
      <c r="H12" s="35" t="s">
        <v>42</v>
      </c>
      <c r="I12" s="1" t="s">
        <v>25</v>
      </c>
      <c r="J12" s="1">
        <f>C3-1</f>
        <v>1</v>
      </c>
      <c r="K12" s="14">
        <f>D61/(C4*C2)-D67</f>
        <v>7.2449067033346637E-3</v>
      </c>
      <c r="L12" s="14">
        <f t="shared" si="0"/>
        <v>7.2449067033346637E-3</v>
      </c>
      <c r="M12" s="14">
        <f>L12/$L$16</f>
        <v>3.5525380078974197E-3</v>
      </c>
      <c r="N12" s="14">
        <f>FINV(0.05,J12,$J$16)</f>
        <v>4.3009495017776587</v>
      </c>
      <c r="O12" s="14">
        <f>FINV(0.01,J12,$J$16)</f>
        <v>7.9453857291700425</v>
      </c>
      <c r="P12" s="14">
        <f>FDIST(M12,J12,$J$16)</f>
        <v>0.9530098091673882</v>
      </c>
    </row>
    <row r="13" spans="2:16" x14ac:dyDescent="0.25">
      <c r="B13" s="46"/>
      <c r="C13" s="5">
        <v>5</v>
      </c>
      <c r="D13" s="30">
        <f>LOG(Desarrollo!D13)</f>
        <v>0.63948648926858609</v>
      </c>
      <c r="E13" s="25">
        <f>LOG(Desarrollo!E13)</f>
        <v>0.5502283530550941</v>
      </c>
      <c r="H13" s="35" t="s">
        <v>43</v>
      </c>
      <c r="I13" s="1" t="s">
        <v>24</v>
      </c>
      <c r="J13" s="1">
        <f>C5-C3</f>
        <v>10</v>
      </c>
      <c r="K13" s="14">
        <f>K11-K12</f>
        <v>0.50686688508757527</v>
      </c>
      <c r="L13" s="14">
        <f t="shared" si="0"/>
        <v>5.068668850875753E-2</v>
      </c>
      <c r="M13" s="14">
        <f>L13/$L$16</f>
        <v>2.4854203759302806E-2</v>
      </c>
      <c r="N13" s="14">
        <f>FINV(0.05,J13,$J$16)</f>
        <v>2.2966959569377261</v>
      </c>
      <c r="O13" s="14">
        <f>FINV(0.01,J13,$J$16)</f>
        <v>3.2576055600492366</v>
      </c>
      <c r="P13" s="14">
        <f>FDIST(M13,J13,$J$16)</f>
        <v>0.99999952414215743</v>
      </c>
    </row>
    <row r="14" spans="2:16" x14ac:dyDescent="0.25">
      <c r="B14" s="46"/>
      <c r="C14" s="5">
        <v>6</v>
      </c>
      <c r="D14" s="30">
        <f>LOG(Desarrollo!D14)</f>
        <v>0.72427586960078905</v>
      </c>
      <c r="E14" s="25">
        <f>LOG(Desarrollo!E14)</f>
        <v>0.69983772586724569</v>
      </c>
      <c r="H14" s="35" t="s">
        <v>44</v>
      </c>
      <c r="I14" s="1" t="s">
        <v>23</v>
      </c>
      <c r="J14" s="1">
        <f>C6-1</f>
        <v>1</v>
      </c>
      <c r="K14" s="14">
        <f>E61/(C3*C2)-D67</f>
        <v>4.0474707281710209E-3</v>
      </c>
      <c r="L14" s="14">
        <f t="shared" si="0"/>
        <v>4.0474707281710209E-3</v>
      </c>
      <c r="M14" s="14">
        <f>L14/$L$16</f>
        <v>1.9846761575358272E-3</v>
      </c>
      <c r="N14" s="14">
        <f>FINV(0.05,J14,$J$16)</f>
        <v>4.3009495017776587</v>
      </c>
      <c r="O14" s="14">
        <f>FINV(0.01,J14,$J$16)</f>
        <v>7.9453857291700425</v>
      </c>
      <c r="P14" s="14">
        <f>FDIST(M14,J14,$J$16)</f>
        <v>0.96486813075081568</v>
      </c>
    </row>
    <row r="15" spans="2:16" x14ac:dyDescent="0.25">
      <c r="B15" s="46"/>
      <c r="C15" s="5">
        <v>7</v>
      </c>
      <c r="D15" s="30">
        <f>LOG(Desarrollo!D15)</f>
        <v>0.69019608002851374</v>
      </c>
      <c r="E15" s="25">
        <f>LOG(Desarrollo!E15)</f>
        <v>0.60097289568674828</v>
      </c>
      <c r="H15" s="35" t="s">
        <v>45</v>
      </c>
      <c r="I15" s="1" t="s">
        <v>22</v>
      </c>
      <c r="J15" s="1">
        <f>C4-1</f>
        <v>1</v>
      </c>
      <c r="K15" s="14">
        <f>F61/(C3*C2)-D67</f>
        <v>0.13349381798038706</v>
      </c>
      <c r="L15" s="14">
        <f t="shared" si="0"/>
        <v>0.13349381798038706</v>
      </c>
      <c r="M15" s="14">
        <f>L15/$L$16</f>
        <v>6.5458656903943618E-2</v>
      </c>
      <c r="N15" s="14">
        <f>FINV(0.05,J15,$J$16)</f>
        <v>4.3009495017776587</v>
      </c>
      <c r="O15" s="14">
        <f>FINV(0.01,J15,$J$16)</f>
        <v>7.9453857291700425</v>
      </c>
      <c r="P15" s="14">
        <f>FDIST(M15,J15,$J$16)</f>
        <v>0.80044453625460776</v>
      </c>
    </row>
    <row r="16" spans="2:16" x14ac:dyDescent="0.25">
      <c r="B16" s="46"/>
      <c r="C16" s="5">
        <v>8</v>
      </c>
      <c r="D16" s="30">
        <f>LOG(Desarrollo!D16)</f>
        <v>0.72427586960078905</v>
      </c>
      <c r="E16" s="25">
        <f>LOG(Desarrollo!E16)</f>
        <v>0.71096311899527576</v>
      </c>
      <c r="I16" s="1" t="s">
        <v>21</v>
      </c>
      <c r="J16" s="1">
        <f>(C3*C2-2)*(C4-1)</f>
        <v>22</v>
      </c>
      <c r="K16" s="14">
        <f>K17-K12-K14-K15-K13</f>
        <v>44.865937287380866</v>
      </c>
      <c r="L16" s="14">
        <f t="shared" si="0"/>
        <v>2.0393607857900395</v>
      </c>
    </row>
    <row r="17" spans="2:17" x14ac:dyDescent="0.25">
      <c r="B17" s="46"/>
      <c r="C17" s="5">
        <v>9</v>
      </c>
      <c r="D17" s="30">
        <f>LOG(Desarrollo!D17)</f>
        <v>0.44870631990507992</v>
      </c>
      <c r="E17" s="25">
        <f>LOG(Desarrollo!E17)</f>
        <v>0.35410843914740087</v>
      </c>
      <c r="I17" s="1" t="s">
        <v>20</v>
      </c>
      <c r="J17" s="1">
        <f>F10-1</f>
        <v>47</v>
      </c>
      <c r="K17" s="14">
        <f>F72^2-D67</f>
        <v>45.517590367880331</v>
      </c>
      <c r="L17" s="14"/>
    </row>
    <row r="18" spans="2:17" x14ac:dyDescent="0.25">
      <c r="B18" s="46"/>
      <c r="C18" s="5">
        <v>10</v>
      </c>
      <c r="D18" s="30">
        <f>LOG(Desarrollo!D18)</f>
        <v>0.38381536598043126</v>
      </c>
      <c r="E18" s="25">
        <f>LOG(Desarrollo!E18)</f>
        <v>0.68752896121463436</v>
      </c>
    </row>
    <row r="19" spans="2:17" x14ac:dyDescent="0.25">
      <c r="B19" s="46"/>
      <c r="C19" s="5">
        <v>11</v>
      </c>
      <c r="D19" s="30">
        <f>LOG(Desarrollo!D19)</f>
        <v>0.50105926221775143</v>
      </c>
      <c r="E19" s="25">
        <f>LOG(Desarrollo!E19)</f>
        <v>0.64738297011461987</v>
      </c>
    </row>
    <row r="20" spans="2:17" x14ac:dyDescent="0.25">
      <c r="B20" s="46"/>
      <c r="C20" s="3">
        <v>12</v>
      </c>
      <c r="D20" s="33">
        <f>LOG(Desarrollo!D20)</f>
        <v>0.49554433754644844</v>
      </c>
      <c r="E20" s="26">
        <f>LOG(Desarrollo!E20)</f>
        <v>0.6020599913279624</v>
      </c>
    </row>
    <row r="21" spans="2:17" ht="18" x14ac:dyDescent="0.35">
      <c r="B21" s="46" t="s">
        <v>10</v>
      </c>
      <c r="C21" s="7">
        <v>1</v>
      </c>
      <c r="D21" s="31">
        <f>LOG(Desarrollo!D21)</f>
        <v>0.5854607295085007</v>
      </c>
      <c r="E21" s="27">
        <f>LOG(Desarrollo!E21)</f>
        <v>0.67760695272049309</v>
      </c>
      <c r="I21" s="36" t="s">
        <v>35</v>
      </c>
      <c r="J21" s="16"/>
    </row>
    <row r="22" spans="2:17" x14ac:dyDescent="0.25">
      <c r="B22" s="46"/>
      <c r="C22" s="5">
        <v>2</v>
      </c>
      <c r="D22" s="31">
        <f>LOG(Desarrollo!D22)</f>
        <v>0.38021124171160603</v>
      </c>
      <c r="E22" s="27">
        <f>LOG(Desarrollo!E22)</f>
        <v>0.56110138364905604</v>
      </c>
      <c r="I22" s="17"/>
      <c r="J22" s="18"/>
      <c r="L22" s="35" t="s">
        <v>49</v>
      </c>
      <c r="M22" s="1">
        <f>(M53*J23)/(SQRT(12))</f>
        <v>7.2619072488021408E-2</v>
      </c>
    </row>
    <row r="23" spans="2:17" x14ac:dyDescent="0.25">
      <c r="B23" s="46"/>
      <c r="C23" s="5">
        <v>3</v>
      </c>
      <c r="D23" s="31">
        <f>LOG(Desarrollo!D23)</f>
        <v>0.51054501020661214</v>
      </c>
      <c r="E23" s="27">
        <f>LOG(Desarrollo!E23)</f>
        <v>0.7323937598229685</v>
      </c>
      <c r="I23" s="19">
        <v>0.1</v>
      </c>
      <c r="J23" s="20">
        <f>TINV(I23,J24)</f>
        <v>1.7138715277470482</v>
      </c>
      <c r="L23" s="35" t="s">
        <v>50</v>
      </c>
      <c r="M23" s="1">
        <f>(N53*J23)/(SQRT(12))</f>
        <v>5.5317745338064259E-2</v>
      </c>
    </row>
    <row r="24" spans="2:17" x14ac:dyDescent="0.25">
      <c r="B24" s="46"/>
      <c r="C24" s="5">
        <v>4</v>
      </c>
      <c r="D24" s="31">
        <f>LOG(Desarrollo!D24)</f>
        <v>0.69460519893356876</v>
      </c>
      <c r="E24" s="27">
        <f>LOG(Desarrollo!E24)</f>
        <v>0.80685802951881747</v>
      </c>
      <c r="I24" s="37" t="s">
        <v>31</v>
      </c>
      <c r="J24" s="38">
        <f>J25-1</f>
        <v>23</v>
      </c>
    </row>
    <row r="25" spans="2:17" x14ac:dyDescent="0.25">
      <c r="B25" s="46"/>
      <c r="C25" s="5">
        <v>5</v>
      </c>
      <c r="D25" s="31">
        <f>LOG(Desarrollo!D25)</f>
        <v>0.67117284271508326</v>
      </c>
      <c r="E25" s="27">
        <f>LOG(Desarrollo!E25)</f>
        <v>0.69635638873333205</v>
      </c>
      <c r="I25" s="39" t="s">
        <v>7</v>
      </c>
      <c r="J25" s="38">
        <v>24</v>
      </c>
    </row>
    <row r="26" spans="2:17" x14ac:dyDescent="0.25">
      <c r="B26" s="46"/>
      <c r="C26" s="5">
        <v>6</v>
      </c>
      <c r="D26" s="31">
        <f>LOG(Desarrollo!D26)</f>
        <v>0.62013605497375746</v>
      </c>
      <c r="E26" s="27">
        <f>LOG(Desarrollo!E26)</f>
        <v>0.64933485871214192</v>
      </c>
    </row>
    <row r="27" spans="2:17" x14ac:dyDescent="0.25">
      <c r="B27" s="46"/>
      <c r="C27" s="5">
        <v>7</v>
      </c>
      <c r="D27" s="31">
        <f>LOG(Desarrollo!D27)</f>
        <v>0.71432975974523305</v>
      </c>
      <c r="E27" s="27">
        <f>LOG(Desarrollo!E27)</f>
        <v>0.64246452024212131</v>
      </c>
      <c r="K27" s="8" t="s">
        <v>3</v>
      </c>
      <c r="L27" s="8" t="s">
        <v>2</v>
      </c>
      <c r="M27" s="8" t="s">
        <v>0</v>
      </c>
      <c r="N27" s="8" t="s">
        <v>1</v>
      </c>
    </row>
    <row r="28" spans="2:17" x14ac:dyDescent="0.25">
      <c r="B28" s="46"/>
      <c r="C28" s="5">
        <v>8</v>
      </c>
      <c r="D28" s="31">
        <f>LOG(Desarrollo!D28)</f>
        <v>0.45024910831936105</v>
      </c>
      <c r="E28" s="27">
        <f>LOG(Desarrollo!E28)</f>
        <v>0.49554433754644844</v>
      </c>
      <c r="K28" s="46" t="s">
        <v>9</v>
      </c>
      <c r="L28" s="7">
        <v>1</v>
      </c>
      <c r="M28" s="29">
        <f t="shared" ref="M28:M51" si="1">D9</f>
        <v>0.59439255037542671</v>
      </c>
      <c r="N28" s="24">
        <f t="shared" ref="N28:N51" si="2">E9</f>
        <v>0.76042248342321206</v>
      </c>
    </row>
    <row r="29" spans="2:17" x14ac:dyDescent="0.25">
      <c r="B29" s="46"/>
      <c r="C29" s="5">
        <v>9</v>
      </c>
      <c r="D29" s="31">
        <f>LOG(Desarrollo!D29)</f>
        <v>0.40140054078154408</v>
      </c>
      <c r="E29" s="27">
        <f>LOG(Desarrollo!E29)</f>
        <v>0.56348108539441066</v>
      </c>
      <c r="K29" s="46"/>
      <c r="L29" s="5">
        <v>2</v>
      </c>
      <c r="M29" s="30">
        <f t="shared" si="1"/>
        <v>0.66558099101795309</v>
      </c>
      <c r="N29" s="25">
        <f t="shared" si="2"/>
        <v>0.88024177589548036</v>
      </c>
    </row>
    <row r="30" spans="2:17" x14ac:dyDescent="0.25">
      <c r="B30" s="46"/>
      <c r="C30" s="5">
        <v>10</v>
      </c>
      <c r="D30" s="31">
        <f>LOG(Desarrollo!D30)</f>
        <v>0.69196510276736034</v>
      </c>
      <c r="E30" s="27">
        <f>LOG(Desarrollo!E30)</f>
        <v>0.68124123737558717</v>
      </c>
      <c r="K30" s="46"/>
      <c r="L30" s="5">
        <v>3</v>
      </c>
      <c r="M30" s="30">
        <f t="shared" si="1"/>
        <v>0.40140054078154408</v>
      </c>
      <c r="N30" s="25">
        <f t="shared" si="2"/>
        <v>0.69196510276736034</v>
      </c>
      <c r="Q30" s="21"/>
    </row>
    <row r="31" spans="2:17" x14ac:dyDescent="0.25">
      <c r="B31" s="46"/>
      <c r="C31" s="5">
        <v>11</v>
      </c>
      <c r="D31" s="31">
        <f>LOG(Desarrollo!D31)</f>
        <v>0.71933128698372661</v>
      </c>
      <c r="E31" s="27">
        <f>LOG(Desarrollo!E31)</f>
        <v>0.83122969386706336</v>
      </c>
      <c r="J31" s="15"/>
      <c r="K31" s="46"/>
      <c r="L31" s="5">
        <v>4</v>
      </c>
      <c r="M31" s="30">
        <f t="shared" si="1"/>
        <v>0.16731733474817609</v>
      </c>
      <c r="N31" s="25">
        <f t="shared" si="2"/>
        <v>0.73639650227664244</v>
      </c>
    </row>
    <row r="32" spans="2:17" x14ac:dyDescent="0.25">
      <c r="B32" s="46"/>
      <c r="C32" s="3">
        <v>12</v>
      </c>
      <c r="D32" s="32">
        <f>LOG(Desarrollo!D32)</f>
        <v>0.51188336097887432</v>
      </c>
      <c r="E32" s="28">
        <f>LOG(Desarrollo!E32)</f>
        <v>0.658964842664435</v>
      </c>
      <c r="J32" s="15"/>
      <c r="K32" s="46"/>
      <c r="L32" s="7">
        <v>5</v>
      </c>
      <c r="M32" s="30">
        <f t="shared" si="1"/>
        <v>0.63948648926858609</v>
      </c>
      <c r="N32" s="25">
        <f t="shared" si="2"/>
        <v>0.5502283530550941</v>
      </c>
      <c r="O32" s="22"/>
    </row>
    <row r="33" spans="2:14" x14ac:dyDescent="0.25">
      <c r="C33" s="1" t="s">
        <v>13</v>
      </c>
      <c r="D33" s="9">
        <f>AVERAGE(D9:D32)</f>
        <v>0.55780588536236331</v>
      </c>
      <c r="E33" s="9">
        <f>AVERAGE(E9:E32)</f>
        <v>0.66327855875077313</v>
      </c>
      <c r="J33" s="15"/>
      <c r="K33" s="46"/>
      <c r="L33" s="5">
        <v>6</v>
      </c>
      <c r="M33" s="30">
        <f t="shared" si="1"/>
        <v>0.72427586960078905</v>
      </c>
      <c r="N33" s="25">
        <f t="shared" si="2"/>
        <v>0.69983772586724569</v>
      </c>
    </row>
    <row r="34" spans="2:14" x14ac:dyDescent="0.25">
      <c r="C34" s="1" t="s">
        <v>14</v>
      </c>
      <c r="D34" s="9">
        <f>STDEV(D9:D32)</f>
        <v>0.14677870670168958</v>
      </c>
      <c r="E34" s="9">
        <f>STDEV(E9:E32)</f>
        <v>0.1118090171106744</v>
      </c>
      <c r="I34" s="22"/>
      <c r="J34" s="15"/>
      <c r="K34" s="46"/>
      <c r="L34" s="5">
        <v>7</v>
      </c>
      <c r="M34" s="30">
        <f t="shared" si="1"/>
        <v>0.69019608002851374</v>
      </c>
      <c r="N34" s="25">
        <f t="shared" si="2"/>
        <v>0.60097289568674828</v>
      </c>
    </row>
    <row r="35" spans="2:14" x14ac:dyDescent="0.25">
      <c r="I35" s="22"/>
      <c r="J35" s="15"/>
      <c r="K35" s="46"/>
      <c r="L35" s="5">
        <v>8</v>
      </c>
      <c r="M35" s="30">
        <f t="shared" si="1"/>
        <v>0.72427586960078905</v>
      </c>
      <c r="N35" s="25">
        <f t="shared" si="2"/>
        <v>0.71096311899527576</v>
      </c>
    </row>
    <row r="36" spans="2:14" ht="17.25" x14ac:dyDescent="0.25">
      <c r="B36" s="1" t="s">
        <v>19</v>
      </c>
      <c r="C36" s="1" t="s">
        <v>18</v>
      </c>
      <c r="D36" s="1" t="s">
        <v>17</v>
      </c>
      <c r="E36" s="1" t="s">
        <v>16</v>
      </c>
      <c r="F36" s="35" t="s">
        <v>40</v>
      </c>
      <c r="I36" s="22"/>
      <c r="J36" s="15"/>
      <c r="K36" s="46"/>
      <c r="L36" s="7">
        <v>9</v>
      </c>
      <c r="M36" s="30">
        <f t="shared" si="1"/>
        <v>0.44870631990507992</v>
      </c>
      <c r="N36" s="25">
        <f t="shared" si="2"/>
        <v>0.35410843914740087</v>
      </c>
    </row>
    <row r="37" spans="2:14" x14ac:dyDescent="0.25">
      <c r="B37" s="1">
        <v>1</v>
      </c>
      <c r="C37" s="9">
        <f>SUM(D9:E9)^2</f>
        <v>1.835523775806807</v>
      </c>
      <c r="D37" s="9">
        <f>SUM(D9:E20)^2</f>
        <v>206.15673936987864</v>
      </c>
      <c r="E37" s="9">
        <f>SUM(D9:D20,E21:E32)^2</f>
        <v>208.3007539109646</v>
      </c>
      <c r="F37" s="9">
        <f>SUM(D9:D32)^2</f>
        <v>179.22090570905664</v>
      </c>
      <c r="K37" s="46"/>
      <c r="L37" s="5">
        <v>10</v>
      </c>
      <c r="M37" s="30">
        <f t="shared" si="1"/>
        <v>0.38381536598043126</v>
      </c>
      <c r="N37" s="25">
        <f t="shared" si="2"/>
        <v>0.68752896121463436</v>
      </c>
    </row>
    <row r="38" spans="2:14" x14ac:dyDescent="0.25">
      <c r="B38" s="1">
        <v>2</v>
      </c>
      <c r="C38" s="9">
        <f t="shared" ref="C38:C60" si="3">SUM(D10:E10)^2</f>
        <v>2.3895680267079031</v>
      </c>
      <c r="D38" s="9">
        <f>SUM(D21:E32)^2</f>
        <v>223.43873765166634</v>
      </c>
      <c r="E38" s="9">
        <f>SUM(E9:E20,D21:D32)^2</f>
        <v>221.21798464717645</v>
      </c>
      <c r="F38" s="9">
        <f>SUM(E9:E32)^2</f>
        <v>253.40454518313763</v>
      </c>
      <c r="K38" s="46"/>
      <c r="L38" s="5">
        <v>11</v>
      </c>
      <c r="M38" s="30">
        <f t="shared" si="1"/>
        <v>0.50105926221775143</v>
      </c>
      <c r="N38" s="25">
        <f t="shared" si="2"/>
        <v>0.64738297011461987</v>
      </c>
    </row>
    <row r="39" spans="2:14" x14ac:dyDescent="0.25">
      <c r="B39" s="1">
        <v>3</v>
      </c>
      <c r="C39" s="9">
        <f t="shared" si="3"/>
        <v>1.1954484304931097</v>
      </c>
      <c r="D39" s="9"/>
      <c r="E39" s="9"/>
      <c r="K39" s="46"/>
      <c r="L39" s="5">
        <v>12</v>
      </c>
      <c r="M39" s="33">
        <f t="shared" si="1"/>
        <v>0.49554433754644844</v>
      </c>
      <c r="N39" s="26">
        <f t="shared" si="2"/>
        <v>0.6020599913279624</v>
      </c>
    </row>
    <row r="40" spans="2:14" x14ac:dyDescent="0.25">
      <c r="B40" s="1">
        <v>4</v>
      </c>
      <c r="C40" s="9">
        <f t="shared" si="3"/>
        <v>0.81669869923012028</v>
      </c>
      <c r="D40" s="9"/>
      <c r="E40" s="9"/>
      <c r="K40" s="46" t="s">
        <v>10</v>
      </c>
      <c r="L40" s="7">
        <v>13</v>
      </c>
      <c r="M40" s="31">
        <f t="shared" si="1"/>
        <v>0.5854607295085007</v>
      </c>
      <c r="N40" s="27">
        <f t="shared" si="2"/>
        <v>0.67760695272049309</v>
      </c>
    </row>
    <row r="41" spans="2:14" x14ac:dyDescent="0.25">
      <c r="B41" s="1">
        <v>5</v>
      </c>
      <c r="C41" s="9">
        <f t="shared" si="3"/>
        <v>1.415421406045259</v>
      </c>
      <c r="K41" s="46"/>
      <c r="L41" s="5">
        <v>14</v>
      </c>
      <c r="M41" s="31">
        <f t="shared" si="1"/>
        <v>0.38021124171160603</v>
      </c>
      <c r="N41" s="27">
        <f t="shared" si="2"/>
        <v>0.56110138364905604</v>
      </c>
    </row>
    <row r="42" spans="2:14" x14ac:dyDescent="0.25">
      <c r="B42" s="1">
        <v>6</v>
      </c>
      <c r="C42" s="9">
        <f t="shared" si="3"/>
        <v>2.0280995327968929</v>
      </c>
      <c r="K42" s="46"/>
      <c r="L42" s="5">
        <v>15</v>
      </c>
      <c r="M42" s="31">
        <f t="shared" si="1"/>
        <v>0.51054501020661214</v>
      </c>
      <c r="N42" s="27">
        <f t="shared" si="2"/>
        <v>0.7323937598229685</v>
      </c>
    </row>
    <row r="43" spans="2:14" x14ac:dyDescent="0.25">
      <c r="B43" s="1">
        <v>7</v>
      </c>
      <c r="C43" s="9">
        <f t="shared" si="3"/>
        <v>1.6671173238495989</v>
      </c>
      <c r="K43" s="46"/>
      <c r="L43" s="5">
        <v>16</v>
      </c>
      <c r="M43" s="31">
        <f t="shared" si="1"/>
        <v>0.69460519893356876</v>
      </c>
      <c r="N43" s="27">
        <f t="shared" si="2"/>
        <v>0.80685802951881747</v>
      </c>
    </row>
    <row r="44" spans="2:14" x14ac:dyDescent="0.25">
      <c r="B44" s="1">
        <v>8</v>
      </c>
      <c r="C44" s="9">
        <f t="shared" si="3"/>
        <v>2.0599109543862548</v>
      </c>
      <c r="K44" s="46"/>
      <c r="L44" s="7">
        <v>17</v>
      </c>
      <c r="M44" s="31">
        <f t="shared" si="1"/>
        <v>0.67117284271508326</v>
      </c>
      <c r="N44" s="27">
        <f t="shared" si="2"/>
        <v>0.69635638873333205</v>
      </c>
    </row>
    <row r="45" spans="2:14" x14ac:dyDescent="0.25">
      <c r="B45" s="1">
        <v>9</v>
      </c>
      <c r="C45" s="9">
        <f t="shared" si="3"/>
        <v>0.64451153735249278</v>
      </c>
      <c r="K45" s="46"/>
      <c r="L45" s="5">
        <v>18</v>
      </c>
      <c r="M45" s="31">
        <f t="shared" si="1"/>
        <v>0.62013605497375746</v>
      </c>
      <c r="N45" s="27">
        <f t="shared" si="2"/>
        <v>0.64933485871214192</v>
      </c>
    </row>
    <row r="46" spans="2:14" x14ac:dyDescent="0.25">
      <c r="B46" s="1">
        <v>10</v>
      </c>
      <c r="C46" s="9">
        <f t="shared" si="3"/>
        <v>1.1477786674130477</v>
      </c>
      <c r="K46" s="46"/>
      <c r="L46" s="5">
        <v>19</v>
      </c>
      <c r="M46" s="31">
        <f t="shared" si="1"/>
        <v>0.71432975974523305</v>
      </c>
      <c r="N46" s="27">
        <f t="shared" si="2"/>
        <v>0.64246452024212131</v>
      </c>
    </row>
    <row r="47" spans="2:14" x14ac:dyDescent="0.25">
      <c r="B47" s="1">
        <v>11</v>
      </c>
      <c r="C47" s="9">
        <f t="shared" si="3"/>
        <v>1.3189195610045603</v>
      </c>
      <c r="K47" s="46"/>
      <c r="L47" s="5">
        <v>20</v>
      </c>
      <c r="M47" s="31">
        <f t="shared" si="1"/>
        <v>0.45024910831936105</v>
      </c>
      <c r="N47" s="27">
        <f t="shared" si="2"/>
        <v>0.49554433754644844</v>
      </c>
    </row>
    <row r="48" spans="2:14" x14ac:dyDescent="0.25">
      <c r="B48" s="34">
        <v>12</v>
      </c>
      <c r="C48" s="9">
        <f t="shared" si="3"/>
        <v>1.2047352627638459</v>
      </c>
      <c r="D48" s="34"/>
      <c r="E48" s="34"/>
      <c r="K48" s="46"/>
      <c r="L48" s="7">
        <v>21</v>
      </c>
      <c r="M48" s="31">
        <f t="shared" si="1"/>
        <v>0.40140054078154408</v>
      </c>
      <c r="N48" s="27">
        <f t="shared" si="2"/>
        <v>0.56348108539441066</v>
      </c>
    </row>
    <row r="49" spans="2:15" x14ac:dyDescent="0.25">
      <c r="B49" s="34">
        <v>13</v>
      </c>
      <c r="C49" s="9">
        <f t="shared" si="3"/>
        <v>1.5953399698913222</v>
      </c>
      <c r="D49" s="34"/>
      <c r="E49" s="34"/>
      <c r="K49" s="46"/>
      <c r="L49" s="5">
        <v>22</v>
      </c>
      <c r="M49" s="31">
        <f t="shared" si="1"/>
        <v>0.69196510276736034</v>
      </c>
      <c r="N49" s="27">
        <f t="shared" si="2"/>
        <v>0.68124123737558717</v>
      </c>
    </row>
    <row r="50" spans="2:15" x14ac:dyDescent="0.25">
      <c r="B50" s="1">
        <v>14</v>
      </c>
      <c r="C50" s="9">
        <f t="shared" si="3"/>
        <v>0.88606945866338216</v>
      </c>
      <c r="K50" s="46"/>
      <c r="L50" s="5">
        <v>23</v>
      </c>
      <c r="M50" s="31">
        <f t="shared" si="1"/>
        <v>0.71933128698372661</v>
      </c>
      <c r="N50" s="27">
        <f t="shared" si="2"/>
        <v>0.83122969386706336</v>
      </c>
    </row>
    <row r="51" spans="2:15" x14ac:dyDescent="0.25">
      <c r="B51" s="1">
        <v>15</v>
      </c>
      <c r="C51" s="9">
        <f t="shared" si="3"/>
        <v>1.5448967860426468</v>
      </c>
      <c r="K51" s="46"/>
      <c r="L51" s="5">
        <v>24</v>
      </c>
      <c r="M51" s="32">
        <f t="shared" si="1"/>
        <v>0.51188336097887432</v>
      </c>
      <c r="N51" s="28">
        <f t="shared" si="2"/>
        <v>0.658964842664435</v>
      </c>
    </row>
    <row r="52" spans="2:15" x14ac:dyDescent="0.25">
      <c r="B52" s="1">
        <v>16</v>
      </c>
      <c r="C52" s="9">
        <f t="shared" si="3"/>
        <v>2.2543918263946621</v>
      </c>
      <c r="L52" s="1" t="s">
        <v>13</v>
      </c>
      <c r="M52" s="9">
        <f>AVERAGE(M28:M51)</f>
        <v>0.55780588536236331</v>
      </c>
      <c r="N52" s="40">
        <f>AVERAGE(N28:N51)</f>
        <v>0.66327855875077313</v>
      </c>
    </row>
    <row r="53" spans="2:15" x14ac:dyDescent="0.25">
      <c r="B53" s="1">
        <v>17</v>
      </c>
      <c r="C53" s="9">
        <f t="shared" si="3"/>
        <v>1.8701361988658936</v>
      </c>
      <c r="L53" s="1" t="s">
        <v>14</v>
      </c>
      <c r="M53" s="9">
        <f>STDEV(M28:M51)</f>
        <v>0.14677870670168958</v>
      </c>
      <c r="N53" s="41">
        <f>STDEV(N28:N51)</f>
        <v>0.1118090171106744</v>
      </c>
    </row>
    <row r="54" spans="2:15" x14ac:dyDescent="0.25">
      <c r="B54" s="1">
        <v>18</v>
      </c>
      <c r="C54" s="9">
        <f t="shared" si="3"/>
        <v>1.6115564006945124</v>
      </c>
      <c r="M54" s="35" t="s">
        <v>46</v>
      </c>
      <c r="N54" s="17"/>
    </row>
    <row r="55" spans="2:15" x14ac:dyDescent="0.25">
      <c r="B55" s="1">
        <v>19</v>
      </c>
      <c r="C55" s="9">
        <f t="shared" si="3"/>
        <v>1.8408907182064036</v>
      </c>
      <c r="L55" s="42">
        <f>M52*0.8</f>
        <v>0.44624470828989066</v>
      </c>
      <c r="M55" s="43">
        <f>M52*1.2</f>
        <v>0.6693670624348359</v>
      </c>
      <c r="N55" s="42">
        <f>N52*0.8</f>
        <v>0.53062284700061857</v>
      </c>
      <c r="O55" s="43">
        <f>N52*1.2</f>
        <v>0.79593427050092769</v>
      </c>
    </row>
    <row r="56" spans="2:15" x14ac:dyDescent="0.25">
      <c r="B56" s="1">
        <v>20</v>
      </c>
      <c r="C56" s="9">
        <f t="shared" si="3"/>
        <v>0.8945252422427219</v>
      </c>
      <c r="J56" s="35" t="s">
        <v>48</v>
      </c>
      <c r="L56" s="44">
        <f>L55-M22</f>
        <v>0.37362563580186925</v>
      </c>
      <c r="M56" s="45">
        <f>M55+M22</f>
        <v>0.74198613492285737</v>
      </c>
      <c r="N56" s="44">
        <f>N55-M23</f>
        <v>0.4753051016625543</v>
      </c>
      <c r="O56" s="45">
        <f>O55+M23</f>
        <v>0.8512520158389919</v>
      </c>
    </row>
    <row r="57" spans="2:15" x14ac:dyDescent="0.25">
      <c r="B57" s="1">
        <v>21</v>
      </c>
      <c r="C57" s="9">
        <f t="shared" si="3"/>
        <v>0.9309965525319549</v>
      </c>
      <c r="N57" s="17"/>
    </row>
    <row r="58" spans="2:15" x14ac:dyDescent="0.25">
      <c r="B58" s="1">
        <v>22</v>
      </c>
      <c r="C58" s="9">
        <f t="shared" si="3"/>
        <v>1.8856956526087885</v>
      </c>
      <c r="N58" s="17"/>
    </row>
    <row r="59" spans="2:15" x14ac:dyDescent="0.25">
      <c r="B59" s="1">
        <v>23</v>
      </c>
      <c r="C59" s="9">
        <f t="shared" si="3"/>
        <v>2.4042393553369634</v>
      </c>
    </row>
    <row r="60" spans="2:15" x14ac:dyDescent="0.25">
      <c r="B60" s="12">
        <v>24</v>
      </c>
      <c r="C60" s="13">
        <f t="shared" si="3"/>
        <v>1.3708855159747642</v>
      </c>
      <c r="D60" s="12"/>
      <c r="E60" s="12"/>
      <c r="F60" s="12"/>
    </row>
    <row r="61" spans="2:15" x14ac:dyDescent="0.25">
      <c r="B61" s="1" t="s">
        <v>8</v>
      </c>
      <c r="C61" s="9">
        <f>SUM(C37:C60)</f>
        <v>36.813356855303901</v>
      </c>
      <c r="D61" s="9">
        <f t="shared" ref="D61:E61" si="4">SUM(D37:D60)</f>
        <v>429.59547702154498</v>
      </c>
      <c r="E61" s="9">
        <f t="shared" si="4"/>
        <v>429.51873855814108</v>
      </c>
      <c r="F61" s="9">
        <f>SUM(F37:F60)</f>
        <v>432.62545089219429</v>
      </c>
    </row>
    <row r="67" spans="2:6" x14ac:dyDescent="0.25">
      <c r="C67" s="11" t="s">
        <v>6</v>
      </c>
      <c r="D67" s="11">
        <f>SUM(D9:E32)^2/F10</f>
        <v>17.892566635861041</v>
      </c>
    </row>
    <row r="70" spans="2:6" x14ac:dyDescent="0.25">
      <c r="B70" s="10" t="s">
        <v>3</v>
      </c>
      <c r="C70" s="10" t="s">
        <v>2</v>
      </c>
      <c r="D70" s="8" t="s">
        <v>0</v>
      </c>
      <c r="E70" s="8" t="s">
        <v>1</v>
      </c>
    </row>
    <row r="71" spans="2:6" ht="17.25" x14ac:dyDescent="0.25">
      <c r="B71" s="8"/>
      <c r="C71" s="7">
        <v>1</v>
      </c>
      <c r="D71" s="2">
        <f t="shared" ref="D71:D76" si="5">D9^2</f>
        <v>0.35330250394180418</v>
      </c>
      <c r="E71" s="2">
        <f t="shared" ref="E71:E76" si="6">D15^2</f>
        <v>0.47637062888672654</v>
      </c>
      <c r="F71" s="35" t="s">
        <v>47</v>
      </c>
    </row>
    <row r="72" spans="2:6" x14ac:dyDescent="0.25">
      <c r="B72" s="6" t="s">
        <v>9</v>
      </c>
      <c r="C72" s="5">
        <v>2</v>
      </c>
      <c r="D72" s="2">
        <f t="shared" si="5"/>
        <v>0.44299805560444055</v>
      </c>
      <c r="E72" s="2">
        <f t="shared" si="6"/>
        <v>0.52457553528597922</v>
      </c>
      <c r="F72" s="9">
        <f>SUM(D71:E82)</f>
        <v>7.9630494789208344</v>
      </c>
    </row>
    <row r="73" spans="2:6" x14ac:dyDescent="0.25">
      <c r="B73" s="4"/>
      <c r="C73" s="3">
        <v>3</v>
      </c>
      <c r="D73" s="2">
        <f t="shared" si="5"/>
        <v>0.16112239413971602</v>
      </c>
      <c r="E73" s="2">
        <f t="shared" si="6"/>
        <v>0.20133736152275991</v>
      </c>
    </row>
    <row r="74" spans="2:6" x14ac:dyDescent="0.25">
      <c r="B74" s="8"/>
      <c r="C74" s="7">
        <v>4</v>
      </c>
      <c r="D74" s="2">
        <f t="shared" si="5"/>
        <v>2.7995090507233214E-2</v>
      </c>
      <c r="E74" s="2">
        <f t="shared" si="6"/>
        <v>0.14731423516269238</v>
      </c>
    </row>
    <row r="75" spans="2:6" x14ac:dyDescent="0.25">
      <c r="B75" s="6" t="s">
        <v>10</v>
      </c>
      <c r="C75" s="5">
        <v>5</v>
      </c>
      <c r="D75" s="2">
        <f t="shared" si="5"/>
        <v>0.40894296995706148</v>
      </c>
      <c r="E75" s="2">
        <f t="shared" si="6"/>
        <v>0.25106038425419741</v>
      </c>
    </row>
    <row r="76" spans="2:6" x14ac:dyDescent="0.25">
      <c r="B76" s="4"/>
      <c r="C76" s="3">
        <v>6</v>
      </c>
      <c r="D76" s="2">
        <f t="shared" si="5"/>
        <v>0.52457553528597922</v>
      </c>
      <c r="E76" s="2">
        <f t="shared" si="6"/>
        <v>0.24556419047434844</v>
      </c>
    </row>
    <row r="77" spans="2:6" x14ac:dyDescent="0.25">
      <c r="B77" s="8"/>
      <c r="C77" s="7">
        <v>7</v>
      </c>
      <c r="D77" s="2">
        <f t="shared" ref="D77:D82" si="7">D21^2</f>
        <v>0.34276426579662583</v>
      </c>
      <c r="E77" s="2">
        <f t="shared" ref="E77:E82" si="8">D27^2</f>
        <v>0.51026700565768235</v>
      </c>
    </row>
    <row r="78" spans="2:6" x14ac:dyDescent="0.25">
      <c r="B78" s="6" t="s">
        <v>11</v>
      </c>
      <c r="C78" s="5">
        <v>8</v>
      </c>
      <c r="D78" s="2">
        <f t="shared" si="7"/>
        <v>0.1445605883238813</v>
      </c>
      <c r="E78" s="2">
        <f t="shared" si="8"/>
        <v>0.20272425954237971</v>
      </c>
    </row>
    <row r="79" spans="2:6" x14ac:dyDescent="0.25">
      <c r="B79" s="4"/>
      <c r="C79" s="3">
        <v>9</v>
      </c>
      <c r="D79" s="2">
        <f t="shared" si="7"/>
        <v>0.26065620744686968</v>
      </c>
      <c r="E79" s="2">
        <f t="shared" si="8"/>
        <v>0.16112239413971602</v>
      </c>
    </row>
    <row r="80" spans="2:6" x14ac:dyDescent="0.25">
      <c r="B80" s="8"/>
      <c r="C80" s="7">
        <v>10</v>
      </c>
      <c r="D80" s="2">
        <f t="shared" si="7"/>
        <v>0.48247638238554263</v>
      </c>
      <c r="E80" s="2">
        <f t="shared" si="8"/>
        <v>0.47881570344784358</v>
      </c>
    </row>
    <row r="81" spans="2:5" x14ac:dyDescent="0.25">
      <c r="B81" s="6" t="s">
        <v>12</v>
      </c>
      <c r="C81" s="5">
        <v>11</v>
      </c>
      <c r="D81" s="2">
        <f t="shared" si="7"/>
        <v>0.45047298479824588</v>
      </c>
      <c r="E81" s="2">
        <f t="shared" si="8"/>
        <v>0.51743750043366443</v>
      </c>
    </row>
    <row r="82" spans="2:5" x14ac:dyDescent="0.25">
      <c r="B82" s="4"/>
      <c r="C82" s="3">
        <v>12</v>
      </c>
      <c r="D82" s="11">
        <f t="shared" si="7"/>
        <v>0.38456872667841513</v>
      </c>
      <c r="E82" s="11">
        <f t="shared" si="8"/>
        <v>0.26202457524702855</v>
      </c>
    </row>
  </sheetData>
  <mergeCells count="4">
    <mergeCell ref="B9:B20"/>
    <mergeCell ref="B21:B32"/>
    <mergeCell ref="K28:K39"/>
    <mergeCell ref="K40:K5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Desarrollo</vt:lpstr>
      <vt:lpstr>Log</vt:lpstr>
    </vt:vector>
  </TitlesOfParts>
  <Company>GZ INGENIERIA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GZ INGENIERIA</dc:creator>
  <cp:lastModifiedBy>Yolima Baena</cp:lastModifiedBy>
  <cp:lastPrinted>2015-07-30T16:38:26Z</cp:lastPrinted>
  <dcterms:created xsi:type="dcterms:W3CDTF">2002-06-03T15:40:23Z</dcterms:created>
  <dcterms:modified xsi:type="dcterms:W3CDTF">2018-09-15T15:15:38Z</dcterms:modified>
</cp:coreProperties>
</file>