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1.xml" ContentType="application/vnd.openxmlformats-officedocument.themeOverrid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2.xml" ContentType="application/vnd.openxmlformats-officedocument.themeOverrid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3.xml" ContentType="application/vnd.openxmlformats-officedocument.themeOverrid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4.xml" ContentType="application/vnd.openxmlformats-officedocument.themeOverrid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5.xml" ContentType="application/vnd.openxmlformats-officedocument.themeOverrid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6.xml" ContentType="application/vnd.openxmlformats-officedocument.themeOverride+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7.xml" ContentType="application/vnd.openxmlformats-officedocument.themeOverride+xml"/>
  <Override PartName="/xl/charts/chart22.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8.xml" ContentType="application/vnd.openxmlformats-officedocument.themeOverride+xml"/>
  <Override PartName="/xl/charts/chart23.xml" ContentType="application/vnd.openxmlformats-officedocument.drawingml.chart+xml"/>
  <Override PartName="/xl/charts/style21.xml" ContentType="application/vnd.ms-office.chartstyle+xml"/>
  <Override PartName="/xl/charts/colors21.xml" ContentType="application/vnd.ms-office.chartcolorstyle+xml"/>
  <Override PartName="/xl/theme/themeOverride9.xml" ContentType="application/vnd.openxmlformats-officedocument.themeOverride+xml"/>
  <Override PartName="/xl/charts/chart24.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10.xml" ContentType="application/vnd.openxmlformats-officedocument.themeOverride+xml"/>
  <Override PartName="/xl/charts/chart25.xml" ContentType="application/vnd.openxmlformats-officedocument.drawingml.chart+xml"/>
  <Override PartName="/xl/charts/style23.xml" ContentType="application/vnd.ms-office.chartstyle+xml"/>
  <Override PartName="/xl/charts/colors23.xml" ContentType="application/vnd.ms-office.chartcolorstyle+xml"/>
  <Override PartName="/xl/theme/themeOverride11.xml" ContentType="application/vnd.openxmlformats-officedocument.themeOverride+xml"/>
  <Override PartName="/xl/drawings/drawing5.xml" ContentType="application/vnd.openxmlformats-officedocument.drawing+xml"/>
  <Override PartName="/xl/charts/chart26.xml" ContentType="application/vnd.openxmlformats-officedocument.drawingml.chart+xml"/>
  <Override PartName="/xl/drawings/drawing6.xml" ContentType="application/vnd.openxmlformats-officedocument.drawing+xml"/>
  <Override PartName="/xl/charts/chart27.xml" ContentType="application/vnd.openxmlformats-officedocument.drawingml.chart+xml"/>
  <Override PartName="/xl/theme/themeOverride12.xml" ContentType="application/vnd.openxmlformats-officedocument.themeOverrid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ocumentos\Estudio - Documentos\Farmacocinética 2012-1\Bioequivalencia (2018)\Escritura\data\"/>
    </mc:Choice>
  </mc:AlternateContent>
  <bookViews>
    <workbookView xWindow="0" yWindow="0" windowWidth="20490" windowHeight="7605" activeTab="1"/>
  </bookViews>
  <sheets>
    <sheet name="1" sheetId="1" r:id="rId1"/>
    <sheet name="IV" sheetId="2" r:id="rId2"/>
    <sheet name="Prod. A" sheetId="3" r:id="rId3"/>
    <sheet name="Prod. B" sheetId="4" r:id="rId4"/>
    <sheet name="Gráfico1" sheetId="5" r:id="rId5"/>
    <sheet name="Gráfico2" sheetId="6" r:id="rId6"/>
    <sheet name="Comp" sheetId="11" r:id="rId7"/>
    <sheet name="Aleatorización" sheetId="12" r:id="rId8"/>
  </sheets>
  <definedNames>
    <definedName name="_xlnm._FilterDatabase" localSheetId="1" hidden="1">IV!$B$19:$C$195</definedName>
    <definedName name="_xlnm._FilterDatabase" localSheetId="2" hidden="1">'Prod. A'!$A$2:$M$194</definedName>
    <definedName name="_xlnm._FilterDatabase" localSheetId="3" hidden="1">'Prod. B'!$A$2:$M$195</definedName>
    <definedName name="Do_IV" comment="Dosis IV">140</definedName>
    <definedName name="solver_adj" localSheetId="2" hidden="1">'Prod. A'!$I$184:$I$186</definedName>
    <definedName name="solver_adj" localSheetId="3" hidden="1">'Prod. B'!$I$20:$I$22</definedName>
    <definedName name="solver_cvg" localSheetId="2" hidden="1">0.0001</definedName>
    <definedName name="solver_cvg" localSheetId="3" hidden="1">0.0001</definedName>
    <definedName name="solver_drv" localSheetId="2" hidden="1">1</definedName>
    <definedName name="solver_drv" localSheetId="3" hidden="1">1</definedName>
    <definedName name="solver_eng" localSheetId="2" hidden="1">1</definedName>
    <definedName name="solver_eng" localSheetId="3" hidden="1">1</definedName>
    <definedName name="solver_est" localSheetId="2" hidden="1">1</definedName>
    <definedName name="solver_est" localSheetId="3" hidden="1">1</definedName>
    <definedName name="solver_itr" localSheetId="2" hidden="1">2147483647</definedName>
    <definedName name="solver_itr" localSheetId="3" hidden="1">2147483647</definedName>
    <definedName name="solver_lhs1" localSheetId="2" hidden="1">'Prod. A'!$I$184</definedName>
    <definedName name="solver_lhs2" localSheetId="2" hidden="1">'Prod. A'!$I$185</definedName>
    <definedName name="solver_lhs3" localSheetId="2" hidden="1">'Prod. A'!$I$186</definedName>
    <definedName name="solver_mip" localSheetId="2" hidden="1">2147483647</definedName>
    <definedName name="solver_mip" localSheetId="3" hidden="1">2147483647</definedName>
    <definedName name="solver_mni" localSheetId="2" hidden="1">30</definedName>
    <definedName name="solver_mni" localSheetId="3" hidden="1">30</definedName>
    <definedName name="solver_mrt" localSheetId="2" hidden="1">0.075</definedName>
    <definedName name="solver_mrt" localSheetId="3" hidden="1">0.075</definedName>
    <definedName name="solver_msl" localSheetId="2" hidden="1">2</definedName>
    <definedName name="solver_msl" localSheetId="3" hidden="1">2</definedName>
    <definedName name="solver_neg" localSheetId="2" hidden="1">1</definedName>
    <definedName name="solver_neg" localSheetId="3" hidden="1">1</definedName>
    <definedName name="solver_nod" localSheetId="2" hidden="1">2147483647</definedName>
    <definedName name="solver_nod" localSheetId="3" hidden="1">2147483647</definedName>
    <definedName name="solver_num" localSheetId="2" hidden="1">3</definedName>
    <definedName name="solver_num" localSheetId="3" hidden="1">0</definedName>
    <definedName name="solver_nwt" localSheetId="2" hidden="1">1</definedName>
    <definedName name="solver_nwt" localSheetId="3" hidden="1">1</definedName>
    <definedName name="solver_opt" localSheetId="2" hidden="1">'Prod. A'!$I$188</definedName>
    <definedName name="solver_opt" localSheetId="3" hidden="1">'Prod. B'!$I$24</definedName>
    <definedName name="solver_pre" localSheetId="2" hidden="1">0.000001</definedName>
    <definedName name="solver_pre" localSheetId="3" hidden="1">0.000001</definedName>
    <definedName name="solver_rbv" localSheetId="2" hidden="1">1</definedName>
    <definedName name="solver_rbv" localSheetId="3" hidden="1">1</definedName>
    <definedName name="solver_rel1" localSheetId="2" hidden="1">3</definedName>
    <definedName name="solver_rel2" localSheetId="2" hidden="1">3</definedName>
    <definedName name="solver_rel3" localSheetId="2" hidden="1">3</definedName>
    <definedName name="solver_rhs1" localSheetId="2" hidden="1">0</definedName>
    <definedName name="solver_rhs2" localSheetId="2" hidden="1">0</definedName>
    <definedName name="solver_rhs3" localSheetId="2" hidden="1">0</definedName>
    <definedName name="solver_rlx" localSheetId="2" hidden="1">2</definedName>
    <definedName name="solver_rlx" localSheetId="3" hidden="1">2</definedName>
    <definedName name="solver_rsd" localSheetId="2" hidden="1">0</definedName>
    <definedName name="solver_rsd" localSheetId="3" hidden="1">0</definedName>
    <definedName name="solver_scl" localSheetId="2" hidden="1">1</definedName>
    <definedName name="solver_scl" localSheetId="3" hidden="1">1</definedName>
    <definedName name="solver_sho" localSheetId="2" hidden="1">2</definedName>
    <definedName name="solver_sho" localSheetId="3" hidden="1">2</definedName>
    <definedName name="solver_ssz" localSheetId="2" hidden="1">100</definedName>
    <definedName name="solver_ssz" localSheetId="3" hidden="1">100</definedName>
    <definedName name="solver_tim" localSheetId="2" hidden="1">2147483647</definedName>
    <definedName name="solver_tim" localSheetId="3" hidden="1">2147483647</definedName>
    <definedName name="solver_tol" localSheetId="2" hidden="1">0.01</definedName>
    <definedName name="solver_tol" localSheetId="3" hidden="1">0.01</definedName>
    <definedName name="solver_typ" localSheetId="2" hidden="1">2</definedName>
    <definedName name="solver_typ" localSheetId="3" hidden="1">2</definedName>
    <definedName name="solver_val" localSheetId="2" hidden="1">0</definedName>
    <definedName name="solver_val" localSheetId="3" hidden="1">0</definedName>
    <definedName name="solver_ver" localSheetId="2" hidden="1">3</definedName>
    <definedName name="solver_ver" localSheetId="3"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 i="12" l="1"/>
  <c r="E11" i="12"/>
  <c r="E14" i="12"/>
  <c r="E17" i="12"/>
  <c r="E13" i="12"/>
  <c r="E9" i="12"/>
  <c r="E15" i="12"/>
  <c r="E18" i="12"/>
  <c r="E10" i="12"/>
  <c r="E16" i="12"/>
  <c r="E12" i="12"/>
  <c r="E8" i="12"/>
  <c r="I194" i="4" a="1"/>
  <c r="I194" i="4" s="1"/>
  <c r="I192" i="4"/>
  <c r="I193" i="4" s="1"/>
  <c r="I191" i="4" a="1"/>
  <c r="I191" i="4" s="1"/>
  <c r="I179" i="4" a="1"/>
  <c r="I179" i="4" s="1"/>
  <c r="I177" i="4"/>
  <c r="I178" i="4" s="1"/>
  <c r="I176" i="4" a="1"/>
  <c r="I176" i="4" s="1"/>
  <c r="I164" i="4" a="1"/>
  <c r="I164" i="4" s="1"/>
  <c r="I162" i="4"/>
  <c r="I163" i="4" s="1"/>
  <c r="I161" i="4" a="1"/>
  <c r="I161" i="4" s="1"/>
  <c r="I149" i="4" a="1"/>
  <c r="I149" i="4" s="1"/>
  <c r="I147" i="4"/>
  <c r="I148" i="4" s="1"/>
  <c r="I146" i="4" a="1"/>
  <c r="I146" i="4" s="1"/>
  <c r="I134" i="4" a="1"/>
  <c r="I134" i="4" s="1"/>
  <c r="I132" i="4"/>
  <c r="I133" i="4" s="1"/>
  <c r="I131" i="4" a="1"/>
  <c r="I131" i="4" s="1"/>
  <c r="I119" i="4" a="1"/>
  <c r="I119" i="4" s="1"/>
  <c r="I117" i="4"/>
  <c r="I118" i="4" s="1"/>
  <c r="I116" i="4" a="1"/>
  <c r="I116" i="4" s="1"/>
  <c r="I104" i="4" a="1"/>
  <c r="I104" i="4" s="1"/>
  <c r="I102" i="4"/>
  <c r="I103" i="4" s="1"/>
  <c r="I101" i="4" a="1"/>
  <c r="I101" i="4" s="1"/>
  <c r="I89" i="4" a="1"/>
  <c r="I89" i="4" s="1"/>
  <c r="I87" i="4"/>
  <c r="I88" i="4" s="1"/>
  <c r="I86" i="4" a="1"/>
  <c r="I86" i="4" s="1"/>
  <c r="I74" i="4" a="1"/>
  <c r="I74" i="4" s="1"/>
  <c r="I72" i="4"/>
  <c r="I73" i="4" s="1"/>
  <c r="I71" i="4" a="1"/>
  <c r="I71" i="4" s="1"/>
  <c r="I59" i="4" a="1"/>
  <c r="I59" i="4" s="1"/>
  <c r="I57" i="4"/>
  <c r="I58" i="4" s="1"/>
  <c r="I56" i="4" a="1"/>
  <c r="I56" i="4" s="1"/>
  <c r="I44" i="4" a="1"/>
  <c r="I44" i="4" s="1"/>
  <c r="I42" i="4"/>
  <c r="I43" i="4" s="1"/>
  <c r="I41" i="4" a="1"/>
  <c r="I41" i="4" s="1"/>
  <c r="I29" i="4" a="1"/>
  <c r="I29" i="4" s="1"/>
  <c r="I27" i="4"/>
  <c r="I28" i="4" s="1"/>
  <c r="I26" i="4" a="1"/>
  <c r="I26" i="4" s="1"/>
  <c r="F195" i="4"/>
  <c r="F194" i="4"/>
  <c r="F193" i="4"/>
  <c r="F192" i="4"/>
  <c r="F191" i="4"/>
  <c r="F190" i="4"/>
  <c r="F189" i="4"/>
  <c r="F188" i="4"/>
  <c r="F187" i="4"/>
  <c r="F186" i="4"/>
  <c r="F185" i="4"/>
  <c r="F180" i="4"/>
  <c r="F179" i="4"/>
  <c r="F178" i="4"/>
  <c r="F177" i="4"/>
  <c r="F176" i="4"/>
  <c r="F175" i="4"/>
  <c r="F174" i="4"/>
  <c r="F173" i="4"/>
  <c r="F172" i="4"/>
  <c r="F171" i="4"/>
  <c r="F170" i="4"/>
  <c r="F165" i="4"/>
  <c r="F164" i="4"/>
  <c r="F163" i="4"/>
  <c r="F162" i="4"/>
  <c r="F161" i="4"/>
  <c r="F160" i="4"/>
  <c r="F159" i="4"/>
  <c r="F158" i="4"/>
  <c r="F157" i="4"/>
  <c r="F156" i="4"/>
  <c r="F155" i="4"/>
  <c r="F150" i="4"/>
  <c r="F149" i="4"/>
  <c r="F148" i="4"/>
  <c r="F147" i="4"/>
  <c r="F146" i="4"/>
  <c r="F145" i="4"/>
  <c r="F144" i="4"/>
  <c r="F143" i="4"/>
  <c r="F142" i="4"/>
  <c r="F141" i="4"/>
  <c r="F140" i="4"/>
  <c r="F135" i="4"/>
  <c r="F134" i="4"/>
  <c r="F133" i="4"/>
  <c r="F132" i="4"/>
  <c r="F131" i="4"/>
  <c r="F130" i="4"/>
  <c r="F129" i="4"/>
  <c r="F128" i="4"/>
  <c r="F127" i="4"/>
  <c r="F126" i="4"/>
  <c r="F125" i="4"/>
  <c r="F120" i="4"/>
  <c r="F119" i="4"/>
  <c r="F118" i="4"/>
  <c r="F117" i="4"/>
  <c r="F116" i="4"/>
  <c r="F115" i="4"/>
  <c r="F114" i="4"/>
  <c r="F113" i="4"/>
  <c r="F112" i="4"/>
  <c r="F111" i="4"/>
  <c r="F110" i="4"/>
  <c r="F105" i="4"/>
  <c r="F104" i="4"/>
  <c r="F103" i="4"/>
  <c r="F102" i="4"/>
  <c r="F101" i="4"/>
  <c r="F100" i="4"/>
  <c r="F99" i="4"/>
  <c r="F98" i="4"/>
  <c r="F97" i="4"/>
  <c r="F96" i="4"/>
  <c r="F95" i="4"/>
  <c r="F90" i="4"/>
  <c r="F89" i="4"/>
  <c r="F88" i="4"/>
  <c r="F87" i="4"/>
  <c r="F86" i="4"/>
  <c r="F85" i="4"/>
  <c r="F84" i="4"/>
  <c r="F83" i="4"/>
  <c r="F82" i="4"/>
  <c r="F81" i="4"/>
  <c r="F80" i="4"/>
  <c r="F75" i="4"/>
  <c r="F74" i="4"/>
  <c r="F73" i="4"/>
  <c r="F72" i="4"/>
  <c r="F71" i="4"/>
  <c r="F70" i="4"/>
  <c r="F69" i="4"/>
  <c r="F68" i="4"/>
  <c r="F67" i="4"/>
  <c r="F66" i="4"/>
  <c r="F65" i="4"/>
  <c r="F60" i="4"/>
  <c r="F59" i="4"/>
  <c r="F58" i="4"/>
  <c r="F57" i="4"/>
  <c r="F56" i="4"/>
  <c r="F55" i="4"/>
  <c r="F54" i="4"/>
  <c r="F53" i="4"/>
  <c r="F52" i="4"/>
  <c r="F51" i="4"/>
  <c r="F50" i="4"/>
  <c r="F45" i="4"/>
  <c r="F44" i="4"/>
  <c r="F43" i="4"/>
  <c r="F42" i="4"/>
  <c r="F41" i="4"/>
  <c r="F40" i="4"/>
  <c r="F39" i="4"/>
  <c r="F38" i="4"/>
  <c r="F37" i="4"/>
  <c r="F36" i="4"/>
  <c r="F35" i="4"/>
  <c r="F30" i="4"/>
  <c r="F29" i="4"/>
  <c r="F28" i="4"/>
  <c r="F27" i="4"/>
  <c r="F26" i="4"/>
  <c r="F25" i="4"/>
  <c r="F24" i="4"/>
  <c r="F23" i="4"/>
  <c r="F22" i="4"/>
  <c r="F21" i="4"/>
  <c r="F20" i="4"/>
  <c r="I193" i="3" a="1"/>
  <c r="I193" i="3" s="1"/>
  <c r="I191" i="3"/>
  <c r="I192" i="3" s="1"/>
  <c r="I178" i="3" a="1"/>
  <c r="I178" i="3" s="1"/>
  <c r="I176" i="3"/>
  <c r="I177" i="3" s="1"/>
  <c r="I163" i="3" a="1"/>
  <c r="I163" i="3" s="1"/>
  <c r="I161" i="3"/>
  <c r="I162" i="3" s="1"/>
  <c r="I148" i="3" a="1"/>
  <c r="I148" i="3" s="1"/>
  <c r="I146" i="3"/>
  <c r="I147" i="3" s="1"/>
  <c r="I133" i="3" a="1"/>
  <c r="I133" i="3" s="1"/>
  <c r="I131" i="3"/>
  <c r="I132" i="3" s="1"/>
  <c r="I118" i="3" a="1"/>
  <c r="I118" i="3" s="1"/>
  <c r="I116" i="3"/>
  <c r="I117" i="3" s="1"/>
  <c r="I103" i="3" a="1"/>
  <c r="I103" i="3" s="1"/>
  <c r="I101" i="3"/>
  <c r="I102" i="3" s="1"/>
  <c r="I88" i="3" a="1"/>
  <c r="I88" i="3" s="1"/>
  <c r="I86" i="3"/>
  <c r="I87" i="3" s="1"/>
  <c r="I73" i="3" a="1"/>
  <c r="I73" i="3" s="1"/>
  <c r="I71" i="3"/>
  <c r="I72" i="3" s="1"/>
  <c r="I58" i="3" a="1"/>
  <c r="I58" i="3" s="1"/>
  <c r="I56" i="3"/>
  <c r="I57" i="3" s="1"/>
  <c r="I43" i="3" a="1"/>
  <c r="I43" i="3" s="1"/>
  <c r="I41" i="3"/>
  <c r="I42" i="3" s="1"/>
  <c r="F194" i="3"/>
  <c r="F193" i="3"/>
  <c r="F192" i="3"/>
  <c r="F191" i="3"/>
  <c r="F190" i="3"/>
  <c r="F189" i="3"/>
  <c r="F188" i="3"/>
  <c r="F187" i="3"/>
  <c r="F186" i="3"/>
  <c r="F185" i="3"/>
  <c r="F184" i="3"/>
  <c r="F179" i="3"/>
  <c r="F178" i="3"/>
  <c r="F177" i="3"/>
  <c r="F176" i="3"/>
  <c r="F175" i="3"/>
  <c r="F174" i="3"/>
  <c r="F173" i="3"/>
  <c r="F172" i="3"/>
  <c r="F171" i="3"/>
  <c r="F170" i="3"/>
  <c r="F169" i="3"/>
  <c r="F164" i="3"/>
  <c r="F163" i="3"/>
  <c r="F162" i="3"/>
  <c r="F161" i="3"/>
  <c r="F160" i="3"/>
  <c r="F159" i="3"/>
  <c r="F158" i="3"/>
  <c r="F157" i="3"/>
  <c r="F156" i="3"/>
  <c r="F155" i="3"/>
  <c r="F154" i="3"/>
  <c r="F149" i="3"/>
  <c r="F148" i="3"/>
  <c r="F147" i="3"/>
  <c r="F146" i="3"/>
  <c r="F145" i="3"/>
  <c r="F144" i="3"/>
  <c r="F143" i="3"/>
  <c r="F142" i="3"/>
  <c r="F141" i="3"/>
  <c r="F140" i="3"/>
  <c r="F139" i="3"/>
  <c r="F134" i="3"/>
  <c r="F133" i="3"/>
  <c r="F132" i="3"/>
  <c r="F131" i="3"/>
  <c r="F130" i="3"/>
  <c r="F129" i="3"/>
  <c r="F128" i="3"/>
  <c r="F127" i="3"/>
  <c r="F126" i="3"/>
  <c r="F125" i="3"/>
  <c r="F124" i="3"/>
  <c r="F119" i="3"/>
  <c r="F118" i="3"/>
  <c r="F117" i="3"/>
  <c r="F116" i="3"/>
  <c r="F115" i="3"/>
  <c r="F114" i="3"/>
  <c r="F113" i="3"/>
  <c r="F112" i="3"/>
  <c r="F111" i="3"/>
  <c r="F110" i="3"/>
  <c r="F109" i="3"/>
  <c r="F104" i="3"/>
  <c r="F103" i="3"/>
  <c r="F102" i="3"/>
  <c r="F101" i="3"/>
  <c r="F100" i="3"/>
  <c r="F99" i="3"/>
  <c r="F98" i="3"/>
  <c r="F97" i="3"/>
  <c r="F96" i="3"/>
  <c r="F95" i="3"/>
  <c r="F94" i="3"/>
  <c r="F89" i="3"/>
  <c r="F88" i="3"/>
  <c r="F87" i="3"/>
  <c r="F86" i="3"/>
  <c r="F85" i="3"/>
  <c r="F84" i="3"/>
  <c r="F83" i="3"/>
  <c r="F82" i="3"/>
  <c r="F81" i="3"/>
  <c r="F80" i="3"/>
  <c r="F79" i="3"/>
  <c r="F74" i="3"/>
  <c r="F73" i="3"/>
  <c r="F72" i="3"/>
  <c r="F71" i="3"/>
  <c r="F70" i="3"/>
  <c r="F69" i="3"/>
  <c r="F68" i="3"/>
  <c r="F67" i="3"/>
  <c r="F66" i="3"/>
  <c r="F65" i="3"/>
  <c r="F64" i="3"/>
  <c r="F59" i="3"/>
  <c r="F58" i="3"/>
  <c r="F57" i="3"/>
  <c r="F56" i="3"/>
  <c r="F55" i="3"/>
  <c r="F54" i="3"/>
  <c r="F53" i="3"/>
  <c r="F52" i="3"/>
  <c r="F51" i="3"/>
  <c r="F50" i="3"/>
  <c r="F49" i="3"/>
  <c r="F44" i="3"/>
  <c r="F43" i="3"/>
  <c r="F42" i="3"/>
  <c r="F41" i="3"/>
  <c r="F40" i="3"/>
  <c r="F39" i="3"/>
  <c r="F38" i="3"/>
  <c r="F37" i="3"/>
  <c r="F36" i="3"/>
  <c r="F35" i="3"/>
  <c r="F34" i="3"/>
  <c r="I28" i="3" a="1"/>
  <c r="I28" i="3"/>
  <c r="F19" i="3"/>
  <c r="F29" i="3"/>
  <c r="F28" i="3"/>
  <c r="F21" i="3"/>
  <c r="F22" i="3"/>
  <c r="F23" i="3"/>
  <c r="F24" i="3"/>
  <c r="F25" i="3"/>
  <c r="F26" i="3"/>
  <c r="F27" i="3"/>
  <c r="F20" i="3"/>
  <c r="I26" i="3"/>
  <c r="I27" i="3" s="1"/>
  <c r="D20" i="3"/>
  <c r="E20" i="3" s="1"/>
  <c r="I190" i="4"/>
  <c r="I175" i="4"/>
  <c r="I160" i="4"/>
  <c r="I145" i="4"/>
  <c r="I130" i="4"/>
  <c r="I115" i="4"/>
  <c r="I100" i="4"/>
  <c r="I85" i="4"/>
  <c r="I70" i="4"/>
  <c r="I55" i="4"/>
  <c r="I40" i="4"/>
  <c r="I25" i="4"/>
  <c r="D28" i="4"/>
  <c r="E28" i="4" s="1"/>
  <c r="D27" i="4"/>
  <c r="E27" i="4" s="1"/>
  <c r="D26" i="4"/>
  <c r="E26" i="4" s="1"/>
  <c r="D25" i="4"/>
  <c r="E25" i="4" s="1"/>
  <c r="D24" i="4"/>
  <c r="E24" i="4" s="1"/>
  <c r="D23" i="4"/>
  <c r="E23" i="4" s="1"/>
  <c r="D22" i="4"/>
  <c r="E22" i="4" s="1"/>
  <c r="D21" i="4"/>
  <c r="E21" i="4" s="1"/>
  <c r="D195" i="4"/>
  <c r="E195" i="4" s="1"/>
  <c r="D194" i="4"/>
  <c r="E194" i="4" s="1"/>
  <c r="D193" i="4"/>
  <c r="E193" i="4" s="1"/>
  <c r="D192" i="4"/>
  <c r="E192" i="4" s="1"/>
  <c r="D191" i="4"/>
  <c r="E191" i="4" s="1"/>
  <c r="D190" i="4"/>
  <c r="E190" i="4" s="1"/>
  <c r="D189" i="4"/>
  <c r="E189" i="4" s="1"/>
  <c r="D188" i="4"/>
  <c r="E188" i="4" s="1"/>
  <c r="D187" i="4"/>
  <c r="E187" i="4" s="1"/>
  <c r="D186" i="4"/>
  <c r="E186" i="4" s="1"/>
  <c r="D185" i="4"/>
  <c r="E185" i="4" s="1"/>
  <c r="D180" i="4"/>
  <c r="E180" i="4" s="1"/>
  <c r="D179" i="4"/>
  <c r="E179" i="4" s="1"/>
  <c r="D178" i="4"/>
  <c r="E178" i="4" s="1"/>
  <c r="D177" i="4"/>
  <c r="E177" i="4" s="1"/>
  <c r="D176" i="4"/>
  <c r="E176" i="4" s="1"/>
  <c r="D175" i="4"/>
  <c r="E175" i="4" s="1"/>
  <c r="D174" i="4"/>
  <c r="E174" i="4" s="1"/>
  <c r="D173" i="4"/>
  <c r="E173" i="4" s="1"/>
  <c r="D172" i="4"/>
  <c r="E172" i="4" s="1"/>
  <c r="D171" i="4"/>
  <c r="E171" i="4" s="1"/>
  <c r="D170" i="4"/>
  <c r="E170" i="4" s="1"/>
  <c r="D165" i="4"/>
  <c r="E165" i="4" s="1"/>
  <c r="D164" i="4"/>
  <c r="E164" i="4" s="1"/>
  <c r="D163" i="4"/>
  <c r="E163" i="4" s="1"/>
  <c r="D162" i="4"/>
  <c r="E162" i="4" s="1"/>
  <c r="D161" i="4"/>
  <c r="E161" i="4" s="1"/>
  <c r="D160" i="4"/>
  <c r="E160" i="4" s="1"/>
  <c r="D159" i="4"/>
  <c r="E159" i="4" s="1"/>
  <c r="D158" i="4"/>
  <c r="E158" i="4" s="1"/>
  <c r="D157" i="4"/>
  <c r="E157" i="4" s="1"/>
  <c r="D156" i="4"/>
  <c r="E156" i="4" s="1"/>
  <c r="D155" i="4"/>
  <c r="E155" i="4" s="1"/>
  <c r="D150" i="4"/>
  <c r="E150" i="4" s="1"/>
  <c r="D149" i="4"/>
  <c r="E149" i="4" s="1"/>
  <c r="D148" i="4"/>
  <c r="E148" i="4" s="1"/>
  <c r="D147" i="4"/>
  <c r="E147" i="4" s="1"/>
  <c r="D146" i="4"/>
  <c r="E146" i="4" s="1"/>
  <c r="D145" i="4"/>
  <c r="E145" i="4" s="1"/>
  <c r="D144" i="4"/>
  <c r="E144" i="4" s="1"/>
  <c r="D143" i="4"/>
  <c r="E143" i="4" s="1"/>
  <c r="D142" i="4"/>
  <c r="E142" i="4" s="1"/>
  <c r="D141" i="4"/>
  <c r="E141" i="4" s="1"/>
  <c r="D140" i="4"/>
  <c r="E140" i="4" s="1"/>
  <c r="D135" i="4"/>
  <c r="E135" i="4" s="1"/>
  <c r="D134" i="4"/>
  <c r="E134" i="4" s="1"/>
  <c r="D133" i="4"/>
  <c r="E133" i="4" s="1"/>
  <c r="D132" i="4"/>
  <c r="E132" i="4" s="1"/>
  <c r="D131" i="4"/>
  <c r="E131" i="4" s="1"/>
  <c r="D130" i="4"/>
  <c r="E130" i="4" s="1"/>
  <c r="D129" i="4"/>
  <c r="E129" i="4" s="1"/>
  <c r="D128" i="4"/>
  <c r="E128" i="4" s="1"/>
  <c r="D127" i="4"/>
  <c r="E127" i="4" s="1"/>
  <c r="D126" i="4"/>
  <c r="E126" i="4" s="1"/>
  <c r="D125" i="4"/>
  <c r="E125" i="4" s="1"/>
  <c r="D120" i="4"/>
  <c r="E120" i="4" s="1"/>
  <c r="D119" i="4"/>
  <c r="E119" i="4" s="1"/>
  <c r="D118" i="4"/>
  <c r="E118" i="4" s="1"/>
  <c r="D117" i="4"/>
  <c r="E117" i="4" s="1"/>
  <c r="D116" i="4"/>
  <c r="E116" i="4" s="1"/>
  <c r="D115" i="4"/>
  <c r="E115" i="4" s="1"/>
  <c r="D114" i="4"/>
  <c r="E114" i="4" s="1"/>
  <c r="D113" i="4"/>
  <c r="E113" i="4" s="1"/>
  <c r="D112" i="4"/>
  <c r="E112" i="4" s="1"/>
  <c r="D111" i="4"/>
  <c r="E111" i="4" s="1"/>
  <c r="D110" i="4"/>
  <c r="E110" i="4" s="1"/>
  <c r="D105" i="4"/>
  <c r="E105" i="4" s="1"/>
  <c r="D104" i="4"/>
  <c r="E104" i="4" s="1"/>
  <c r="D103" i="4"/>
  <c r="E103" i="4" s="1"/>
  <c r="D102" i="4"/>
  <c r="E102" i="4" s="1"/>
  <c r="D101" i="4"/>
  <c r="E101" i="4" s="1"/>
  <c r="D100" i="4"/>
  <c r="E100" i="4" s="1"/>
  <c r="D99" i="4"/>
  <c r="E99" i="4" s="1"/>
  <c r="D98" i="4"/>
  <c r="E98" i="4" s="1"/>
  <c r="D97" i="4"/>
  <c r="E97" i="4" s="1"/>
  <c r="D96" i="4"/>
  <c r="E96" i="4" s="1"/>
  <c r="D95" i="4"/>
  <c r="E95" i="4" s="1"/>
  <c r="D90" i="4"/>
  <c r="E90" i="4" s="1"/>
  <c r="D89" i="4"/>
  <c r="E89" i="4" s="1"/>
  <c r="D88" i="4"/>
  <c r="E88" i="4" s="1"/>
  <c r="D87" i="4"/>
  <c r="E87" i="4" s="1"/>
  <c r="D86" i="4"/>
  <c r="E86" i="4" s="1"/>
  <c r="D85" i="4"/>
  <c r="E85" i="4" s="1"/>
  <c r="D84" i="4"/>
  <c r="E84" i="4" s="1"/>
  <c r="D83" i="4"/>
  <c r="E83" i="4" s="1"/>
  <c r="D82" i="4"/>
  <c r="E82" i="4" s="1"/>
  <c r="D81" i="4"/>
  <c r="E81" i="4" s="1"/>
  <c r="D80" i="4"/>
  <c r="E80" i="4" s="1"/>
  <c r="D75" i="4"/>
  <c r="E75" i="4" s="1"/>
  <c r="D74" i="4"/>
  <c r="E74" i="4" s="1"/>
  <c r="D73" i="4"/>
  <c r="E73" i="4" s="1"/>
  <c r="D72" i="4"/>
  <c r="E72" i="4" s="1"/>
  <c r="D71" i="4"/>
  <c r="E71" i="4" s="1"/>
  <c r="D70" i="4"/>
  <c r="E70" i="4" s="1"/>
  <c r="D69" i="4"/>
  <c r="E69" i="4" s="1"/>
  <c r="D68" i="4"/>
  <c r="E68" i="4" s="1"/>
  <c r="D67" i="4"/>
  <c r="E67" i="4" s="1"/>
  <c r="D66" i="4"/>
  <c r="E66" i="4" s="1"/>
  <c r="D65" i="4"/>
  <c r="E65" i="4" s="1"/>
  <c r="D60" i="4"/>
  <c r="E60" i="4" s="1"/>
  <c r="D59" i="4"/>
  <c r="E59" i="4" s="1"/>
  <c r="D58" i="4"/>
  <c r="E58" i="4" s="1"/>
  <c r="D57" i="4"/>
  <c r="E57" i="4" s="1"/>
  <c r="D56" i="4"/>
  <c r="E56" i="4" s="1"/>
  <c r="D55" i="4"/>
  <c r="E55" i="4" s="1"/>
  <c r="D54" i="4"/>
  <c r="E54" i="4" s="1"/>
  <c r="D53" i="4"/>
  <c r="E53" i="4" s="1"/>
  <c r="D52" i="4"/>
  <c r="E52" i="4" s="1"/>
  <c r="D51" i="4"/>
  <c r="E51" i="4" s="1"/>
  <c r="D50" i="4"/>
  <c r="E50" i="4" s="1"/>
  <c r="D45" i="4"/>
  <c r="E45" i="4" s="1"/>
  <c r="D44" i="4"/>
  <c r="E44" i="4" s="1"/>
  <c r="D43" i="4"/>
  <c r="E43" i="4" s="1"/>
  <c r="D42" i="4"/>
  <c r="E42" i="4" s="1"/>
  <c r="D41" i="4"/>
  <c r="E41" i="4" s="1"/>
  <c r="D40" i="4"/>
  <c r="E40" i="4" s="1"/>
  <c r="D39" i="4"/>
  <c r="E39" i="4" s="1"/>
  <c r="D38" i="4"/>
  <c r="E38" i="4" s="1"/>
  <c r="D37" i="4"/>
  <c r="E37" i="4" s="1"/>
  <c r="D36" i="4"/>
  <c r="E36" i="4" s="1"/>
  <c r="D35" i="4"/>
  <c r="E35" i="4" s="1"/>
  <c r="D30" i="4"/>
  <c r="E30" i="4" s="1"/>
  <c r="D29" i="4"/>
  <c r="E29" i="4" s="1"/>
  <c r="D20" i="4"/>
  <c r="E20" i="4" s="1"/>
  <c r="D194" i="3"/>
  <c r="E194" i="3" s="1"/>
  <c r="D193" i="3"/>
  <c r="E193" i="3" s="1"/>
  <c r="D192" i="3"/>
  <c r="E192" i="3" s="1"/>
  <c r="D191" i="3"/>
  <c r="E191" i="3" s="1"/>
  <c r="D190" i="3"/>
  <c r="E190" i="3" s="1"/>
  <c r="D189" i="3"/>
  <c r="E189" i="3" s="1"/>
  <c r="D188" i="3"/>
  <c r="E188" i="3" s="1"/>
  <c r="D187" i="3"/>
  <c r="E187" i="3" s="1"/>
  <c r="D186" i="3"/>
  <c r="E186" i="3" s="1"/>
  <c r="D185" i="3"/>
  <c r="E185" i="3" s="1"/>
  <c r="D184" i="3"/>
  <c r="E184" i="3" s="1"/>
  <c r="D179" i="3"/>
  <c r="E179" i="3" s="1"/>
  <c r="D178" i="3"/>
  <c r="E178" i="3" s="1"/>
  <c r="D177" i="3"/>
  <c r="E177" i="3" s="1"/>
  <c r="D176" i="3"/>
  <c r="E176" i="3" s="1"/>
  <c r="D175" i="3"/>
  <c r="E175" i="3" s="1"/>
  <c r="D174" i="3"/>
  <c r="E174" i="3" s="1"/>
  <c r="D173" i="3"/>
  <c r="E173" i="3" s="1"/>
  <c r="D172" i="3"/>
  <c r="E172" i="3" s="1"/>
  <c r="D171" i="3"/>
  <c r="E171" i="3" s="1"/>
  <c r="D170" i="3"/>
  <c r="E170" i="3" s="1"/>
  <c r="D169" i="3"/>
  <c r="E169" i="3" s="1"/>
  <c r="D164" i="3"/>
  <c r="E164" i="3" s="1"/>
  <c r="D163" i="3"/>
  <c r="E163" i="3" s="1"/>
  <c r="D162" i="3"/>
  <c r="E162" i="3" s="1"/>
  <c r="D161" i="3"/>
  <c r="E161" i="3" s="1"/>
  <c r="D160" i="3"/>
  <c r="E160" i="3" s="1"/>
  <c r="D159" i="3"/>
  <c r="E159" i="3" s="1"/>
  <c r="D158" i="3"/>
  <c r="E158" i="3" s="1"/>
  <c r="D157" i="3"/>
  <c r="E157" i="3" s="1"/>
  <c r="D156" i="3"/>
  <c r="E156" i="3" s="1"/>
  <c r="D155" i="3"/>
  <c r="E155" i="3" s="1"/>
  <c r="D154" i="3"/>
  <c r="E154" i="3" s="1"/>
  <c r="D149" i="3"/>
  <c r="E149" i="3" s="1"/>
  <c r="D148" i="3"/>
  <c r="E148" i="3" s="1"/>
  <c r="D147" i="3"/>
  <c r="E147" i="3" s="1"/>
  <c r="D146" i="3"/>
  <c r="E146" i="3" s="1"/>
  <c r="D145" i="3"/>
  <c r="E145" i="3" s="1"/>
  <c r="D144" i="3"/>
  <c r="E144" i="3" s="1"/>
  <c r="D143" i="3"/>
  <c r="E143" i="3" s="1"/>
  <c r="D142" i="3"/>
  <c r="E142" i="3" s="1"/>
  <c r="D141" i="3"/>
  <c r="E141" i="3" s="1"/>
  <c r="D140" i="3"/>
  <c r="E140" i="3" s="1"/>
  <c r="D139" i="3"/>
  <c r="E139" i="3" s="1"/>
  <c r="D134" i="3"/>
  <c r="E134" i="3" s="1"/>
  <c r="D133" i="3"/>
  <c r="E133" i="3" s="1"/>
  <c r="D132" i="3"/>
  <c r="E132" i="3" s="1"/>
  <c r="D131" i="3"/>
  <c r="E131" i="3" s="1"/>
  <c r="D130" i="3"/>
  <c r="E130" i="3" s="1"/>
  <c r="D129" i="3"/>
  <c r="E129" i="3" s="1"/>
  <c r="D128" i="3"/>
  <c r="E128" i="3" s="1"/>
  <c r="D127" i="3"/>
  <c r="E127" i="3" s="1"/>
  <c r="D126" i="3"/>
  <c r="E126" i="3" s="1"/>
  <c r="D125" i="3"/>
  <c r="E125" i="3" s="1"/>
  <c r="D124" i="3"/>
  <c r="E124" i="3" s="1"/>
  <c r="D119" i="3"/>
  <c r="E119" i="3" s="1"/>
  <c r="D118" i="3"/>
  <c r="E118" i="3" s="1"/>
  <c r="D117" i="3"/>
  <c r="E117" i="3" s="1"/>
  <c r="D116" i="3"/>
  <c r="E116" i="3" s="1"/>
  <c r="D115" i="3"/>
  <c r="E115" i="3" s="1"/>
  <c r="D114" i="3"/>
  <c r="E114" i="3" s="1"/>
  <c r="D113" i="3"/>
  <c r="E113" i="3" s="1"/>
  <c r="D112" i="3"/>
  <c r="E112" i="3" s="1"/>
  <c r="D111" i="3"/>
  <c r="E111" i="3" s="1"/>
  <c r="D110" i="3"/>
  <c r="E110" i="3" s="1"/>
  <c r="D109" i="3"/>
  <c r="E109" i="3" s="1"/>
  <c r="D104" i="3"/>
  <c r="E104" i="3" s="1"/>
  <c r="D103" i="3"/>
  <c r="E103" i="3" s="1"/>
  <c r="D102" i="3"/>
  <c r="E102" i="3" s="1"/>
  <c r="D101" i="3"/>
  <c r="E101" i="3" s="1"/>
  <c r="D100" i="3"/>
  <c r="E100" i="3" s="1"/>
  <c r="D99" i="3"/>
  <c r="E99" i="3" s="1"/>
  <c r="D98" i="3"/>
  <c r="E98" i="3" s="1"/>
  <c r="D97" i="3"/>
  <c r="E97" i="3" s="1"/>
  <c r="D96" i="3"/>
  <c r="E96" i="3" s="1"/>
  <c r="D95" i="3"/>
  <c r="E95" i="3" s="1"/>
  <c r="D94" i="3"/>
  <c r="E94" i="3" s="1"/>
  <c r="D89" i="3"/>
  <c r="E89" i="3" s="1"/>
  <c r="D88" i="3"/>
  <c r="E88" i="3" s="1"/>
  <c r="D87" i="3"/>
  <c r="E87" i="3" s="1"/>
  <c r="D86" i="3"/>
  <c r="E86" i="3" s="1"/>
  <c r="D85" i="3"/>
  <c r="E85" i="3" s="1"/>
  <c r="D84" i="3"/>
  <c r="E84" i="3" s="1"/>
  <c r="D83" i="3"/>
  <c r="E83" i="3" s="1"/>
  <c r="D82" i="3"/>
  <c r="E82" i="3" s="1"/>
  <c r="D81" i="3"/>
  <c r="E81" i="3" s="1"/>
  <c r="D80" i="3"/>
  <c r="E80" i="3" s="1"/>
  <c r="D79" i="3"/>
  <c r="E79" i="3" s="1"/>
  <c r="D74" i="3"/>
  <c r="E74" i="3" s="1"/>
  <c r="D73" i="3"/>
  <c r="E73" i="3" s="1"/>
  <c r="D72" i="3"/>
  <c r="E72" i="3" s="1"/>
  <c r="D71" i="3"/>
  <c r="E71" i="3" s="1"/>
  <c r="D70" i="3"/>
  <c r="E70" i="3" s="1"/>
  <c r="D69" i="3"/>
  <c r="E69" i="3" s="1"/>
  <c r="D68" i="3"/>
  <c r="E68" i="3" s="1"/>
  <c r="D67" i="3"/>
  <c r="E67" i="3" s="1"/>
  <c r="D66" i="3"/>
  <c r="E66" i="3" s="1"/>
  <c r="D65" i="3"/>
  <c r="E65" i="3" s="1"/>
  <c r="D64" i="3"/>
  <c r="E64" i="3" s="1"/>
  <c r="D59" i="3"/>
  <c r="E59" i="3" s="1"/>
  <c r="D58" i="3"/>
  <c r="E58" i="3" s="1"/>
  <c r="D57" i="3"/>
  <c r="E57" i="3" s="1"/>
  <c r="D56" i="3"/>
  <c r="E56" i="3" s="1"/>
  <c r="D55" i="3"/>
  <c r="E55" i="3" s="1"/>
  <c r="D54" i="3"/>
  <c r="E54" i="3" s="1"/>
  <c r="D53" i="3"/>
  <c r="E53" i="3" s="1"/>
  <c r="D52" i="3"/>
  <c r="E52" i="3" s="1"/>
  <c r="D51" i="3"/>
  <c r="E51" i="3" s="1"/>
  <c r="D50" i="3"/>
  <c r="E50" i="3" s="1"/>
  <c r="D49" i="3"/>
  <c r="E49" i="3" s="1"/>
  <c r="D44" i="3"/>
  <c r="E44" i="3" s="1"/>
  <c r="D43" i="3"/>
  <c r="E43" i="3" s="1"/>
  <c r="D42" i="3"/>
  <c r="E42" i="3" s="1"/>
  <c r="D41" i="3"/>
  <c r="E41" i="3" s="1"/>
  <c r="D40" i="3"/>
  <c r="E40" i="3" s="1"/>
  <c r="D39" i="3"/>
  <c r="E39" i="3" s="1"/>
  <c r="D38" i="3"/>
  <c r="E38" i="3" s="1"/>
  <c r="D37" i="3"/>
  <c r="E37" i="3" s="1"/>
  <c r="D36" i="3"/>
  <c r="E36" i="3" s="1"/>
  <c r="D35" i="3"/>
  <c r="E35" i="3" s="1"/>
  <c r="D34" i="3"/>
  <c r="E34" i="3" s="1"/>
  <c r="D21" i="3"/>
  <c r="D22" i="3"/>
  <c r="D23" i="3"/>
  <c r="D24" i="3"/>
  <c r="D25" i="3"/>
  <c r="E25" i="3" s="1"/>
  <c r="D26" i="3"/>
  <c r="D27" i="3"/>
  <c r="E27" i="3" s="1"/>
  <c r="D28" i="3"/>
  <c r="D29" i="3"/>
  <c r="E29" i="3" s="1"/>
  <c r="E26" i="3"/>
  <c r="D19" i="3"/>
  <c r="E19" i="3" s="1"/>
  <c r="E28" i="3"/>
  <c r="E195" i="2"/>
  <c r="E194" i="2"/>
  <c r="E193" i="2"/>
  <c r="E192" i="2"/>
  <c r="E191" i="2"/>
  <c r="E190" i="2"/>
  <c r="E189" i="2"/>
  <c r="E188" i="2"/>
  <c r="E187" i="2"/>
  <c r="E186" i="2"/>
  <c r="E185" i="2"/>
  <c r="E180" i="2"/>
  <c r="E179" i="2"/>
  <c r="E178" i="2"/>
  <c r="E177" i="2"/>
  <c r="E176" i="2"/>
  <c r="E175" i="2"/>
  <c r="E174" i="2"/>
  <c r="E173" i="2"/>
  <c r="E172" i="2"/>
  <c r="E171" i="2"/>
  <c r="E170" i="2"/>
  <c r="E165" i="2"/>
  <c r="E164" i="2"/>
  <c r="E163" i="2"/>
  <c r="E162" i="2"/>
  <c r="E161" i="2"/>
  <c r="E160" i="2"/>
  <c r="E159" i="2"/>
  <c r="E158" i="2"/>
  <c r="E157" i="2"/>
  <c r="E156" i="2"/>
  <c r="E155" i="2"/>
  <c r="E150" i="2"/>
  <c r="E149" i="2"/>
  <c r="E148" i="2"/>
  <c r="E147" i="2"/>
  <c r="E146" i="2"/>
  <c r="E145" i="2"/>
  <c r="E144" i="2"/>
  <c r="E143" i="2"/>
  <c r="E142" i="2"/>
  <c r="E141" i="2"/>
  <c r="E140" i="2"/>
  <c r="E135" i="2"/>
  <c r="E134" i="2"/>
  <c r="E133" i="2"/>
  <c r="E132" i="2"/>
  <c r="E131" i="2"/>
  <c r="E130" i="2"/>
  <c r="E129" i="2"/>
  <c r="E128" i="2"/>
  <c r="E127" i="2"/>
  <c r="E126" i="2"/>
  <c r="E125" i="2"/>
  <c r="E120" i="2"/>
  <c r="E119" i="2"/>
  <c r="E118" i="2"/>
  <c r="E117" i="2"/>
  <c r="E116" i="2"/>
  <c r="E115" i="2"/>
  <c r="E114" i="2"/>
  <c r="E113" i="2"/>
  <c r="E112" i="2"/>
  <c r="E111" i="2"/>
  <c r="E110" i="2"/>
  <c r="E105" i="2"/>
  <c r="E104" i="2"/>
  <c r="E103" i="2"/>
  <c r="E102" i="2"/>
  <c r="E101" i="2"/>
  <c r="E100" i="2"/>
  <c r="E99" i="2"/>
  <c r="E98" i="2"/>
  <c r="E97" i="2"/>
  <c r="E96" i="2"/>
  <c r="E95" i="2"/>
  <c r="E90" i="2"/>
  <c r="E89" i="2"/>
  <c r="E88" i="2"/>
  <c r="E87" i="2"/>
  <c r="E86" i="2"/>
  <c r="E85" i="2"/>
  <c r="E84" i="2"/>
  <c r="E83" i="2"/>
  <c r="E82" i="2"/>
  <c r="E81" i="2"/>
  <c r="E80" i="2"/>
  <c r="E75" i="2"/>
  <c r="E74" i="2"/>
  <c r="E73" i="2"/>
  <c r="E72" i="2"/>
  <c r="E71" i="2"/>
  <c r="E70" i="2"/>
  <c r="E69" i="2"/>
  <c r="E68" i="2"/>
  <c r="E67" i="2"/>
  <c r="E66" i="2"/>
  <c r="E65" i="2"/>
  <c r="E60" i="2"/>
  <c r="E59" i="2"/>
  <c r="E58" i="2"/>
  <c r="E57" i="2"/>
  <c r="E56" i="2"/>
  <c r="E55" i="2"/>
  <c r="E54" i="2"/>
  <c r="E53" i="2"/>
  <c r="E52" i="2"/>
  <c r="E51" i="2"/>
  <c r="E50" i="2"/>
  <c r="E45" i="2"/>
  <c r="E44" i="2"/>
  <c r="E43" i="2"/>
  <c r="E42" i="2"/>
  <c r="E41" i="2"/>
  <c r="E40" i="2"/>
  <c r="E39" i="2"/>
  <c r="E38" i="2"/>
  <c r="E37" i="2"/>
  <c r="E36" i="2"/>
  <c r="E35" i="2"/>
  <c r="E30" i="2"/>
  <c r="E21" i="2"/>
  <c r="E22" i="2"/>
  <c r="E23" i="2"/>
  <c r="E24" i="2"/>
  <c r="E25" i="2"/>
  <c r="E26" i="2"/>
  <c r="E27" i="2"/>
  <c r="E28" i="2"/>
  <c r="E29" i="2"/>
  <c r="E20" i="2"/>
  <c r="I189" i="4" l="1"/>
  <c r="I159" i="4"/>
  <c r="I84" i="4"/>
  <c r="I69" i="4"/>
  <c r="I24" i="4"/>
  <c r="I174" i="4"/>
  <c r="I144" i="4"/>
  <c r="I129" i="4"/>
  <c r="I114" i="4"/>
  <c r="I99" i="4"/>
  <c r="I54" i="4"/>
  <c r="I39" i="4"/>
  <c r="I188" i="3"/>
  <c r="I173" i="3"/>
  <c r="I158" i="3"/>
  <c r="I143" i="3"/>
  <c r="I113" i="3"/>
  <c r="I98" i="3"/>
  <c r="I83" i="3"/>
  <c r="I68" i="3"/>
  <c r="I38" i="3"/>
  <c r="I128" i="3"/>
  <c r="I53" i="3"/>
  <c r="H22" i="2"/>
  <c r="H37" i="2"/>
  <c r="H52" i="2"/>
  <c r="H67" i="2"/>
  <c r="H82" i="2"/>
  <c r="H97" i="2"/>
  <c r="H112" i="2"/>
  <c r="H127" i="2"/>
  <c r="H142" i="2"/>
  <c r="H157" i="2"/>
  <c r="H172" i="2"/>
  <c r="H187" i="2"/>
  <c r="D195" i="2"/>
  <c r="D194" i="2"/>
  <c r="D193" i="2"/>
  <c r="D192" i="2"/>
  <c r="D191" i="2"/>
  <c r="D190" i="2"/>
  <c r="D189" i="2"/>
  <c r="D188" i="2"/>
  <c r="D187" i="2"/>
  <c r="D186" i="2"/>
  <c r="D185" i="2"/>
  <c r="D180" i="2"/>
  <c r="D179" i="2"/>
  <c r="D178" i="2"/>
  <c r="D177" i="2"/>
  <c r="D176" i="2"/>
  <c r="D175" i="2"/>
  <c r="D174" i="2"/>
  <c r="D173" i="2"/>
  <c r="D172" i="2"/>
  <c r="D171" i="2"/>
  <c r="D170" i="2"/>
  <c r="D165" i="2"/>
  <c r="D164" i="2"/>
  <c r="D163" i="2"/>
  <c r="D162" i="2"/>
  <c r="D161" i="2"/>
  <c r="D160" i="2"/>
  <c r="D159" i="2"/>
  <c r="D158" i="2"/>
  <c r="D157" i="2"/>
  <c r="D156" i="2"/>
  <c r="D155" i="2"/>
  <c r="D150" i="2"/>
  <c r="D149" i="2"/>
  <c r="D148" i="2"/>
  <c r="D147" i="2"/>
  <c r="D146" i="2"/>
  <c r="D145" i="2"/>
  <c r="D144" i="2"/>
  <c r="D143" i="2"/>
  <c r="D142" i="2"/>
  <c r="D141" i="2"/>
  <c r="D140" i="2"/>
  <c r="D135" i="2"/>
  <c r="D134" i="2"/>
  <c r="D133" i="2"/>
  <c r="D132" i="2"/>
  <c r="D131" i="2"/>
  <c r="D130" i="2"/>
  <c r="D129" i="2"/>
  <c r="D128" i="2"/>
  <c r="D127" i="2"/>
  <c r="D126" i="2"/>
  <c r="D125" i="2"/>
  <c r="D120" i="2"/>
  <c r="D119" i="2"/>
  <c r="D118" i="2"/>
  <c r="D117" i="2"/>
  <c r="D116" i="2"/>
  <c r="D115" i="2"/>
  <c r="D114" i="2"/>
  <c r="D113" i="2"/>
  <c r="D112" i="2"/>
  <c r="D111" i="2"/>
  <c r="D110" i="2"/>
  <c r="D105" i="2"/>
  <c r="D104" i="2"/>
  <c r="D103" i="2"/>
  <c r="D102" i="2"/>
  <c r="D101" i="2"/>
  <c r="D100" i="2"/>
  <c r="D99" i="2"/>
  <c r="D98" i="2"/>
  <c r="D97" i="2"/>
  <c r="D96" i="2"/>
  <c r="D95" i="2"/>
  <c r="D90" i="2"/>
  <c r="D89" i="2"/>
  <c r="D88" i="2"/>
  <c r="D87" i="2"/>
  <c r="D86" i="2"/>
  <c r="D85" i="2"/>
  <c r="D84" i="2"/>
  <c r="D83" i="2"/>
  <c r="D82" i="2"/>
  <c r="D81" i="2"/>
  <c r="D80" i="2"/>
  <c r="D75" i="2"/>
  <c r="D74" i="2"/>
  <c r="D73" i="2"/>
  <c r="D72" i="2"/>
  <c r="D71" i="2"/>
  <c r="D70" i="2"/>
  <c r="D69" i="2"/>
  <c r="D68" i="2"/>
  <c r="D67" i="2"/>
  <c r="D66" i="2"/>
  <c r="D65" i="2"/>
  <c r="D60" i="2"/>
  <c r="D59" i="2"/>
  <c r="D58" i="2"/>
  <c r="D57" i="2"/>
  <c r="D56" i="2"/>
  <c r="D55" i="2"/>
  <c r="D54" i="2"/>
  <c r="D53" i="2"/>
  <c r="D52" i="2"/>
  <c r="D51" i="2"/>
  <c r="D50" i="2"/>
  <c r="D45" i="2"/>
  <c r="D44" i="2"/>
  <c r="D43" i="2"/>
  <c r="D42" i="2"/>
  <c r="D41" i="2"/>
  <c r="D40" i="2"/>
  <c r="D39" i="2"/>
  <c r="D38" i="2"/>
  <c r="D37" i="2"/>
  <c r="D36" i="2"/>
  <c r="D35" i="2"/>
  <c r="D21" i="2"/>
  <c r="D22" i="2"/>
  <c r="D23" i="2"/>
  <c r="D24" i="2"/>
  <c r="D25" i="2"/>
  <c r="D26" i="2"/>
  <c r="D27" i="2"/>
  <c r="D28" i="2"/>
  <c r="D29" i="2"/>
  <c r="D30" i="2"/>
  <c r="D20" i="2"/>
  <c r="C185" i="2"/>
  <c r="C170" i="2"/>
  <c r="C155" i="2"/>
  <c r="C140" i="2"/>
  <c r="C125" i="2"/>
  <c r="C110" i="2"/>
  <c r="C95" i="2"/>
  <c r="C80" i="2"/>
  <c r="C65" i="2"/>
  <c r="C50" i="2"/>
  <c r="C35" i="2"/>
  <c r="C20" i="2"/>
  <c r="H186" i="2" a="1"/>
  <c r="H186" i="2" s="1"/>
  <c r="H185" i="2" a="1"/>
  <c r="H185" i="2" s="1"/>
  <c r="H184" i="2" a="1"/>
  <c r="H184" i="2" s="1"/>
  <c r="H171" i="2" a="1"/>
  <c r="H171" i="2" s="1"/>
  <c r="H170" i="2" a="1"/>
  <c r="H170" i="2" s="1"/>
  <c r="H169" i="2" a="1"/>
  <c r="H169" i="2" s="1"/>
  <c r="H156" i="2" a="1"/>
  <c r="H156" i="2" s="1"/>
  <c r="H155" i="2" a="1"/>
  <c r="H155" i="2" s="1"/>
  <c r="H154" i="2" a="1"/>
  <c r="H154" i="2" s="1"/>
  <c r="H141" i="2" a="1"/>
  <c r="H141" i="2" s="1"/>
  <c r="H140" i="2" a="1"/>
  <c r="H140" i="2" s="1"/>
  <c r="H139" i="2" a="1"/>
  <c r="H139" i="2" s="1"/>
  <c r="H126" i="2" a="1"/>
  <c r="H126" i="2" s="1"/>
  <c r="H125" i="2" a="1"/>
  <c r="H125" i="2" s="1"/>
  <c r="H124" i="2" a="1"/>
  <c r="H124" i="2" s="1"/>
  <c r="H111" i="2" a="1"/>
  <c r="H111" i="2" s="1"/>
  <c r="H110" i="2" a="1"/>
  <c r="H110" i="2" s="1"/>
  <c r="H109" i="2" a="1"/>
  <c r="H109" i="2" s="1"/>
  <c r="H96" i="2" a="1"/>
  <c r="H96" i="2" s="1"/>
  <c r="H95" i="2" a="1"/>
  <c r="H95" i="2" s="1"/>
  <c r="H94" i="2" a="1"/>
  <c r="H94" i="2" s="1"/>
  <c r="H81" i="2" a="1"/>
  <c r="H81" i="2" s="1"/>
  <c r="H80" i="2" a="1"/>
  <c r="H80" i="2" s="1"/>
  <c r="H79" i="2" a="1"/>
  <c r="H79" i="2" s="1"/>
  <c r="H66" i="2" a="1"/>
  <c r="H66" i="2" s="1"/>
  <c r="H65" i="2" a="1"/>
  <c r="H65" i="2" s="1"/>
  <c r="H64" i="2" a="1"/>
  <c r="H64" i="2" s="1"/>
  <c r="H51" i="2" a="1"/>
  <c r="H51" i="2" s="1"/>
  <c r="H50" i="2" a="1"/>
  <c r="H50" i="2" s="1"/>
  <c r="H49" i="2" a="1"/>
  <c r="H49" i="2" s="1"/>
  <c r="H36" i="2" a="1"/>
  <c r="H36" i="2" s="1"/>
  <c r="H35" i="2" a="1"/>
  <c r="H35" i="2" s="1"/>
  <c r="H34" i="2" a="1"/>
  <c r="H34" i="2" s="1"/>
  <c r="H21" i="2" a="1"/>
  <c r="H21" i="2"/>
  <c r="H19" i="2" a="1"/>
  <c r="H19" i="2"/>
  <c r="H20" i="2" a="1"/>
  <c r="H20" i="2"/>
  <c r="I70" i="3" l="1" a="1"/>
  <c r="I70" i="3" s="1"/>
  <c r="I69" i="3"/>
  <c r="I144" i="3"/>
  <c r="I145" i="3" a="1"/>
  <c r="I145" i="3" s="1"/>
  <c r="I54" i="3"/>
  <c r="I55" i="3" a="1"/>
  <c r="I55" i="3" s="1"/>
  <c r="I85" i="3" a="1"/>
  <c r="I85" i="3" s="1"/>
  <c r="I84" i="3"/>
  <c r="I159" i="3"/>
  <c r="I160" i="3" a="1"/>
  <c r="I160" i="3" s="1"/>
  <c r="I130" i="3" a="1"/>
  <c r="I130" i="3" s="1"/>
  <c r="I129" i="3"/>
  <c r="I100" i="3" a="1"/>
  <c r="I100" i="3" s="1"/>
  <c r="I99" i="3"/>
  <c r="I174" i="3"/>
  <c r="I175" i="3" a="1"/>
  <c r="I175" i="3" s="1"/>
  <c r="I40" i="3" a="1"/>
  <c r="I40" i="3" s="1"/>
  <c r="I39" i="3"/>
  <c r="I115" i="3" a="1"/>
  <c r="I115" i="3" s="1"/>
  <c r="I114" i="3"/>
  <c r="I190" i="3" a="1"/>
  <c r="I190" i="3" s="1"/>
  <c r="I189" i="3"/>
  <c r="E22" i="3"/>
  <c r="E23" i="3"/>
  <c r="E24" i="3"/>
  <c r="E21" i="3"/>
  <c r="I23" i="3" l="1"/>
  <c r="I25" i="3" l="1" a="1"/>
  <c r="I25" i="3" s="1"/>
  <c r="I24" i="3"/>
</calcChain>
</file>

<file path=xl/comments1.xml><?xml version="1.0" encoding="utf-8"?>
<comments xmlns="http://schemas.openxmlformats.org/spreadsheetml/2006/main">
  <authors>
    <author>Daniel S. Parra G.</author>
  </authors>
  <commentList>
    <comment ref="C8" authorId="0" shapeId="0">
      <text>
        <r>
          <rPr>
            <b/>
            <sz val="8"/>
            <color indexed="81"/>
            <rFont val="Tahoma"/>
            <family val="2"/>
          </rPr>
          <t>Daniel S. Parra G.:</t>
        </r>
        <r>
          <rPr>
            <sz val="8"/>
            <color indexed="81"/>
            <rFont val="Tahoma"/>
            <family val="2"/>
          </rPr>
          <t xml:space="preserve">
Aquí va aleatorio</t>
        </r>
      </text>
    </comment>
  </commentList>
</comments>
</file>

<file path=xl/sharedStrings.xml><?xml version="1.0" encoding="utf-8"?>
<sst xmlns="http://schemas.openxmlformats.org/spreadsheetml/2006/main" count="803" uniqueCount="62">
  <si>
    <t>Producto IV. Datos de los niveles sanguíneos en función del tiempo. Concentraciones expresadas en microgramos por mililitro.</t>
  </si>
  <si>
    <t>Producto A (Referencia).Forma farmacéutica tableta. Datos de los niveles sanguíneos en función del tiempo. Concentraciones expresadas en microgramos por mililitro.</t>
  </si>
  <si>
    <t>Producto B (Prueba). Forma farmacéutica tableta. Datos de los niveles sanguíneos en función del tiempo. Concentraciones expresadas en microgramos por mililitro.</t>
  </si>
  <si>
    <t>Tiempo</t>
  </si>
  <si>
    <t>Conc. (mcg/mL)</t>
  </si>
  <si>
    <t>ID</t>
  </si>
  <si>
    <t>Sujeto 1.</t>
  </si>
  <si>
    <t>Sujeto 2.</t>
  </si>
  <si>
    <t>Sujeto 3.</t>
  </si>
  <si>
    <t>Sujeto 4.</t>
  </si>
  <si>
    <t>Sujeto 5.</t>
  </si>
  <si>
    <t>Sujeto 6.</t>
  </si>
  <si>
    <t>Sujeto 7.</t>
  </si>
  <si>
    <t>Sujeto 8.</t>
  </si>
  <si>
    <t>Sujeto 9.</t>
  </si>
  <si>
    <t>Sujeto 10.</t>
  </si>
  <si>
    <t>Sujeto 11.</t>
  </si>
  <si>
    <t>Sujeto 12.</t>
  </si>
  <si>
    <t xml:space="preserve">Vd = </t>
  </si>
  <si>
    <t xml:space="preserve">kE = </t>
  </si>
  <si>
    <t>C0 =</t>
  </si>
  <si>
    <t>mcg/mL</t>
  </si>
  <si>
    <t>L</t>
  </si>
  <si>
    <t>hr-1</t>
  </si>
  <si>
    <t>ln Cp</t>
  </si>
  <si>
    <r>
      <t>ABC (t-&gt;</t>
    </r>
    <r>
      <rPr>
        <sz val="8"/>
        <color theme="1"/>
        <rFont val="Calibri"/>
        <family val="2"/>
      </rPr>
      <t>∞)</t>
    </r>
  </si>
  <si>
    <t xml:space="preserve">AUC T = </t>
  </si>
  <si>
    <t>mcg/mL·hr</t>
  </si>
  <si>
    <t>.</t>
  </si>
  <si>
    <r>
      <t>Conc. Pred (</t>
    </r>
    <r>
      <rPr>
        <sz val="8"/>
        <color theme="1"/>
        <rFont val="Calibri"/>
        <family val="2"/>
      </rPr>
      <t>μg/mL)</t>
    </r>
  </si>
  <si>
    <t>Dosis</t>
  </si>
  <si>
    <t>mg</t>
  </si>
  <si>
    <t>ka</t>
  </si>
  <si>
    <t>kEL</t>
  </si>
  <si>
    <t>V_D</t>
  </si>
  <si>
    <t>h^-1</t>
  </si>
  <si>
    <t>SC</t>
  </si>
  <si>
    <t>Error</t>
  </si>
  <si>
    <t>Sujeto 11</t>
  </si>
  <si>
    <t>MSE</t>
  </si>
  <si>
    <t>R2</t>
  </si>
  <si>
    <r>
      <t>R</t>
    </r>
    <r>
      <rPr>
        <vertAlign val="superscript"/>
        <sz val="8"/>
        <color theme="1"/>
        <rFont val="Calibri"/>
        <family val="2"/>
        <scheme val="minor"/>
      </rPr>
      <t>2</t>
    </r>
  </si>
  <si>
    <t>tmax</t>
  </si>
  <si>
    <t>Cmax</t>
  </si>
  <si>
    <t>AUC</t>
  </si>
  <si>
    <t>B</t>
  </si>
  <si>
    <t>A</t>
  </si>
  <si>
    <t>Producto</t>
  </si>
  <si>
    <t>Parametro</t>
  </si>
  <si>
    <t>Suma de Valor</t>
  </si>
  <si>
    <t>1 (RT)</t>
  </si>
  <si>
    <t>2 (TR)</t>
  </si>
  <si>
    <t>Secuencia</t>
  </si>
  <si>
    <t>Periodo I</t>
  </si>
  <si>
    <t>Periodo II</t>
  </si>
  <si>
    <t>Referencia</t>
  </si>
  <si>
    <t>Test</t>
  </si>
  <si>
    <t>Aleatorio</t>
  </si>
  <si>
    <t>INDICE</t>
  </si>
  <si>
    <t>Muestra</t>
  </si>
  <si>
    <t>TOMADO</t>
  </si>
  <si>
    <t>Muestreo SIN reemplazo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</si>
</sst>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
    <numFmt numFmtId="166" formatCode="0.00000"/>
    <numFmt numFmtId="167" formatCode="0.0000"/>
  </numFmts>
  <fonts count="9" x14ac:knownFonts="1">
    <font>
      <sz val="11"/>
      <color theme="1"/>
      <name val="Calibri"/>
      <family val="2"/>
      <scheme val="minor"/>
    </font>
    <font>
      <sz val="8"/>
      <color theme="1"/>
      <name val="Calibri"/>
      <family val="2"/>
      <scheme val="minor"/>
    </font>
    <font>
      <b/>
      <sz val="8"/>
      <color theme="1"/>
      <name val="Calibri"/>
      <family val="2"/>
      <scheme val="minor"/>
    </font>
    <font>
      <b/>
      <sz val="8"/>
      <color theme="0"/>
      <name val="Calibri"/>
      <family val="2"/>
      <scheme val="minor"/>
    </font>
    <font>
      <sz val="8"/>
      <color theme="1"/>
      <name val="Calibri"/>
      <family val="2"/>
    </font>
    <font>
      <vertAlign val="superscript"/>
      <sz val="8"/>
      <color theme="1"/>
      <name val="Calibri"/>
      <family val="2"/>
      <scheme val="minor"/>
    </font>
    <font>
      <sz val="8"/>
      <color indexed="81"/>
      <name val="Tahoma"/>
      <family val="2"/>
    </font>
    <font>
      <b/>
      <sz val="8"/>
      <color indexed="81"/>
      <name val="Tahoma"/>
      <family val="2"/>
    </font>
    <font>
      <sz val="8"/>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rgb="FFFF5050"/>
        <bgColor indexed="64"/>
      </patternFill>
    </fill>
    <fill>
      <patternFill patternType="solid">
        <fgColor rgb="FF92D050"/>
        <bgColor indexed="64"/>
      </patternFill>
    </fill>
    <fill>
      <patternFill patternType="solid">
        <fgColor rgb="FF00B0F0"/>
        <bgColor indexed="64"/>
      </patternFill>
    </fill>
    <fill>
      <patternFill patternType="solid">
        <fgColor theme="7" tint="0.79998168889431442"/>
        <bgColor indexed="64"/>
      </patternFill>
    </fill>
    <fill>
      <patternFill patternType="solid">
        <fgColor rgb="FFFFFFCC"/>
        <bgColor indexed="64"/>
      </patternFill>
    </fill>
    <fill>
      <patternFill patternType="solid">
        <fgColor rgb="FFCC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1">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left"/>
    </xf>
    <xf numFmtId="0" fontId="1" fillId="3" borderId="0" xfId="0" applyFont="1" applyFill="1" applyAlignment="1">
      <alignment horizontal="center"/>
    </xf>
    <xf numFmtId="0" fontId="3" fillId="3" borderId="0" xfId="0" applyFont="1" applyFill="1" applyAlignment="1">
      <alignment horizontal="center"/>
    </xf>
    <xf numFmtId="0" fontId="2" fillId="2" borderId="1" xfId="0" applyFont="1" applyFill="1" applyBorder="1" applyAlignment="1">
      <alignment horizontal="center"/>
    </xf>
    <xf numFmtId="0" fontId="1" fillId="0" borderId="1" xfId="0" applyFont="1" applyBorder="1" applyAlignment="1">
      <alignment horizontal="center"/>
    </xf>
    <xf numFmtId="0" fontId="1" fillId="0" borderId="0" xfId="0" applyFont="1" applyAlignment="1">
      <alignment horizontal="center" vertical="center"/>
    </xf>
    <xf numFmtId="0" fontId="2" fillId="0" borderId="0" xfId="0" applyFont="1" applyAlignment="1">
      <alignment horizontal="left" vertical="center"/>
    </xf>
    <xf numFmtId="0" fontId="1" fillId="0" borderId="1" xfId="0" applyFont="1" applyBorder="1" applyAlignment="1">
      <alignment horizontal="center" vertical="center"/>
    </xf>
    <xf numFmtId="0" fontId="2" fillId="0" borderId="0" xfId="0" applyFont="1"/>
    <xf numFmtId="0" fontId="1" fillId="0" borderId="1" xfId="0" applyFont="1" applyBorder="1"/>
    <xf numFmtId="2" fontId="1" fillId="0" borderId="0" xfId="0" applyNumberFormat="1" applyFont="1" applyAlignment="1">
      <alignment horizontal="center"/>
    </xf>
    <xf numFmtId="2" fontId="1" fillId="0" borderId="1" xfId="0" applyNumberFormat="1" applyFont="1" applyBorder="1" applyAlignment="1">
      <alignment horizontal="center"/>
    </xf>
    <xf numFmtId="164" fontId="1" fillId="0" borderId="0" xfId="0" applyNumberFormat="1" applyFont="1" applyAlignment="1">
      <alignment horizontal="center"/>
    </xf>
    <xf numFmtId="164" fontId="1" fillId="0" borderId="1" xfId="0" applyNumberFormat="1" applyFont="1" applyBorder="1" applyAlignment="1">
      <alignment horizontal="center"/>
    </xf>
    <xf numFmtId="0" fontId="3" fillId="4" borderId="0" xfId="0" applyFont="1" applyFill="1" applyAlignment="1">
      <alignment horizontal="center"/>
    </xf>
    <xf numFmtId="0" fontId="1" fillId="4" borderId="0" xfId="0" applyFont="1" applyFill="1" applyAlignment="1">
      <alignment horizontal="center"/>
    </xf>
    <xf numFmtId="0" fontId="3" fillId="5" borderId="0" xfId="0" applyFont="1" applyFill="1" applyAlignment="1">
      <alignment horizontal="center"/>
    </xf>
    <xf numFmtId="0" fontId="1" fillId="5" borderId="0" xfId="0" applyFont="1" applyFill="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11"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2" fillId="0" borderId="0" xfId="0" applyFont="1" applyAlignment="1">
      <alignment horizontal="center"/>
    </xf>
    <xf numFmtId="0" fontId="2" fillId="6" borderId="13" xfId="0" applyFont="1" applyFill="1" applyBorder="1" applyAlignment="1">
      <alignment horizontal="center"/>
    </xf>
    <xf numFmtId="0" fontId="2" fillId="6" borderId="14" xfId="0" applyFont="1" applyFill="1" applyBorder="1" applyAlignment="1">
      <alignment horizontal="center"/>
    </xf>
    <xf numFmtId="0" fontId="2" fillId="6" borderId="15" xfId="0" applyFont="1" applyFill="1" applyBorder="1" applyAlignment="1">
      <alignment horizontal="center"/>
    </xf>
    <xf numFmtId="0" fontId="1" fillId="7" borderId="11" xfId="0" applyFont="1" applyFill="1" applyBorder="1" applyAlignment="1">
      <alignment horizontal="center"/>
    </xf>
    <xf numFmtId="0" fontId="1" fillId="7" borderId="2" xfId="0" applyFont="1" applyFill="1" applyBorder="1" applyAlignment="1">
      <alignment horizontal="center"/>
    </xf>
    <xf numFmtId="167" fontId="1" fillId="7" borderId="2" xfId="0" applyNumberFormat="1" applyFont="1" applyFill="1" applyBorder="1" applyAlignment="1">
      <alignment horizontal="center"/>
    </xf>
    <xf numFmtId="11" fontId="1" fillId="7" borderId="2" xfId="0" applyNumberFormat="1" applyFont="1" applyFill="1" applyBorder="1" applyAlignment="1">
      <alignment horizontal="center"/>
    </xf>
    <xf numFmtId="165" fontId="1" fillId="7" borderId="2" xfId="0" applyNumberFormat="1" applyFont="1" applyFill="1" applyBorder="1" applyAlignment="1">
      <alignment horizontal="center"/>
    </xf>
    <xf numFmtId="2" fontId="1" fillId="7" borderId="12" xfId="0" applyNumberFormat="1" applyFont="1" applyFill="1" applyBorder="1" applyAlignment="1">
      <alignment horizontal="center"/>
    </xf>
    <xf numFmtId="0" fontId="1" fillId="7" borderId="6" xfId="0" applyFont="1" applyFill="1" applyBorder="1" applyAlignment="1">
      <alignment horizontal="center"/>
    </xf>
    <xf numFmtId="0" fontId="1" fillId="7" borderId="1" xfId="0" applyFont="1" applyFill="1" applyBorder="1" applyAlignment="1">
      <alignment horizontal="center"/>
    </xf>
    <xf numFmtId="167" fontId="1" fillId="7" borderId="1" xfId="0" applyNumberFormat="1" applyFont="1" applyFill="1" applyBorder="1" applyAlignment="1">
      <alignment horizontal="center"/>
    </xf>
    <xf numFmtId="11" fontId="1" fillId="7" borderId="1" xfId="0" applyNumberFormat="1" applyFont="1" applyFill="1" applyBorder="1" applyAlignment="1">
      <alignment horizontal="center"/>
    </xf>
    <xf numFmtId="165" fontId="1" fillId="7" borderId="1" xfId="0" applyNumberFormat="1" applyFont="1" applyFill="1" applyBorder="1" applyAlignment="1">
      <alignment horizontal="center"/>
    </xf>
    <xf numFmtId="2" fontId="1" fillId="7" borderId="7" xfId="0" applyNumberFormat="1" applyFont="1" applyFill="1" applyBorder="1" applyAlignment="1">
      <alignment horizontal="center"/>
    </xf>
    <xf numFmtId="0" fontId="1" fillId="7" borderId="8" xfId="0" applyFont="1" applyFill="1" applyBorder="1" applyAlignment="1">
      <alignment horizontal="center"/>
    </xf>
    <xf numFmtId="0" fontId="1" fillId="7" borderId="9" xfId="0" applyFont="1" applyFill="1" applyBorder="1" applyAlignment="1">
      <alignment horizontal="center"/>
    </xf>
    <xf numFmtId="167" fontId="1" fillId="7" borderId="9" xfId="0" applyNumberFormat="1" applyFont="1" applyFill="1" applyBorder="1" applyAlignment="1">
      <alignment horizontal="center"/>
    </xf>
    <xf numFmtId="11" fontId="1" fillId="7" borderId="9" xfId="0" applyNumberFormat="1" applyFont="1" applyFill="1" applyBorder="1" applyAlignment="1">
      <alignment horizontal="center"/>
    </xf>
    <xf numFmtId="165" fontId="1" fillId="7" borderId="9" xfId="0" applyNumberFormat="1" applyFont="1" applyFill="1" applyBorder="1" applyAlignment="1">
      <alignment horizontal="center"/>
    </xf>
    <xf numFmtId="2" fontId="1" fillId="7" borderId="10" xfId="0" applyNumberFormat="1" applyFont="1" applyFill="1" applyBorder="1" applyAlignment="1">
      <alignment horizontal="center"/>
    </xf>
    <xf numFmtId="0" fontId="1" fillId="8" borderId="3" xfId="0" applyFont="1" applyFill="1" applyBorder="1" applyAlignment="1">
      <alignment horizontal="center"/>
    </xf>
    <xf numFmtId="0" fontId="1" fillId="8" borderId="4" xfId="0" applyFont="1" applyFill="1" applyBorder="1" applyAlignment="1">
      <alignment horizontal="center"/>
    </xf>
    <xf numFmtId="167" fontId="1" fillId="8" borderId="4" xfId="0" applyNumberFormat="1" applyFont="1" applyFill="1" applyBorder="1" applyAlignment="1">
      <alignment horizontal="center"/>
    </xf>
    <xf numFmtId="11" fontId="1" fillId="8" borderId="4" xfId="0" applyNumberFormat="1" applyFont="1" applyFill="1" applyBorder="1" applyAlignment="1">
      <alignment horizontal="center"/>
    </xf>
    <xf numFmtId="165" fontId="1" fillId="8" borderId="4" xfId="0" applyNumberFormat="1" applyFont="1" applyFill="1" applyBorder="1" applyAlignment="1">
      <alignment horizontal="center"/>
    </xf>
    <xf numFmtId="2" fontId="1" fillId="8" borderId="5" xfId="0" applyNumberFormat="1" applyFont="1" applyFill="1" applyBorder="1" applyAlignment="1">
      <alignment horizontal="center"/>
    </xf>
    <xf numFmtId="0" fontId="1" fillId="8" borderId="6" xfId="0" applyFont="1" applyFill="1" applyBorder="1" applyAlignment="1">
      <alignment horizontal="center"/>
    </xf>
    <xf numFmtId="0" fontId="1" fillId="8" borderId="1" xfId="0" applyFont="1" applyFill="1" applyBorder="1" applyAlignment="1">
      <alignment horizontal="center"/>
    </xf>
    <xf numFmtId="167" fontId="1" fillId="8" borderId="1" xfId="0" applyNumberFormat="1" applyFont="1" applyFill="1" applyBorder="1" applyAlignment="1">
      <alignment horizontal="center"/>
    </xf>
    <xf numFmtId="11" fontId="1" fillId="8" borderId="1" xfId="0" applyNumberFormat="1" applyFont="1" applyFill="1" applyBorder="1" applyAlignment="1">
      <alignment horizontal="center"/>
    </xf>
    <xf numFmtId="165" fontId="1" fillId="8" borderId="1" xfId="0" applyNumberFormat="1" applyFont="1" applyFill="1" applyBorder="1" applyAlignment="1">
      <alignment horizontal="center"/>
    </xf>
    <xf numFmtId="2" fontId="1" fillId="8" borderId="7" xfId="0" applyNumberFormat="1" applyFont="1" applyFill="1" applyBorder="1" applyAlignment="1">
      <alignment horizontal="center"/>
    </xf>
    <xf numFmtId="0" fontId="1" fillId="8" borderId="8" xfId="0" applyFont="1" applyFill="1" applyBorder="1" applyAlignment="1">
      <alignment horizontal="center"/>
    </xf>
    <xf numFmtId="0" fontId="1" fillId="8" borderId="9" xfId="0" applyFont="1" applyFill="1" applyBorder="1" applyAlignment="1">
      <alignment horizontal="center"/>
    </xf>
    <xf numFmtId="167" fontId="1" fillId="8" borderId="9" xfId="0" applyNumberFormat="1" applyFont="1" applyFill="1" applyBorder="1" applyAlignment="1">
      <alignment horizontal="center"/>
    </xf>
    <xf numFmtId="11" fontId="1" fillId="8" borderId="9" xfId="0" applyNumberFormat="1" applyFont="1" applyFill="1" applyBorder="1" applyAlignment="1">
      <alignment horizontal="center"/>
    </xf>
    <xf numFmtId="165" fontId="1" fillId="8" borderId="9" xfId="0" applyNumberFormat="1" applyFont="1" applyFill="1" applyBorder="1" applyAlignment="1">
      <alignment horizontal="center"/>
    </xf>
    <xf numFmtId="2" fontId="1" fillId="8" borderId="10" xfId="0" applyNumberFormat="1" applyFont="1" applyFill="1" applyBorder="1" applyAlignment="1">
      <alignment horizontal="center"/>
    </xf>
    <xf numFmtId="0" fontId="2" fillId="0" borderId="0" xfId="0" applyFont="1" applyAlignment="1">
      <alignment horizontal="center" vertical="center"/>
    </xf>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8"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CCFFFF"/>
      <color rgb="FFFFFFCC"/>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3" Type="http://schemas.openxmlformats.org/officeDocument/2006/relationships/worksheet" Target="worksheets/sheet3.xml"/><Relationship Id="rId7" Type="http://schemas.openxmlformats.org/officeDocument/2006/relationships/worksheet" Target="worksheets/sheet5.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haredStrings" Target="sharedStrings.xml"/><Relationship Id="rId5" Type="http://schemas.openxmlformats.org/officeDocument/2006/relationships/chartsheet" Target="chartsheets/sheet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9.xml"/><Relationship Id="rId1" Type="http://schemas.microsoft.com/office/2011/relationships/chartStyle" Target="style19.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20.xml"/><Relationship Id="rId1" Type="http://schemas.microsoft.com/office/2011/relationships/chartStyle" Target="style20.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21.xml"/><Relationship Id="rId1" Type="http://schemas.microsoft.com/office/2011/relationships/chartStyle" Target="style21.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22.xml"/><Relationship Id="rId1" Type="http://schemas.microsoft.com/office/2011/relationships/chartStyle" Target="style22.xml"/></Relationships>
</file>

<file path=xl/charts/_rels/chart25.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23.xml"/><Relationship Id="rId1" Type="http://schemas.microsoft.com/office/2011/relationships/chartStyle" Target="style23.xml"/></Relationships>
</file>

<file path=xl/charts/_rels/chart27.xml.rels><?xml version="1.0" encoding="UTF-8" standalone="yes"?>
<Relationships xmlns="http://schemas.openxmlformats.org/package/2006/relationships"><Relationship Id="rId1" Type="http://schemas.openxmlformats.org/officeDocument/2006/relationships/themeOverride" Target="../theme/themeOverrid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1</c:v>
          </c:tx>
          <c:spPr>
            <a:ln w="19050" cap="rnd">
              <a:noFill/>
              <a:round/>
            </a:ln>
            <a:effectLst/>
          </c:spPr>
          <c:marker>
            <c:symbol val="circle"/>
            <c:size val="5"/>
            <c:spPr>
              <a:solidFill>
                <a:schemeClr val="accent1"/>
              </a:solidFill>
              <a:ln w="9525">
                <a:solidFill>
                  <a:schemeClr val="accent1"/>
                </a:solidFill>
              </a:ln>
              <a:effectLst/>
            </c:spPr>
          </c:marker>
          <c:xVal>
            <c:numRef>
              <c:f>IV!$B$20:$B$30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IV!$C$20:$C$30</c:f>
              <c:numCache>
                <c:formatCode>General</c:formatCode>
                <c:ptCount val="11"/>
                <c:pt idx="0" formatCode="0.00">
                  <c:v>6.670397219028418</c:v>
                </c:pt>
                <c:pt idx="1">
                  <c:v>5.94</c:v>
                </c:pt>
                <c:pt idx="2">
                  <c:v>5.3</c:v>
                </c:pt>
                <c:pt idx="3">
                  <c:v>4.72</c:v>
                </c:pt>
                <c:pt idx="4">
                  <c:v>4.21</c:v>
                </c:pt>
                <c:pt idx="5">
                  <c:v>3.34</c:v>
                </c:pt>
                <c:pt idx="6">
                  <c:v>2.66</c:v>
                </c:pt>
                <c:pt idx="7">
                  <c:v>1.68</c:v>
                </c:pt>
                <c:pt idx="8">
                  <c:v>1.06</c:v>
                </c:pt>
                <c:pt idx="9">
                  <c:v>0.67</c:v>
                </c:pt>
                <c:pt idx="10">
                  <c:v>0.42</c:v>
                </c:pt>
              </c:numCache>
            </c:numRef>
          </c:yVal>
          <c:smooth val="0"/>
          <c:extLst>
            <c:ext xmlns:c16="http://schemas.microsoft.com/office/drawing/2014/chart" uri="{C3380CC4-5D6E-409C-BE32-E72D297353CC}">
              <c16:uniqueId val="{00000004-CB74-4770-A412-8CED04386099}"/>
            </c:ext>
          </c:extLst>
        </c:ser>
        <c:dLbls>
          <c:showLegendKey val="0"/>
          <c:showVal val="0"/>
          <c:showCatName val="0"/>
          <c:showSerName val="0"/>
          <c:showPercent val="0"/>
          <c:showBubbleSize val="0"/>
        </c:dLbls>
        <c:axId val="316735128"/>
        <c:axId val="316736440"/>
      </c:scatterChart>
      <c:valAx>
        <c:axId val="31673512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16736440"/>
        <c:crosses val="autoZero"/>
        <c:crossBetween val="midCat"/>
      </c:valAx>
      <c:valAx>
        <c:axId val="316736440"/>
        <c:scaling>
          <c:orientation val="minMax"/>
        </c:scaling>
        <c:delete val="0"/>
        <c:axPos val="l"/>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167351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6350" cap="rnd">
              <a:solidFill>
                <a:schemeClr val="accent1"/>
              </a:solidFill>
              <a:prstDash val="sysDash"/>
              <a:round/>
            </a:ln>
            <a:effectLst/>
          </c:spPr>
          <c:marker>
            <c:symbol val="circle"/>
            <c:size val="5"/>
            <c:spPr>
              <a:solidFill>
                <a:schemeClr val="accent1"/>
              </a:solidFill>
              <a:ln w="9525">
                <a:solidFill>
                  <a:schemeClr val="accent1"/>
                </a:solidFill>
              </a:ln>
              <a:effectLst/>
            </c:spPr>
          </c:marker>
          <c:xVal>
            <c:numRef>
              <c:f>'Prod. A'!$B$19:$B$29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A'!$D$19:$D$29</c:f>
              <c:numCache>
                <c:formatCode>General</c:formatCode>
                <c:ptCount val="11"/>
                <c:pt idx="0">
                  <c:v>0</c:v>
                </c:pt>
                <c:pt idx="1">
                  <c:v>13.206805819987151</c:v>
                </c:pt>
                <c:pt idx="2">
                  <c:v>17.999582730922455</c:v>
                </c:pt>
                <c:pt idx="3">
                  <c:v>18.981380909007807</c:v>
                </c:pt>
                <c:pt idx="4">
                  <c:v>18.305265017357787</c:v>
                </c:pt>
                <c:pt idx="5">
                  <c:v>15.437085536295429</c:v>
                </c:pt>
                <c:pt idx="6">
                  <c:v>12.466207458997506</c:v>
                </c:pt>
                <c:pt idx="7">
                  <c:v>7.9186926188773485</c:v>
                </c:pt>
                <c:pt idx="8">
                  <c:v>5.0038984255693384</c:v>
                </c:pt>
                <c:pt idx="9">
                  <c:v>3.1607273634097504</c:v>
                </c:pt>
                <c:pt idx="10">
                  <c:v>1.9964194597829468</c:v>
                </c:pt>
              </c:numCache>
            </c:numRef>
          </c:yVal>
          <c:smooth val="1"/>
          <c:extLst>
            <c:ext xmlns:c16="http://schemas.microsoft.com/office/drawing/2014/chart" uri="{C3380CC4-5D6E-409C-BE32-E72D297353CC}">
              <c16:uniqueId val="{00000000-D8FB-45BC-BD69-14B819C957A7}"/>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reg2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A'!$D$34:$D$44</c:f>
              <c:numCache>
                <c:formatCode>General</c:formatCode>
                <c:ptCount val="11"/>
                <c:pt idx="0">
                  <c:v>0</c:v>
                </c:pt>
                <c:pt idx="1">
                  <c:v>13.604598035088845</c:v>
                </c:pt>
                <c:pt idx="2">
                  <c:v>18.54115339858506</c:v>
                </c:pt>
                <c:pt idx="3">
                  <c:v>19.552054829204248</c:v>
                </c:pt>
                <c:pt idx="4">
                  <c:v>18.855330194102436</c:v>
                </c:pt>
                <c:pt idx="5">
                  <c:v>15.900738253520874</c:v>
                </c:pt>
                <c:pt idx="6">
                  <c:v>12.84060228083078</c:v>
                </c:pt>
                <c:pt idx="7">
                  <c:v>8.1565806516412227</c:v>
                </c:pt>
                <c:pt idx="8">
                  <c:v>5.1542846591223137</c:v>
                </c:pt>
                <c:pt idx="9">
                  <c:v>3.2557602396034464</c:v>
                </c:pt>
                <c:pt idx="10">
                  <c:v>2.0564713268759438</c:v>
                </c:pt>
              </c:numCache>
            </c:numRef>
          </c:yVal>
          <c:smooth val="1"/>
          <c:extLst>
            <c:ext xmlns:c16="http://schemas.microsoft.com/office/drawing/2014/chart" uri="{C3380CC4-5D6E-409C-BE32-E72D297353CC}">
              <c16:uniqueId val="{00000000-BAE4-45C0-A85D-541B90C17963}"/>
            </c:ext>
          </c:extLst>
        </c:ser>
        <c:ser>
          <c:idx val="1"/>
          <c:order val="1"/>
          <c:tx>
            <c:v>2</c:v>
          </c:tx>
          <c:spPr>
            <a:ln w="19050" cap="rnd">
              <a:noFill/>
              <a:round/>
            </a:ln>
            <a:effectLst/>
          </c:spPr>
          <c:marker>
            <c:symbol val="circle"/>
            <c:size val="5"/>
            <c:spPr>
              <a:solidFill>
                <a:schemeClr val="accent2"/>
              </a:solidFill>
              <a:ln w="9525">
                <a:solidFill>
                  <a:schemeClr val="accent2"/>
                </a:solidFill>
              </a:ln>
              <a:effectLst/>
            </c:spPr>
          </c:marke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A'!$C$34:$C$44</c:f>
              <c:numCache>
                <c:formatCode>General</c:formatCode>
                <c:ptCount val="11"/>
                <c:pt idx="0">
                  <c:v>0</c:v>
                </c:pt>
                <c:pt idx="1">
                  <c:v>13.6</c:v>
                </c:pt>
                <c:pt idx="2">
                  <c:v>18.54</c:v>
                </c:pt>
                <c:pt idx="3">
                  <c:v>19.57</c:v>
                </c:pt>
                <c:pt idx="4">
                  <c:v>18.850000000000001</c:v>
                </c:pt>
                <c:pt idx="5">
                  <c:v>15.86</c:v>
                </c:pt>
                <c:pt idx="6">
                  <c:v>12.88</c:v>
                </c:pt>
                <c:pt idx="7">
                  <c:v>8.16</c:v>
                </c:pt>
                <c:pt idx="8">
                  <c:v>5.15</c:v>
                </c:pt>
                <c:pt idx="9">
                  <c:v>3.25</c:v>
                </c:pt>
                <c:pt idx="10">
                  <c:v>2.0499999999999998</c:v>
                </c:pt>
              </c:numCache>
            </c:numRef>
          </c:yVal>
          <c:smooth val="0"/>
          <c:extLst>
            <c:ext xmlns:c16="http://schemas.microsoft.com/office/drawing/2014/chart" uri="{C3380CC4-5D6E-409C-BE32-E72D297353CC}">
              <c16:uniqueId val="{00000001-BAE4-45C0-A85D-541B90C17963}"/>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A'!$D$49:$D$59</c:f>
              <c:numCache>
                <c:formatCode>General</c:formatCode>
                <c:ptCount val="11"/>
                <c:pt idx="0">
                  <c:v>0</c:v>
                </c:pt>
                <c:pt idx="1">
                  <c:v>12.807747386848373</c:v>
                </c:pt>
                <c:pt idx="2">
                  <c:v>17.457823600042602</c:v>
                </c:pt>
                <c:pt idx="3">
                  <c:v>18.411737067827982</c:v>
                </c:pt>
                <c:pt idx="4">
                  <c:v>17.757065447289783</c:v>
                </c:pt>
                <c:pt idx="5">
                  <c:v>14.975919522322309</c:v>
                </c:pt>
                <c:pt idx="6">
                  <c:v>12.094214037346934</c:v>
                </c:pt>
                <c:pt idx="7">
                  <c:v>7.6825996466520978</c:v>
                </c:pt>
                <c:pt idx="8">
                  <c:v>4.8547727895179182</c:v>
                </c:pt>
                <c:pt idx="9">
                  <c:v>3.0665671649707202</c:v>
                </c:pt>
                <c:pt idx="10">
                  <c:v>1.9369668491482392</c:v>
                </c:pt>
              </c:numCache>
            </c:numRef>
          </c:yVal>
          <c:smooth val="1"/>
          <c:extLst>
            <c:ext xmlns:c16="http://schemas.microsoft.com/office/drawing/2014/chart" uri="{C3380CC4-5D6E-409C-BE32-E72D297353CC}">
              <c16:uniqueId val="{00000000-F379-415F-B958-8CCCEB8BE66D}"/>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A'!$B$49:$B$59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A'!$C$49:$C$59</c:f>
              <c:numCache>
                <c:formatCode>General</c:formatCode>
                <c:ptCount val="11"/>
                <c:pt idx="0">
                  <c:v>0</c:v>
                </c:pt>
                <c:pt idx="1">
                  <c:v>12.8</c:v>
                </c:pt>
                <c:pt idx="2">
                  <c:v>17.46</c:v>
                </c:pt>
                <c:pt idx="3">
                  <c:v>18.43</c:v>
                </c:pt>
                <c:pt idx="4">
                  <c:v>17.75</c:v>
                </c:pt>
                <c:pt idx="5">
                  <c:v>14.94</c:v>
                </c:pt>
                <c:pt idx="6">
                  <c:v>12.13</c:v>
                </c:pt>
                <c:pt idx="7">
                  <c:v>7.68</c:v>
                </c:pt>
                <c:pt idx="8">
                  <c:v>4.8499999999999996</c:v>
                </c:pt>
                <c:pt idx="9">
                  <c:v>3.07</c:v>
                </c:pt>
                <c:pt idx="10">
                  <c:v>1.93</c:v>
                </c:pt>
              </c:numCache>
            </c:numRef>
          </c:yVal>
          <c:smooth val="0"/>
          <c:extLst>
            <c:ext xmlns:c16="http://schemas.microsoft.com/office/drawing/2014/chart" uri="{C3380CC4-5D6E-409C-BE32-E72D297353CC}">
              <c16:uniqueId val="{00000001-F379-415F-B958-8CCCEB8BE66D}"/>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A'!$D$64:$D$74</c:f>
              <c:numCache>
                <c:formatCode>General</c:formatCode>
                <c:ptCount val="11"/>
                <c:pt idx="0">
                  <c:v>0</c:v>
                </c:pt>
                <c:pt idx="1">
                  <c:v>12.545395335050317</c:v>
                </c:pt>
                <c:pt idx="2">
                  <c:v>17.100227467844363</c:v>
                </c:pt>
                <c:pt idx="3">
                  <c:v>18.034360013504568</c:v>
                </c:pt>
                <c:pt idx="4">
                  <c:v>17.392675219567199</c:v>
                </c:pt>
                <c:pt idx="5">
                  <c:v>14.667518369213374</c:v>
                </c:pt>
                <c:pt idx="6">
                  <c:v>11.844063391701907</c:v>
                </c:pt>
                <c:pt idx="7">
                  <c:v>7.5221622997522104</c:v>
                </c:pt>
                <c:pt idx="8">
                  <c:v>4.7523921469205037</c:v>
                </c:pt>
                <c:pt idx="9">
                  <c:v>3.0012653644537108</c:v>
                </c:pt>
                <c:pt idx="10">
                  <c:v>1.8953203479275131</c:v>
                </c:pt>
              </c:numCache>
            </c:numRef>
          </c:yVal>
          <c:smooth val="1"/>
          <c:extLst>
            <c:ext xmlns:c16="http://schemas.microsoft.com/office/drawing/2014/chart" uri="{C3380CC4-5D6E-409C-BE32-E72D297353CC}">
              <c16:uniqueId val="{00000000-DFEE-4F5E-B743-C47EE6B86CE7}"/>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A'!$B$64:$B$74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A'!$C$64:$C$74</c:f>
              <c:numCache>
                <c:formatCode>General</c:formatCode>
                <c:ptCount val="11"/>
                <c:pt idx="0">
                  <c:v>0</c:v>
                </c:pt>
                <c:pt idx="1">
                  <c:v>12.54</c:v>
                </c:pt>
                <c:pt idx="2">
                  <c:v>17.100000000000001</c:v>
                </c:pt>
                <c:pt idx="3">
                  <c:v>18.05</c:v>
                </c:pt>
                <c:pt idx="4">
                  <c:v>17.39</c:v>
                </c:pt>
                <c:pt idx="5">
                  <c:v>14.63</c:v>
                </c:pt>
                <c:pt idx="6">
                  <c:v>11.88</c:v>
                </c:pt>
                <c:pt idx="7">
                  <c:v>7.52</c:v>
                </c:pt>
                <c:pt idx="8">
                  <c:v>4.75</c:v>
                </c:pt>
                <c:pt idx="9">
                  <c:v>3</c:v>
                </c:pt>
                <c:pt idx="10">
                  <c:v>1.89</c:v>
                </c:pt>
              </c:numCache>
            </c:numRef>
          </c:yVal>
          <c:smooth val="0"/>
          <c:extLst>
            <c:ext xmlns:c16="http://schemas.microsoft.com/office/drawing/2014/chart" uri="{C3380CC4-5D6E-409C-BE32-E72D297353CC}">
              <c16:uniqueId val="{00000001-DFEE-4F5E-B743-C47EE6B86CE7}"/>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A'!$D$79:$D$89</c:f>
              <c:numCache>
                <c:formatCode>General</c:formatCode>
                <c:ptCount val="11"/>
                <c:pt idx="0">
                  <c:v>0</c:v>
                </c:pt>
                <c:pt idx="1">
                  <c:v>13.866489215232976</c:v>
                </c:pt>
                <c:pt idx="2">
                  <c:v>18.899987668445103</c:v>
                </c:pt>
                <c:pt idx="3">
                  <c:v>19.932014840120615</c:v>
                </c:pt>
                <c:pt idx="4">
                  <c:v>19.222892479425472</c:v>
                </c:pt>
                <c:pt idx="5">
                  <c:v>16.211981840736485</c:v>
                </c:pt>
                <c:pt idx="6">
                  <c:v>13.092577798949755</c:v>
                </c:pt>
                <c:pt idx="7">
                  <c:v>8.3171752655450337</c:v>
                </c:pt>
                <c:pt idx="8">
                  <c:v>5.2560542177585514</c:v>
                </c:pt>
                <c:pt idx="9">
                  <c:v>3.320221530720477</c:v>
                </c:pt>
                <c:pt idx="10">
                  <c:v>2.0972995377988153</c:v>
                </c:pt>
              </c:numCache>
            </c:numRef>
          </c:yVal>
          <c:smooth val="1"/>
          <c:extLst>
            <c:ext xmlns:c16="http://schemas.microsoft.com/office/drawing/2014/chart" uri="{C3380CC4-5D6E-409C-BE32-E72D297353CC}">
              <c16:uniqueId val="{00000000-D7BA-4D9A-9CE7-3F1938346113}"/>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A'!$B$79:$B$89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A'!$C$79:$C$89</c:f>
              <c:numCache>
                <c:formatCode>General</c:formatCode>
                <c:ptCount val="11"/>
                <c:pt idx="0">
                  <c:v>0</c:v>
                </c:pt>
                <c:pt idx="1">
                  <c:v>13.86</c:v>
                </c:pt>
                <c:pt idx="2">
                  <c:v>18.899999999999999</c:v>
                </c:pt>
                <c:pt idx="3">
                  <c:v>19.95</c:v>
                </c:pt>
                <c:pt idx="4">
                  <c:v>19.22</c:v>
                </c:pt>
                <c:pt idx="5">
                  <c:v>16.170000000000002</c:v>
                </c:pt>
                <c:pt idx="6">
                  <c:v>13.13</c:v>
                </c:pt>
                <c:pt idx="7">
                  <c:v>8.32</c:v>
                </c:pt>
                <c:pt idx="8">
                  <c:v>5.25</c:v>
                </c:pt>
                <c:pt idx="9">
                  <c:v>3.32</c:v>
                </c:pt>
                <c:pt idx="10">
                  <c:v>2.09</c:v>
                </c:pt>
              </c:numCache>
            </c:numRef>
          </c:yVal>
          <c:smooth val="0"/>
          <c:extLst>
            <c:ext xmlns:c16="http://schemas.microsoft.com/office/drawing/2014/chart" uri="{C3380CC4-5D6E-409C-BE32-E72D297353CC}">
              <c16:uniqueId val="{00000001-D7BA-4D9A-9CE7-3F1938346113}"/>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max val="25"/>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A'!$D$94:$D$104</c:f>
              <c:numCache>
                <c:formatCode>General</c:formatCode>
                <c:ptCount val="11"/>
                <c:pt idx="0">
                  <c:v>0</c:v>
                </c:pt>
                <c:pt idx="1">
                  <c:v>14.266041437411301</c:v>
                </c:pt>
                <c:pt idx="2">
                  <c:v>19.440741348562561</c:v>
                </c:pt>
                <c:pt idx="3">
                  <c:v>20.499234388659314</c:v>
                </c:pt>
                <c:pt idx="4">
                  <c:v>19.767761995749989</c:v>
                </c:pt>
                <c:pt idx="5">
                  <c:v>16.669241730543792</c:v>
                </c:pt>
                <c:pt idx="6">
                  <c:v>13.460885035037967</c:v>
                </c:pt>
                <c:pt idx="7">
                  <c:v>8.5504874978193293</c:v>
                </c:pt>
                <c:pt idx="8">
                  <c:v>5.4031903578143572</c:v>
                </c:pt>
                <c:pt idx="9">
                  <c:v>3.4129817236090045</c:v>
                </c:pt>
                <c:pt idx="10">
                  <c:v>2.1557775437909918</c:v>
                </c:pt>
              </c:numCache>
            </c:numRef>
          </c:yVal>
          <c:smooth val="1"/>
          <c:extLst>
            <c:ext xmlns:c16="http://schemas.microsoft.com/office/drawing/2014/chart" uri="{C3380CC4-5D6E-409C-BE32-E72D297353CC}">
              <c16:uniqueId val="{00000000-C515-4A31-AC2B-5CBB384FE68D}"/>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A'!$B$94:$B$104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A'!$C$94:$C$104</c:f>
              <c:numCache>
                <c:formatCode>General</c:formatCode>
                <c:ptCount val="11"/>
                <c:pt idx="0">
                  <c:v>0</c:v>
                </c:pt>
                <c:pt idx="1">
                  <c:v>14.26</c:v>
                </c:pt>
                <c:pt idx="2">
                  <c:v>19.440000000000001</c:v>
                </c:pt>
                <c:pt idx="3">
                  <c:v>20.52</c:v>
                </c:pt>
                <c:pt idx="4">
                  <c:v>19.760000000000002</c:v>
                </c:pt>
                <c:pt idx="5">
                  <c:v>16.63</c:v>
                </c:pt>
                <c:pt idx="6">
                  <c:v>13.5</c:v>
                </c:pt>
                <c:pt idx="7">
                  <c:v>8.5500000000000007</c:v>
                </c:pt>
                <c:pt idx="8">
                  <c:v>5.4</c:v>
                </c:pt>
                <c:pt idx="9">
                  <c:v>3.41</c:v>
                </c:pt>
                <c:pt idx="10">
                  <c:v>2.15</c:v>
                </c:pt>
              </c:numCache>
            </c:numRef>
          </c:yVal>
          <c:smooth val="0"/>
          <c:extLst>
            <c:ext xmlns:c16="http://schemas.microsoft.com/office/drawing/2014/chart" uri="{C3380CC4-5D6E-409C-BE32-E72D297353CC}">
              <c16:uniqueId val="{00000001-C515-4A31-AC2B-5CBB384FE68D}"/>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max val="25"/>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A'!$B$109:$B$119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A'!$D$109:$D$119</c:f>
              <c:numCache>
                <c:formatCode>General</c:formatCode>
                <c:ptCount val="11"/>
                <c:pt idx="0">
                  <c:v>0</c:v>
                </c:pt>
                <c:pt idx="1">
                  <c:v>12.147616907653418</c:v>
                </c:pt>
                <c:pt idx="2">
                  <c:v>16.558453176767948</c:v>
                </c:pt>
                <c:pt idx="3">
                  <c:v>17.463531551186243</c:v>
                </c:pt>
                <c:pt idx="4">
                  <c:v>16.842753964375994</c:v>
                </c:pt>
                <c:pt idx="5">
                  <c:v>14.204899682472403</c:v>
                </c:pt>
                <c:pt idx="6">
                  <c:v>11.471498867265645</c:v>
                </c:pt>
                <c:pt idx="7">
                  <c:v>7.2868734913476887</c:v>
                </c:pt>
                <c:pt idx="8">
                  <c:v>4.6045890544159453</c:v>
                </c:pt>
                <c:pt idx="9">
                  <c:v>2.9084606999733618</c:v>
                </c:pt>
                <c:pt idx="10">
                  <c:v>1.8370527944067101</c:v>
                </c:pt>
              </c:numCache>
            </c:numRef>
          </c:yVal>
          <c:smooth val="1"/>
          <c:extLst>
            <c:ext xmlns:c16="http://schemas.microsoft.com/office/drawing/2014/chart" uri="{C3380CC4-5D6E-409C-BE32-E72D297353CC}">
              <c16:uniqueId val="{00000000-8E61-4034-A7E9-64345D18F0B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A'!$B$109:$B$119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A'!$C$109:$C$119</c:f>
              <c:numCache>
                <c:formatCode>General</c:formatCode>
                <c:ptCount val="11"/>
                <c:pt idx="0">
                  <c:v>0</c:v>
                </c:pt>
                <c:pt idx="1">
                  <c:v>12.14</c:v>
                </c:pt>
                <c:pt idx="2">
                  <c:v>16.559999999999999</c:v>
                </c:pt>
                <c:pt idx="3">
                  <c:v>17.48</c:v>
                </c:pt>
                <c:pt idx="4">
                  <c:v>16.84</c:v>
                </c:pt>
                <c:pt idx="5">
                  <c:v>14.17</c:v>
                </c:pt>
                <c:pt idx="6">
                  <c:v>11.5</c:v>
                </c:pt>
                <c:pt idx="7">
                  <c:v>7.29</c:v>
                </c:pt>
                <c:pt idx="8">
                  <c:v>4.5999999999999996</c:v>
                </c:pt>
                <c:pt idx="9">
                  <c:v>2.91</c:v>
                </c:pt>
                <c:pt idx="10">
                  <c:v>1.83</c:v>
                </c:pt>
              </c:numCache>
            </c:numRef>
          </c:yVal>
          <c:smooth val="0"/>
          <c:extLst>
            <c:ext xmlns:c16="http://schemas.microsoft.com/office/drawing/2014/chart" uri="{C3380CC4-5D6E-409C-BE32-E72D297353CC}">
              <c16:uniqueId val="{00000001-8E61-4034-A7E9-64345D18F0B9}"/>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max val="25"/>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A'!$B$124:$B$134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A'!$D$124:$D$134</c:f>
              <c:numCache>
                <c:formatCode>General</c:formatCode>
                <c:ptCount val="11"/>
                <c:pt idx="0">
                  <c:v>0</c:v>
                </c:pt>
                <c:pt idx="1">
                  <c:v>12.677604135289043</c:v>
                </c:pt>
                <c:pt idx="2">
                  <c:v>17.279103815410899</c:v>
                </c:pt>
                <c:pt idx="3">
                  <c:v>18.221992018706239</c:v>
                </c:pt>
                <c:pt idx="4">
                  <c:v>17.572962483564019</c:v>
                </c:pt>
                <c:pt idx="5">
                  <c:v>14.818984305217738</c:v>
                </c:pt>
                <c:pt idx="6">
                  <c:v>11.966252035043375</c:v>
                </c:pt>
                <c:pt idx="7">
                  <c:v>7.599839732620433</c:v>
                </c:pt>
                <c:pt idx="8">
                  <c:v>4.8015591378456826</c:v>
                </c:pt>
                <c:pt idx="9">
                  <c:v>3.0323767927588059</c:v>
                </c:pt>
                <c:pt idx="10">
                  <c:v>1.9150062638567078</c:v>
                </c:pt>
              </c:numCache>
            </c:numRef>
          </c:yVal>
          <c:smooth val="1"/>
          <c:extLst>
            <c:ext xmlns:c16="http://schemas.microsoft.com/office/drawing/2014/chart" uri="{C3380CC4-5D6E-409C-BE32-E72D297353CC}">
              <c16:uniqueId val="{00000000-DFC1-4862-8CBC-665DF09C0C3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A'!$B$124:$B$134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A'!$C$124:$C$134</c:f>
              <c:numCache>
                <c:formatCode>General</c:formatCode>
                <c:ptCount val="11"/>
                <c:pt idx="0">
                  <c:v>0</c:v>
                </c:pt>
                <c:pt idx="1">
                  <c:v>12.67</c:v>
                </c:pt>
                <c:pt idx="2">
                  <c:v>17.28</c:v>
                </c:pt>
                <c:pt idx="3">
                  <c:v>18.239999999999998</c:v>
                </c:pt>
                <c:pt idx="4">
                  <c:v>17.57</c:v>
                </c:pt>
                <c:pt idx="5">
                  <c:v>14.78</c:v>
                </c:pt>
                <c:pt idx="6">
                  <c:v>12</c:v>
                </c:pt>
                <c:pt idx="7">
                  <c:v>7.6</c:v>
                </c:pt>
                <c:pt idx="8">
                  <c:v>4.8</c:v>
                </c:pt>
                <c:pt idx="9">
                  <c:v>3.03</c:v>
                </c:pt>
                <c:pt idx="10">
                  <c:v>1.91</c:v>
                </c:pt>
              </c:numCache>
            </c:numRef>
          </c:yVal>
          <c:smooth val="0"/>
          <c:extLst>
            <c:ext xmlns:c16="http://schemas.microsoft.com/office/drawing/2014/chart" uri="{C3380CC4-5D6E-409C-BE32-E72D297353CC}">
              <c16:uniqueId val="{00000001-DFC1-4862-8CBC-665DF09C0C30}"/>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max val="25"/>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A'!$B$139:$B$149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A'!$D$139:$D$149</c:f>
              <c:numCache>
                <c:formatCode>General</c:formatCode>
                <c:ptCount val="11"/>
                <c:pt idx="0">
                  <c:v>0</c:v>
                </c:pt>
                <c:pt idx="1">
                  <c:v>13.736012332698737</c:v>
                </c:pt>
                <c:pt idx="2">
                  <c:v>18.720088461424787</c:v>
                </c:pt>
                <c:pt idx="3">
                  <c:v>19.740809389610419</c:v>
                </c:pt>
                <c:pt idx="4">
                  <c:v>19.03760856434311</c:v>
                </c:pt>
                <c:pt idx="5">
                  <c:v>16.055211604536332</c:v>
                </c:pt>
                <c:pt idx="6">
                  <c:v>12.966166055050046</c:v>
                </c:pt>
                <c:pt idx="7">
                  <c:v>8.2375201704342977</c:v>
                </c:pt>
                <c:pt idx="8">
                  <c:v>5.2062034919648426</c:v>
                </c:pt>
                <c:pt idx="9">
                  <c:v>3.2890449025134401</c:v>
                </c:pt>
                <c:pt idx="10">
                  <c:v>2.0778046905582217</c:v>
                </c:pt>
              </c:numCache>
            </c:numRef>
          </c:yVal>
          <c:smooth val="1"/>
          <c:extLst>
            <c:ext xmlns:c16="http://schemas.microsoft.com/office/drawing/2014/chart" uri="{C3380CC4-5D6E-409C-BE32-E72D297353CC}">
              <c16:uniqueId val="{00000000-49C9-4135-9FD1-B8F6C9F6DE64}"/>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A'!$B$139:$B$149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A'!$C$139:$C$149</c:f>
              <c:numCache>
                <c:formatCode>General</c:formatCode>
                <c:ptCount val="11"/>
                <c:pt idx="0">
                  <c:v>0</c:v>
                </c:pt>
                <c:pt idx="1">
                  <c:v>13.73</c:v>
                </c:pt>
                <c:pt idx="2">
                  <c:v>18.72</c:v>
                </c:pt>
                <c:pt idx="3">
                  <c:v>19.760000000000002</c:v>
                </c:pt>
                <c:pt idx="4">
                  <c:v>19.03</c:v>
                </c:pt>
                <c:pt idx="5">
                  <c:v>16.02</c:v>
                </c:pt>
                <c:pt idx="6">
                  <c:v>13</c:v>
                </c:pt>
                <c:pt idx="7">
                  <c:v>8.24</c:v>
                </c:pt>
                <c:pt idx="8">
                  <c:v>5.2</c:v>
                </c:pt>
                <c:pt idx="9">
                  <c:v>3.29</c:v>
                </c:pt>
                <c:pt idx="10">
                  <c:v>2.0699999999999998</c:v>
                </c:pt>
              </c:numCache>
            </c:numRef>
          </c:yVal>
          <c:smooth val="0"/>
          <c:extLst>
            <c:ext xmlns:c16="http://schemas.microsoft.com/office/drawing/2014/chart" uri="{C3380CC4-5D6E-409C-BE32-E72D297353CC}">
              <c16:uniqueId val="{00000001-49C9-4135-9FD1-B8F6C9F6DE64}"/>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max val="25"/>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A'!$B$154:$B$164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A'!$D$154:$D$164</c:f>
              <c:numCache>
                <c:formatCode>General</c:formatCode>
                <c:ptCount val="11"/>
                <c:pt idx="0">
                  <c:v>0</c:v>
                </c:pt>
                <c:pt idx="1">
                  <c:v>13.584354455422144</c:v>
                </c:pt>
                <c:pt idx="2">
                  <c:v>18.519877129231482</c:v>
                </c:pt>
                <c:pt idx="3">
                  <c:v>19.532898402063111</c:v>
                </c:pt>
                <c:pt idx="4">
                  <c:v>18.837325035027987</c:v>
                </c:pt>
                <c:pt idx="5">
                  <c:v>15.881540141517174</c:v>
                </c:pt>
                <c:pt idx="6">
                  <c:v>12.818890825862354</c:v>
                </c:pt>
                <c:pt idx="7">
                  <c:v>8.1329264798659597</c:v>
                </c:pt>
                <c:pt idx="8">
                  <c:v>5.1327320581286804</c:v>
                </c:pt>
                <c:pt idx="9">
                  <c:v>3.23795057048086</c:v>
                </c:pt>
                <c:pt idx="10">
                  <c:v>2.0425733097343919</c:v>
                </c:pt>
              </c:numCache>
            </c:numRef>
          </c:yVal>
          <c:smooth val="1"/>
          <c:extLst>
            <c:ext xmlns:c16="http://schemas.microsoft.com/office/drawing/2014/chart" uri="{C3380CC4-5D6E-409C-BE32-E72D297353CC}">
              <c16:uniqueId val="{00000000-43EF-4BE2-A323-DB8F0E3ECAA2}"/>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A'!$B$154:$B$164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A'!$C$154:$C$164</c:f>
              <c:numCache>
                <c:formatCode>General</c:formatCode>
                <c:ptCount val="11"/>
                <c:pt idx="0">
                  <c:v>0</c:v>
                </c:pt>
                <c:pt idx="1">
                  <c:v>13.58</c:v>
                </c:pt>
                <c:pt idx="2">
                  <c:v>18.52</c:v>
                </c:pt>
                <c:pt idx="3">
                  <c:v>19.55</c:v>
                </c:pt>
                <c:pt idx="4">
                  <c:v>18.829999999999998</c:v>
                </c:pt>
                <c:pt idx="5">
                  <c:v>15.84</c:v>
                </c:pt>
                <c:pt idx="6">
                  <c:v>12.86</c:v>
                </c:pt>
                <c:pt idx="7">
                  <c:v>8.14</c:v>
                </c:pt>
                <c:pt idx="8">
                  <c:v>5.13</c:v>
                </c:pt>
                <c:pt idx="9">
                  <c:v>3.23</c:v>
                </c:pt>
                <c:pt idx="10">
                  <c:v>2.0299999999999998</c:v>
                </c:pt>
              </c:numCache>
            </c:numRef>
          </c:yVal>
          <c:smooth val="0"/>
          <c:extLst>
            <c:ext xmlns:c16="http://schemas.microsoft.com/office/drawing/2014/chart" uri="{C3380CC4-5D6E-409C-BE32-E72D297353CC}">
              <c16:uniqueId val="{00000001-43EF-4BE2-A323-DB8F0E3ECAA2}"/>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max val="25"/>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2"/>
          <c:order val="0"/>
          <c:xVal>
            <c:numRef>
              <c:f>'Prod. A'!$B$169:$B$179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A'!$D$169:$D$179</c:f>
              <c:numCache>
                <c:formatCode>General</c:formatCode>
                <c:ptCount val="11"/>
                <c:pt idx="0">
                  <c:v>0</c:v>
                </c:pt>
                <c:pt idx="1">
                  <c:v>13.846237337666315</c:v>
                </c:pt>
                <c:pt idx="2">
                  <c:v>18.87871818091514</c:v>
                </c:pt>
                <c:pt idx="3">
                  <c:v>19.912877449804771</c:v>
                </c:pt>
                <c:pt idx="4">
                  <c:v>19.2049103198969</c:v>
                </c:pt>
                <c:pt idx="5">
                  <c:v>16.192796618368593</c:v>
                </c:pt>
                <c:pt idx="6">
                  <c:v>13.070861087430899</c:v>
                </c:pt>
                <c:pt idx="7">
                  <c:v>8.2934890745599628</c:v>
                </c:pt>
                <c:pt idx="8">
                  <c:v>5.2344606882914899</c:v>
                </c:pt>
                <c:pt idx="9">
                  <c:v>3.3023722555158903</c:v>
                </c:pt>
                <c:pt idx="10">
                  <c:v>2.0833674749925488</c:v>
                </c:pt>
              </c:numCache>
            </c:numRef>
          </c:yVal>
          <c:smooth val="0"/>
          <c:extLst>
            <c:ext xmlns:c16="http://schemas.microsoft.com/office/drawing/2014/chart" uri="{C3380CC4-5D6E-409C-BE32-E72D297353CC}">
              <c16:uniqueId val="{00000006-8EEE-4B7A-8C88-9D66CE65B240}"/>
            </c:ext>
          </c:extLst>
        </c:ser>
        <c:ser>
          <c:idx val="3"/>
          <c:order val="1"/>
          <c:xVal>
            <c:numRef>
              <c:f>'Prod. A'!$B$169:$B$179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A'!$C$169:$C$179</c:f>
              <c:numCache>
                <c:formatCode>General</c:formatCode>
                <c:ptCount val="11"/>
                <c:pt idx="0">
                  <c:v>0</c:v>
                </c:pt>
                <c:pt idx="1">
                  <c:v>13.84</c:v>
                </c:pt>
                <c:pt idx="2">
                  <c:v>18.88</c:v>
                </c:pt>
                <c:pt idx="3">
                  <c:v>19.93</c:v>
                </c:pt>
                <c:pt idx="4">
                  <c:v>19.2</c:v>
                </c:pt>
                <c:pt idx="5">
                  <c:v>16.149999999999999</c:v>
                </c:pt>
                <c:pt idx="6">
                  <c:v>13.11</c:v>
                </c:pt>
                <c:pt idx="7">
                  <c:v>8.3000000000000007</c:v>
                </c:pt>
                <c:pt idx="8">
                  <c:v>5.23</c:v>
                </c:pt>
                <c:pt idx="9">
                  <c:v>3.3</c:v>
                </c:pt>
                <c:pt idx="10">
                  <c:v>2.0699999999999998</c:v>
                </c:pt>
              </c:numCache>
            </c:numRef>
          </c:yVal>
          <c:smooth val="0"/>
          <c:extLst>
            <c:ext xmlns:c16="http://schemas.microsoft.com/office/drawing/2014/chart" uri="{C3380CC4-5D6E-409C-BE32-E72D297353CC}">
              <c16:uniqueId val="{00000007-8EEE-4B7A-8C88-9D66CE65B240}"/>
            </c:ext>
          </c:extLst>
        </c:ser>
        <c:ser>
          <c:idx val="0"/>
          <c:order val="2"/>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A'!$B$169:$B$179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A'!$D$169:$D$179</c:f>
              <c:numCache>
                <c:formatCode>General</c:formatCode>
                <c:ptCount val="11"/>
                <c:pt idx="0">
                  <c:v>0</c:v>
                </c:pt>
                <c:pt idx="1">
                  <c:v>13.846237337666315</c:v>
                </c:pt>
                <c:pt idx="2">
                  <c:v>18.87871818091514</c:v>
                </c:pt>
                <c:pt idx="3">
                  <c:v>19.912877449804771</c:v>
                </c:pt>
                <c:pt idx="4">
                  <c:v>19.2049103198969</c:v>
                </c:pt>
                <c:pt idx="5">
                  <c:v>16.192796618368593</c:v>
                </c:pt>
                <c:pt idx="6">
                  <c:v>13.070861087430899</c:v>
                </c:pt>
                <c:pt idx="7">
                  <c:v>8.2934890745599628</c:v>
                </c:pt>
                <c:pt idx="8">
                  <c:v>5.2344606882914899</c:v>
                </c:pt>
                <c:pt idx="9">
                  <c:v>3.3023722555158903</c:v>
                </c:pt>
                <c:pt idx="10">
                  <c:v>2.0833674749925488</c:v>
                </c:pt>
              </c:numCache>
            </c:numRef>
          </c:yVal>
          <c:smooth val="1"/>
          <c:extLst>
            <c:ext xmlns:c16="http://schemas.microsoft.com/office/drawing/2014/chart" uri="{C3380CC4-5D6E-409C-BE32-E72D297353CC}">
              <c16:uniqueId val="{00000003-8EEE-4B7A-8C88-9D66CE65B240}"/>
            </c:ext>
          </c:extLst>
        </c:ser>
        <c:ser>
          <c:idx val="1"/>
          <c:order val="3"/>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A'!$B$169:$B$179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A'!$C$169:$C$179</c:f>
              <c:numCache>
                <c:formatCode>General</c:formatCode>
                <c:ptCount val="11"/>
                <c:pt idx="0">
                  <c:v>0</c:v>
                </c:pt>
                <c:pt idx="1">
                  <c:v>13.84</c:v>
                </c:pt>
                <c:pt idx="2">
                  <c:v>18.88</c:v>
                </c:pt>
                <c:pt idx="3">
                  <c:v>19.93</c:v>
                </c:pt>
                <c:pt idx="4">
                  <c:v>19.2</c:v>
                </c:pt>
                <c:pt idx="5">
                  <c:v>16.149999999999999</c:v>
                </c:pt>
                <c:pt idx="6">
                  <c:v>13.11</c:v>
                </c:pt>
                <c:pt idx="7">
                  <c:v>8.3000000000000007</c:v>
                </c:pt>
                <c:pt idx="8">
                  <c:v>5.23</c:v>
                </c:pt>
                <c:pt idx="9">
                  <c:v>3.3</c:v>
                </c:pt>
                <c:pt idx="10">
                  <c:v>2.0699999999999998</c:v>
                </c:pt>
              </c:numCache>
            </c:numRef>
          </c:yVal>
          <c:smooth val="0"/>
          <c:extLst>
            <c:ext xmlns:c16="http://schemas.microsoft.com/office/drawing/2014/chart" uri="{C3380CC4-5D6E-409C-BE32-E72D297353CC}">
              <c16:uniqueId val="{00000005-8EEE-4B7A-8C88-9D66CE65B240}"/>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max val="25"/>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plotArea>
    <c:plotVisOnly val="1"/>
    <c:dispBlanksAs val="gap"/>
    <c:showDLblsOverMax val="0"/>
  </c:chart>
  <c:txPr>
    <a:bodyPr/>
    <a:lstStyle/>
    <a:p>
      <a:pPr>
        <a:defRPr/>
      </a:pPr>
      <a:endParaRPr lang="es-CO"/>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2"/>
          <c:order val="0"/>
          <c:xVal>
            <c:numRef>
              <c:f>'Prod. A'!$B$169:$B$179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A'!$D$184:$D$194</c:f>
              <c:numCache>
                <c:formatCode>General</c:formatCode>
                <c:ptCount val="11"/>
                <c:pt idx="0">
                  <c:v>0</c:v>
                </c:pt>
                <c:pt idx="1">
                  <c:v>13.583491757323273</c:v>
                </c:pt>
                <c:pt idx="2">
                  <c:v>18.51992055571316</c:v>
                </c:pt>
                <c:pt idx="3">
                  <c:v>19.533620216957729</c:v>
                </c:pt>
                <c:pt idx="4">
                  <c:v>18.838186083222482</c:v>
                </c:pt>
                <c:pt idx="5">
                  <c:v>15.881675015282964</c:v>
                </c:pt>
                <c:pt idx="6">
                  <c:v>12.817985043830046</c:v>
                </c:pt>
                <c:pt idx="7">
                  <c:v>8.1307046175832962</c:v>
                </c:pt>
                <c:pt idx="8">
                  <c:v>5.1302212136058305</c:v>
                </c:pt>
                <c:pt idx="9">
                  <c:v>3.2356621207208764</c:v>
                </c:pt>
                <c:pt idx="10">
                  <c:v>2.0406850298041026</c:v>
                </c:pt>
              </c:numCache>
            </c:numRef>
          </c:yVal>
          <c:smooth val="0"/>
          <c:extLst>
            <c:ext xmlns:c16="http://schemas.microsoft.com/office/drawing/2014/chart" uri="{C3380CC4-5D6E-409C-BE32-E72D297353CC}">
              <c16:uniqueId val="{00000000-4C5F-4BD7-93EE-6917CD528B3A}"/>
            </c:ext>
          </c:extLst>
        </c:ser>
        <c:ser>
          <c:idx val="0"/>
          <c:order val="1"/>
          <c:xVal>
            <c:numRef>
              <c:f>'Prod. A'!$B$169:$B$179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A'!$D$169:$D$179</c:f>
              <c:numCache>
                <c:formatCode>General</c:formatCode>
                <c:ptCount val="11"/>
                <c:pt idx="0">
                  <c:v>0</c:v>
                </c:pt>
                <c:pt idx="1">
                  <c:v>13.846237337666315</c:v>
                </c:pt>
                <c:pt idx="2">
                  <c:v>18.87871818091514</c:v>
                </c:pt>
                <c:pt idx="3">
                  <c:v>19.912877449804771</c:v>
                </c:pt>
                <c:pt idx="4">
                  <c:v>19.2049103198969</c:v>
                </c:pt>
                <c:pt idx="5">
                  <c:v>16.192796618368593</c:v>
                </c:pt>
                <c:pt idx="6">
                  <c:v>13.070861087430899</c:v>
                </c:pt>
                <c:pt idx="7">
                  <c:v>8.2934890745599628</c:v>
                </c:pt>
                <c:pt idx="8">
                  <c:v>5.2344606882914899</c:v>
                </c:pt>
                <c:pt idx="9">
                  <c:v>3.3023722555158903</c:v>
                </c:pt>
                <c:pt idx="10">
                  <c:v>2.0833674749925488</c:v>
                </c:pt>
              </c:numCache>
            </c:numRef>
          </c:yVal>
          <c:smooth val="1"/>
          <c:extLst>
            <c:ext xmlns:c16="http://schemas.microsoft.com/office/drawing/2014/chart" uri="{C3380CC4-5D6E-409C-BE32-E72D297353CC}">
              <c16:uniqueId val="{00000002-4C5F-4BD7-93EE-6917CD528B3A}"/>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max val="25"/>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plotArea>
    <c:plotVisOnly val="1"/>
    <c:dispBlanksAs val="gap"/>
    <c:showDLblsOverMax val="0"/>
  </c:chart>
  <c:txPr>
    <a:bodyPr/>
    <a:lstStyle/>
    <a:p>
      <a:pPr>
        <a:defRPr/>
      </a:pPr>
      <a:endParaRPr lang="es-CO"/>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B'!$B$20:$B$30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B'!$D$20:$D$30</c:f>
              <c:numCache>
                <c:formatCode>General</c:formatCode>
                <c:ptCount val="11"/>
                <c:pt idx="0">
                  <c:v>0</c:v>
                </c:pt>
                <c:pt idx="1">
                  <c:v>18.699630951817205</c:v>
                </c:pt>
                <c:pt idx="2">
                  <c:v>21.290372527489932</c:v>
                </c:pt>
                <c:pt idx="3">
                  <c:v>20.122110365267179</c:v>
                </c:pt>
                <c:pt idx="4">
                  <c:v>18.221471233574587</c:v>
                </c:pt>
                <c:pt idx="5">
                  <c:v>14.562468229918018</c:v>
                </c:pt>
                <c:pt idx="6">
                  <c:v>11.579717515891403</c:v>
                </c:pt>
                <c:pt idx="7">
                  <c:v>7.3160410844744783</c:v>
                </c:pt>
                <c:pt idx="8">
                  <c:v>4.6221007366202747</c:v>
                </c:pt>
                <c:pt idx="9">
                  <c:v>2.9201327130800045</c:v>
                </c:pt>
                <c:pt idx="10">
                  <c:v>1.8448700142522869</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B'!$B$20:$B$30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B'!$C$20:$C$30</c:f>
              <c:numCache>
                <c:formatCode>General</c:formatCode>
                <c:ptCount val="11"/>
                <c:pt idx="0">
                  <c:v>0</c:v>
                </c:pt>
                <c:pt idx="1">
                  <c:v>18.7</c:v>
                </c:pt>
                <c:pt idx="2">
                  <c:v>21.3</c:v>
                </c:pt>
                <c:pt idx="3">
                  <c:v>20.100000000000001</c:v>
                </c:pt>
                <c:pt idx="4">
                  <c:v>18.2</c:v>
                </c:pt>
                <c:pt idx="5">
                  <c:v>14.6</c:v>
                </c:pt>
                <c:pt idx="6">
                  <c:v>11.6</c:v>
                </c:pt>
                <c:pt idx="7">
                  <c:v>7.31</c:v>
                </c:pt>
                <c:pt idx="8">
                  <c:v>4.6100000000000003</c:v>
                </c:pt>
                <c:pt idx="9">
                  <c:v>2.91</c:v>
                </c:pt>
                <c:pt idx="10">
                  <c:v>1.83</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a:t>
                </a:r>
                <a:r>
                  <a:rPr lang="es-CO" baseline="0"/>
                  <a:t> (</a:t>
                </a:r>
                <a:r>
                  <a:rPr lang="el-GR" baseline="0"/>
                  <a:t>μ</a:t>
                </a:r>
                <a:r>
                  <a:rPr lang="es-ES" baseline="0"/>
                  <a:t>g/mL)</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B'!$B$35:$B$45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B'!$D$35:$D$45</c:f>
              <c:numCache>
                <c:formatCode>General</c:formatCode>
                <c:ptCount val="11"/>
                <c:pt idx="0">
                  <c:v>0</c:v>
                </c:pt>
                <c:pt idx="1">
                  <c:v>19.448933632263202</c:v>
                </c:pt>
                <c:pt idx="2">
                  <c:v>22.141208020376926</c:v>
                </c:pt>
                <c:pt idx="3">
                  <c:v>20.92499651968609</c:v>
                </c:pt>
                <c:pt idx="4">
                  <c:v>18.947793992889416</c:v>
                </c:pt>
                <c:pt idx="5">
                  <c:v>15.142124144104162</c:v>
                </c:pt>
                <c:pt idx="6">
                  <c:v>12.040079057273269</c:v>
                </c:pt>
                <c:pt idx="7">
                  <c:v>7.6061934681470369</c:v>
                </c:pt>
                <c:pt idx="8">
                  <c:v>4.8049684533546495</c:v>
                </c:pt>
                <c:pt idx="9">
                  <c:v>3.0353838997112179</c:v>
                </c:pt>
                <c:pt idx="10">
                  <c:v>1.9175059102176772</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B'!$B$35:$B$45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B'!$C$35:$C$45</c:f>
              <c:numCache>
                <c:formatCode>General</c:formatCode>
                <c:ptCount val="11"/>
                <c:pt idx="0">
                  <c:v>0</c:v>
                </c:pt>
                <c:pt idx="1">
                  <c:v>19.45</c:v>
                </c:pt>
                <c:pt idx="2">
                  <c:v>22.15</c:v>
                </c:pt>
                <c:pt idx="3">
                  <c:v>20.9</c:v>
                </c:pt>
                <c:pt idx="4">
                  <c:v>18.93</c:v>
                </c:pt>
                <c:pt idx="5">
                  <c:v>15.18</c:v>
                </c:pt>
                <c:pt idx="6">
                  <c:v>12.06</c:v>
                </c:pt>
                <c:pt idx="7">
                  <c:v>7.6</c:v>
                </c:pt>
                <c:pt idx="8">
                  <c:v>4.79</c:v>
                </c:pt>
                <c:pt idx="9">
                  <c:v>3.03</c:v>
                </c:pt>
                <c:pt idx="10">
                  <c:v>1.9</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 (</a:t>
                </a:r>
                <a:r>
                  <a:rPr lang="el-GR"/>
                  <a:t>μ</a:t>
                </a:r>
                <a:r>
                  <a:rPr lang="es-CO"/>
                  <a:t>g/mL)</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B'!$B$50:$B$60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B'!$D$50:$D$60</c:f>
              <c:numCache>
                <c:formatCode>General</c:formatCode>
                <c:ptCount val="11"/>
                <c:pt idx="0">
                  <c:v>0</c:v>
                </c:pt>
                <c:pt idx="1">
                  <c:v>17.950308944974438</c:v>
                </c:pt>
                <c:pt idx="2">
                  <c:v>20.439564625238301</c:v>
                </c:pt>
                <c:pt idx="3">
                  <c:v>19.319265058520593</c:v>
                </c:pt>
                <c:pt idx="4">
                  <c:v>17.495183638325912</c:v>
                </c:pt>
                <c:pt idx="5">
                  <c:v>13.982824694339632</c:v>
                </c:pt>
                <c:pt idx="6">
                  <c:v>11.119350249991838</c:v>
                </c:pt>
                <c:pt idx="7">
                  <c:v>7.0258650107356324</c:v>
                </c:pt>
                <c:pt idx="8">
                  <c:v>4.4392054347814218</c:v>
                </c:pt>
                <c:pt idx="9">
                  <c:v>2.8048561791180191</c:v>
                </c:pt>
                <c:pt idx="10">
                  <c:v>1.7722131340137228</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B'!$B$50:$B$60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B'!$C$50:$C$60</c:f>
              <c:numCache>
                <c:formatCode>General</c:formatCode>
                <c:ptCount val="11"/>
                <c:pt idx="0">
                  <c:v>0</c:v>
                </c:pt>
                <c:pt idx="1">
                  <c:v>17.95</c:v>
                </c:pt>
                <c:pt idx="2">
                  <c:v>20.45</c:v>
                </c:pt>
                <c:pt idx="3">
                  <c:v>19.3</c:v>
                </c:pt>
                <c:pt idx="4">
                  <c:v>17.47</c:v>
                </c:pt>
                <c:pt idx="5">
                  <c:v>14.02</c:v>
                </c:pt>
                <c:pt idx="6">
                  <c:v>11.14</c:v>
                </c:pt>
                <c:pt idx="7">
                  <c:v>7.02</c:v>
                </c:pt>
                <c:pt idx="8">
                  <c:v>4.43</c:v>
                </c:pt>
                <c:pt idx="9">
                  <c:v>2.79</c:v>
                </c:pt>
                <c:pt idx="10">
                  <c:v>1.76</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 (</a:t>
                </a:r>
                <a:r>
                  <a:rPr lang="el-GR"/>
                  <a:t>μ</a:t>
                </a:r>
                <a:r>
                  <a:rPr lang="es-CO"/>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B'!$B$65:$B$75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B'!$D$65:$D$75</c:f>
              <c:numCache>
                <c:formatCode>General</c:formatCode>
                <c:ptCount val="11"/>
                <c:pt idx="0">
                  <c:v>0</c:v>
                </c:pt>
                <c:pt idx="1">
                  <c:v>17.202089309168688</c:v>
                </c:pt>
                <c:pt idx="2">
                  <c:v>19.585555305527883</c:v>
                </c:pt>
                <c:pt idx="3">
                  <c:v>18.510998942294581</c:v>
                </c:pt>
                <c:pt idx="4">
                  <c:v>16.762665363021355</c:v>
                </c:pt>
                <c:pt idx="5">
                  <c:v>13.396792439880532</c:v>
                </c:pt>
                <c:pt idx="6">
                  <c:v>10.652949853082891</c:v>
                </c:pt>
                <c:pt idx="7">
                  <c:v>6.7306992054134316</c:v>
                </c:pt>
                <c:pt idx="8">
                  <c:v>4.2524144036896629</c:v>
                </c:pt>
                <c:pt idx="9">
                  <c:v>2.6866487496897298</c:v>
                </c:pt>
                <c:pt idx="10">
                  <c:v>1.6974078277384561</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B'!$B$65:$B$75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B'!$C$65:$C$75</c:f>
              <c:numCache>
                <c:formatCode>General</c:formatCode>
                <c:ptCount val="11"/>
                <c:pt idx="0">
                  <c:v>0</c:v>
                </c:pt>
                <c:pt idx="1">
                  <c:v>17.2</c:v>
                </c:pt>
                <c:pt idx="2">
                  <c:v>19.600000000000001</c:v>
                </c:pt>
                <c:pt idx="3">
                  <c:v>18.489999999999998</c:v>
                </c:pt>
                <c:pt idx="4">
                  <c:v>16.739999999999998</c:v>
                </c:pt>
                <c:pt idx="5">
                  <c:v>13.43</c:v>
                </c:pt>
                <c:pt idx="6">
                  <c:v>10.67</c:v>
                </c:pt>
                <c:pt idx="7">
                  <c:v>6.73</c:v>
                </c:pt>
                <c:pt idx="8">
                  <c:v>4.24</c:v>
                </c:pt>
                <c:pt idx="9">
                  <c:v>2.68</c:v>
                </c:pt>
                <c:pt idx="10">
                  <c:v>1.68</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 (</a:t>
                </a:r>
                <a:r>
                  <a:rPr lang="el-GR"/>
                  <a:t>μ</a:t>
                </a:r>
                <a:r>
                  <a:rPr lang="es-CO"/>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B'!$B$80:$B$90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B'!$D$80:$D$90</c:f>
              <c:numCache>
                <c:formatCode>General</c:formatCode>
                <c:ptCount val="11"/>
                <c:pt idx="0">
                  <c:v>0</c:v>
                </c:pt>
                <c:pt idx="1">
                  <c:v>20.196662013133896</c:v>
                </c:pt>
                <c:pt idx="2">
                  <c:v>22.995828579757877</c:v>
                </c:pt>
                <c:pt idx="3">
                  <c:v>21.734019237167807</c:v>
                </c:pt>
                <c:pt idx="4">
                  <c:v>19.680727395892223</c:v>
                </c:pt>
                <c:pt idx="5">
                  <c:v>15.727697891637714</c:v>
                </c:pt>
                <c:pt idx="6">
                  <c:v>12.50540108607205</c:v>
                </c:pt>
                <c:pt idx="7">
                  <c:v>7.8997627043174532</c:v>
                </c:pt>
                <c:pt idx="8">
                  <c:v>4.9901720925605426</c:v>
                </c:pt>
                <c:pt idx="9">
                  <c:v>3.1522228438510611</c:v>
                </c:pt>
                <c:pt idx="10">
                  <c:v>1.9912156657294433</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B'!$B$80:$B$90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B'!$C$80:$C$90</c:f>
              <c:numCache>
                <c:formatCode>General</c:formatCode>
                <c:ptCount val="11"/>
                <c:pt idx="0">
                  <c:v>0</c:v>
                </c:pt>
                <c:pt idx="1">
                  <c:v>20.2</c:v>
                </c:pt>
                <c:pt idx="2">
                  <c:v>23</c:v>
                </c:pt>
                <c:pt idx="3">
                  <c:v>21.71</c:v>
                </c:pt>
                <c:pt idx="4">
                  <c:v>19.66</c:v>
                </c:pt>
                <c:pt idx="5">
                  <c:v>15.77</c:v>
                </c:pt>
                <c:pt idx="6">
                  <c:v>12.53</c:v>
                </c:pt>
                <c:pt idx="7">
                  <c:v>7.89</c:v>
                </c:pt>
                <c:pt idx="8">
                  <c:v>4.9800000000000004</c:v>
                </c:pt>
                <c:pt idx="9">
                  <c:v>3.14</c:v>
                </c:pt>
                <c:pt idx="10">
                  <c:v>1.97</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a:t>
                </a:r>
                <a:r>
                  <a:rPr lang="es-CO" baseline="0"/>
                  <a:t> (horas)</a:t>
                </a:r>
                <a:endParaRPr lang="es-CO"/>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 (</a:t>
                </a:r>
                <a:r>
                  <a:rPr lang="el-GR"/>
                  <a:t>μ</a:t>
                </a:r>
                <a:r>
                  <a:rPr lang="es-CO"/>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B'!$B$95:$B$105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B'!$D$95:$D$105</c:f>
              <c:numCache>
                <c:formatCode>General</c:formatCode>
                <c:ptCount val="11"/>
                <c:pt idx="0">
                  <c:v>0</c:v>
                </c:pt>
                <c:pt idx="1">
                  <c:v>19.640535869304163</c:v>
                </c:pt>
                <c:pt idx="2">
                  <c:v>22.358722648203809</c:v>
                </c:pt>
                <c:pt idx="3">
                  <c:v>21.130693419188699</c:v>
                </c:pt>
                <c:pt idx="4">
                  <c:v>19.134502104501991</c:v>
                </c:pt>
                <c:pt idx="5">
                  <c:v>15.292320705185867</c:v>
                </c:pt>
                <c:pt idx="6">
                  <c:v>12.160357456620707</c:v>
                </c:pt>
                <c:pt idx="7">
                  <c:v>7.6832641029466346</c:v>
                </c:pt>
                <c:pt idx="8">
                  <c:v>4.85434188793523</c:v>
                </c:pt>
                <c:pt idx="9">
                  <c:v>3.0670077356664307</c:v>
                </c:pt>
                <c:pt idx="10">
                  <c:v>1.9377573019588938</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B'!$B$80:$B$90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B'!$C$95:$C$105</c:f>
              <c:numCache>
                <c:formatCode>General</c:formatCode>
                <c:ptCount val="11"/>
                <c:pt idx="0">
                  <c:v>0</c:v>
                </c:pt>
                <c:pt idx="1">
                  <c:v>19.64</c:v>
                </c:pt>
                <c:pt idx="2">
                  <c:v>22.37</c:v>
                </c:pt>
                <c:pt idx="3">
                  <c:v>21.11</c:v>
                </c:pt>
                <c:pt idx="4">
                  <c:v>19.11</c:v>
                </c:pt>
                <c:pt idx="5">
                  <c:v>15.33</c:v>
                </c:pt>
                <c:pt idx="6">
                  <c:v>12.18</c:v>
                </c:pt>
                <c:pt idx="7">
                  <c:v>7.68</c:v>
                </c:pt>
                <c:pt idx="8">
                  <c:v>4.84</c:v>
                </c:pt>
                <c:pt idx="9">
                  <c:v>3.06</c:v>
                </c:pt>
                <c:pt idx="10">
                  <c:v>1.92</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 (</a:t>
                </a:r>
                <a:r>
                  <a:rPr lang="el-GR"/>
                  <a:t>μ</a:t>
                </a:r>
                <a:r>
                  <a:rPr lang="es-CO"/>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B'!$B$110:$B$120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B'!$D$110:$D$120</c:f>
              <c:numCache>
                <c:formatCode>General</c:formatCode>
                <c:ptCount val="11"/>
                <c:pt idx="0">
                  <c:v>0</c:v>
                </c:pt>
                <c:pt idx="1">
                  <c:v>17.770016952034258</c:v>
                </c:pt>
                <c:pt idx="2">
                  <c:v>20.230502236932768</c:v>
                </c:pt>
                <c:pt idx="3">
                  <c:v>19.119246785401177</c:v>
                </c:pt>
                <c:pt idx="4">
                  <c:v>17.312398583268639</c:v>
                </c:pt>
                <c:pt idx="5">
                  <c:v>13.834539320636324</c:v>
                </c:pt>
                <c:pt idx="6">
                  <c:v>10.999790801266711</c:v>
                </c:pt>
                <c:pt idx="7">
                  <c:v>6.9482638788506934</c:v>
                </c:pt>
                <c:pt idx="8">
                  <c:v>4.3888758310779492</c:v>
                </c:pt>
                <c:pt idx="9">
                  <c:v>2.7722359869581203</c:v>
                </c:pt>
                <c:pt idx="10">
                  <c:v>1.751084481321532</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B'!$B$110:$B$120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B'!$C$110:$C$120</c:f>
              <c:numCache>
                <c:formatCode>General</c:formatCode>
                <c:ptCount val="11"/>
                <c:pt idx="0">
                  <c:v>0</c:v>
                </c:pt>
                <c:pt idx="1">
                  <c:v>17.77</c:v>
                </c:pt>
                <c:pt idx="2">
                  <c:v>20.239999999999998</c:v>
                </c:pt>
                <c:pt idx="3">
                  <c:v>19.100000000000001</c:v>
                </c:pt>
                <c:pt idx="4">
                  <c:v>17.29</c:v>
                </c:pt>
                <c:pt idx="5">
                  <c:v>13.87</c:v>
                </c:pt>
                <c:pt idx="6">
                  <c:v>11.02</c:v>
                </c:pt>
                <c:pt idx="7">
                  <c:v>6.94</c:v>
                </c:pt>
                <c:pt idx="8">
                  <c:v>4.38</c:v>
                </c:pt>
                <c:pt idx="9">
                  <c:v>2.76</c:v>
                </c:pt>
                <c:pt idx="10">
                  <c:v>1.74</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Tiempo (horas)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 (</a:t>
                </a:r>
                <a:r>
                  <a:rPr lang="el-GR"/>
                  <a:t>μ</a:t>
                </a:r>
                <a:r>
                  <a:rPr lang="es-CO"/>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B'!$B$125:$B$135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B'!$D$125:$D$135</c:f>
              <c:numCache>
                <c:formatCode>General</c:formatCode>
                <c:ptCount val="11"/>
                <c:pt idx="0">
                  <c:v>0</c:v>
                </c:pt>
                <c:pt idx="1">
                  <c:v>19.259422325078294</c:v>
                </c:pt>
                <c:pt idx="2">
                  <c:v>21.929350264084519</c:v>
                </c:pt>
                <c:pt idx="3">
                  <c:v>20.726838062848746</c:v>
                </c:pt>
                <c:pt idx="4">
                  <c:v>18.769475548671746</c:v>
                </c:pt>
                <c:pt idx="5">
                  <c:v>15.000780843931969</c:v>
                </c:pt>
                <c:pt idx="6">
                  <c:v>11.928465321120202</c:v>
                </c:pt>
                <c:pt idx="7">
                  <c:v>7.5366370438380832</c:v>
                </c:pt>
                <c:pt idx="8">
                  <c:v>4.761630519926709</c:v>
                </c:pt>
                <c:pt idx="9">
                  <c:v>3.0083869604779343</c:v>
                </c:pt>
                <c:pt idx="10">
                  <c:v>1.9006918019505872</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B'!$B$125:$B$135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B'!$C$125:$C$135</c:f>
              <c:numCache>
                <c:formatCode>General</c:formatCode>
                <c:ptCount val="11"/>
                <c:pt idx="0">
                  <c:v>0</c:v>
                </c:pt>
                <c:pt idx="1">
                  <c:v>19.260000000000002</c:v>
                </c:pt>
                <c:pt idx="2">
                  <c:v>21.94</c:v>
                </c:pt>
                <c:pt idx="3">
                  <c:v>20.7</c:v>
                </c:pt>
                <c:pt idx="4">
                  <c:v>18.75</c:v>
                </c:pt>
                <c:pt idx="5">
                  <c:v>15.04</c:v>
                </c:pt>
                <c:pt idx="6">
                  <c:v>11.95</c:v>
                </c:pt>
                <c:pt idx="7">
                  <c:v>7.53</c:v>
                </c:pt>
                <c:pt idx="8">
                  <c:v>4.75</c:v>
                </c:pt>
                <c:pt idx="9">
                  <c:v>3</c:v>
                </c:pt>
                <c:pt idx="10">
                  <c:v>1.88</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Título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 (</a:t>
                </a:r>
                <a:r>
                  <a:rPr lang="el-GR"/>
                  <a:t>μ</a:t>
                </a:r>
                <a:r>
                  <a:rPr lang="es-CO"/>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B'!$B$140:$B$150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B'!$D$140:$D$150</c:f>
              <c:numCache>
                <c:formatCode>General</c:formatCode>
                <c:ptCount val="11"/>
                <c:pt idx="0">
                  <c:v>0</c:v>
                </c:pt>
                <c:pt idx="1">
                  <c:v>18.139836853977947</c:v>
                </c:pt>
                <c:pt idx="2">
                  <c:v>20.651432696839024</c:v>
                </c:pt>
                <c:pt idx="3">
                  <c:v>19.517432390134864</c:v>
                </c:pt>
                <c:pt idx="4">
                  <c:v>17.673512797589911</c:v>
                </c:pt>
                <c:pt idx="5">
                  <c:v>14.124183782832025</c:v>
                </c:pt>
                <c:pt idx="6">
                  <c:v>11.23098297506459</c:v>
                </c:pt>
                <c:pt idx="7">
                  <c:v>7.0954415987293507</c:v>
                </c:pt>
                <c:pt idx="8">
                  <c:v>4.4825612004471722</c:v>
                </c:pt>
                <c:pt idx="9">
                  <c:v>2.8318675574437782</c:v>
                </c:pt>
                <c:pt idx="10">
                  <c:v>1.7890383409820907</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B'!$B$140:$B$150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B'!$C$140:$C$150</c:f>
              <c:numCache>
                <c:formatCode>General</c:formatCode>
                <c:ptCount val="11"/>
                <c:pt idx="0">
                  <c:v>0</c:v>
                </c:pt>
                <c:pt idx="1">
                  <c:v>18.14</c:v>
                </c:pt>
                <c:pt idx="2">
                  <c:v>20.66</c:v>
                </c:pt>
                <c:pt idx="3">
                  <c:v>19.5</c:v>
                </c:pt>
                <c:pt idx="4">
                  <c:v>17.649999999999999</c:v>
                </c:pt>
                <c:pt idx="5">
                  <c:v>14.16</c:v>
                </c:pt>
                <c:pt idx="6">
                  <c:v>11.25</c:v>
                </c:pt>
                <c:pt idx="7">
                  <c:v>7.09</c:v>
                </c:pt>
                <c:pt idx="8">
                  <c:v>4.47</c:v>
                </c:pt>
                <c:pt idx="9">
                  <c:v>2.82</c:v>
                </c:pt>
                <c:pt idx="10">
                  <c:v>1.78</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Título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 (</a:t>
                </a:r>
                <a:r>
                  <a:rPr lang="el-GR"/>
                  <a:t>μ</a:t>
                </a:r>
                <a:r>
                  <a:rPr lang="es-CO"/>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B'!$B$155:$B$165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B'!$D$155:$D$165</c:f>
              <c:numCache>
                <c:formatCode>General</c:formatCode>
                <c:ptCount val="11"/>
                <c:pt idx="0">
                  <c:v>0</c:v>
                </c:pt>
                <c:pt idx="1">
                  <c:v>19.427573124711582</c:v>
                </c:pt>
                <c:pt idx="2">
                  <c:v>22.122934460306794</c:v>
                </c:pt>
                <c:pt idx="3">
                  <c:v>20.907428303104659</c:v>
                </c:pt>
                <c:pt idx="4">
                  <c:v>18.928812723507303</c:v>
                </c:pt>
                <c:pt idx="5">
                  <c:v>15.119715518077596</c:v>
                </c:pt>
                <c:pt idx="6">
                  <c:v>12.015952270622305</c:v>
                </c:pt>
                <c:pt idx="7">
                  <c:v>7.5828998519253759</c:v>
                </c:pt>
                <c:pt idx="8">
                  <c:v>4.7851691437352706</c:v>
                </c:pt>
                <c:pt idx="9">
                  <c:v>3.0196678624733253</c:v>
                </c:pt>
                <c:pt idx="10">
                  <c:v>1.9055531193415942</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B'!$B$155:$B$165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B'!$C$155:$C$165</c:f>
              <c:numCache>
                <c:formatCode>General</c:formatCode>
                <c:ptCount val="11"/>
                <c:pt idx="0">
                  <c:v>0</c:v>
                </c:pt>
                <c:pt idx="1">
                  <c:v>19.43</c:v>
                </c:pt>
                <c:pt idx="2">
                  <c:v>22.13</c:v>
                </c:pt>
                <c:pt idx="3">
                  <c:v>20.88</c:v>
                </c:pt>
                <c:pt idx="4">
                  <c:v>18.91</c:v>
                </c:pt>
                <c:pt idx="5">
                  <c:v>15.16</c:v>
                </c:pt>
                <c:pt idx="6">
                  <c:v>12.04</c:v>
                </c:pt>
                <c:pt idx="7">
                  <c:v>7.58</c:v>
                </c:pt>
                <c:pt idx="8">
                  <c:v>4.7699999999999996</c:v>
                </c:pt>
                <c:pt idx="9">
                  <c:v>3.01</c:v>
                </c:pt>
                <c:pt idx="10">
                  <c:v>1.88</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Título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 (</a:t>
                </a:r>
                <a:r>
                  <a:rPr lang="el-GR"/>
                  <a:t>μ</a:t>
                </a:r>
                <a:r>
                  <a:rPr lang="es-CO"/>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B'!$B$170:$B$180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B'!$D$170:$D$180</c:f>
              <c:numCache>
                <c:formatCode>General</c:formatCode>
                <c:ptCount val="11"/>
                <c:pt idx="0">
                  <c:v>0</c:v>
                </c:pt>
                <c:pt idx="1">
                  <c:v>20.175283787194527</c:v>
                </c:pt>
                <c:pt idx="2">
                  <c:v>22.977534000057723</c:v>
                </c:pt>
                <c:pt idx="3">
                  <c:v>21.716436689783283</c:v>
                </c:pt>
                <c:pt idx="4">
                  <c:v>19.661738843027017</c:v>
                </c:pt>
                <c:pt idx="5">
                  <c:v>15.705291275240906</c:v>
                </c:pt>
                <c:pt idx="6">
                  <c:v>12.481281461271401</c:v>
                </c:pt>
                <c:pt idx="7">
                  <c:v>7.876480748832364</c:v>
                </c:pt>
                <c:pt idx="8">
                  <c:v>4.9703849419844168</c:v>
                </c:pt>
                <c:pt idx="9">
                  <c:v>3.1365177035665335</c:v>
                </c:pt>
                <c:pt idx="10">
                  <c:v>1.9792719089912876</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B'!$B$170:$B$180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B'!$C$170:$C$180</c:f>
              <c:numCache>
                <c:formatCode>General</c:formatCode>
                <c:ptCount val="11"/>
                <c:pt idx="0">
                  <c:v>0</c:v>
                </c:pt>
                <c:pt idx="1">
                  <c:v>20.18</c:v>
                </c:pt>
                <c:pt idx="2">
                  <c:v>22.98</c:v>
                </c:pt>
                <c:pt idx="3">
                  <c:v>21.69</c:v>
                </c:pt>
                <c:pt idx="4">
                  <c:v>19.64</c:v>
                </c:pt>
                <c:pt idx="5">
                  <c:v>15.75</c:v>
                </c:pt>
                <c:pt idx="6">
                  <c:v>12.51</c:v>
                </c:pt>
                <c:pt idx="7">
                  <c:v>7.87</c:v>
                </c:pt>
                <c:pt idx="8">
                  <c:v>4.96</c:v>
                </c:pt>
                <c:pt idx="9">
                  <c:v>3.12</c:v>
                </c:pt>
                <c:pt idx="10">
                  <c:v>1.95</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Título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 (</a:t>
                </a:r>
                <a:r>
                  <a:rPr lang="el-GR"/>
                  <a:t>μ</a:t>
                </a:r>
                <a:r>
                  <a:rPr lang="es-CO"/>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B'!$B$170:$B$180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B'!$D$185:$D$195</c:f>
              <c:numCache>
                <c:formatCode>General</c:formatCode>
                <c:ptCount val="11"/>
                <c:pt idx="0">
                  <c:v>0</c:v>
                </c:pt>
                <c:pt idx="1">
                  <c:v>17.928949139493476</c:v>
                </c:pt>
                <c:pt idx="2">
                  <c:v>20.421279470834428</c:v>
                </c:pt>
                <c:pt idx="3">
                  <c:v>19.301686240709092</c:v>
                </c:pt>
                <c:pt idx="4">
                  <c:v>17.476195415500559</c:v>
                </c:pt>
                <c:pt idx="5">
                  <c:v>13.960413453966321</c:v>
                </c:pt>
                <c:pt idx="6">
                  <c:v>11.09522201187894</c:v>
                </c:pt>
                <c:pt idx="7">
                  <c:v>7.0025692294692954</c:v>
                </c:pt>
                <c:pt idx="8">
                  <c:v>4.4194024698565704</c:v>
                </c:pt>
                <c:pt idx="9">
                  <c:v>2.7891354520989662</c:v>
                </c:pt>
                <c:pt idx="10">
                  <c:v>1.7602552864286707</c:v>
                </c:pt>
              </c:numCache>
            </c:numRef>
          </c:yVal>
          <c:smooth val="1"/>
          <c:extLst>
            <c:ext xmlns:c16="http://schemas.microsoft.com/office/drawing/2014/chart" uri="{C3380CC4-5D6E-409C-BE32-E72D297353CC}">
              <c16:uniqueId val="{00000000-C0BB-4DCE-BB72-7A2678CCB46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'Prod. B'!$B$185:$B$195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B'!$C$185:$C$195</c:f>
              <c:numCache>
                <c:formatCode>General</c:formatCode>
                <c:ptCount val="11"/>
                <c:pt idx="0">
                  <c:v>0</c:v>
                </c:pt>
                <c:pt idx="1">
                  <c:v>17.93</c:v>
                </c:pt>
                <c:pt idx="2">
                  <c:v>20.43</c:v>
                </c:pt>
                <c:pt idx="3">
                  <c:v>19.28</c:v>
                </c:pt>
                <c:pt idx="4">
                  <c:v>17.45</c:v>
                </c:pt>
                <c:pt idx="5">
                  <c:v>14</c:v>
                </c:pt>
                <c:pt idx="6">
                  <c:v>11.12</c:v>
                </c:pt>
                <c:pt idx="7">
                  <c:v>7</c:v>
                </c:pt>
                <c:pt idx="8">
                  <c:v>4.41</c:v>
                </c:pt>
                <c:pt idx="9">
                  <c:v>2.77</c:v>
                </c:pt>
                <c:pt idx="10">
                  <c:v>1.74</c:v>
                </c:pt>
              </c:numCache>
            </c:numRef>
          </c:yVal>
          <c:smooth val="0"/>
          <c:extLst>
            <c:ext xmlns:c16="http://schemas.microsoft.com/office/drawing/2014/chart" uri="{C3380CC4-5D6E-409C-BE32-E72D297353CC}">
              <c16:uniqueId val="{00000001-C0BB-4DCE-BB72-7A2678CCB461}"/>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Título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8816"/>
        <c:crosses val="autoZero"/>
        <c:crossBetween val="midCat"/>
      </c:valAx>
      <c:valAx>
        <c:axId val="350598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Cp (</a:t>
                </a:r>
                <a:r>
                  <a:rPr lang="el-GR"/>
                  <a:t>μ</a:t>
                </a:r>
                <a:r>
                  <a:rPr lang="es-CO"/>
                  <a:t>g/mL)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50595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Producto A</a:t>
            </a:r>
          </a:p>
        </c:rich>
      </c:tx>
      <c:layout/>
      <c:overlay val="0"/>
    </c:title>
    <c:autoTitleDeleted val="0"/>
    <c:plotArea>
      <c:layout/>
      <c:scatterChart>
        <c:scatterStyle val="lineMarker"/>
        <c:varyColors val="0"/>
        <c:ser>
          <c:idx val="1"/>
          <c:order val="0"/>
          <c:spPr>
            <a:ln w="6350" cap="rnd">
              <a:solidFill>
                <a:schemeClr val="accent1"/>
              </a:solidFill>
              <a:prstDash val="sysDash"/>
              <a:round/>
            </a:ln>
            <a:effectLst/>
          </c:spPr>
          <c:xVal>
            <c:numRef>
              <c:f>'Prod. A'!$B$19:$B$29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A'!$D$19:$D$29</c:f>
              <c:numCache>
                <c:formatCode>General</c:formatCode>
                <c:ptCount val="11"/>
                <c:pt idx="0">
                  <c:v>0</c:v>
                </c:pt>
                <c:pt idx="1">
                  <c:v>13.206805819987151</c:v>
                </c:pt>
                <c:pt idx="2">
                  <c:v>17.999582730922455</c:v>
                </c:pt>
                <c:pt idx="3">
                  <c:v>18.981380909007807</c:v>
                </c:pt>
                <c:pt idx="4">
                  <c:v>18.305265017357787</c:v>
                </c:pt>
                <c:pt idx="5">
                  <c:v>15.437085536295429</c:v>
                </c:pt>
                <c:pt idx="6">
                  <c:v>12.466207458997506</c:v>
                </c:pt>
                <c:pt idx="7">
                  <c:v>7.9186926188773485</c:v>
                </c:pt>
                <c:pt idx="8">
                  <c:v>5.0038984255693384</c:v>
                </c:pt>
                <c:pt idx="9">
                  <c:v>3.1607273634097504</c:v>
                </c:pt>
                <c:pt idx="10">
                  <c:v>1.9964194597829468</c:v>
                </c:pt>
              </c:numCache>
            </c:numRef>
          </c:yVal>
          <c:smooth val="0"/>
          <c:extLst>
            <c:ext xmlns:c16="http://schemas.microsoft.com/office/drawing/2014/chart" uri="{C3380CC4-5D6E-409C-BE32-E72D297353CC}">
              <c16:uniqueId val="{000000A9-5B2C-4A5D-8D5E-4C28019C42E9}"/>
            </c:ext>
          </c:extLst>
        </c:ser>
        <c:ser>
          <c:idx val="3"/>
          <c:order val="1"/>
          <c:tx>
            <c:v>reg2</c:v>
          </c:tx>
          <c:spPr>
            <a:ln w="19050" cap="rnd">
              <a:solidFill>
                <a:schemeClr val="accent1"/>
              </a:solidFill>
              <a:round/>
            </a:ln>
            <a:effectLst/>
          </c:spP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A'!$D$34:$D$44</c:f>
              <c:numCache>
                <c:formatCode>General</c:formatCode>
                <c:ptCount val="11"/>
                <c:pt idx="0">
                  <c:v>0</c:v>
                </c:pt>
                <c:pt idx="1">
                  <c:v>13.604598035088845</c:v>
                </c:pt>
                <c:pt idx="2">
                  <c:v>18.54115339858506</c:v>
                </c:pt>
                <c:pt idx="3">
                  <c:v>19.552054829204248</c:v>
                </c:pt>
                <c:pt idx="4">
                  <c:v>18.855330194102436</c:v>
                </c:pt>
                <c:pt idx="5">
                  <c:v>15.900738253520874</c:v>
                </c:pt>
                <c:pt idx="6">
                  <c:v>12.84060228083078</c:v>
                </c:pt>
                <c:pt idx="7">
                  <c:v>8.1565806516412227</c:v>
                </c:pt>
                <c:pt idx="8">
                  <c:v>5.1542846591223137</c:v>
                </c:pt>
                <c:pt idx="9">
                  <c:v>3.2557602396034464</c:v>
                </c:pt>
                <c:pt idx="10">
                  <c:v>2.0564713268759438</c:v>
                </c:pt>
              </c:numCache>
            </c:numRef>
          </c:yVal>
          <c:smooth val="0"/>
          <c:extLst>
            <c:ext xmlns:c16="http://schemas.microsoft.com/office/drawing/2014/chart" uri="{C3380CC4-5D6E-409C-BE32-E72D297353CC}">
              <c16:uniqueId val="{000000AA-5B2C-4A5D-8D5E-4C28019C42E9}"/>
            </c:ext>
          </c:extLst>
        </c:ser>
        <c:ser>
          <c:idx val="4"/>
          <c:order val="2"/>
          <c:tx>
            <c:v>2</c:v>
          </c:tx>
          <c:spPr>
            <a:ln w="19050" cap="rnd">
              <a:noFill/>
              <a:round/>
            </a:ln>
            <a:effectLst/>
          </c:spP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A'!$C$34:$C$44</c:f>
              <c:numCache>
                <c:formatCode>General</c:formatCode>
                <c:ptCount val="11"/>
                <c:pt idx="0">
                  <c:v>0</c:v>
                </c:pt>
                <c:pt idx="1">
                  <c:v>13.6</c:v>
                </c:pt>
                <c:pt idx="2">
                  <c:v>18.54</c:v>
                </c:pt>
                <c:pt idx="3">
                  <c:v>19.57</c:v>
                </c:pt>
                <c:pt idx="4">
                  <c:v>18.850000000000001</c:v>
                </c:pt>
                <c:pt idx="5">
                  <c:v>15.86</c:v>
                </c:pt>
                <c:pt idx="6">
                  <c:v>12.88</c:v>
                </c:pt>
                <c:pt idx="7">
                  <c:v>8.16</c:v>
                </c:pt>
                <c:pt idx="8">
                  <c:v>5.15</c:v>
                </c:pt>
                <c:pt idx="9">
                  <c:v>3.25</c:v>
                </c:pt>
                <c:pt idx="10">
                  <c:v>2.0499999999999998</c:v>
                </c:pt>
              </c:numCache>
            </c:numRef>
          </c:yVal>
          <c:smooth val="0"/>
          <c:extLst>
            <c:ext xmlns:c16="http://schemas.microsoft.com/office/drawing/2014/chart" uri="{C3380CC4-5D6E-409C-BE32-E72D297353CC}">
              <c16:uniqueId val="{000000AB-5B2C-4A5D-8D5E-4C28019C42E9}"/>
            </c:ext>
          </c:extLst>
        </c:ser>
        <c:ser>
          <c:idx val="5"/>
          <c:order val="3"/>
          <c:spPr>
            <a:ln w="19050" cap="rnd">
              <a:solidFill>
                <a:schemeClr val="accent1"/>
              </a:solidFill>
              <a:round/>
            </a:ln>
            <a:effectLst/>
          </c:spP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A'!$D$49:$D$59</c:f>
              <c:numCache>
                <c:formatCode>General</c:formatCode>
                <c:ptCount val="11"/>
                <c:pt idx="0">
                  <c:v>0</c:v>
                </c:pt>
                <c:pt idx="1">
                  <c:v>12.807747386848373</c:v>
                </c:pt>
                <c:pt idx="2">
                  <c:v>17.457823600042602</c:v>
                </c:pt>
                <c:pt idx="3">
                  <c:v>18.411737067827982</c:v>
                </c:pt>
                <c:pt idx="4">
                  <c:v>17.757065447289783</c:v>
                </c:pt>
                <c:pt idx="5">
                  <c:v>14.975919522322309</c:v>
                </c:pt>
                <c:pt idx="6">
                  <c:v>12.094214037346934</c:v>
                </c:pt>
                <c:pt idx="7">
                  <c:v>7.6825996466520978</c:v>
                </c:pt>
                <c:pt idx="8">
                  <c:v>4.8547727895179182</c:v>
                </c:pt>
                <c:pt idx="9">
                  <c:v>3.0665671649707202</c:v>
                </c:pt>
                <c:pt idx="10">
                  <c:v>1.9369668491482392</c:v>
                </c:pt>
              </c:numCache>
            </c:numRef>
          </c:yVal>
          <c:smooth val="0"/>
          <c:extLst>
            <c:ext xmlns:c16="http://schemas.microsoft.com/office/drawing/2014/chart" uri="{C3380CC4-5D6E-409C-BE32-E72D297353CC}">
              <c16:uniqueId val="{000000AC-5B2C-4A5D-8D5E-4C28019C42E9}"/>
            </c:ext>
          </c:extLst>
        </c:ser>
        <c:ser>
          <c:idx val="6"/>
          <c:order val="4"/>
          <c:spPr>
            <a:ln w="19050" cap="rnd">
              <a:solidFill>
                <a:schemeClr val="accent2"/>
              </a:solidFill>
              <a:round/>
            </a:ln>
            <a:effectLst/>
          </c:spPr>
          <c:xVal>
            <c:numRef>
              <c:f>'Prod. A'!$B$49:$B$59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A'!$C$49:$C$59</c:f>
              <c:numCache>
                <c:formatCode>General</c:formatCode>
                <c:ptCount val="11"/>
                <c:pt idx="0">
                  <c:v>0</c:v>
                </c:pt>
                <c:pt idx="1">
                  <c:v>12.8</c:v>
                </c:pt>
                <c:pt idx="2">
                  <c:v>17.46</c:v>
                </c:pt>
                <c:pt idx="3">
                  <c:v>18.43</c:v>
                </c:pt>
                <c:pt idx="4">
                  <c:v>17.75</c:v>
                </c:pt>
                <c:pt idx="5">
                  <c:v>14.94</c:v>
                </c:pt>
                <c:pt idx="6">
                  <c:v>12.13</c:v>
                </c:pt>
                <c:pt idx="7">
                  <c:v>7.68</c:v>
                </c:pt>
                <c:pt idx="8">
                  <c:v>4.8499999999999996</c:v>
                </c:pt>
                <c:pt idx="9">
                  <c:v>3.07</c:v>
                </c:pt>
                <c:pt idx="10">
                  <c:v>1.93</c:v>
                </c:pt>
              </c:numCache>
            </c:numRef>
          </c:yVal>
          <c:smooth val="0"/>
          <c:extLst>
            <c:ext xmlns:c16="http://schemas.microsoft.com/office/drawing/2014/chart" uri="{C3380CC4-5D6E-409C-BE32-E72D297353CC}">
              <c16:uniqueId val="{000000AD-5B2C-4A5D-8D5E-4C28019C42E9}"/>
            </c:ext>
          </c:extLst>
        </c:ser>
        <c:ser>
          <c:idx val="7"/>
          <c:order val="5"/>
          <c:spPr>
            <a:ln w="19050" cap="rnd">
              <a:solidFill>
                <a:schemeClr val="accent1"/>
              </a:solidFill>
              <a:round/>
            </a:ln>
            <a:effectLst/>
          </c:spP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A'!$D$64:$D$74</c:f>
              <c:numCache>
                <c:formatCode>General</c:formatCode>
                <c:ptCount val="11"/>
                <c:pt idx="0">
                  <c:v>0</c:v>
                </c:pt>
                <c:pt idx="1">
                  <c:v>12.545395335050317</c:v>
                </c:pt>
                <c:pt idx="2">
                  <c:v>17.100227467844363</c:v>
                </c:pt>
                <c:pt idx="3">
                  <c:v>18.034360013504568</c:v>
                </c:pt>
                <c:pt idx="4">
                  <c:v>17.392675219567199</c:v>
                </c:pt>
                <c:pt idx="5">
                  <c:v>14.667518369213374</c:v>
                </c:pt>
                <c:pt idx="6">
                  <c:v>11.844063391701907</c:v>
                </c:pt>
                <c:pt idx="7">
                  <c:v>7.5221622997522104</c:v>
                </c:pt>
                <c:pt idx="8">
                  <c:v>4.7523921469205037</c:v>
                </c:pt>
                <c:pt idx="9">
                  <c:v>3.0012653644537108</c:v>
                </c:pt>
                <c:pt idx="10">
                  <c:v>1.8953203479275131</c:v>
                </c:pt>
              </c:numCache>
            </c:numRef>
          </c:yVal>
          <c:smooth val="0"/>
          <c:extLst>
            <c:ext xmlns:c16="http://schemas.microsoft.com/office/drawing/2014/chart" uri="{C3380CC4-5D6E-409C-BE32-E72D297353CC}">
              <c16:uniqueId val="{000000AE-5B2C-4A5D-8D5E-4C28019C42E9}"/>
            </c:ext>
          </c:extLst>
        </c:ser>
        <c:ser>
          <c:idx val="8"/>
          <c:order val="6"/>
          <c:spPr>
            <a:ln w="19050" cap="rnd">
              <a:solidFill>
                <a:schemeClr val="accent2"/>
              </a:solidFill>
              <a:round/>
            </a:ln>
            <a:effectLst/>
          </c:spPr>
          <c:xVal>
            <c:numRef>
              <c:f>'Prod. A'!$B$64:$B$74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A'!$C$64:$C$74</c:f>
              <c:numCache>
                <c:formatCode>General</c:formatCode>
                <c:ptCount val="11"/>
                <c:pt idx="0">
                  <c:v>0</c:v>
                </c:pt>
                <c:pt idx="1">
                  <c:v>12.54</c:v>
                </c:pt>
                <c:pt idx="2">
                  <c:v>17.100000000000001</c:v>
                </c:pt>
                <c:pt idx="3">
                  <c:v>18.05</c:v>
                </c:pt>
                <c:pt idx="4">
                  <c:v>17.39</c:v>
                </c:pt>
                <c:pt idx="5">
                  <c:v>14.63</c:v>
                </c:pt>
                <c:pt idx="6">
                  <c:v>11.88</c:v>
                </c:pt>
                <c:pt idx="7">
                  <c:v>7.52</c:v>
                </c:pt>
                <c:pt idx="8">
                  <c:v>4.75</c:v>
                </c:pt>
                <c:pt idx="9">
                  <c:v>3</c:v>
                </c:pt>
                <c:pt idx="10">
                  <c:v>1.89</c:v>
                </c:pt>
              </c:numCache>
            </c:numRef>
          </c:yVal>
          <c:smooth val="0"/>
          <c:extLst>
            <c:ext xmlns:c16="http://schemas.microsoft.com/office/drawing/2014/chart" uri="{C3380CC4-5D6E-409C-BE32-E72D297353CC}">
              <c16:uniqueId val="{000000AF-5B2C-4A5D-8D5E-4C28019C42E9}"/>
            </c:ext>
          </c:extLst>
        </c:ser>
        <c:ser>
          <c:idx val="9"/>
          <c:order val="7"/>
          <c:spPr>
            <a:ln w="19050" cap="rnd">
              <a:solidFill>
                <a:schemeClr val="accent1"/>
              </a:solidFill>
              <a:round/>
            </a:ln>
            <a:effectLst/>
          </c:spP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A'!$D$79:$D$89</c:f>
              <c:numCache>
                <c:formatCode>General</c:formatCode>
                <c:ptCount val="11"/>
                <c:pt idx="0">
                  <c:v>0</c:v>
                </c:pt>
                <c:pt idx="1">
                  <c:v>13.866489215232976</c:v>
                </c:pt>
                <c:pt idx="2">
                  <c:v>18.899987668445103</c:v>
                </c:pt>
                <c:pt idx="3">
                  <c:v>19.932014840120615</c:v>
                </c:pt>
                <c:pt idx="4">
                  <c:v>19.222892479425472</c:v>
                </c:pt>
                <c:pt idx="5">
                  <c:v>16.211981840736485</c:v>
                </c:pt>
                <c:pt idx="6">
                  <c:v>13.092577798949755</c:v>
                </c:pt>
                <c:pt idx="7">
                  <c:v>8.3171752655450337</c:v>
                </c:pt>
                <c:pt idx="8">
                  <c:v>5.2560542177585514</c:v>
                </c:pt>
                <c:pt idx="9">
                  <c:v>3.320221530720477</c:v>
                </c:pt>
                <c:pt idx="10">
                  <c:v>2.0972995377988153</c:v>
                </c:pt>
              </c:numCache>
            </c:numRef>
          </c:yVal>
          <c:smooth val="0"/>
          <c:extLst>
            <c:ext xmlns:c16="http://schemas.microsoft.com/office/drawing/2014/chart" uri="{C3380CC4-5D6E-409C-BE32-E72D297353CC}">
              <c16:uniqueId val="{000000B0-5B2C-4A5D-8D5E-4C28019C42E9}"/>
            </c:ext>
          </c:extLst>
        </c:ser>
        <c:ser>
          <c:idx val="10"/>
          <c:order val="8"/>
          <c:spPr>
            <a:ln w="19050" cap="rnd">
              <a:solidFill>
                <a:schemeClr val="accent2"/>
              </a:solidFill>
              <a:round/>
            </a:ln>
            <a:effectLst/>
          </c:spPr>
          <c:xVal>
            <c:numRef>
              <c:f>'Prod. A'!$B$79:$B$89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A'!$C$79:$C$89</c:f>
              <c:numCache>
                <c:formatCode>General</c:formatCode>
                <c:ptCount val="11"/>
                <c:pt idx="0">
                  <c:v>0</c:v>
                </c:pt>
                <c:pt idx="1">
                  <c:v>13.86</c:v>
                </c:pt>
                <c:pt idx="2">
                  <c:v>18.899999999999999</c:v>
                </c:pt>
                <c:pt idx="3">
                  <c:v>19.95</c:v>
                </c:pt>
                <c:pt idx="4">
                  <c:v>19.22</c:v>
                </c:pt>
                <c:pt idx="5">
                  <c:v>16.170000000000002</c:v>
                </c:pt>
                <c:pt idx="6">
                  <c:v>13.13</c:v>
                </c:pt>
                <c:pt idx="7">
                  <c:v>8.32</c:v>
                </c:pt>
                <c:pt idx="8">
                  <c:v>5.25</c:v>
                </c:pt>
                <c:pt idx="9">
                  <c:v>3.32</c:v>
                </c:pt>
                <c:pt idx="10">
                  <c:v>2.09</c:v>
                </c:pt>
              </c:numCache>
            </c:numRef>
          </c:yVal>
          <c:smooth val="0"/>
          <c:extLst>
            <c:ext xmlns:c16="http://schemas.microsoft.com/office/drawing/2014/chart" uri="{C3380CC4-5D6E-409C-BE32-E72D297353CC}">
              <c16:uniqueId val="{000000B1-5B2C-4A5D-8D5E-4C28019C42E9}"/>
            </c:ext>
          </c:extLst>
        </c:ser>
        <c:ser>
          <c:idx val="11"/>
          <c:order val="9"/>
          <c:spPr>
            <a:ln w="19050" cap="rnd">
              <a:solidFill>
                <a:schemeClr val="accent1"/>
              </a:solidFill>
              <a:round/>
            </a:ln>
            <a:effectLst/>
          </c:spPr>
          <c:xVal>
            <c:numRef>
              <c:f>'Prod. A'!$B$34:$B$44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A'!$D$94:$D$104</c:f>
              <c:numCache>
                <c:formatCode>General</c:formatCode>
                <c:ptCount val="11"/>
                <c:pt idx="0">
                  <c:v>0</c:v>
                </c:pt>
                <c:pt idx="1">
                  <c:v>14.266041437411301</c:v>
                </c:pt>
                <c:pt idx="2">
                  <c:v>19.440741348562561</c:v>
                </c:pt>
                <c:pt idx="3">
                  <c:v>20.499234388659314</c:v>
                </c:pt>
                <c:pt idx="4">
                  <c:v>19.767761995749989</c:v>
                </c:pt>
                <c:pt idx="5">
                  <c:v>16.669241730543792</c:v>
                </c:pt>
                <c:pt idx="6">
                  <c:v>13.460885035037967</c:v>
                </c:pt>
                <c:pt idx="7">
                  <c:v>8.5504874978193293</c:v>
                </c:pt>
                <c:pt idx="8">
                  <c:v>5.4031903578143572</c:v>
                </c:pt>
                <c:pt idx="9">
                  <c:v>3.4129817236090045</c:v>
                </c:pt>
                <c:pt idx="10">
                  <c:v>2.1557775437909918</c:v>
                </c:pt>
              </c:numCache>
            </c:numRef>
          </c:yVal>
          <c:smooth val="0"/>
          <c:extLst>
            <c:ext xmlns:c16="http://schemas.microsoft.com/office/drawing/2014/chart" uri="{C3380CC4-5D6E-409C-BE32-E72D297353CC}">
              <c16:uniqueId val="{000000B2-5B2C-4A5D-8D5E-4C28019C42E9}"/>
            </c:ext>
          </c:extLst>
        </c:ser>
        <c:ser>
          <c:idx val="12"/>
          <c:order val="10"/>
          <c:spPr>
            <a:ln w="19050" cap="rnd">
              <a:solidFill>
                <a:schemeClr val="accent2"/>
              </a:solidFill>
              <a:round/>
            </a:ln>
            <a:effectLst/>
          </c:spPr>
          <c:xVal>
            <c:numRef>
              <c:f>'Prod. A'!$B$94:$B$104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A'!$C$94:$C$104</c:f>
              <c:numCache>
                <c:formatCode>General</c:formatCode>
                <c:ptCount val="11"/>
                <c:pt idx="0">
                  <c:v>0</c:v>
                </c:pt>
                <c:pt idx="1">
                  <c:v>14.26</c:v>
                </c:pt>
                <c:pt idx="2">
                  <c:v>19.440000000000001</c:v>
                </c:pt>
                <c:pt idx="3">
                  <c:v>20.52</c:v>
                </c:pt>
                <c:pt idx="4">
                  <c:v>19.760000000000002</c:v>
                </c:pt>
                <c:pt idx="5">
                  <c:v>16.63</c:v>
                </c:pt>
                <c:pt idx="6">
                  <c:v>13.5</c:v>
                </c:pt>
                <c:pt idx="7">
                  <c:v>8.5500000000000007</c:v>
                </c:pt>
                <c:pt idx="8">
                  <c:v>5.4</c:v>
                </c:pt>
                <c:pt idx="9">
                  <c:v>3.41</c:v>
                </c:pt>
                <c:pt idx="10">
                  <c:v>2.15</c:v>
                </c:pt>
              </c:numCache>
            </c:numRef>
          </c:yVal>
          <c:smooth val="0"/>
          <c:extLst>
            <c:ext xmlns:c16="http://schemas.microsoft.com/office/drawing/2014/chart" uri="{C3380CC4-5D6E-409C-BE32-E72D297353CC}">
              <c16:uniqueId val="{000000B3-5B2C-4A5D-8D5E-4C28019C42E9}"/>
            </c:ext>
          </c:extLst>
        </c:ser>
        <c:ser>
          <c:idx val="13"/>
          <c:order val="11"/>
          <c:spPr>
            <a:ln w="19050" cap="rnd">
              <a:solidFill>
                <a:schemeClr val="accent1"/>
              </a:solidFill>
              <a:round/>
            </a:ln>
            <a:effectLst/>
          </c:spPr>
          <c:xVal>
            <c:numRef>
              <c:f>'Prod. A'!$B$109:$B$119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A'!$D$109:$D$119</c:f>
              <c:numCache>
                <c:formatCode>General</c:formatCode>
                <c:ptCount val="11"/>
                <c:pt idx="0">
                  <c:v>0</c:v>
                </c:pt>
                <c:pt idx="1">
                  <c:v>12.147616907653418</c:v>
                </c:pt>
                <c:pt idx="2">
                  <c:v>16.558453176767948</c:v>
                </c:pt>
                <c:pt idx="3">
                  <c:v>17.463531551186243</c:v>
                </c:pt>
                <c:pt idx="4">
                  <c:v>16.842753964375994</c:v>
                </c:pt>
                <c:pt idx="5">
                  <c:v>14.204899682472403</c:v>
                </c:pt>
                <c:pt idx="6">
                  <c:v>11.471498867265645</c:v>
                </c:pt>
                <c:pt idx="7">
                  <c:v>7.2868734913476887</c:v>
                </c:pt>
                <c:pt idx="8">
                  <c:v>4.6045890544159453</c:v>
                </c:pt>
                <c:pt idx="9">
                  <c:v>2.9084606999733618</c:v>
                </c:pt>
                <c:pt idx="10">
                  <c:v>1.8370527944067101</c:v>
                </c:pt>
              </c:numCache>
            </c:numRef>
          </c:yVal>
          <c:smooth val="0"/>
          <c:extLst>
            <c:ext xmlns:c16="http://schemas.microsoft.com/office/drawing/2014/chart" uri="{C3380CC4-5D6E-409C-BE32-E72D297353CC}">
              <c16:uniqueId val="{000000B4-5B2C-4A5D-8D5E-4C28019C42E9}"/>
            </c:ext>
          </c:extLst>
        </c:ser>
        <c:ser>
          <c:idx val="14"/>
          <c:order val="12"/>
          <c:spPr>
            <a:ln w="19050" cap="rnd">
              <a:solidFill>
                <a:schemeClr val="accent2"/>
              </a:solidFill>
              <a:round/>
            </a:ln>
            <a:effectLst/>
          </c:spPr>
          <c:xVal>
            <c:numRef>
              <c:f>'Prod. A'!$B$109:$B$119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A'!$C$109:$C$119</c:f>
              <c:numCache>
                <c:formatCode>General</c:formatCode>
                <c:ptCount val="11"/>
                <c:pt idx="0">
                  <c:v>0</c:v>
                </c:pt>
                <c:pt idx="1">
                  <c:v>12.14</c:v>
                </c:pt>
                <c:pt idx="2">
                  <c:v>16.559999999999999</c:v>
                </c:pt>
                <c:pt idx="3">
                  <c:v>17.48</c:v>
                </c:pt>
                <c:pt idx="4">
                  <c:v>16.84</c:v>
                </c:pt>
                <c:pt idx="5">
                  <c:v>14.17</c:v>
                </c:pt>
                <c:pt idx="6">
                  <c:v>11.5</c:v>
                </c:pt>
                <c:pt idx="7">
                  <c:v>7.29</c:v>
                </c:pt>
                <c:pt idx="8">
                  <c:v>4.5999999999999996</c:v>
                </c:pt>
                <c:pt idx="9">
                  <c:v>2.91</c:v>
                </c:pt>
                <c:pt idx="10">
                  <c:v>1.83</c:v>
                </c:pt>
              </c:numCache>
            </c:numRef>
          </c:yVal>
          <c:smooth val="0"/>
          <c:extLst>
            <c:ext xmlns:c16="http://schemas.microsoft.com/office/drawing/2014/chart" uri="{C3380CC4-5D6E-409C-BE32-E72D297353CC}">
              <c16:uniqueId val="{000000B5-5B2C-4A5D-8D5E-4C28019C42E9}"/>
            </c:ext>
          </c:extLst>
        </c:ser>
        <c:ser>
          <c:idx val="15"/>
          <c:order val="13"/>
          <c:spPr>
            <a:ln w="19050" cap="rnd">
              <a:solidFill>
                <a:schemeClr val="accent1"/>
              </a:solidFill>
              <a:round/>
            </a:ln>
            <a:effectLst/>
          </c:spPr>
          <c:xVal>
            <c:numRef>
              <c:f>'Prod. A'!$B$124:$B$134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A'!$D$124:$D$134</c:f>
              <c:numCache>
                <c:formatCode>General</c:formatCode>
                <c:ptCount val="11"/>
                <c:pt idx="0">
                  <c:v>0</c:v>
                </c:pt>
                <c:pt idx="1">
                  <c:v>12.677604135289043</c:v>
                </c:pt>
                <c:pt idx="2">
                  <c:v>17.279103815410899</c:v>
                </c:pt>
                <c:pt idx="3">
                  <c:v>18.221992018706239</c:v>
                </c:pt>
                <c:pt idx="4">
                  <c:v>17.572962483564019</c:v>
                </c:pt>
                <c:pt idx="5">
                  <c:v>14.818984305217738</c:v>
                </c:pt>
                <c:pt idx="6">
                  <c:v>11.966252035043375</c:v>
                </c:pt>
                <c:pt idx="7">
                  <c:v>7.599839732620433</c:v>
                </c:pt>
                <c:pt idx="8">
                  <c:v>4.8015591378456826</c:v>
                </c:pt>
                <c:pt idx="9">
                  <c:v>3.0323767927588059</c:v>
                </c:pt>
                <c:pt idx="10">
                  <c:v>1.9150062638567078</c:v>
                </c:pt>
              </c:numCache>
            </c:numRef>
          </c:yVal>
          <c:smooth val="0"/>
          <c:extLst>
            <c:ext xmlns:c16="http://schemas.microsoft.com/office/drawing/2014/chart" uri="{C3380CC4-5D6E-409C-BE32-E72D297353CC}">
              <c16:uniqueId val="{000000B6-5B2C-4A5D-8D5E-4C28019C42E9}"/>
            </c:ext>
          </c:extLst>
        </c:ser>
        <c:ser>
          <c:idx val="16"/>
          <c:order val="14"/>
          <c:spPr>
            <a:ln w="19050" cap="rnd">
              <a:solidFill>
                <a:schemeClr val="accent2"/>
              </a:solidFill>
              <a:round/>
            </a:ln>
            <a:effectLst/>
          </c:spPr>
          <c:xVal>
            <c:numRef>
              <c:f>'Prod. A'!$B$124:$B$134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A'!$C$124:$C$134</c:f>
              <c:numCache>
                <c:formatCode>General</c:formatCode>
                <c:ptCount val="11"/>
                <c:pt idx="0">
                  <c:v>0</c:v>
                </c:pt>
                <c:pt idx="1">
                  <c:v>12.67</c:v>
                </c:pt>
                <c:pt idx="2">
                  <c:v>17.28</c:v>
                </c:pt>
                <c:pt idx="3">
                  <c:v>18.239999999999998</c:v>
                </c:pt>
                <c:pt idx="4">
                  <c:v>17.57</c:v>
                </c:pt>
                <c:pt idx="5">
                  <c:v>14.78</c:v>
                </c:pt>
                <c:pt idx="6">
                  <c:v>12</c:v>
                </c:pt>
                <c:pt idx="7">
                  <c:v>7.6</c:v>
                </c:pt>
                <c:pt idx="8">
                  <c:v>4.8</c:v>
                </c:pt>
                <c:pt idx="9">
                  <c:v>3.03</c:v>
                </c:pt>
                <c:pt idx="10">
                  <c:v>1.91</c:v>
                </c:pt>
              </c:numCache>
            </c:numRef>
          </c:yVal>
          <c:smooth val="0"/>
          <c:extLst>
            <c:ext xmlns:c16="http://schemas.microsoft.com/office/drawing/2014/chart" uri="{C3380CC4-5D6E-409C-BE32-E72D297353CC}">
              <c16:uniqueId val="{000000B7-5B2C-4A5D-8D5E-4C28019C42E9}"/>
            </c:ext>
          </c:extLst>
        </c:ser>
        <c:ser>
          <c:idx val="17"/>
          <c:order val="15"/>
          <c:spPr>
            <a:ln w="19050" cap="rnd">
              <a:solidFill>
                <a:schemeClr val="accent1"/>
              </a:solidFill>
              <a:round/>
            </a:ln>
            <a:effectLst/>
          </c:spPr>
          <c:xVal>
            <c:numRef>
              <c:f>'Prod. A'!$B$139:$B$149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A'!$D$139:$D$149</c:f>
              <c:numCache>
                <c:formatCode>General</c:formatCode>
                <c:ptCount val="11"/>
                <c:pt idx="0">
                  <c:v>0</c:v>
                </c:pt>
                <c:pt idx="1">
                  <c:v>13.736012332698737</c:v>
                </c:pt>
                <c:pt idx="2">
                  <c:v>18.720088461424787</c:v>
                </c:pt>
                <c:pt idx="3">
                  <c:v>19.740809389610419</c:v>
                </c:pt>
                <c:pt idx="4">
                  <c:v>19.03760856434311</c:v>
                </c:pt>
                <c:pt idx="5">
                  <c:v>16.055211604536332</c:v>
                </c:pt>
                <c:pt idx="6">
                  <c:v>12.966166055050046</c:v>
                </c:pt>
                <c:pt idx="7">
                  <c:v>8.2375201704342977</c:v>
                </c:pt>
                <c:pt idx="8">
                  <c:v>5.2062034919648426</c:v>
                </c:pt>
                <c:pt idx="9">
                  <c:v>3.2890449025134401</c:v>
                </c:pt>
                <c:pt idx="10">
                  <c:v>2.0778046905582217</c:v>
                </c:pt>
              </c:numCache>
            </c:numRef>
          </c:yVal>
          <c:smooth val="0"/>
          <c:extLst>
            <c:ext xmlns:c16="http://schemas.microsoft.com/office/drawing/2014/chart" uri="{C3380CC4-5D6E-409C-BE32-E72D297353CC}">
              <c16:uniqueId val="{000000B8-5B2C-4A5D-8D5E-4C28019C42E9}"/>
            </c:ext>
          </c:extLst>
        </c:ser>
        <c:ser>
          <c:idx val="18"/>
          <c:order val="16"/>
          <c:spPr>
            <a:ln w="19050" cap="rnd">
              <a:solidFill>
                <a:schemeClr val="accent2"/>
              </a:solidFill>
              <a:round/>
            </a:ln>
            <a:effectLst/>
          </c:spPr>
          <c:xVal>
            <c:numRef>
              <c:f>'Prod. A'!$B$139:$B$149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A'!$C$139:$C$149</c:f>
              <c:numCache>
                <c:formatCode>General</c:formatCode>
                <c:ptCount val="11"/>
                <c:pt idx="0">
                  <c:v>0</c:v>
                </c:pt>
                <c:pt idx="1">
                  <c:v>13.73</c:v>
                </c:pt>
                <c:pt idx="2">
                  <c:v>18.72</c:v>
                </c:pt>
                <c:pt idx="3">
                  <c:v>19.760000000000002</c:v>
                </c:pt>
                <c:pt idx="4">
                  <c:v>19.03</c:v>
                </c:pt>
                <c:pt idx="5">
                  <c:v>16.02</c:v>
                </c:pt>
                <c:pt idx="6">
                  <c:v>13</c:v>
                </c:pt>
                <c:pt idx="7">
                  <c:v>8.24</c:v>
                </c:pt>
                <c:pt idx="8">
                  <c:v>5.2</c:v>
                </c:pt>
                <c:pt idx="9">
                  <c:v>3.29</c:v>
                </c:pt>
                <c:pt idx="10">
                  <c:v>2.0699999999999998</c:v>
                </c:pt>
              </c:numCache>
            </c:numRef>
          </c:yVal>
          <c:smooth val="0"/>
          <c:extLst>
            <c:ext xmlns:c16="http://schemas.microsoft.com/office/drawing/2014/chart" uri="{C3380CC4-5D6E-409C-BE32-E72D297353CC}">
              <c16:uniqueId val="{000000B9-5B2C-4A5D-8D5E-4C28019C42E9}"/>
            </c:ext>
          </c:extLst>
        </c:ser>
        <c:ser>
          <c:idx val="19"/>
          <c:order val="17"/>
          <c:spPr>
            <a:ln w="19050" cap="rnd">
              <a:solidFill>
                <a:schemeClr val="accent1"/>
              </a:solidFill>
              <a:round/>
            </a:ln>
            <a:effectLst/>
          </c:spPr>
          <c:xVal>
            <c:numRef>
              <c:f>'Prod. A'!$B$154:$B$164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A'!$D$154:$D$164</c:f>
              <c:numCache>
                <c:formatCode>General</c:formatCode>
                <c:ptCount val="11"/>
                <c:pt idx="0">
                  <c:v>0</c:v>
                </c:pt>
                <c:pt idx="1">
                  <c:v>13.584354455422144</c:v>
                </c:pt>
                <c:pt idx="2">
                  <c:v>18.519877129231482</c:v>
                </c:pt>
                <c:pt idx="3">
                  <c:v>19.532898402063111</c:v>
                </c:pt>
                <c:pt idx="4">
                  <c:v>18.837325035027987</c:v>
                </c:pt>
                <c:pt idx="5">
                  <c:v>15.881540141517174</c:v>
                </c:pt>
                <c:pt idx="6">
                  <c:v>12.818890825862354</c:v>
                </c:pt>
                <c:pt idx="7">
                  <c:v>8.1329264798659597</c:v>
                </c:pt>
                <c:pt idx="8">
                  <c:v>5.1327320581286804</c:v>
                </c:pt>
                <c:pt idx="9">
                  <c:v>3.23795057048086</c:v>
                </c:pt>
                <c:pt idx="10">
                  <c:v>2.0425733097343919</c:v>
                </c:pt>
              </c:numCache>
            </c:numRef>
          </c:yVal>
          <c:smooth val="0"/>
          <c:extLst>
            <c:ext xmlns:c16="http://schemas.microsoft.com/office/drawing/2014/chart" uri="{C3380CC4-5D6E-409C-BE32-E72D297353CC}">
              <c16:uniqueId val="{000000BA-5B2C-4A5D-8D5E-4C28019C42E9}"/>
            </c:ext>
          </c:extLst>
        </c:ser>
        <c:ser>
          <c:idx val="20"/>
          <c:order val="18"/>
          <c:spPr>
            <a:ln w="19050" cap="rnd">
              <a:solidFill>
                <a:schemeClr val="accent2"/>
              </a:solidFill>
              <a:round/>
            </a:ln>
            <a:effectLst/>
          </c:spPr>
          <c:xVal>
            <c:numRef>
              <c:f>'Prod. A'!$B$154:$B$164</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A'!$C$154:$C$164</c:f>
              <c:numCache>
                <c:formatCode>General</c:formatCode>
                <c:ptCount val="11"/>
                <c:pt idx="0">
                  <c:v>0</c:v>
                </c:pt>
                <c:pt idx="1">
                  <c:v>13.58</c:v>
                </c:pt>
                <c:pt idx="2">
                  <c:v>18.52</c:v>
                </c:pt>
                <c:pt idx="3">
                  <c:v>19.55</c:v>
                </c:pt>
                <c:pt idx="4">
                  <c:v>18.829999999999998</c:v>
                </c:pt>
                <c:pt idx="5">
                  <c:v>15.84</c:v>
                </c:pt>
                <c:pt idx="6">
                  <c:v>12.86</c:v>
                </c:pt>
                <c:pt idx="7">
                  <c:v>8.14</c:v>
                </c:pt>
                <c:pt idx="8">
                  <c:v>5.13</c:v>
                </c:pt>
                <c:pt idx="9">
                  <c:v>3.23</c:v>
                </c:pt>
                <c:pt idx="10">
                  <c:v>2.0299999999999998</c:v>
                </c:pt>
              </c:numCache>
            </c:numRef>
          </c:yVal>
          <c:smooth val="0"/>
          <c:extLst>
            <c:ext xmlns:c16="http://schemas.microsoft.com/office/drawing/2014/chart" uri="{C3380CC4-5D6E-409C-BE32-E72D297353CC}">
              <c16:uniqueId val="{000000BB-5B2C-4A5D-8D5E-4C28019C42E9}"/>
            </c:ext>
          </c:extLst>
        </c:ser>
        <c:ser>
          <c:idx val="21"/>
          <c:order val="19"/>
          <c:spPr>
            <a:ln w="19050" cap="rnd">
              <a:solidFill>
                <a:schemeClr val="accent1"/>
              </a:solidFill>
              <a:round/>
            </a:ln>
            <a:effectLst/>
          </c:spPr>
          <c:xVal>
            <c:numRef>
              <c:f>'Prod. A'!$B$169:$B$179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A'!$D$169:$D$179</c:f>
              <c:numCache>
                <c:formatCode>General</c:formatCode>
                <c:ptCount val="11"/>
                <c:pt idx="0">
                  <c:v>0</c:v>
                </c:pt>
                <c:pt idx="1">
                  <c:v>13.846237337666315</c:v>
                </c:pt>
                <c:pt idx="2">
                  <c:v>18.87871818091514</c:v>
                </c:pt>
                <c:pt idx="3">
                  <c:v>19.912877449804771</c:v>
                </c:pt>
                <c:pt idx="4">
                  <c:v>19.2049103198969</c:v>
                </c:pt>
                <c:pt idx="5">
                  <c:v>16.192796618368593</c:v>
                </c:pt>
                <c:pt idx="6">
                  <c:v>13.070861087430899</c:v>
                </c:pt>
                <c:pt idx="7">
                  <c:v>8.2934890745599628</c:v>
                </c:pt>
                <c:pt idx="8">
                  <c:v>5.2344606882914899</c:v>
                </c:pt>
                <c:pt idx="9">
                  <c:v>3.3023722555158903</c:v>
                </c:pt>
                <c:pt idx="10">
                  <c:v>2.0833674749925488</c:v>
                </c:pt>
              </c:numCache>
            </c:numRef>
          </c:yVal>
          <c:smooth val="0"/>
          <c:extLst>
            <c:ext xmlns:c16="http://schemas.microsoft.com/office/drawing/2014/chart" uri="{C3380CC4-5D6E-409C-BE32-E72D297353CC}">
              <c16:uniqueId val="{000000BC-5B2C-4A5D-8D5E-4C28019C42E9}"/>
            </c:ext>
          </c:extLst>
        </c:ser>
        <c:ser>
          <c:idx val="22"/>
          <c:order val="20"/>
          <c:spPr>
            <a:ln w="19050" cap="rnd">
              <a:solidFill>
                <a:schemeClr val="accent2"/>
              </a:solidFill>
              <a:round/>
            </a:ln>
            <a:effectLst/>
          </c:spPr>
          <c:xVal>
            <c:numRef>
              <c:f>'Prod. A'!$B$169:$B$179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A'!$C$169:$C$179</c:f>
              <c:numCache>
                <c:formatCode>General</c:formatCode>
                <c:ptCount val="11"/>
                <c:pt idx="0">
                  <c:v>0</c:v>
                </c:pt>
                <c:pt idx="1">
                  <c:v>13.84</c:v>
                </c:pt>
                <c:pt idx="2">
                  <c:v>18.88</c:v>
                </c:pt>
                <c:pt idx="3">
                  <c:v>19.93</c:v>
                </c:pt>
                <c:pt idx="4">
                  <c:v>19.2</c:v>
                </c:pt>
                <c:pt idx="5">
                  <c:v>16.149999999999999</c:v>
                </c:pt>
                <c:pt idx="6">
                  <c:v>13.11</c:v>
                </c:pt>
                <c:pt idx="7">
                  <c:v>8.3000000000000007</c:v>
                </c:pt>
                <c:pt idx="8">
                  <c:v>5.23</c:v>
                </c:pt>
                <c:pt idx="9">
                  <c:v>3.3</c:v>
                </c:pt>
                <c:pt idx="10">
                  <c:v>2.0699999999999998</c:v>
                </c:pt>
              </c:numCache>
            </c:numRef>
          </c:yVal>
          <c:smooth val="0"/>
          <c:extLst>
            <c:ext xmlns:c16="http://schemas.microsoft.com/office/drawing/2014/chart" uri="{C3380CC4-5D6E-409C-BE32-E72D297353CC}">
              <c16:uniqueId val="{000000BD-5B2C-4A5D-8D5E-4C28019C42E9}"/>
            </c:ext>
          </c:extLst>
        </c:ser>
        <c:ser>
          <c:idx val="2"/>
          <c:order val="21"/>
          <c:xVal>
            <c:numRef>
              <c:f>'Prod. A'!$B$169:$B$179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A'!$D$184:$D$194</c:f>
              <c:numCache>
                <c:formatCode>General</c:formatCode>
                <c:ptCount val="11"/>
                <c:pt idx="0">
                  <c:v>0</c:v>
                </c:pt>
                <c:pt idx="1">
                  <c:v>13.583491757323273</c:v>
                </c:pt>
                <c:pt idx="2">
                  <c:v>18.51992055571316</c:v>
                </c:pt>
                <c:pt idx="3">
                  <c:v>19.533620216957729</c:v>
                </c:pt>
                <c:pt idx="4">
                  <c:v>18.838186083222482</c:v>
                </c:pt>
                <c:pt idx="5">
                  <c:v>15.881675015282964</c:v>
                </c:pt>
                <c:pt idx="6">
                  <c:v>12.817985043830046</c:v>
                </c:pt>
                <c:pt idx="7">
                  <c:v>8.1307046175832962</c:v>
                </c:pt>
                <c:pt idx="8">
                  <c:v>5.1302212136058305</c:v>
                </c:pt>
                <c:pt idx="9">
                  <c:v>3.2356621207208764</c:v>
                </c:pt>
                <c:pt idx="10">
                  <c:v>2.0406850298041026</c:v>
                </c:pt>
              </c:numCache>
            </c:numRef>
          </c:yVal>
          <c:smooth val="0"/>
          <c:extLst>
            <c:ext xmlns:c16="http://schemas.microsoft.com/office/drawing/2014/chart" uri="{C3380CC4-5D6E-409C-BE32-E72D297353CC}">
              <c16:uniqueId val="{000000A6-5B2C-4A5D-8D5E-4C28019C42E9}"/>
            </c:ext>
          </c:extLst>
        </c:ser>
        <c:ser>
          <c:idx val="0"/>
          <c:order val="22"/>
          <c:xVal>
            <c:numRef>
              <c:f>'Prod. A'!$B$169:$B$179</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A'!$D$169:$D$179</c:f>
              <c:numCache>
                <c:formatCode>General</c:formatCode>
                <c:ptCount val="11"/>
                <c:pt idx="0">
                  <c:v>0</c:v>
                </c:pt>
                <c:pt idx="1">
                  <c:v>13.846237337666315</c:v>
                </c:pt>
                <c:pt idx="2">
                  <c:v>18.87871818091514</c:v>
                </c:pt>
                <c:pt idx="3">
                  <c:v>19.912877449804771</c:v>
                </c:pt>
                <c:pt idx="4">
                  <c:v>19.2049103198969</c:v>
                </c:pt>
                <c:pt idx="5">
                  <c:v>16.192796618368593</c:v>
                </c:pt>
                <c:pt idx="6">
                  <c:v>13.070861087430899</c:v>
                </c:pt>
                <c:pt idx="7">
                  <c:v>8.2934890745599628</c:v>
                </c:pt>
                <c:pt idx="8">
                  <c:v>5.2344606882914899</c:v>
                </c:pt>
                <c:pt idx="9">
                  <c:v>3.3023722555158903</c:v>
                </c:pt>
                <c:pt idx="10">
                  <c:v>2.0833674749925488</c:v>
                </c:pt>
              </c:numCache>
            </c:numRef>
          </c:yVal>
          <c:smooth val="1"/>
          <c:extLst>
            <c:ext xmlns:c16="http://schemas.microsoft.com/office/drawing/2014/chart" uri="{C3380CC4-5D6E-409C-BE32-E72D297353CC}">
              <c16:uniqueId val="{000000A8-5B2C-4A5D-8D5E-4C28019C42E9}"/>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vert="horz"/>
              <a:lstStyle/>
              <a:p>
                <a:pPr>
                  <a:defRPr/>
                </a:pPr>
                <a:r>
                  <a:rPr lang="es-CO"/>
                  <a:t>Tiempo (horas)</a:t>
                </a:r>
              </a:p>
            </c:rich>
          </c:tx>
          <c:layout/>
          <c:overlay val="0"/>
          <c:spPr>
            <a:noFill/>
            <a:ln>
              <a:noFill/>
            </a:ln>
            <a:effectLst/>
          </c:spPr>
        </c:title>
        <c:numFmt formatCode="General" sourceLinked="1"/>
        <c:majorTickMark val="cross"/>
        <c:minorTickMark val="in"/>
        <c:tickLblPos val="nextTo"/>
        <c:spPr>
          <a:noFill/>
          <a:ln w="9525" cap="flat" cmpd="sng" algn="ctr">
            <a:solidFill>
              <a:schemeClr val="tx1"/>
            </a:solidFill>
            <a:round/>
          </a:ln>
          <a:effectLst/>
        </c:spPr>
        <c:txPr>
          <a:bodyPr rot="-60000000" vert="horz"/>
          <a:lstStyle/>
          <a:p>
            <a:pPr>
              <a:defRPr/>
            </a:pPr>
            <a:endParaRPr lang="es-CO"/>
          </a:p>
        </c:txPr>
        <c:crossAx val="350598816"/>
        <c:crosses val="autoZero"/>
        <c:crossBetween val="midCat"/>
      </c:valAx>
      <c:valAx>
        <c:axId val="350598816"/>
        <c:scaling>
          <c:orientation val="minMax"/>
          <c:max val="25"/>
          <c:min val="0"/>
        </c:scaling>
        <c:delete val="0"/>
        <c:axPos val="l"/>
        <c:title>
          <c:tx>
            <c:rich>
              <a:bodyPr rot="-5400000" vert="horz"/>
              <a:lstStyle/>
              <a:p>
                <a:pPr>
                  <a:defRPr/>
                </a:pPr>
                <a:r>
                  <a:rPr lang="es-CO"/>
                  <a:t>Cp (</a:t>
                </a:r>
                <a:r>
                  <a:rPr lang="el-GR"/>
                  <a:t>μ</a:t>
                </a:r>
                <a:r>
                  <a:rPr lang="es-ES"/>
                  <a:t>g/mL)</a:t>
                </a:r>
              </a:p>
            </c:rich>
          </c:tx>
          <c:layout/>
          <c:overlay val="0"/>
          <c:spPr>
            <a:noFill/>
            <a:ln>
              <a:noFill/>
            </a:ln>
            <a:effectLst/>
          </c:spPr>
        </c:title>
        <c:numFmt formatCode="General" sourceLinked="1"/>
        <c:majorTickMark val="cross"/>
        <c:minorTickMark val="in"/>
        <c:tickLblPos val="nextTo"/>
        <c:spPr>
          <a:noFill/>
          <a:ln w="9525" cap="flat" cmpd="sng" algn="ctr">
            <a:solidFill>
              <a:schemeClr val="tx1"/>
            </a:solidFill>
            <a:round/>
          </a:ln>
          <a:effectLst/>
        </c:spPr>
        <c:txPr>
          <a:bodyPr rot="-60000000" vert="horz"/>
          <a:lstStyle/>
          <a:p>
            <a:pPr>
              <a:defRPr/>
            </a:pPr>
            <a:endParaRPr lang="es-CO"/>
          </a:p>
        </c:txPr>
        <c:crossAx val="350595864"/>
        <c:crosses val="autoZero"/>
        <c:crossBetween val="midCat"/>
      </c:valAx>
      <c:spPr>
        <a:ln>
          <a:solidFill>
            <a:schemeClr val="tx1"/>
          </a:solidFill>
        </a:ln>
      </c:spPr>
    </c:plotArea>
    <c:plotVisOnly val="1"/>
    <c:dispBlanksAs val="gap"/>
    <c:showDLblsOverMax val="0"/>
  </c:chart>
  <c:txPr>
    <a:bodyPr/>
    <a:lstStyle/>
    <a:p>
      <a:pPr>
        <a:defRPr sz="1800"/>
      </a:pPr>
      <a:endParaRPr lang="es-CO"/>
    </a:p>
  </c:txPr>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s-CO"/>
              <a:t>Producto B</a:t>
            </a:r>
          </a:p>
        </c:rich>
      </c:tx>
      <c:layout/>
      <c:overlay val="0"/>
    </c:title>
    <c:autoTitleDeleted val="0"/>
    <c:plotArea>
      <c:layout/>
      <c:scatterChart>
        <c:scatterStyle val="lineMarker"/>
        <c:varyColors val="0"/>
        <c:ser>
          <c:idx val="2"/>
          <c:order val="0"/>
          <c:tx>
            <c:strRef>
              <c:f>'Prod. B'!$H$22:$I$22</c:f>
              <c:strCache>
                <c:ptCount val="1"/>
                <c:pt idx="0">
                  <c:v>V_D 26.29</c:v>
                </c:pt>
              </c:strCache>
            </c:strRef>
          </c:tx>
          <c:xVal>
            <c:strRef>
              <c:f>'Prod. B'!$J$19:$J$21</c:f>
              <c:strCache>
                <c:ptCount val="3"/>
                <c:pt idx="0">
                  <c:v>mg</c:v>
                </c:pt>
                <c:pt idx="1">
                  <c:v>h^-1</c:v>
                </c:pt>
                <c:pt idx="2">
                  <c:v>h^-1</c:v>
                </c:pt>
              </c:strCache>
            </c:strRef>
          </c:xVal>
          <c:yVal>
            <c:numRef>
              <c:f>'Prod. B'!$J$22</c:f>
              <c:numCache>
                <c:formatCode>General</c:formatCode>
                <c:ptCount val="1"/>
                <c:pt idx="0">
                  <c:v>0</c:v>
                </c:pt>
              </c:numCache>
            </c:numRef>
          </c:yVal>
          <c:smooth val="0"/>
          <c:extLst>
            <c:ext xmlns:c16="http://schemas.microsoft.com/office/drawing/2014/chart" uri="{C3380CC4-5D6E-409C-BE32-E72D297353CC}">
              <c16:uniqueId val="{000000AA-BA36-40B2-A9BF-7CD8361F3E3A}"/>
            </c:ext>
          </c:extLst>
        </c:ser>
        <c:ser>
          <c:idx val="3"/>
          <c:order val="1"/>
          <c:spPr>
            <a:ln w="19050" cap="rnd">
              <a:solidFill>
                <a:schemeClr val="accent1"/>
              </a:solidFill>
              <a:round/>
            </a:ln>
            <a:effectLst/>
          </c:spPr>
          <c:xVal>
            <c:numRef>
              <c:f>'Prod. B'!$B$20:$B$30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B'!$D$20:$D$30</c:f>
              <c:numCache>
                <c:formatCode>General</c:formatCode>
                <c:ptCount val="11"/>
                <c:pt idx="0">
                  <c:v>0</c:v>
                </c:pt>
                <c:pt idx="1">
                  <c:v>18.699630951817205</c:v>
                </c:pt>
                <c:pt idx="2">
                  <c:v>21.290372527489932</c:v>
                </c:pt>
                <c:pt idx="3">
                  <c:v>20.122110365267179</c:v>
                </c:pt>
                <c:pt idx="4">
                  <c:v>18.221471233574587</c:v>
                </c:pt>
                <c:pt idx="5">
                  <c:v>14.562468229918018</c:v>
                </c:pt>
                <c:pt idx="6">
                  <c:v>11.579717515891403</c:v>
                </c:pt>
                <c:pt idx="7">
                  <c:v>7.3160410844744783</c:v>
                </c:pt>
                <c:pt idx="8">
                  <c:v>4.6221007366202747</c:v>
                </c:pt>
                <c:pt idx="9">
                  <c:v>2.9201327130800045</c:v>
                </c:pt>
                <c:pt idx="10">
                  <c:v>1.8448700142522869</c:v>
                </c:pt>
              </c:numCache>
            </c:numRef>
          </c:yVal>
          <c:smooth val="0"/>
          <c:extLst>
            <c:ext xmlns:c16="http://schemas.microsoft.com/office/drawing/2014/chart" uri="{C3380CC4-5D6E-409C-BE32-E72D297353CC}">
              <c16:uniqueId val="{000000AB-BA36-40B2-A9BF-7CD8361F3E3A}"/>
            </c:ext>
          </c:extLst>
        </c:ser>
        <c:ser>
          <c:idx val="4"/>
          <c:order val="2"/>
          <c:spPr>
            <a:ln w="19050" cap="rnd">
              <a:noFill/>
              <a:round/>
            </a:ln>
            <a:effectLst/>
          </c:spPr>
          <c:xVal>
            <c:numRef>
              <c:f>'Prod. B'!$B$20:$B$30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B'!$C$20:$C$30</c:f>
              <c:numCache>
                <c:formatCode>General</c:formatCode>
                <c:ptCount val="11"/>
                <c:pt idx="0">
                  <c:v>0</c:v>
                </c:pt>
                <c:pt idx="1">
                  <c:v>18.7</c:v>
                </c:pt>
                <c:pt idx="2">
                  <c:v>21.3</c:v>
                </c:pt>
                <c:pt idx="3">
                  <c:v>20.100000000000001</c:v>
                </c:pt>
                <c:pt idx="4">
                  <c:v>18.2</c:v>
                </c:pt>
                <c:pt idx="5">
                  <c:v>14.6</c:v>
                </c:pt>
                <c:pt idx="6">
                  <c:v>11.6</c:v>
                </c:pt>
                <c:pt idx="7">
                  <c:v>7.31</c:v>
                </c:pt>
                <c:pt idx="8">
                  <c:v>4.6100000000000003</c:v>
                </c:pt>
                <c:pt idx="9">
                  <c:v>2.91</c:v>
                </c:pt>
                <c:pt idx="10">
                  <c:v>1.83</c:v>
                </c:pt>
              </c:numCache>
            </c:numRef>
          </c:yVal>
          <c:smooth val="0"/>
          <c:extLst>
            <c:ext xmlns:c16="http://schemas.microsoft.com/office/drawing/2014/chart" uri="{C3380CC4-5D6E-409C-BE32-E72D297353CC}">
              <c16:uniqueId val="{000000AC-BA36-40B2-A9BF-7CD8361F3E3A}"/>
            </c:ext>
          </c:extLst>
        </c:ser>
        <c:ser>
          <c:idx val="5"/>
          <c:order val="3"/>
          <c:spPr>
            <a:ln w="19050" cap="rnd">
              <a:solidFill>
                <a:schemeClr val="accent1"/>
              </a:solidFill>
              <a:round/>
            </a:ln>
            <a:effectLst/>
          </c:spPr>
          <c:xVal>
            <c:numRef>
              <c:f>'Prod. B'!$B$35:$B$45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B'!$D$35:$D$45</c:f>
              <c:numCache>
                <c:formatCode>General</c:formatCode>
                <c:ptCount val="11"/>
                <c:pt idx="0">
                  <c:v>0</c:v>
                </c:pt>
                <c:pt idx="1">
                  <c:v>19.448933632263202</c:v>
                </c:pt>
                <c:pt idx="2">
                  <c:v>22.141208020376926</c:v>
                </c:pt>
                <c:pt idx="3">
                  <c:v>20.92499651968609</c:v>
                </c:pt>
                <c:pt idx="4">
                  <c:v>18.947793992889416</c:v>
                </c:pt>
                <c:pt idx="5">
                  <c:v>15.142124144104162</c:v>
                </c:pt>
                <c:pt idx="6">
                  <c:v>12.040079057273269</c:v>
                </c:pt>
                <c:pt idx="7">
                  <c:v>7.6061934681470369</c:v>
                </c:pt>
                <c:pt idx="8">
                  <c:v>4.8049684533546495</c:v>
                </c:pt>
                <c:pt idx="9">
                  <c:v>3.0353838997112179</c:v>
                </c:pt>
                <c:pt idx="10">
                  <c:v>1.9175059102176772</c:v>
                </c:pt>
              </c:numCache>
            </c:numRef>
          </c:yVal>
          <c:smooth val="0"/>
          <c:extLst>
            <c:ext xmlns:c16="http://schemas.microsoft.com/office/drawing/2014/chart" uri="{C3380CC4-5D6E-409C-BE32-E72D297353CC}">
              <c16:uniqueId val="{000000AD-BA36-40B2-A9BF-7CD8361F3E3A}"/>
            </c:ext>
          </c:extLst>
        </c:ser>
        <c:ser>
          <c:idx val="6"/>
          <c:order val="4"/>
          <c:spPr>
            <a:ln w="19050" cap="rnd">
              <a:noFill/>
              <a:round/>
            </a:ln>
            <a:effectLst/>
          </c:spPr>
          <c:xVal>
            <c:numRef>
              <c:f>'Prod. B'!$B$35:$B$45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B'!$C$35:$C$45</c:f>
              <c:numCache>
                <c:formatCode>General</c:formatCode>
                <c:ptCount val="11"/>
                <c:pt idx="0">
                  <c:v>0</c:v>
                </c:pt>
                <c:pt idx="1">
                  <c:v>19.45</c:v>
                </c:pt>
                <c:pt idx="2">
                  <c:v>22.15</c:v>
                </c:pt>
                <c:pt idx="3">
                  <c:v>20.9</c:v>
                </c:pt>
                <c:pt idx="4">
                  <c:v>18.93</c:v>
                </c:pt>
                <c:pt idx="5">
                  <c:v>15.18</c:v>
                </c:pt>
                <c:pt idx="6">
                  <c:v>12.06</c:v>
                </c:pt>
                <c:pt idx="7">
                  <c:v>7.6</c:v>
                </c:pt>
                <c:pt idx="8">
                  <c:v>4.79</c:v>
                </c:pt>
                <c:pt idx="9">
                  <c:v>3.03</c:v>
                </c:pt>
                <c:pt idx="10">
                  <c:v>1.9</c:v>
                </c:pt>
              </c:numCache>
            </c:numRef>
          </c:yVal>
          <c:smooth val="0"/>
          <c:extLst>
            <c:ext xmlns:c16="http://schemas.microsoft.com/office/drawing/2014/chart" uri="{C3380CC4-5D6E-409C-BE32-E72D297353CC}">
              <c16:uniqueId val="{000000AE-BA36-40B2-A9BF-7CD8361F3E3A}"/>
            </c:ext>
          </c:extLst>
        </c:ser>
        <c:ser>
          <c:idx val="7"/>
          <c:order val="5"/>
          <c:spPr>
            <a:ln w="19050" cap="rnd">
              <a:solidFill>
                <a:schemeClr val="accent1"/>
              </a:solidFill>
              <a:round/>
            </a:ln>
            <a:effectLst/>
          </c:spPr>
          <c:xVal>
            <c:numRef>
              <c:f>'Prod. B'!$B$50:$B$60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B'!$D$50:$D$60</c:f>
              <c:numCache>
                <c:formatCode>General</c:formatCode>
                <c:ptCount val="11"/>
                <c:pt idx="0">
                  <c:v>0</c:v>
                </c:pt>
                <c:pt idx="1">
                  <c:v>17.950308944974438</c:v>
                </c:pt>
                <c:pt idx="2">
                  <c:v>20.439564625238301</c:v>
                </c:pt>
                <c:pt idx="3">
                  <c:v>19.319265058520593</c:v>
                </c:pt>
                <c:pt idx="4">
                  <c:v>17.495183638325912</c:v>
                </c:pt>
                <c:pt idx="5">
                  <c:v>13.982824694339632</c:v>
                </c:pt>
                <c:pt idx="6">
                  <c:v>11.119350249991838</c:v>
                </c:pt>
                <c:pt idx="7">
                  <c:v>7.0258650107356324</c:v>
                </c:pt>
                <c:pt idx="8">
                  <c:v>4.4392054347814218</c:v>
                </c:pt>
                <c:pt idx="9">
                  <c:v>2.8048561791180191</c:v>
                </c:pt>
                <c:pt idx="10">
                  <c:v>1.7722131340137228</c:v>
                </c:pt>
              </c:numCache>
            </c:numRef>
          </c:yVal>
          <c:smooth val="0"/>
          <c:extLst>
            <c:ext xmlns:c16="http://schemas.microsoft.com/office/drawing/2014/chart" uri="{C3380CC4-5D6E-409C-BE32-E72D297353CC}">
              <c16:uniqueId val="{000000AF-BA36-40B2-A9BF-7CD8361F3E3A}"/>
            </c:ext>
          </c:extLst>
        </c:ser>
        <c:ser>
          <c:idx val="8"/>
          <c:order val="6"/>
          <c:spPr>
            <a:ln w="19050" cap="rnd">
              <a:noFill/>
              <a:round/>
            </a:ln>
            <a:effectLst/>
          </c:spPr>
          <c:xVal>
            <c:numRef>
              <c:f>'Prod. B'!$B$50:$B$60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B'!$C$50:$C$60</c:f>
              <c:numCache>
                <c:formatCode>General</c:formatCode>
                <c:ptCount val="11"/>
                <c:pt idx="0">
                  <c:v>0</c:v>
                </c:pt>
                <c:pt idx="1">
                  <c:v>17.95</c:v>
                </c:pt>
                <c:pt idx="2">
                  <c:v>20.45</c:v>
                </c:pt>
                <c:pt idx="3">
                  <c:v>19.3</c:v>
                </c:pt>
                <c:pt idx="4">
                  <c:v>17.47</c:v>
                </c:pt>
                <c:pt idx="5">
                  <c:v>14.02</c:v>
                </c:pt>
                <c:pt idx="6">
                  <c:v>11.14</c:v>
                </c:pt>
                <c:pt idx="7">
                  <c:v>7.02</c:v>
                </c:pt>
                <c:pt idx="8">
                  <c:v>4.43</c:v>
                </c:pt>
                <c:pt idx="9">
                  <c:v>2.79</c:v>
                </c:pt>
                <c:pt idx="10">
                  <c:v>1.76</c:v>
                </c:pt>
              </c:numCache>
            </c:numRef>
          </c:yVal>
          <c:smooth val="0"/>
          <c:extLst>
            <c:ext xmlns:c16="http://schemas.microsoft.com/office/drawing/2014/chart" uri="{C3380CC4-5D6E-409C-BE32-E72D297353CC}">
              <c16:uniqueId val="{000000B0-BA36-40B2-A9BF-7CD8361F3E3A}"/>
            </c:ext>
          </c:extLst>
        </c:ser>
        <c:ser>
          <c:idx val="9"/>
          <c:order val="7"/>
          <c:spPr>
            <a:ln w="19050" cap="rnd">
              <a:solidFill>
                <a:schemeClr val="accent1"/>
              </a:solidFill>
              <a:round/>
            </a:ln>
            <a:effectLst/>
          </c:spPr>
          <c:xVal>
            <c:numRef>
              <c:f>'Prod. B'!$B$65:$B$75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B'!$D$65:$D$75</c:f>
              <c:numCache>
                <c:formatCode>General</c:formatCode>
                <c:ptCount val="11"/>
                <c:pt idx="0">
                  <c:v>0</c:v>
                </c:pt>
                <c:pt idx="1">
                  <c:v>17.202089309168688</c:v>
                </c:pt>
                <c:pt idx="2">
                  <c:v>19.585555305527883</c:v>
                </c:pt>
                <c:pt idx="3">
                  <c:v>18.510998942294581</c:v>
                </c:pt>
                <c:pt idx="4">
                  <c:v>16.762665363021355</c:v>
                </c:pt>
                <c:pt idx="5">
                  <c:v>13.396792439880532</c:v>
                </c:pt>
                <c:pt idx="6">
                  <c:v>10.652949853082891</c:v>
                </c:pt>
                <c:pt idx="7">
                  <c:v>6.7306992054134316</c:v>
                </c:pt>
                <c:pt idx="8">
                  <c:v>4.2524144036896629</c:v>
                </c:pt>
                <c:pt idx="9">
                  <c:v>2.6866487496897298</c:v>
                </c:pt>
                <c:pt idx="10">
                  <c:v>1.6974078277384561</c:v>
                </c:pt>
              </c:numCache>
            </c:numRef>
          </c:yVal>
          <c:smooth val="0"/>
          <c:extLst>
            <c:ext xmlns:c16="http://schemas.microsoft.com/office/drawing/2014/chart" uri="{C3380CC4-5D6E-409C-BE32-E72D297353CC}">
              <c16:uniqueId val="{000000B1-BA36-40B2-A9BF-7CD8361F3E3A}"/>
            </c:ext>
          </c:extLst>
        </c:ser>
        <c:ser>
          <c:idx val="10"/>
          <c:order val="8"/>
          <c:spPr>
            <a:ln w="19050" cap="rnd">
              <a:noFill/>
              <a:round/>
            </a:ln>
            <a:effectLst/>
          </c:spPr>
          <c:xVal>
            <c:numRef>
              <c:f>'Prod. B'!$B$65:$B$75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B'!$C$65:$C$75</c:f>
              <c:numCache>
                <c:formatCode>General</c:formatCode>
                <c:ptCount val="11"/>
                <c:pt idx="0">
                  <c:v>0</c:v>
                </c:pt>
                <c:pt idx="1">
                  <c:v>17.2</c:v>
                </c:pt>
                <c:pt idx="2">
                  <c:v>19.600000000000001</c:v>
                </c:pt>
                <c:pt idx="3">
                  <c:v>18.489999999999998</c:v>
                </c:pt>
                <c:pt idx="4">
                  <c:v>16.739999999999998</c:v>
                </c:pt>
                <c:pt idx="5">
                  <c:v>13.43</c:v>
                </c:pt>
                <c:pt idx="6">
                  <c:v>10.67</c:v>
                </c:pt>
                <c:pt idx="7">
                  <c:v>6.73</c:v>
                </c:pt>
                <c:pt idx="8">
                  <c:v>4.24</c:v>
                </c:pt>
                <c:pt idx="9">
                  <c:v>2.68</c:v>
                </c:pt>
                <c:pt idx="10">
                  <c:v>1.68</c:v>
                </c:pt>
              </c:numCache>
            </c:numRef>
          </c:yVal>
          <c:smooth val="0"/>
          <c:extLst>
            <c:ext xmlns:c16="http://schemas.microsoft.com/office/drawing/2014/chart" uri="{C3380CC4-5D6E-409C-BE32-E72D297353CC}">
              <c16:uniqueId val="{000000B2-BA36-40B2-A9BF-7CD8361F3E3A}"/>
            </c:ext>
          </c:extLst>
        </c:ser>
        <c:ser>
          <c:idx val="11"/>
          <c:order val="9"/>
          <c:spPr>
            <a:ln w="19050" cap="rnd">
              <a:solidFill>
                <a:schemeClr val="accent1"/>
              </a:solidFill>
              <a:round/>
            </a:ln>
            <a:effectLst/>
          </c:spPr>
          <c:xVal>
            <c:numRef>
              <c:f>'Prod. B'!$B$80:$B$90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B'!$D$80:$D$90</c:f>
              <c:numCache>
                <c:formatCode>General</c:formatCode>
                <c:ptCount val="11"/>
                <c:pt idx="0">
                  <c:v>0</c:v>
                </c:pt>
                <c:pt idx="1">
                  <c:v>20.196662013133896</c:v>
                </c:pt>
                <c:pt idx="2">
                  <c:v>22.995828579757877</c:v>
                </c:pt>
                <c:pt idx="3">
                  <c:v>21.734019237167807</c:v>
                </c:pt>
                <c:pt idx="4">
                  <c:v>19.680727395892223</c:v>
                </c:pt>
                <c:pt idx="5">
                  <c:v>15.727697891637714</c:v>
                </c:pt>
                <c:pt idx="6">
                  <c:v>12.50540108607205</c:v>
                </c:pt>
                <c:pt idx="7">
                  <c:v>7.8997627043174532</c:v>
                </c:pt>
                <c:pt idx="8">
                  <c:v>4.9901720925605426</c:v>
                </c:pt>
                <c:pt idx="9">
                  <c:v>3.1522228438510611</c:v>
                </c:pt>
                <c:pt idx="10">
                  <c:v>1.9912156657294433</c:v>
                </c:pt>
              </c:numCache>
            </c:numRef>
          </c:yVal>
          <c:smooth val="0"/>
          <c:extLst>
            <c:ext xmlns:c16="http://schemas.microsoft.com/office/drawing/2014/chart" uri="{C3380CC4-5D6E-409C-BE32-E72D297353CC}">
              <c16:uniqueId val="{000000B3-BA36-40B2-A9BF-7CD8361F3E3A}"/>
            </c:ext>
          </c:extLst>
        </c:ser>
        <c:ser>
          <c:idx val="12"/>
          <c:order val="10"/>
          <c:spPr>
            <a:ln w="19050" cap="rnd">
              <a:noFill/>
              <a:round/>
            </a:ln>
            <a:effectLst/>
          </c:spPr>
          <c:xVal>
            <c:numRef>
              <c:f>'Prod. B'!$B$80:$B$90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B'!$C$80:$C$90</c:f>
              <c:numCache>
                <c:formatCode>General</c:formatCode>
                <c:ptCount val="11"/>
                <c:pt idx="0">
                  <c:v>0</c:v>
                </c:pt>
                <c:pt idx="1">
                  <c:v>20.2</c:v>
                </c:pt>
                <c:pt idx="2">
                  <c:v>23</c:v>
                </c:pt>
                <c:pt idx="3">
                  <c:v>21.71</c:v>
                </c:pt>
                <c:pt idx="4">
                  <c:v>19.66</c:v>
                </c:pt>
                <c:pt idx="5">
                  <c:v>15.77</c:v>
                </c:pt>
                <c:pt idx="6">
                  <c:v>12.53</c:v>
                </c:pt>
                <c:pt idx="7">
                  <c:v>7.89</c:v>
                </c:pt>
                <c:pt idx="8">
                  <c:v>4.9800000000000004</c:v>
                </c:pt>
                <c:pt idx="9">
                  <c:v>3.14</c:v>
                </c:pt>
                <c:pt idx="10">
                  <c:v>1.97</c:v>
                </c:pt>
              </c:numCache>
            </c:numRef>
          </c:yVal>
          <c:smooth val="0"/>
          <c:extLst>
            <c:ext xmlns:c16="http://schemas.microsoft.com/office/drawing/2014/chart" uri="{C3380CC4-5D6E-409C-BE32-E72D297353CC}">
              <c16:uniqueId val="{000000B4-BA36-40B2-A9BF-7CD8361F3E3A}"/>
            </c:ext>
          </c:extLst>
        </c:ser>
        <c:ser>
          <c:idx val="13"/>
          <c:order val="11"/>
          <c:spPr>
            <a:ln w="19050" cap="rnd">
              <a:solidFill>
                <a:schemeClr val="accent1"/>
              </a:solidFill>
              <a:round/>
            </a:ln>
            <a:effectLst/>
          </c:spPr>
          <c:xVal>
            <c:numRef>
              <c:f>'Prod. B'!$B$95:$B$105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B'!$D$95:$D$105</c:f>
              <c:numCache>
                <c:formatCode>General</c:formatCode>
                <c:ptCount val="11"/>
                <c:pt idx="0">
                  <c:v>0</c:v>
                </c:pt>
                <c:pt idx="1">
                  <c:v>19.640535869304163</c:v>
                </c:pt>
                <c:pt idx="2">
                  <c:v>22.358722648203809</c:v>
                </c:pt>
                <c:pt idx="3">
                  <c:v>21.130693419188699</c:v>
                </c:pt>
                <c:pt idx="4">
                  <c:v>19.134502104501991</c:v>
                </c:pt>
                <c:pt idx="5">
                  <c:v>15.292320705185867</c:v>
                </c:pt>
                <c:pt idx="6">
                  <c:v>12.160357456620707</c:v>
                </c:pt>
                <c:pt idx="7">
                  <c:v>7.6832641029466346</c:v>
                </c:pt>
                <c:pt idx="8">
                  <c:v>4.85434188793523</c:v>
                </c:pt>
                <c:pt idx="9">
                  <c:v>3.0670077356664307</c:v>
                </c:pt>
                <c:pt idx="10">
                  <c:v>1.9377573019588938</c:v>
                </c:pt>
              </c:numCache>
            </c:numRef>
          </c:yVal>
          <c:smooth val="0"/>
          <c:extLst>
            <c:ext xmlns:c16="http://schemas.microsoft.com/office/drawing/2014/chart" uri="{C3380CC4-5D6E-409C-BE32-E72D297353CC}">
              <c16:uniqueId val="{000000B5-BA36-40B2-A9BF-7CD8361F3E3A}"/>
            </c:ext>
          </c:extLst>
        </c:ser>
        <c:ser>
          <c:idx val="14"/>
          <c:order val="12"/>
          <c:spPr>
            <a:ln w="19050" cap="rnd">
              <a:noFill/>
              <a:round/>
            </a:ln>
            <a:effectLst/>
          </c:spPr>
          <c:xVal>
            <c:numRef>
              <c:f>'Prod. B'!$B$80:$B$90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B'!$C$95:$C$105</c:f>
              <c:numCache>
                <c:formatCode>General</c:formatCode>
                <c:ptCount val="11"/>
                <c:pt idx="0">
                  <c:v>0</c:v>
                </c:pt>
                <c:pt idx="1">
                  <c:v>19.64</c:v>
                </c:pt>
                <c:pt idx="2">
                  <c:v>22.37</c:v>
                </c:pt>
                <c:pt idx="3">
                  <c:v>21.11</c:v>
                </c:pt>
                <c:pt idx="4">
                  <c:v>19.11</c:v>
                </c:pt>
                <c:pt idx="5">
                  <c:v>15.33</c:v>
                </c:pt>
                <c:pt idx="6">
                  <c:v>12.18</c:v>
                </c:pt>
                <c:pt idx="7">
                  <c:v>7.68</c:v>
                </c:pt>
                <c:pt idx="8">
                  <c:v>4.84</c:v>
                </c:pt>
                <c:pt idx="9">
                  <c:v>3.06</c:v>
                </c:pt>
                <c:pt idx="10">
                  <c:v>1.92</c:v>
                </c:pt>
              </c:numCache>
            </c:numRef>
          </c:yVal>
          <c:smooth val="0"/>
          <c:extLst>
            <c:ext xmlns:c16="http://schemas.microsoft.com/office/drawing/2014/chart" uri="{C3380CC4-5D6E-409C-BE32-E72D297353CC}">
              <c16:uniqueId val="{000000B6-BA36-40B2-A9BF-7CD8361F3E3A}"/>
            </c:ext>
          </c:extLst>
        </c:ser>
        <c:ser>
          <c:idx val="15"/>
          <c:order val="13"/>
          <c:spPr>
            <a:ln w="19050" cap="rnd">
              <a:solidFill>
                <a:schemeClr val="accent1"/>
              </a:solidFill>
              <a:round/>
            </a:ln>
            <a:effectLst/>
          </c:spPr>
          <c:xVal>
            <c:numRef>
              <c:f>'Prod. B'!$B$110:$B$120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B'!$D$110:$D$120</c:f>
              <c:numCache>
                <c:formatCode>General</c:formatCode>
                <c:ptCount val="11"/>
                <c:pt idx="0">
                  <c:v>0</c:v>
                </c:pt>
                <c:pt idx="1">
                  <c:v>17.770016952034258</c:v>
                </c:pt>
                <c:pt idx="2">
                  <c:v>20.230502236932768</c:v>
                </c:pt>
                <c:pt idx="3">
                  <c:v>19.119246785401177</c:v>
                </c:pt>
                <c:pt idx="4">
                  <c:v>17.312398583268639</c:v>
                </c:pt>
                <c:pt idx="5">
                  <c:v>13.834539320636324</c:v>
                </c:pt>
                <c:pt idx="6">
                  <c:v>10.999790801266711</c:v>
                </c:pt>
                <c:pt idx="7">
                  <c:v>6.9482638788506934</c:v>
                </c:pt>
                <c:pt idx="8">
                  <c:v>4.3888758310779492</c:v>
                </c:pt>
                <c:pt idx="9">
                  <c:v>2.7722359869581203</c:v>
                </c:pt>
                <c:pt idx="10">
                  <c:v>1.751084481321532</c:v>
                </c:pt>
              </c:numCache>
            </c:numRef>
          </c:yVal>
          <c:smooth val="0"/>
          <c:extLst>
            <c:ext xmlns:c16="http://schemas.microsoft.com/office/drawing/2014/chart" uri="{C3380CC4-5D6E-409C-BE32-E72D297353CC}">
              <c16:uniqueId val="{000000B7-BA36-40B2-A9BF-7CD8361F3E3A}"/>
            </c:ext>
          </c:extLst>
        </c:ser>
        <c:ser>
          <c:idx val="16"/>
          <c:order val="14"/>
          <c:spPr>
            <a:ln w="19050" cap="rnd">
              <a:noFill/>
              <a:round/>
            </a:ln>
            <a:effectLst/>
          </c:spPr>
          <c:xVal>
            <c:numRef>
              <c:f>'Prod. B'!$B$110:$B$120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B'!$C$110:$C$120</c:f>
              <c:numCache>
                <c:formatCode>General</c:formatCode>
                <c:ptCount val="11"/>
                <c:pt idx="0">
                  <c:v>0</c:v>
                </c:pt>
                <c:pt idx="1">
                  <c:v>17.77</c:v>
                </c:pt>
                <c:pt idx="2">
                  <c:v>20.239999999999998</c:v>
                </c:pt>
                <c:pt idx="3">
                  <c:v>19.100000000000001</c:v>
                </c:pt>
                <c:pt idx="4">
                  <c:v>17.29</c:v>
                </c:pt>
                <c:pt idx="5">
                  <c:v>13.87</c:v>
                </c:pt>
                <c:pt idx="6">
                  <c:v>11.02</c:v>
                </c:pt>
                <c:pt idx="7">
                  <c:v>6.94</c:v>
                </c:pt>
                <c:pt idx="8">
                  <c:v>4.38</c:v>
                </c:pt>
                <c:pt idx="9">
                  <c:v>2.76</c:v>
                </c:pt>
                <c:pt idx="10">
                  <c:v>1.74</c:v>
                </c:pt>
              </c:numCache>
            </c:numRef>
          </c:yVal>
          <c:smooth val="0"/>
          <c:extLst>
            <c:ext xmlns:c16="http://schemas.microsoft.com/office/drawing/2014/chart" uri="{C3380CC4-5D6E-409C-BE32-E72D297353CC}">
              <c16:uniqueId val="{000000B8-BA36-40B2-A9BF-7CD8361F3E3A}"/>
            </c:ext>
          </c:extLst>
        </c:ser>
        <c:ser>
          <c:idx val="17"/>
          <c:order val="15"/>
          <c:spPr>
            <a:ln w="19050" cap="rnd">
              <a:solidFill>
                <a:schemeClr val="accent1"/>
              </a:solidFill>
              <a:round/>
            </a:ln>
            <a:effectLst/>
          </c:spPr>
          <c:xVal>
            <c:numRef>
              <c:f>'Prod. B'!$B$125:$B$135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B'!$D$125:$D$135</c:f>
              <c:numCache>
                <c:formatCode>General</c:formatCode>
                <c:ptCount val="11"/>
                <c:pt idx="0">
                  <c:v>0</c:v>
                </c:pt>
                <c:pt idx="1">
                  <c:v>19.259422325078294</c:v>
                </c:pt>
                <c:pt idx="2">
                  <c:v>21.929350264084519</c:v>
                </c:pt>
                <c:pt idx="3">
                  <c:v>20.726838062848746</c:v>
                </c:pt>
                <c:pt idx="4">
                  <c:v>18.769475548671746</c:v>
                </c:pt>
                <c:pt idx="5">
                  <c:v>15.000780843931969</c:v>
                </c:pt>
                <c:pt idx="6">
                  <c:v>11.928465321120202</c:v>
                </c:pt>
                <c:pt idx="7">
                  <c:v>7.5366370438380832</c:v>
                </c:pt>
                <c:pt idx="8">
                  <c:v>4.761630519926709</c:v>
                </c:pt>
                <c:pt idx="9">
                  <c:v>3.0083869604779343</c:v>
                </c:pt>
                <c:pt idx="10">
                  <c:v>1.9006918019505872</c:v>
                </c:pt>
              </c:numCache>
            </c:numRef>
          </c:yVal>
          <c:smooth val="0"/>
          <c:extLst>
            <c:ext xmlns:c16="http://schemas.microsoft.com/office/drawing/2014/chart" uri="{C3380CC4-5D6E-409C-BE32-E72D297353CC}">
              <c16:uniqueId val="{000000B9-BA36-40B2-A9BF-7CD8361F3E3A}"/>
            </c:ext>
          </c:extLst>
        </c:ser>
        <c:ser>
          <c:idx val="18"/>
          <c:order val="16"/>
          <c:spPr>
            <a:ln w="19050" cap="rnd">
              <a:noFill/>
              <a:round/>
            </a:ln>
            <a:effectLst/>
          </c:spPr>
          <c:xVal>
            <c:numRef>
              <c:f>'Prod. B'!$B$125:$B$135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B'!$C$125:$C$135</c:f>
              <c:numCache>
                <c:formatCode>General</c:formatCode>
                <c:ptCount val="11"/>
                <c:pt idx="0">
                  <c:v>0</c:v>
                </c:pt>
                <c:pt idx="1">
                  <c:v>19.260000000000002</c:v>
                </c:pt>
                <c:pt idx="2">
                  <c:v>21.94</c:v>
                </c:pt>
                <c:pt idx="3">
                  <c:v>20.7</c:v>
                </c:pt>
                <c:pt idx="4">
                  <c:v>18.75</c:v>
                </c:pt>
                <c:pt idx="5">
                  <c:v>15.04</c:v>
                </c:pt>
                <c:pt idx="6">
                  <c:v>11.95</c:v>
                </c:pt>
                <c:pt idx="7">
                  <c:v>7.53</c:v>
                </c:pt>
                <c:pt idx="8">
                  <c:v>4.75</c:v>
                </c:pt>
                <c:pt idx="9">
                  <c:v>3</c:v>
                </c:pt>
                <c:pt idx="10">
                  <c:v>1.88</c:v>
                </c:pt>
              </c:numCache>
            </c:numRef>
          </c:yVal>
          <c:smooth val="0"/>
          <c:extLst>
            <c:ext xmlns:c16="http://schemas.microsoft.com/office/drawing/2014/chart" uri="{C3380CC4-5D6E-409C-BE32-E72D297353CC}">
              <c16:uniqueId val="{000000BA-BA36-40B2-A9BF-7CD8361F3E3A}"/>
            </c:ext>
          </c:extLst>
        </c:ser>
        <c:ser>
          <c:idx val="19"/>
          <c:order val="17"/>
          <c:spPr>
            <a:ln w="19050" cap="rnd">
              <a:solidFill>
                <a:schemeClr val="accent1"/>
              </a:solidFill>
              <a:round/>
            </a:ln>
            <a:effectLst/>
          </c:spPr>
          <c:xVal>
            <c:numRef>
              <c:f>'Prod. B'!$B$140:$B$150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B'!$D$140:$D$150</c:f>
              <c:numCache>
                <c:formatCode>General</c:formatCode>
                <c:ptCount val="11"/>
                <c:pt idx="0">
                  <c:v>0</c:v>
                </c:pt>
                <c:pt idx="1">
                  <c:v>18.139836853977947</c:v>
                </c:pt>
                <c:pt idx="2">
                  <c:v>20.651432696839024</c:v>
                </c:pt>
                <c:pt idx="3">
                  <c:v>19.517432390134864</c:v>
                </c:pt>
                <c:pt idx="4">
                  <c:v>17.673512797589911</c:v>
                </c:pt>
                <c:pt idx="5">
                  <c:v>14.124183782832025</c:v>
                </c:pt>
                <c:pt idx="6">
                  <c:v>11.23098297506459</c:v>
                </c:pt>
                <c:pt idx="7">
                  <c:v>7.0954415987293507</c:v>
                </c:pt>
                <c:pt idx="8">
                  <c:v>4.4825612004471722</c:v>
                </c:pt>
                <c:pt idx="9">
                  <c:v>2.8318675574437782</c:v>
                </c:pt>
                <c:pt idx="10">
                  <c:v>1.7890383409820907</c:v>
                </c:pt>
              </c:numCache>
            </c:numRef>
          </c:yVal>
          <c:smooth val="0"/>
          <c:extLst>
            <c:ext xmlns:c16="http://schemas.microsoft.com/office/drawing/2014/chart" uri="{C3380CC4-5D6E-409C-BE32-E72D297353CC}">
              <c16:uniqueId val="{000000BB-BA36-40B2-A9BF-7CD8361F3E3A}"/>
            </c:ext>
          </c:extLst>
        </c:ser>
        <c:ser>
          <c:idx val="20"/>
          <c:order val="18"/>
          <c:spPr>
            <a:ln w="19050" cap="rnd">
              <a:noFill/>
              <a:round/>
            </a:ln>
            <a:effectLst/>
          </c:spPr>
          <c:xVal>
            <c:numRef>
              <c:f>'Prod. B'!$B$140:$B$150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B'!$C$140:$C$150</c:f>
              <c:numCache>
                <c:formatCode>General</c:formatCode>
                <c:ptCount val="11"/>
                <c:pt idx="0">
                  <c:v>0</c:v>
                </c:pt>
                <c:pt idx="1">
                  <c:v>18.14</c:v>
                </c:pt>
                <c:pt idx="2">
                  <c:v>20.66</c:v>
                </c:pt>
                <c:pt idx="3">
                  <c:v>19.5</c:v>
                </c:pt>
                <c:pt idx="4">
                  <c:v>17.649999999999999</c:v>
                </c:pt>
                <c:pt idx="5">
                  <c:v>14.16</c:v>
                </c:pt>
                <c:pt idx="6">
                  <c:v>11.25</c:v>
                </c:pt>
                <c:pt idx="7">
                  <c:v>7.09</c:v>
                </c:pt>
                <c:pt idx="8">
                  <c:v>4.47</c:v>
                </c:pt>
                <c:pt idx="9">
                  <c:v>2.82</c:v>
                </c:pt>
                <c:pt idx="10">
                  <c:v>1.78</c:v>
                </c:pt>
              </c:numCache>
            </c:numRef>
          </c:yVal>
          <c:smooth val="0"/>
          <c:extLst>
            <c:ext xmlns:c16="http://schemas.microsoft.com/office/drawing/2014/chart" uri="{C3380CC4-5D6E-409C-BE32-E72D297353CC}">
              <c16:uniqueId val="{000000BC-BA36-40B2-A9BF-7CD8361F3E3A}"/>
            </c:ext>
          </c:extLst>
        </c:ser>
        <c:ser>
          <c:idx val="21"/>
          <c:order val="19"/>
          <c:spPr>
            <a:ln w="19050" cap="rnd">
              <a:solidFill>
                <a:schemeClr val="accent1"/>
              </a:solidFill>
              <a:round/>
            </a:ln>
            <a:effectLst/>
          </c:spPr>
          <c:xVal>
            <c:numRef>
              <c:f>'Prod. B'!$B$155:$B$165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B'!$D$155:$D$165</c:f>
              <c:numCache>
                <c:formatCode>General</c:formatCode>
                <c:ptCount val="11"/>
                <c:pt idx="0">
                  <c:v>0</c:v>
                </c:pt>
                <c:pt idx="1">
                  <c:v>19.427573124711582</c:v>
                </c:pt>
                <c:pt idx="2">
                  <c:v>22.122934460306794</c:v>
                </c:pt>
                <c:pt idx="3">
                  <c:v>20.907428303104659</c:v>
                </c:pt>
                <c:pt idx="4">
                  <c:v>18.928812723507303</c:v>
                </c:pt>
                <c:pt idx="5">
                  <c:v>15.119715518077596</c:v>
                </c:pt>
                <c:pt idx="6">
                  <c:v>12.015952270622305</c:v>
                </c:pt>
                <c:pt idx="7">
                  <c:v>7.5828998519253759</c:v>
                </c:pt>
                <c:pt idx="8">
                  <c:v>4.7851691437352706</c:v>
                </c:pt>
                <c:pt idx="9">
                  <c:v>3.0196678624733253</c:v>
                </c:pt>
                <c:pt idx="10">
                  <c:v>1.9055531193415942</c:v>
                </c:pt>
              </c:numCache>
            </c:numRef>
          </c:yVal>
          <c:smooth val="0"/>
          <c:extLst>
            <c:ext xmlns:c16="http://schemas.microsoft.com/office/drawing/2014/chart" uri="{C3380CC4-5D6E-409C-BE32-E72D297353CC}">
              <c16:uniqueId val="{000000BD-BA36-40B2-A9BF-7CD8361F3E3A}"/>
            </c:ext>
          </c:extLst>
        </c:ser>
        <c:ser>
          <c:idx val="22"/>
          <c:order val="20"/>
          <c:spPr>
            <a:ln w="19050" cap="rnd">
              <a:noFill/>
              <a:round/>
            </a:ln>
            <a:effectLst/>
          </c:spPr>
          <c:xVal>
            <c:numRef>
              <c:f>'Prod. B'!$B$155:$B$165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B'!$C$155:$C$165</c:f>
              <c:numCache>
                <c:formatCode>General</c:formatCode>
                <c:ptCount val="11"/>
                <c:pt idx="0">
                  <c:v>0</c:v>
                </c:pt>
                <c:pt idx="1">
                  <c:v>19.43</c:v>
                </c:pt>
                <c:pt idx="2">
                  <c:v>22.13</c:v>
                </c:pt>
                <c:pt idx="3">
                  <c:v>20.88</c:v>
                </c:pt>
                <c:pt idx="4">
                  <c:v>18.91</c:v>
                </c:pt>
                <c:pt idx="5">
                  <c:v>15.16</c:v>
                </c:pt>
                <c:pt idx="6">
                  <c:v>12.04</c:v>
                </c:pt>
                <c:pt idx="7">
                  <c:v>7.58</c:v>
                </c:pt>
                <c:pt idx="8">
                  <c:v>4.7699999999999996</c:v>
                </c:pt>
                <c:pt idx="9">
                  <c:v>3.01</c:v>
                </c:pt>
                <c:pt idx="10">
                  <c:v>1.88</c:v>
                </c:pt>
              </c:numCache>
            </c:numRef>
          </c:yVal>
          <c:smooth val="0"/>
          <c:extLst>
            <c:ext xmlns:c16="http://schemas.microsoft.com/office/drawing/2014/chart" uri="{C3380CC4-5D6E-409C-BE32-E72D297353CC}">
              <c16:uniqueId val="{000000BE-BA36-40B2-A9BF-7CD8361F3E3A}"/>
            </c:ext>
          </c:extLst>
        </c:ser>
        <c:ser>
          <c:idx val="23"/>
          <c:order val="21"/>
          <c:spPr>
            <a:ln w="19050" cap="rnd">
              <a:solidFill>
                <a:schemeClr val="accent1"/>
              </a:solidFill>
              <a:round/>
            </a:ln>
            <a:effectLst/>
          </c:spPr>
          <c:xVal>
            <c:numRef>
              <c:f>'Prod. B'!$B$170:$B$180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B'!$D$170:$D$180</c:f>
              <c:numCache>
                <c:formatCode>General</c:formatCode>
                <c:ptCount val="11"/>
                <c:pt idx="0">
                  <c:v>0</c:v>
                </c:pt>
                <c:pt idx="1">
                  <c:v>20.175283787194527</c:v>
                </c:pt>
                <c:pt idx="2">
                  <c:v>22.977534000057723</c:v>
                </c:pt>
                <c:pt idx="3">
                  <c:v>21.716436689783283</c:v>
                </c:pt>
                <c:pt idx="4">
                  <c:v>19.661738843027017</c:v>
                </c:pt>
                <c:pt idx="5">
                  <c:v>15.705291275240906</c:v>
                </c:pt>
                <c:pt idx="6">
                  <c:v>12.481281461271401</c:v>
                </c:pt>
                <c:pt idx="7">
                  <c:v>7.876480748832364</c:v>
                </c:pt>
                <c:pt idx="8">
                  <c:v>4.9703849419844168</c:v>
                </c:pt>
                <c:pt idx="9">
                  <c:v>3.1365177035665335</c:v>
                </c:pt>
                <c:pt idx="10">
                  <c:v>1.9792719089912876</c:v>
                </c:pt>
              </c:numCache>
            </c:numRef>
          </c:yVal>
          <c:smooth val="0"/>
          <c:extLst>
            <c:ext xmlns:c16="http://schemas.microsoft.com/office/drawing/2014/chart" uri="{C3380CC4-5D6E-409C-BE32-E72D297353CC}">
              <c16:uniqueId val="{000000BF-BA36-40B2-A9BF-7CD8361F3E3A}"/>
            </c:ext>
          </c:extLst>
        </c:ser>
        <c:ser>
          <c:idx val="24"/>
          <c:order val="22"/>
          <c:spPr>
            <a:ln w="19050" cap="rnd">
              <a:noFill/>
              <a:round/>
            </a:ln>
            <a:effectLst/>
          </c:spPr>
          <c:xVal>
            <c:numRef>
              <c:f>'Prod. B'!$B$170:$B$180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B'!$C$170:$C$180</c:f>
              <c:numCache>
                <c:formatCode>General</c:formatCode>
                <c:ptCount val="11"/>
                <c:pt idx="0">
                  <c:v>0</c:v>
                </c:pt>
                <c:pt idx="1">
                  <c:v>20.18</c:v>
                </c:pt>
                <c:pt idx="2">
                  <c:v>22.98</c:v>
                </c:pt>
                <c:pt idx="3">
                  <c:v>21.69</c:v>
                </c:pt>
                <c:pt idx="4">
                  <c:v>19.64</c:v>
                </c:pt>
                <c:pt idx="5">
                  <c:v>15.75</c:v>
                </c:pt>
                <c:pt idx="6">
                  <c:v>12.51</c:v>
                </c:pt>
                <c:pt idx="7">
                  <c:v>7.87</c:v>
                </c:pt>
                <c:pt idx="8">
                  <c:v>4.96</c:v>
                </c:pt>
                <c:pt idx="9">
                  <c:v>3.12</c:v>
                </c:pt>
                <c:pt idx="10">
                  <c:v>1.95</c:v>
                </c:pt>
              </c:numCache>
            </c:numRef>
          </c:yVal>
          <c:smooth val="0"/>
          <c:extLst>
            <c:ext xmlns:c16="http://schemas.microsoft.com/office/drawing/2014/chart" uri="{C3380CC4-5D6E-409C-BE32-E72D297353CC}">
              <c16:uniqueId val="{000000C0-BA36-40B2-A9BF-7CD8361F3E3A}"/>
            </c:ext>
          </c:extLst>
        </c:ser>
        <c:ser>
          <c:idx val="0"/>
          <c:order val="23"/>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B'!$B$170:$B$180</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B'!$D$185:$D$195</c:f>
              <c:numCache>
                <c:formatCode>General</c:formatCode>
                <c:ptCount val="11"/>
                <c:pt idx="0">
                  <c:v>0</c:v>
                </c:pt>
                <c:pt idx="1">
                  <c:v>17.928949139493476</c:v>
                </c:pt>
                <c:pt idx="2">
                  <c:v>20.421279470834428</c:v>
                </c:pt>
                <c:pt idx="3">
                  <c:v>19.301686240709092</c:v>
                </c:pt>
                <c:pt idx="4">
                  <c:v>17.476195415500559</c:v>
                </c:pt>
                <c:pt idx="5">
                  <c:v>13.960413453966321</c:v>
                </c:pt>
                <c:pt idx="6">
                  <c:v>11.09522201187894</c:v>
                </c:pt>
                <c:pt idx="7">
                  <c:v>7.0025692294692954</c:v>
                </c:pt>
                <c:pt idx="8">
                  <c:v>4.4194024698565704</c:v>
                </c:pt>
                <c:pt idx="9">
                  <c:v>2.7891354520989662</c:v>
                </c:pt>
                <c:pt idx="10">
                  <c:v>1.7602552864286707</c:v>
                </c:pt>
              </c:numCache>
            </c:numRef>
          </c:yVal>
          <c:smooth val="1"/>
          <c:extLst>
            <c:ext xmlns:c16="http://schemas.microsoft.com/office/drawing/2014/chart" uri="{C3380CC4-5D6E-409C-BE32-E72D297353CC}">
              <c16:uniqueId val="{000000A7-BA36-40B2-A9BF-7CD8361F3E3A}"/>
            </c:ext>
          </c:extLst>
        </c:ser>
        <c:ser>
          <c:idx val="1"/>
          <c:order val="24"/>
          <c:spPr>
            <a:ln w="19050" cap="rnd">
              <a:noFill/>
              <a:round/>
            </a:ln>
            <a:effectLst/>
          </c:spPr>
          <c:marker>
            <c:symbol val="circle"/>
            <c:size val="5"/>
            <c:spPr>
              <a:solidFill>
                <a:schemeClr val="accent2"/>
              </a:solidFill>
              <a:ln w="9525">
                <a:solidFill>
                  <a:schemeClr val="accent2"/>
                </a:solidFill>
              </a:ln>
              <a:effectLst/>
            </c:spPr>
          </c:marker>
          <c:xVal>
            <c:numRef>
              <c:f>'Prod. B'!$B$185:$B$195</c:f>
              <c:numCache>
                <c:formatCode>General</c:formatCode>
                <c:ptCount val="11"/>
                <c:pt idx="0">
                  <c:v>0</c:v>
                </c:pt>
                <c:pt idx="1">
                  <c:v>0.5</c:v>
                </c:pt>
                <c:pt idx="2">
                  <c:v>1</c:v>
                </c:pt>
                <c:pt idx="3">
                  <c:v>1.5</c:v>
                </c:pt>
                <c:pt idx="4">
                  <c:v>2</c:v>
                </c:pt>
                <c:pt idx="5">
                  <c:v>3</c:v>
                </c:pt>
                <c:pt idx="6">
                  <c:v>4</c:v>
                </c:pt>
                <c:pt idx="7">
                  <c:v>6</c:v>
                </c:pt>
                <c:pt idx="8">
                  <c:v>8</c:v>
                </c:pt>
                <c:pt idx="9">
                  <c:v>10</c:v>
                </c:pt>
                <c:pt idx="10">
                  <c:v>12</c:v>
                </c:pt>
              </c:numCache>
            </c:numRef>
          </c:xVal>
          <c:yVal>
            <c:numRef>
              <c:f>'Prod. B'!$C$185:$C$195</c:f>
              <c:numCache>
                <c:formatCode>General</c:formatCode>
                <c:ptCount val="11"/>
                <c:pt idx="0">
                  <c:v>0</c:v>
                </c:pt>
                <c:pt idx="1">
                  <c:v>17.93</c:v>
                </c:pt>
                <c:pt idx="2">
                  <c:v>20.43</c:v>
                </c:pt>
                <c:pt idx="3">
                  <c:v>19.28</c:v>
                </c:pt>
                <c:pt idx="4">
                  <c:v>17.45</c:v>
                </c:pt>
                <c:pt idx="5">
                  <c:v>14</c:v>
                </c:pt>
                <c:pt idx="6">
                  <c:v>11.12</c:v>
                </c:pt>
                <c:pt idx="7">
                  <c:v>7</c:v>
                </c:pt>
                <c:pt idx="8">
                  <c:v>4.41</c:v>
                </c:pt>
                <c:pt idx="9">
                  <c:v>2.77</c:v>
                </c:pt>
                <c:pt idx="10">
                  <c:v>1.74</c:v>
                </c:pt>
              </c:numCache>
            </c:numRef>
          </c:yVal>
          <c:smooth val="0"/>
          <c:extLst>
            <c:ext xmlns:c16="http://schemas.microsoft.com/office/drawing/2014/chart" uri="{C3380CC4-5D6E-409C-BE32-E72D297353CC}">
              <c16:uniqueId val="{000000A9-BA36-40B2-A9BF-7CD8361F3E3A}"/>
            </c:ext>
          </c:extLst>
        </c:ser>
        <c:dLbls>
          <c:showLegendKey val="0"/>
          <c:showVal val="0"/>
          <c:showCatName val="0"/>
          <c:showSerName val="0"/>
          <c:showPercent val="0"/>
          <c:showBubbleSize val="0"/>
        </c:dLbls>
        <c:axId val="350595864"/>
        <c:axId val="350598816"/>
      </c:scatterChart>
      <c:valAx>
        <c:axId val="350595864"/>
        <c:scaling>
          <c:orientation val="minMax"/>
        </c:scaling>
        <c:delete val="0"/>
        <c:axPos val="b"/>
        <c:title>
          <c:tx>
            <c:rich>
              <a:bodyPr rot="0" vert="horz"/>
              <a:lstStyle/>
              <a:p>
                <a:pPr>
                  <a:defRPr/>
                </a:pPr>
                <a:r>
                  <a:rPr lang="es-CO"/>
                  <a:t>Título</a:t>
                </a:r>
              </a:p>
            </c:rich>
          </c:tx>
          <c:layout/>
          <c:overlay val="0"/>
          <c:spPr>
            <a:noFill/>
            <a:ln>
              <a:noFill/>
            </a:ln>
            <a:effectLst/>
          </c:spPr>
        </c:title>
        <c:numFmt formatCode="General" sourceLinked="1"/>
        <c:majorTickMark val="cross"/>
        <c:minorTickMark val="in"/>
        <c:tickLblPos val="nextTo"/>
        <c:spPr>
          <a:noFill/>
          <a:ln w="9525" cap="flat" cmpd="sng" algn="ctr">
            <a:solidFill>
              <a:sysClr val="windowText" lastClr="000000"/>
            </a:solidFill>
            <a:round/>
          </a:ln>
          <a:effectLst/>
        </c:spPr>
        <c:txPr>
          <a:bodyPr rot="-60000000" vert="horz"/>
          <a:lstStyle/>
          <a:p>
            <a:pPr>
              <a:defRPr/>
            </a:pPr>
            <a:endParaRPr lang="es-CO"/>
          </a:p>
        </c:txPr>
        <c:crossAx val="350598816"/>
        <c:crosses val="autoZero"/>
        <c:crossBetween val="midCat"/>
      </c:valAx>
      <c:valAx>
        <c:axId val="350598816"/>
        <c:scaling>
          <c:orientation val="minMax"/>
        </c:scaling>
        <c:delete val="0"/>
        <c:axPos val="l"/>
        <c:title>
          <c:tx>
            <c:rich>
              <a:bodyPr rot="-5400000" vert="horz"/>
              <a:lstStyle/>
              <a:p>
                <a:pPr>
                  <a:defRPr/>
                </a:pPr>
                <a:r>
                  <a:rPr lang="es-CO"/>
                  <a:t>Cp (</a:t>
                </a:r>
                <a:r>
                  <a:rPr lang="el-GR"/>
                  <a:t>μ</a:t>
                </a:r>
                <a:r>
                  <a:rPr lang="es-CO"/>
                  <a:t>g/mL)</a:t>
                </a:r>
              </a:p>
            </c:rich>
          </c:tx>
          <c:layout/>
          <c:overlay val="0"/>
          <c:spPr>
            <a:noFill/>
            <a:ln>
              <a:noFill/>
            </a:ln>
            <a:effectLst/>
          </c:spPr>
        </c:title>
        <c:numFmt formatCode="General" sourceLinked="1"/>
        <c:majorTickMark val="cross"/>
        <c:minorTickMark val="in"/>
        <c:tickLblPos val="nextTo"/>
        <c:spPr>
          <a:noFill/>
          <a:ln w="9525" cap="flat" cmpd="sng" algn="ctr">
            <a:solidFill>
              <a:sysClr val="windowText" lastClr="000000"/>
            </a:solidFill>
            <a:round/>
          </a:ln>
          <a:effectLst/>
        </c:spPr>
        <c:txPr>
          <a:bodyPr rot="-60000000" vert="horz"/>
          <a:lstStyle/>
          <a:p>
            <a:pPr>
              <a:defRPr/>
            </a:pPr>
            <a:endParaRPr lang="es-CO"/>
          </a:p>
        </c:txPr>
        <c:crossAx val="350595864"/>
        <c:crosses val="autoZero"/>
        <c:crossBetween val="midCat"/>
      </c:valAx>
      <c:spPr>
        <a:ln>
          <a:solidFill>
            <a:sysClr val="windowText" lastClr="000000"/>
          </a:solidFill>
        </a:ln>
      </c:spPr>
    </c:plotArea>
    <c:plotVisOnly val="1"/>
    <c:dispBlanksAs val="gap"/>
    <c:showDLblsOverMax val="0"/>
  </c:chart>
  <c:txPr>
    <a:bodyPr/>
    <a:lstStyle/>
    <a:p>
      <a:pPr>
        <a:defRPr sz="1800"/>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sheetPr/>
  <sheetViews>
    <sheetView zoomScale="6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60" workbookViewId="0"/>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12" Type="http://schemas.openxmlformats.org/officeDocument/2006/relationships/chart" Target="../charts/chart13.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chart" Target="../charts/chart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12" Type="http://schemas.openxmlformats.org/officeDocument/2006/relationships/chart" Target="../charts/chart25.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chart" Target="../charts/chart24.xml"/><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0</xdr:col>
      <xdr:colOff>400050</xdr:colOff>
      <xdr:row>0</xdr:row>
      <xdr:rowOff>85725</xdr:rowOff>
    </xdr:from>
    <xdr:to>
      <xdr:col>10</xdr:col>
      <xdr:colOff>285750</xdr:colOff>
      <xdr:row>18</xdr:row>
      <xdr:rowOff>161925</xdr:rowOff>
    </xdr:to>
    <xdr:sp macro="" textlink="">
      <xdr:nvSpPr>
        <xdr:cNvPr id="2" name="CuadroTexto 1"/>
        <xdr:cNvSpPr txBox="1"/>
      </xdr:nvSpPr>
      <xdr:spPr>
        <a:xfrm>
          <a:off x="400050" y="85725"/>
          <a:ext cx="75057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000">
              <a:solidFill>
                <a:schemeClr val="dk1"/>
              </a:solidFill>
              <a:effectLst/>
              <a:latin typeface="+mn-lt"/>
              <a:ea typeface="+mn-ea"/>
              <a:cs typeface="+mn-cs"/>
            </a:rPr>
            <a:t>Se ha efectuado un estudio para demostrar la bioequivalencia entre dos productos que llevan como principio activo Antibiótico SP-4X el que se prescribe a razón de 140 mg por vía IV y 700 mg por vía oral en presentación de tabletas. Para el estudio se utilizó un diseño experimental cruzado con 12 voluntarios, los que se dividieron en 2 grupos de 6 voluntarios, quienes recibieron en periodos diferentes los dos productos en estudio (referencia y competidor). El estudio estuvo completamente controlado los voluntarios fueron todos hombres con edades comprendidas entre los 20 y 35 años y con un peso promedio de 70 kilogramos, la alimentación fue estandarizada y el producto se administró en ayunas con 250 mL de agua, después de 10 horas de ayuno. Del análisis de las muestras de sangre, por un método bioanalítico validado, se obtuvieron los datos que se indican a continuación y se solicita calcular:</a:t>
          </a:r>
          <a:endParaRPr lang="es-CO" sz="1000">
            <a:solidFill>
              <a:schemeClr val="dk1"/>
            </a:solidFill>
            <a:effectLst/>
            <a:latin typeface="+mn-lt"/>
            <a:ea typeface="+mn-ea"/>
            <a:cs typeface="+mn-cs"/>
          </a:endParaRPr>
        </a:p>
        <a:p>
          <a:endParaRPr lang="es-CO" sz="1000">
            <a:solidFill>
              <a:schemeClr val="dk1"/>
            </a:solidFill>
            <a:effectLst/>
            <a:latin typeface="+mn-lt"/>
            <a:ea typeface="+mn-ea"/>
            <a:cs typeface="+mn-cs"/>
          </a:endParaRPr>
        </a:p>
        <a:p>
          <a:r>
            <a:rPr lang="es-ES" sz="1000">
              <a:solidFill>
                <a:schemeClr val="dk1"/>
              </a:solidFill>
              <a:effectLst/>
              <a:latin typeface="+mn-lt"/>
              <a:ea typeface="+mn-ea"/>
              <a:cs typeface="+mn-cs"/>
            </a:rPr>
            <a:t>1. La constante de velocidad de eliminación del antibiótico en la muestra poblacional utilizada, datos individuales y el promedio poblacional con su variabilidad (emplear la constante determinada por la vía IV en los cálculos subsiguientes de ABC).</a:t>
          </a:r>
          <a:endParaRPr lang="es-CO" sz="1000">
            <a:solidFill>
              <a:schemeClr val="dk1"/>
            </a:solidFill>
            <a:effectLst/>
            <a:latin typeface="+mn-lt"/>
            <a:ea typeface="+mn-ea"/>
            <a:cs typeface="+mn-cs"/>
          </a:endParaRPr>
        </a:p>
        <a:p>
          <a:endParaRPr lang="es-ES" sz="1000">
            <a:solidFill>
              <a:schemeClr val="dk1"/>
            </a:solidFill>
            <a:effectLst/>
            <a:latin typeface="+mn-lt"/>
            <a:ea typeface="+mn-ea"/>
            <a:cs typeface="+mn-cs"/>
          </a:endParaRPr>
        </a:p>
        <a:p>
          <a:r>
            <a:rPr lang="es-ES" sz="1000">
              <a:solidFill>
                <a:schemeClr val="dk1"/>
              </a:solidFill>
              <a:effectLst/>
              <a:latin typeface="+mn-lt"/>
              <a:ea typeface="+mn-ea"/>
              <a:cs typeface="+mn-cs"/>
            </a:rPr>
            <a:t>2. Determinar la constante de velocidad de absorción para el fármaco en los dos productos. Datos individuales y el promedio poblacional con su variabilidad (emplear la constante correspondiente a cada producto para los cálculos del Cmax y del tmax).</a:t>
          </a:r>
          <a:endParaRPr lang="es-CO" sz="1000">
            <a:solidFill>
              <a:schemeClr val="dk1"/>
            </a:solidFill>
            <a:effectLst/>
            <a:latin typeface="+mn-lt"/>
            <a:ea typeface="+mn-ea"/>
            <a:cs typeface="+mn-cs"/>
          </a:endParaRPr>
        </a:p>
        <a:p>
          <a:endParaRPr lang="es-ES" sz="1000">
            <a:solidFill>
              <a:schemeClr val="dk1"/>
            </a:solidFill>
            <a:effectLst/>
            <a:latin typeface="+mn-lt"/>
            <a:ea typeface="+mn-ea"/>
            <a:cs typeface="+mn-cs"/>
          </a:endParaRPr>
        </a:p>
        <a:p>
          <a:r>
            <a:rPr lang="es-ES" sz="1000">
              <a:solidFill>
                <a:schemeClr val="dk1"/>
              </a:solidFill>
              <a:effectLst/>
              <a:latin typeface="+mn-lt"/>
              <a:ea typeface="+mn-ea"/>
              <a:cs typeface="+mn-cs"/>
            </a:rPr>
            <a:t>3. Calcule y tabule los parámetros biofarmacéuticos para cada producto en cada individuo y establezca el valor medio y su variabilidad, ilustre los resultados con las gráficas correspondientes para cada individuo con los dos productos (una sóla gráfica para los 12 individuos de un mismo producto). Establezca la gráfica promedio poblacional para cada producto (En esta se compara en una misma los dos productos). </a:t>
          </a:r>
        </a:p>
        <a:p>
          <a:endParaRPr lang="es-CO" sz="1000">
            <a:solidFill>
              <a:schemeClr val="dk1"/>
            </a:solidFill>
            <a:effectLst/>
            <a:latin typeface="+mn-lt"/>
            <a:ea typeface="+mn-ea"/>
            <a:cs typeface="+mn-cs"/>
          </a:endParaRPr>
        </a:p>
        <a:p>
          <a:r>
            <a:rPr lang="es-ES" sz="1000">
              <a:solidFill>
                <a:schemeClr val="dk1"/>
              </a:solidFill>
              <a:effectLst/>
              <a:latin typeface="+mn-lt"/>
              <a:ea typeface="+mn-ea"/>
              <a:cs typeface="+mn-cs"/>
            </a:rPr>
            <a:t>5. Cuál es la biodisponibilidad de cada producto? </a:t>
          </a:r>
        </a:p>
        <a:p>
          <a:endParaRPr lang="es-CO" sz="1000">
            <a:solidFill>
              <a:schemeClr val="dk1"/>
            </a:solidFill>
            <a:effectLst/>
            <a:latin typeface="+mn-lt"/>
            <a:ea typeface="+mn-ea"/>
            <a:cs typeface="+mn-cs"/>
          </a:endParaRPr>
        </a:p>
        <a:p>
          <a:r>
            <a:rPr lang="es-ES" sz="1000">
              <a:solidFill>
                <a:schemeClr val="dk1"/>
              </a:solidFill>
              <a:effectLst/>
              <a:latin typeface="+mn-lt"/>
              <a:ea typeface="+mn-ea"/>
              <a:cs typeface="+mn-cs"/>
            </a:rPr>
            <a:t>7. Se podrían considerar bioequivalentes los dos productos, por qué? Justifique plenamente su respuesta.</a:t>
          </a:r>
          <a:endParaRPr lang="es-CO" sz="100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176212</xdr:colOff>
      <xdr:row>17</xdr:row>
      <xdr:rowOff>71437</xdr:rowOff>
    </xdr:from>
    <xdr:to>
      <xdr:col>12</xdr:col>
      <xdr:colOff>723900</xdr:colOff>
      <xdr:row>30</xdr:row>
      <xdr:rowOff>38100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11</xdr:col>
      <xdr:colOff>166687</xdr:colOff>
      <xdr:row>19</xdr:row>
      <xdr:rowOff>52387</xdr:rowOff>
    </xdr:from>
    <xdr:ext cx="2001895" cy="350032"/>
    <mc:AlternateContent xmlns:mc="http://schemas.openxmlformats.org/markup-compatibility/2006" xmlns:a14="http://schemas.microsoft.com/office/drawing/2010/main">
      <mc:Choice Requires="a14">
        <xdr:sp macro="" textlink="">
          <xdr:nvSpPr>
            <xdr:cNvPr id="2" name="CuadroTexto 1"/>
            <xdr:cNvSpPr txBox="1"/>
          </xdr:nvSpPr>
          <xdr:spPr>
            <a:xfrm>
              <a:off x="5967412" y="2767012"/>
              <a:ext cx="2001895" cy="350032"/>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ES" sz="1100" b="0" i="1">
                            <a:latin typeface="Cambria Math" panose="02040503050406030204" pitchFamily="18" charset="0"/>
                          </a:rPr>
                        </m:ctrlPr>
                      </m:sSubPr>
                      <m:e>
                        <m:r>
                          <m:rPr>
                            <m:sty m:val="p"/>
                          </m:rPr>
                          <a:rPr lang="es-ES" sz="1100" b="0" i="0">
                            <a:latin typeface="Cambria Math" panose="02040503050406030204" pitchFamily="18" charset="0"/>
                          </a:rPr>
                          <m:t>C</m:t>
                        </m:r>
                      </m:e>
                      <m:sub>
                        <m:r>
                          <m:rPr>
                            <m:sty m:val="p"/>
                          </m:rPr>
                          <a:rPr lang="es-ES" sz="1100" b="0" i="0">
                            <a:latin typeface="Cambria Math" panose="02040503050406030204" pitchFamily="18" charset="0"/>
                          </a:rPr>
                          <m:t>P</m:t>
                        </m:r>
                      </m:sub>
                    </m:sSub>
                    <m:r>
                      <a:rPr lang="es-ES" sz="1100" b="0" i="0">
                        <a:latin typeface="Cambria Math" panose="02040503050406030204" pitchFamily="18" charset="0"/>
                      </a:rPr>
                      <m:t>=</m:t>
                    </m:r>
                    <m:f>
                      <m:fPr>
                        <m:ctrlPr>
                          <a:rPr lang="es-ES" sz="1100" b="0" i="1">
                            <a:latin typeface="Cambria Math" panose="02040503050406030204" pitchFamily="18" charset="0"/>
                          </a:rPr>
                        </m:ctrlPr>
                      </m:fPr>
                      <m:num>
                        <m:sSub>
                          <m:sSubPr>
                            <m:ctrlPr>
                              <a:rPr lang="es-ES" sz="1100" b="0" i="1">
                                <a:latin typeface="Cambria Math" panose="02040503050406030204" pitchFamily="18" charset="0"/>
                              </a:rPr>
                            </m:ctrlPr>
                          </m:sSubPr>
                          <m:e>
                            <m:r>
                              <m:rPr>
                                <m:sty m:val="p"/>
                              </m:rPr>
                              <a:rPr lang="es-ES" sz="1100" b="0" i="0">
                                <a:latin typeface="Cambria Math" panose="02040503050406030204" pitchFamily="18" charset="0"/>
                              </a:rPr>
                              <m:t>k</m:t>
                            </m:r>
                          </m:e>
                          <m:sub>
                            <m:r>
                              <m:rPr>
                                <m:sty m:val="p"/>
                              </m:rPr>
                              <a:rPr lang="es-ES" sz="1100" b="0" i="0">
                                <a:latin typeface="Cambria Math" panose="02040503050406030204" pitchFamily="18" charset="0"/>
                              </a:rPr>
                              <m:t>a</m:t>
                            </m:r>
                          </m:sub>
                        </m:sSub>
                        <m:sSub>
                          <m:sSubPr>
                            <m:ctrlPr>
                              <a:rPr lang="es-ES" sz="1100" b="0" i="1">
                                <a:latin typeface="Cambria Math" panose="02040503050406030204" pitchFamily="18" charset="0"/>
                              </a:rPr>
                            </m:ctrlPr>
                          </m:sSubPr>
                          <m:e>
                            <m:r>
                              <m:rPr>
                                <m:sty m:val="p"/>
                              </m:rPr>
                              <a:rPr lang="es-ES" sz="1100" b="0" i="0">
                                <a:latin typeface="Cambria Math" panose="02040503050406030204" pitchFamily="18" charset="0"/>
                              </a:rPr>
                              <m:t>D</m:t>
                            </m:r>
                          </m:e>
                          <m:sub>
                            <m:r>
                              <a:rPr lang="es-ES" sz="1100" b="0" i="0">
                                <a:latin typeface="Cambria Math" panose="02040503050406030204" pitchFamily="18" charset="0"/>
                              </a:rPr>
                              <m:t>0</m:t>
                            </m:r>
                          </m:sub>
                        </m:sSub>
                      </m:num>
                      <m:den>
                        <m:sSub>
                          <m:sSubPr>
                            <m:ctrlPr>
                              <a:rPr lang="es-ES" sz="1100" b="0" i="1">
                                <a:latin typeface="Cambria Math" panose="02040503050406030204" pitchFamily="18" charset="0"/>
                              </a:rPr>
                            </m:ctrlPr>
                          </m:sSubPr>
                          <m:e>
                            <m:r>
                              <m:rPr>
                                <m:sty m:val="p"/>
                              </m:rPr>
                              <a:rPr lang="es-ES" sz="1100" b="0" i="0">
                                <a:latin typeface="Cambria Math" panose="02040503050406030204" pitchFamily="18" charset="0"/>
                              </a:rPr>
                              <m:t>V</m:t>
                            </m:r>
                          </m:e>
                          <m:sub>
                            <m:r>
                              <m:rPr>
                                <m:sty m:val="p"/>
                              </m:rPr>
                              <a:rPr lang="es-ES" sz="1100" b="0" i="0">
                                <a:latin typeface="Cambria Math" panose="02040503050406030204" pitchFamily="18" charset="0"/>
                              </a:rPr>
                              <m:t>d</m:t>
                            </m:r>
                          </m:sub>
                        </m:sSub>
                        <m:d>
                          <m:dPr>
                            <m:ctrlPr>
                              <a:rPr lang="es-ES" sz="1100" b="0" i="1">
                                <a:latin typeface="Cambria Math" panose="02040503050406030204" pitchFamily="18" charset="0"/>
                              </a:rPr>
                            </m:ctrlPr>
                          </m:dPr>
                          <m:e>
                            <m:sSub>
                              <m:sSubPr>
                                <m:ctrlPr>
                                  <a:rPr lang="es-ES" sz="1100" b="0" i="1">
                                    <a:latin typeface="Cambria Math" panose="02040503050406030204" pitchFamily="18" charset="0"/>
                                  </a:rPr>
                                </m:ctrlPr>
                              </m:sSubPr>
                              <m:e>
                                <m:r>
                                  <m:rPr>
                                    <m:sty m:val="p"/>
                                  </m:rPr>
                                  <a:rPr lang="es-ES" sz="1100" b="0" i="0">
                                    <a:latin typeface="Cambria Math" panose="02040503050406030204" pitchFamily="18" charset="0"/>
                                  </a:rPr>
                                  <m:t>k</m:t>
                                </m:r>
                              </m:e>
                              <m:sub>
                                <m:r>
                                  <m:rPr>
                                    <m:sty m:val="p"/>
                                  </m:rPr>
                                  <a:rPr lang="es-ES" sz="1100" b="0" i="0">
                                    <a:latin typeface="Cambria Math" panose="02040503050406030204" pitchFamily="18" charset="0"/>
                                  </a:rPr>
                                  <m:t>a</m:t>
                                </m:r>
                              </m:sub>
                            </m:sSub>
                            <m:r>
                              <a:rPr lang="es-ES" sz="1100" b="0" i="0">
                                <a:latin typeface="Cambria Math" panose="02040503050406030204" pitchFamily="18" charset="0"/>
                              </a:rPr>
                              <m:t>−</m:t>
                            </m:r>
                            <m:r>
                              <m:rPr>
                                <m:sty m:val="p"/>
                              </m:rPr>
                              <a:rPr lang="es-ES" sz="1100" b="0" i="0">
                                <a:latin typeface="Cambria Math" panose="02040503050406030204" pitchFamily="18" charset="0"/>
                              </a:rPr>
                              <m:t>k</m:t>
                            </m:r>
                          </m:e>
                        </m:d>
                      </m:den>
                    </m:f>
                    <m:r>
                      <a:rPr lang="es-ES" sz="1100" b="0" i="0">
                        <a:latin typeface="Cambria Math" panose="02040503050406030204" pitchFamily="18" charset="0"/>
                      </a:rPr>
                      <m:t>(</m:t>
                    </m:r>
                    <m:sSup>
                      <m:sSupPr>
                        <m:ctrlPr>
                          <a:rPr lang="es-ES" sz="1100" b="0" i="1">
                            <a:latin typeface="Cambria Math" panose="02040503050406030204" pitchFamily="18" charset="0"/>
                          </a:rPr>
                        </m:ctrlPr>
                      </m:sSupPr>
                      <m:e>
                        <m:r>
                          <m:rPr>
                            <m:sty m:val="p"/>
                          </m:rPr>
                          <a:rPr lang="es-ES" sz="1100" b="0" i="0">
                            <a:latin typeface="Cambria Math" panose="02040503050406030204" pitchFamily="18" charset="0"/>
                          </a:rPr>
                          <m:t>e</m:t>
                        </m:r>
                      </m:e>
                      <m:sup>
                        <m:r>
                          <a:rPr lang="es-ES" sz="1100" b="0" i="0">
                            <a:latin typeface="Cambria Math" panose="02040503050406030204" pitchFamily="18" charset="0"/>
                          </a:rPr>
                          <m:t>−</m:t>
                        </m:r>
                        <m:sSub>
                          <m:sSubPr>
                            <m:ctrlPr>
                              <a:rPr lang="es-ES" sz="1100" b="0" i="1">
                                <a:latin typeface="Cambria Math" panose="02040503050406030204" pitchFamily="18" charset="0"/>
                              </a:rPr>
                            </m:ctrlPr>
                          </m:sSubPr>
                          <m:e>
                            <m:r>
                              <m:rPr>
                                <m:sty m:val="p"/>
                              </m:rPr>
                              <a:rPr lang="es-ES" sz="1100" b="0" i="0">
                                <a:latin typeface="Cambria Math" panose="02040503050406030204" pitchFamily="18" charset="0"/>
                              </a:rPr>
                              <m:t>k</m:t>
                            </m:r>
                          </m:e>
                          <m:sub>
                            <m:r>
                              <m:rPr>
                                <m:sty m:val="p"/>
                              </m:rPr>
                              <a:rPr lang="es-ES" sz="1100" b="0" i="0">
                                <a:latin typeface="Cambria Math" panose="02040503050406030204" pitchFamily="18" charset="0"/>
                              </a:rPr>
                              <m:t>R</m:t>
                            </m:r>
                          </m:sub>
                        </m:sSub>
                        <m:r>
                          <m:rPr>
                            <m:sty m:val="p"/>
                          </m:rPr>
                          <a:rPr lang="es-ES" sz="1100" b="0" i="0">
                            <a:latin typeface="Cambria Math" panose="02040503050406030204" pitchFamily="18" charset="0"/>
                          </a:rPr>
                          <m:t>t</m:t>
                        </m:r>
                      </m:sup>
                    </m:sSup>
                    <m:r>
                      <a:rPr lang="es-ES" sz="1100" b="0" i="0">
                        <a:latin typeface="Cambria Math" panose="02040503050406030204" pitchFamily="18" charset="0"/>
                      </a:rPr>
                      <m:t>−</m:t>
                    </m:r>
                    <m:sSup>
                      <m:sSupPr>
                        <m:ctrlPr>
                          <a:rPr lang="es-ES" sz="1100" b="0" i="1">
                            <a:latin typeface="Cambria Math" panose="02040503050406030204" pitchFamily="18" charset="0"/>
                          </a:rPr>
                        </m:ctrlPr>
                      </m:sSupPr>
                      <m:e>
                        <m:r>
                          <m:rPr>
                            <m:sty m:val="p"/>
                          </m:rPr>
                          <a:rPr lang="es-ES" sz="1100" b="0" i="0">
                            <a:latin typeface="Cambria Math" panose="02040503050406030204" pitchFamily="18" charset="0"/>
                          </a:rPr>
                          <m:t>e</m:t>
                        </m:r>
                      </m:e>
                      <m:sup>
                        <m:r>
                          <a:rPr lang="es-ES" sz="1100" b="0" i="0">
                            <a:latin typeface="Cambria Math" panose="02040503050406030204" pitchFamily="18" charset="0"/>
                          </a:rPr>
                          <m:t>−</m:t>
                        </m:r>
                        <m:sSub>
                          <m:sSubPr>
                            <m:ctrlPr>
                              <a:rPr lang="es-ES" sz="1100" b="0" i="1">
                                <a:latin typeface="Cambria Math" panose="02040503050406030204" pitchFamily="18" charset="0"/>
                              </a:rPr>
                            </m:ctrlPr>
                          </m:sSubPr>
                          <m:e>
                            <m:r>
                              <m:rPr>
                                <m:sty m:val="p"/>
                              </m:rPr>
                              <a:rPr lang="es-ES" sz="1100" b="0" i="0">
                                <a:latin typeface="Cambria Math" panose="02040503050406030204" pitchFamily="18" charset="0"/>
                              </a:rPr>
                              <m:t>k</m:t>
                            </m:r>
                          </m:e>
                          <m:sub>
                            <m:r>
                              <m:rPr>
                                <m:sty m:val="p"/>
                              </m:rPr>
                              <a:rPr lang="es-ES" sz="1100" b="0" i="0">
                                <a:latin typeface="Cambria Math" panose="02040503050406030204" pitchFamily="18" charset="0"/>
                              </a:rPr>
                              <m:t>a</m:t>
                            </m:r>
                          </m:sub>
                        </m:sSub>
                        <m:r>
                          <m:rPr>
                            <m:sty m:val="p"/>
                          </m:rPr>
                          <a:rPr lang="es-ES" sz="1100" b="0" i="0">
                            <a:latin typeface="Cambria Math" panose="02040503050406030204" pitchFamily="18" charset="0"/>
                          </a:rPr>
                          <m:t>t</m:t>
                        </m:r>
                      </m:sup>
                    </m:sSup>
                    <m:r>
                      <a:rPr lang="es-ES" sz="1100" b="0" i="0">
                        <a:latin typeface="Cambria Math" panose="02040503050406030204" pitchFamily="18" charset="0"/>
                      </a:rPr>
                      <m:t>)</m:t>
                    </m:r>
                  </m:oMath>
                </m:oMathPara>
              </a14:m>
              <a:endParaRPr lang="es-CO" sz="1100" i="0"/>
            </a:p>
          </xdr:txBody>
        </xdr:sp>
      </mc:Choice>
      <mc:Fallback xmlns="">
        <xdr:sp macro="" textlink="">
          <xdr:nvSpPr>
            <xdr:cNvPr id="2" name="CuadroTexto 1"/>
            <xdr:cNvSpPr txBox="1"/>
          </xdr:nvSpPr>
          <xdr:spPr>
            <a:xfrm>
              <a:off x="5967412" y="2767012"/>
              <a:ext cx="2001895" cy="350032"/>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1100" b="0" i="0">
                  <a:latin typeface="Cambria Math" panose="02040503050406030204" pitchFamily="18" charset="0"/>
                </a:rPr>
                <a:t>C_P=(k_a D_0)/(V_d (k_a−k) )(e^(−k_R t)−e^(−k_a t))</a:t>
              </a:r>
              <a:endParaRPr lang="es-CO" sz="1100" i="0"/>
            </a:p>
          </xdr:txBody>
        </xdr:sp>
      </mc:Fallback>
    </mc:AlternateContent>
    <xdr:clientData/>
  </xdr:oneCellAnchor>
  <xdr:twoCellAnchor>
    <xdr:from>
      <xdr:col>15</xdr:col>
      <xdr:colOff>738187</xdr:colOff>
      <xdr:row>16</xdr:row>
      <xdr:rowOff>95250</xdr:rowOff>
    </xdr:from>
    <xdr:to>
      <xdr:col>20</xdr:col>
      <xdr:colOff>628650</xdr:colOff>
      <xdr:row>29</xdr:row>
      <xdr:rowOff>38100</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685800</xdr:colOff>
      <xdr:row>31</xdr:row>
      <xdr:rowOff>95250</xdr:rowOff>
    </xdr:from>
    <xdr:to>
      <xdr:col>20</xdr:col>
      <xdr:colOff>576263</xdr:colOff>
      <xdr:row>44</xdr:row>
      <xdr:rowOff>38100</xdr:rowOff>
    </xdr:to>
    <xdr:graphicFrame macro="">
      <xdr:nvGraphicFramePr>
        <xdr:cNvPr id="4" name="Grá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657225</xdr:colOff>
      <xdr:row>46</xdr:row>
      <xdr:rowOff>76200</xdr:rowOff>
    </xdr:from>
    <xdr:to>
      <xdr:col>20</xdr:col>
      <xdr:colOff>547688</xdr:colOff>
      <xdr:row>59</xdr:row>
      <xdr:rowOff>19050</xdr:rowOff>
    </xdr:to>
    <xdr:graphicFrame macro="">
      <xdr:nvGraphicFramePr>
        <xdr:cNvPr id="5" name="Grá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714375</xdr:colOff>
      <xdr:row>61</xdr:row>
      <xdr:rowOff>95250</xdr:rowOff>
    </xdr:from>
    <xdr:to>
      <xdr:col>20</xdr:col>
      <xdr:colOff>604838</xdr:colOff>
      <xdr:row>74</xdr:row>
      <xdr:rowOff>38100</xdr:rowOff>
    </xdr:to>
    <xdr:graphicFrame macro="">
      <xdr:nvGraphicFramePr>
        <xdr:cNvPr id="6" name="Grá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762000</xdr:colOff>
      <xdr:row>76</xdr:row>
      <xdr:rowOff>47625</xdr:rowOff>
    </xdr:from>
    <xdr:to>
      <xdr:col>20</xdr:col>
      <xdr:colOff>652463</xdr:colOff>
      <xdr:row>88</xdr:row>
      <xdr:rowOff>133350</xdr:rowOff>
    </xdr:to>
    <xdr:graphicFrame macro="">
      <xdr:nvGraphicFramePr>
        <xdr:cNvPr id="7" name="Grá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800100</xdr:colOff>
      <xdr:row>92</xdr:row>
      <xdr:rowOff>95250</xdr:rowOff>
    </xdr:from>
    <xdr:to>
      <xdr:col>20</xdr:col>
      <xdr:colOff>690563</xdr:colOff>
      <xdr:row>105</xdr:row>
      <xdr:rowOff>38100</xdr:rowOff>
    </xdr:to>
    <xdr:graphicFrame macro="">
      <xdr:nvGraphicFramePr>
        <xdr:cNvPr id="8" name="Grá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646043</xdr:colOff>
      <xdr:row>105</xdr:row>
      <xdr:rowOff>107674</xdr:rowOff>
    </xdr:from>
    <xdr:to>
      <xdr:col>20</xdr:col>
      <xdr:colOff>536506</xdr:colOff>
      <xdr:row>118</xdr:row>
      <xdr:rowOff>50525</xdr:rowOff>
    </xdr:to>
    <xdr:graphicFrame macro="">
      <xdr:nvGraphicFramePr>
        <xdr:cNvPr id="9" name="Grá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654326</xdr:colOff>
      <xdr:row>121</xdr:row>
      <xdr:rowOff>107674</xdr:rowOff>
    </xdr:from>
    <xdr:to>
      <xdr:col>20</xdr:col>
      <xdr:colOff>544789</xdr:colOff>
      <xdr:row>134</xdr:row>
      <xdr:rowOff>50524</xdr:rowOff>
    </xdr:to>
    <xdr:graphicFrame macro="">
      <xdr:nvGraphicFramePr>
        <xdr:cNvPr id="10" name="Grá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629478</xdr:colOff>
      <xdr:row>136</xdr:row>
      <xdr:rowOff>107675</xdr:rowOff>
    </xdr:from>
    <xdr:to>
      <xdr:col>20</xdr:col>
      <xdr:colOff>519941</xdr:colOff>
      <xdr:row>149</xdr:row>
      <xdr:rowOff>50525</xdr:rowOff>
    </xdr:to>
    <xdr:graphicFrame macro="">
      <xdr:nvGraphicFramePr>
        <xdr:cNvPr id="11" name="Gráfico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654326</xdr:colOff>
      <xdr:row>151</xdr:row>
      <xdr:rowOff>82825</xdr:rowOff>
    </xdr:from>
    <xdr:to>
      <xdr:col>20</xdr:col>
      <xdr:colOff>544789</xdr:colOff>
      <xdr:row>164</xdr:row>
      <xdr:rowOff>25676</xdr:rowOff>
    </xdr:to>
    <xdr:graphicFrame macro="">
      <xdr:nvGraphicFramePr>
        <xdr:cNvPr id="12" name="Gráfico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694765</xdr:colOff>
      <xdr:row>166</xdr:row>
      <xdr:rowOff>123265</xdr:rowOff>
    </xdr:from>
    <xdr:to>
      <xdr:col>20</xdr:col>
      <xdr:colOff>585228</xdr:colOff>
      <xdr:row>179</xdr:row>
      <xdr:rowOff>66116</xdr:rowOff>
    </xdr:to>
    <xdr:graphicFrame macro="">
      <xdr:nvGraphicFramePr>
        <xdr:cNvPr id="13" name="Gráfico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0</xdr:colOff>
      <xdr:row>186</xdr:row>
      <xdr:rowOff>0</xdr:rowOff>
    </xdr:from>
    <xdr:to>
      <xdr:col>20</xdr:col>
      <xdr:colOff>730904</xdr:colOff>
      <xdr:row>198</xdr:row>
      <xdr:rowOff>88528</xdr:rowOff>
    </xdr:to>
    <xdr:graphicFrame macro="">
      <xdr:nvGraphicFramePr>
        <xdr:cNvPr id="14" name="Gráfico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123825</xdr:colOff>
      <xdr:row>17</xdr:row>
      <xdr:rowOff>85725</xdr:rowOff>
    </xdr:from>
    <xdr:to>
      <xdr:col>16</xdr:col>
      <xdr:colOff>92729</xdr:colOff>
      <xdr:row>30</xdr:row>
      <xdr:rowOff>64994</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xdr:colOff>
      <xdr:row>33</xdr:row>
      <xdr:rowOff>0</xdr:rowOff>
    </xdr:from>
    <xdr:to>
      <xdr:col>16</xdr:col>
      <xdr:colOff>7004</xdr:colOff>
      <xdr:row>45</xdr:row>
      <xdr:rowOff>122144</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48</xdr:row>
      <xdr:rowOff>0</xdr:rowOff>
    </xdr:from>
    <xdr:to>
      <xdr:col>15</xdr:col>
      <xdr:colOff>730904</xdr:colOff>
      <xdr:row>60</xdr:row>
      <xdr:rowOff>122144</xdr:rowOff>
    </xdr:to>
    <xdr:graphicFrame macro="">
      <xdr:nvGraphicFramePr>
        <xdr:cNvPr id="5" name="Grá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62</xdr:row>
      <xdr:rowOff>76200</xdr:rowOff>
    </xdr:from>
    <xdr:to>
      <xdr:col>15</xdr:col>
      <xdr:colOff>730904</xdr:colOff>
      <xdr:row>75</xdr:row>
      <xdr:rowOff>55469</xdr:rowOff>
    </xdr:to>
    <xdr:graphicFrame macro="">
      <xdr:nvGraphicFramePr>
        <xdr:cNvPr id="6" name="Grá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78</xdr:row>
      <xdr:rowOff>0</xdr:rowOff>
    </xdr:from>
    <xdr:to>
      <xdr:col>15</xdr:col>
      <xdr:colOff>730904</xdr:colOff>
      <xdr:row>90</xdr:row>
      <xdr:rowOff>122144</xdr:rowOff>
    </xdr:to>
    <xdr:graphicFrame macro="">
      <xdr:nvGraphicFramePr>
        <xdr:cNvPr id="7" name="Grá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95250</xdr:colOff>
      <xdr:row>92</xdr:row>
      <xdr:rowOff>47625</xdr:rowOff>
    </xdr:from>
    <xdr:to>
      <xdr:col>16</xdr:col>
      <xdr:colOff>64154</xdr:colOff>
      <xdr:row>105</xdr:row>
      <xdr:rowOff>26894</xdr:rowOff>
    </xdr:to>
    <xdr:graphicFrame macro="">
      <xdr:nvGraphicFramePr>
        <xdr:cNvPr id="8" name="Grá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57150</xdr:colOff>
      <xdr:row>107</xdr:row>
      <xdr:rowOff>66675</xdr:rowOff>
    </xdr:from>
    <xdr:to>
      <xdr:col>16</xdr:col>
      <xdr:colOff>26054</xdr:colOff>
      <xdr:row>120</xdr:row>
      <xdr:rowOff>45944</xdr:rowOff>
    </xdr:to>
    <xdr:graphicFrame macro="">
      <xdr:nvGraphicFramePr>
        <xdr:cNvPr id="9" name="Grá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47625</xdr:colOff>
      <xdr:row>122</xdr:row>
      <xdr:rowOff>114300</xdr:rowOff>
    </xdr:from>
    <xdr:to>
      <xdr:col>16</xdr:col>
      <xdr:colOff>16529</xdr:colOff>
      <xdr:row>135</xdr:row>
      <xdr:rowOff>93569</xdr:rowOff>
    </xdr:to>
    <xdr:graphicFrame macro="">
      <xdr:nvGraphicFramePr>
        <xdr:cNvPr id="10" name="Grá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38100</xdr:colOff>
      <xdr:row>137</xdr:row>
      <xdr:rowOff>57150</xdr:rowOff>
    </xdr:from>
    <xdr:to>
      <xdr:col>16</xdr:col>
      <xdr:colOff>7004</xdr:colOff>
      <xdr:row>150</xdr:row>
      <xdr:rowOff>36419</xdr:rowOff>
    </xdr:to>
    <xdr:graphicFrame macro="">
      <xdr:nvGraphicFramePr>
        <xdr:cNvPr id="11" name="Gráfico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19050</xdr:colOff>
      <xdr:row>152</xdr:row>
      <xdr:rowOff>66675</xdr:rowOff>
    </xdr:from>
    <xdr:to>
      <xdr:col>15</xdr:col>
      <xdr:colOff>749954</xdr:colOff>
      <xdr:row>165</xdr:row>
      <xdr:rowOff>45944</xdr:rowOff>
    </xdr:to>
    <xdr:graphicFrame macro="">
      <xdr:nvGraphicFramePr>
        <xdr:cNvPr id="12" name="Gráfico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167</xdr:row>
      <xdr:rowOff>85725</xdr:rowOff>
    </xdr:from>
    <xdr:to>
      <xdr:col>15</xdr:col>
      <xdr:colOff>730904</xdr:colOff>
      <xdr:row>180</xdr:row>
      <xdr:rowOff>64994</xdr:rowOff>
    </xdr:to>
    <xdr:graphicFrame macro="">
      <xdr:nvGraphicFramePr>
        <xdr:cNvPr id="13" name="Gráfico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752475</xdr:colOff>
      <xdr:row>182</xdr:row>
      <xdr:rowOff>66675</xdr:rowOff>
    </xdr:from>
    <xdr:to>
      <xdr:col>15</xdr:col>
      <xdr:colOff>721379</xdr:colOff>
      <xdr:row>195</xdr:row>
      <xdr:rowOff>45944</xdr:rowOff>
    </xdr:to>
    <xdr:graphicFrame macro="">
      <xdr:nvGraphicFramePr>
        <xdr:cNvPr id="14" name="Gráfico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5.xml><?xml version="1.0" encoding="utf-8"?>
<xdr:wsDr xmlns:xdr="http://schemas.openxmlformats.org/drawingml/2006/spreadsheetDrawing" xmlns:a="http://schemas.openxmlformats.org/drawingml/2006/main">
  <xdr:absoluteAnchor>
    <xdr:pos x="0" y="0"/>
    <xdr:ext cx="8667750" cy="6286500"/>
    <xdr:graphicFrame macro="">
      <xdr:nvGraphicFramePr>
        <xdr:cNvPr id="2" name="Gráfico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7750" cy="6286500"/>
    <xdr:graphicFrame macro="">
      <xdr:nvGraphicFramePr>
        <xdr:cNvPr id="2" name="Gráfico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20" sqref="F20"/>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showGridLines="0" tabSelected="1" workbookViewId="0">
      <selection activeCell="B2" sqref="B2:K2"/>
    </sheetView>
  </sheetViews>
  <sheetFormatPr baseColWidth="10" defaultRowHeight="11.25" x14ac:dyDescent="0.2"/>
  <cols>
    <col min="1" max="1" width="11.42578125" style="2"/>
    <col min="2" max="2" width="14.7109375" style="2" bestFit="1" customWidth="1"/>
    <col min="3" max="16384" width="11.42578125" style="2"/>
  </cols>
  <sheetData>
    <row r="1" spans="1:11" x14ac:dyDescent="0.2">
      <c r="A1" s="3" t="s">
        <v>0</v>
      </c>
    </row>
    <row r="2" spans="1:11" x14ac:dyDescent="0.2">
      <c r="B2" s="7">
        <v>0.5</v>
      </c>
      <c r="C2" s="7">
        <v>1</v>
      </c>
      <c r="D2" s="7">
        <v>1.5</v>
      </c>
      <c r="E2" s="7">
        <v>2</v>
      </c>
      <c r="F2" s="7">
        <v>3</v>
      </c>
      <c r="G2" s="7">
        <v>4</v>
      </c>
      <c r="H2" s="7">
        <v>6</v>
      </c>
      <c r="I2" s="7">
        <v>8</v>
      </c>
      <c r="J2" s="7">
        <v>10</v>
      </c>
      <c r="K2" s="7">
        <v>12</v>
      </c>
    </row>
    <row r="3" spans="1:11" x14ac:dyDescent="0.2">
      <c r="A3" s="7">
        <v>1</v>
      </c>
      <c r="B3" s="7">
        <v>5.94</v>
      </c>
      <c r="C3" s="7">
        <v>5.3</v>
      </c>
      <c r="D3" s="7">
        <v>4.72</v>
      </c>
      <c r="E3" s="7">
        <v>4.21</v>
      </c>
      <c r="F3" s="7">
        <v>3.34</v>
      </c>
      <c r="G3" s="7">
        <v>2.66</v>
      </c>
      <c r="H3" s="7">
        <v>1.68</v>
      </c>
      <c r="I3" s="7">
        <v>1.06</v>
      </c>
      <c r="J3" s="7">
        <v>0.67</v>
      </c>
      <c r="K3" s="7">
        <v>0.42</v>
      </c>
    </row>
    <row r="4" spans="1:11" x14ac:dyDescent="0.2">
      <c r="A4" s="7">
        <v>2</v>
      </c>
      <c r="B4" s="7">
        <v>6.12</v>
      </c>
      <c r="C4" s="7">
        <v>5.46</v>
      </c>
      <c r="D4" s="7">
        <v>4.8600000000000003</v>
      </c>
      <c r="E4" s="7">
        <v>4.34</v>
      </c>
      <c r="F4" s="7">
        <v>3.44</v>
      </c>
      <c r="G4" s="7">
        <v>2.74</v>
      </c>
      <c r="H4" s="7">
        <v>1.73</v>
      </c>
      <c r="I4" s="7">
        <v>1.0900000000000001</v>
      </c>
      <c r="J4" s="7">
        <v>0.69</v>
      </c>
      <c r="K4" s="7">
        <v>0.43</v>
      </c>
    </row>
    <row r="5" spans="1:11" x14ac:dyDescent="0.2">
      <c r="A5" s="7">
        <v>3</v>
      </c>
      <c r="B5" s="7">
        <v>5.76</v>
      </c>
      <c r="C5" s="7">
        <v>5.14</v>
      </c>
      <c r="D5" s="7">
        <v>4.58</v>
      </c>
      <c r="E5" s="7">
        <v>4.08</v>
      </c>
      <c r="F5" s="7">
        <v>3.24</v>
      </c>
      <c r="G5" s="7">
        <v>2.58</v>
      </c>
      <c r="H5" s="7">
        <v>1.63</v>
      </c>
      <c r="I5" s="7">
        <v>1.03</v>
      </c>
      <c r="J5" s="7">
        <v>0.65</v>
      </c>
      <c r="K5" s="7">
        <v>0.41</v>
      </c>
    </row>
    <row r="6" spans="1:11" x14ac:dyDescent="0.2">
      <c r="A6" s="7">
        <v>4</v>
      </c>
      <c r="B6" s="7">
        <v>6.24</v>
      </c>
      <c r="C6" s="7">
        <v>5.56</v>
      </c>
      <c r="D6" s="7">
        <v>4.96</v>
      </c>
      <c r="E6" s="7">
        <v>4.42</v>
      </c>
      <c r="F6" s="7">
        <v>3.51</v>
      </c>
      <c r="G6" s="7">
        <v>2.79</v>
      </c>
      <c r="H6" s="7">
        <v>1.76</v>
      </c>
      <c r="I6" s="7">
        <v>1.1100000000000001</v>
      </c>
      <c r="J6" s="7">
        <v>0.7</v>
      </c>
      <c r="K6" s="7">
        <v>0.44</v>
      </c>
    </row>
    <row r="7" spans="1:11" x14ac:dyDescent="0.2">
      <c r="A7" s="7">
        <v>5</v>
      </c>
      <c r="B7" s="7">
        <v>5.64</v>
      </c>
      <c r="C7" s="7">
        <v>5.04</v>
      </c>
      <c r="D7" s="7">
        <v>4.4800000000000004</v>
      </c>
      <c r="E7" s="7">
        <v>4</v>
      </c>
      <c r="F7" s="7">
        <v>3.17</v>
      </c>
      <c r="G7" s="7">
        <v>2.5299999999999998</v>
      </c>
      <c r="H7" s="7">
        <v>1.6</v>
      </c>
      <c r="I7" s="7">
        <v>1.01</v>
      </c>
      <c r="J7" s="7">
        <v>0.64</v>
      </c>
      <c r="K7" s="7">
        <v>0.4</v>
      </c>
    </row>
    <row r="8" spans="1:11" x14ac:dyDescent="0.2">
      <c r="A8" s="7">
        <v>6</v>
      </c>
      <c r="B8" s="7">
        <v>5.7</v>
      </c>
      <c r="C8" s="7">
        <v>5.09</v>
      </c>
      <c r="D8" s="7">
        <v>4.53</v>
      </c>
      <c r="E8" s="7">
        <v>4.04</v>
      </c>
      <c r="F8" s="7">
        <v>3.21</v>
      </c>
      <c r="G8" s="7">
        <v>2.5499999999999998</v>
      </c>
      <c r="H8" s="7">
        <v>1.61</v>
      </c>
      <c r="I8" s="7">
        <v>1.02</v>
      </c>
      <c r="J8" s="7">
        <v>0.64</v>
      </c>
      <c r="K8" s="7">
        <v>0.4</v>
      </c>
    </row>
    <row r="9" spans="1:11" x14ac:dyDescent="0.2">
      <c r="A9" s="7">
        <v>7</v>
      </c>
      <c r="B9" s="7">
        <v>6.18</v>
      </c>
      <c r="C9" s="7">
        <v>5.51</v>
      </c>
      <c r="D9" s="7">
        <v>4.91</v>
      </c>
      <c r="E9" s="7">
        <v>4.38</v>
      </c>
      <c r="F9" s="7">
        <v>3.47</v>
      </c>
      <c r="G9" s="7">
        <v>2.77</v>
      </c>
      <c r="H9" s="7">
        <v>1.75</v>
      </c>
      <c r="I9" s="7">
        <v>1.1000000000000001</v>
      </c>
      <c r="J9" s="7">
        <v>0.7</v>
      </c>
      <c r="K9" s="7">
        <v>0.44</v>
      </c>
    </row>
    <row r="10" spans="1:11" x14ac:dyDescent="0.2">
      <c r="A10" s="7">
        <v>8</v>
      </c>
      <c r="B10" s="7">
        <v>6.41</v>
      </c>
      <c r="C10" s="7">
        <v>5.72</v>
      </c>
      <c r="D10" s="7">
        <v>5.0999999999999996</v>
      </c>
      <c r="E10" s="7">
        <v>4.55</v>
      </c>
      <c r="F10" s="7">
        <v>3.61</v>
      </c>
      <c r="G10" s="7">
        <v>2.87</v>
      </c>
      <c r="H10" s="7">
        <v>1.81</v>
      </c>
      <c r="I10" s="7">
        <v>1.1399999999999999</v>
      </c>
      <c r="J10" s="7">
        <v>0.72</v>
      </c>
      <c r="K10" s="7">
        <v>0.45</v>
      </c>
    </row>
    <row r="11" spans="1:11" x14ac:dyDescent="0.2">
      <c r="A11" s="7">
        <v>9</v>
      </c>
      <c r="B11" s="7">
        <v>5.46</v>
      </c>
      <c r="C11" s="7">
        <v>4.88</v>
      </c>
      <c r="D11" s="7">
        <v>4.34</v>
      </c>
      <c r="E11" s="7">
        <v>3.87</v>
      </c>
      <c r="F11" s="7">
        <v>3.07</v>
      </c>
      <c r="G11" s="7">
        <v>2.4500000000000002</v>
      </c>
      <c r="H11" s="7">
        <v>1.55</v>
      </c>
      <c r="I11" s="7">
        <v>0.97</v>
      </c>
      <c r="J11" s="7">
        <v>0.62</v>
      </c>
      <c r="K11" s="7">
        <v>0.39</v>
      </c>
    </row>
    <row r="12" spans="1:11" x14ac:dyDescent="0.2">
      <c r="A12" s="7">
        <v>10</v>
      </c>
      <c r="B12" s="7">
        <v>6.12</v>
      </c>
      <c r="C12" s="7">
        <v>5.3</v>
      </c>
      <c r="D12" s="7">
        <v>4.96</v>
      </c>
      <c r="E12" s="7">
        <v>4.34</v>
      </c>
      <c r="F12" s="7">
        <v>3.34</v>
      </c>
      <c r="G12" s="7">
        <v>2.74</v>
      </c>
      <c r="H12" s="7">
        <v>1.63</v>
      </c>
      <c r="I12" s="7">
        <v>1.04</v>
      </c>
      <c r="J12" s="7">
        <v>0.66</v>
      </c>
      <c r="K12" s="7">
        <v>0.43</v>
      </c>
    </row>
    <row r="13" spans="1:11" x14ac:dyDescent="0.2">
      <c r="A13" s="7">
        <v>11</v>
      </c>
      <c r="B13" s="7">
        <v>5.63</v>
      </c>
      <c r="C13" s="7">
        <v>5.08</v>
      </c>
      <c r="D13" s="7">
        <v>4.43</v>
      </c>
      <c r="E13" s="7">
        <v>3.99</v>
      </c>
      <c r="F13" s="7">
        <v>3.15</v>
      </c>
      <c r="G13" s="7">
        <v>2.5099999999999998</v>
      </c>
      <c r="H13" s="7">
        <v>1.58</v>
      </c>
      <c r="I13" s="7">
        <v>1.03</v>
      </c>
      <c r="J13" s="7">
        <v>0.63</v>
      </c>
      <c r="K13" s="7">
        <v>0.41</v>
      </c>
    </row>
    <row r="14" spans="1:11" x14ac:dyDescent="0.2">
      <c r="A14" s="7">
        <v>12</v>
      </c>
      <c r="B14" s="7">
        <v>5.68</v>
      </c>
      <c r="C14" s="7">
        <v>5.07</v>
      </c>
      <c r="D14" s="7">
        <v>4.51</v>
      </c>
      <c r="E14" s="7">
        <v>4.0199999999999996</v>
      </c>
      <c r="F14" s="7">
        <v>3.19</v>
      </c>
      <c r="G14" s="7">
        <v>2.5299999999999998</v>
      </c>
      <c r="H14" s="7">
        <v>1.59</v>
      </c>
      <c r="I14" s="7">
        <v>1</v>
      </c>
      <c r="J14" s="7">
        <v>0.62</v>
      </c>
      <c r="K14" s="7">
        <v>0.38</v>
      </c>
    </row>
    <row r="17" spans="1:9" s="4" customFormat="1" x14ac:dyDescent="0.2">
      <c r="A17" s="5" t="s">
        <v>6</v>
      </c>
    </row>
    <row r="19" spans="1:9" x14ac:dyDescent="0.2">
      <c r="A19" s="6" t="s">
        <v>5</v>
      </c>
      <c r="B19" s="6" t="s">
        <v>3</v>
      </c>
      <c r="C19" s="6" t="s">
        <v>4</v>
      </c>
      <c r="D19" s="6" t="s">
        <v>24</v>
      </c>
      <c r="E19" s="6" t="s">
        <v>25</v>
      </c>
      <c r="G19" s="2" t="s">
        <v>20</v>
      </c>
      <c r="H19" s="13">
        <f t="array" ref="H19">EXP(INTERCEPT(LN(C21:C30),B21:B30))</f>
        <v>6.670397219028418</v>
      </c>
      <c r="I19" s="2" t="s">
        <v>21</v>
      </c>
    </row>
    <row r="20" spans="1:9" x14ac:dyDescent="0.2">
      <c r="A20" s="7">
        <v>1</v>
      </c>
      <c r="B20" s="7">
        <v>0</v>
      </c>
      <c r="C20" s="14">
        <f>H19</f>
        <v>6.670397219028418</v>
      </c>
      <c r="D20" s="14">
        <f>LN(C20)</f>
        <v>1.8976794112320421</v>
      </c>
      <c r="E20" s="16">
        <f>(C21+C20)*(B21-B20)/2</f>
        <v>3.1525993047571044</v>
      </c>
      <c r="G20" s="2" t="s">
        <v>18</v>
      </c>
      <c r="H20" s="13">
        <f t="array" ref="H20">Do_IV/EXP(INTERCEPT(LN(C21:C30),B21:B30))</f>
        <v>20.988255332175228</v>
      </c>
      <c r="I20" s="2" t="s">
        <v>22</v>
      </c>
    </row>
    <row r="21" spans="1:9" x14ac:dyDescent="0.2">
      <c r="A21" s="7">
        <v>1</v>
      </c>
      <c r="B21" s="7">
        <v>0.5</v>
      </c>
      <c r="C21" s="7">
        <v>5.94</v>
      </c>
      <c r="D21" s="14">
        <f t="shared" ref="D21:D30" si="0">LN(C21)</f>
        <v>1.7817091333745536</v>
      </c>
      <c r="E21" s="16">
        <f t="shared" ref="E21:E29" si="1">(C22+C21)*(B22-B21)/2</f>
        <v>2.81</v>
      </c>
      <c r="G21" s="2" t="s">
        <v>19</v>
      </c>
      <c r="H21" s="13">
        <f t="array" ref="H21">-SLOPE(LN(C21:C30),B21:B30)</f>
        <v>0.23009844195992762</v>
      </c>
      <c r="I21" s="2" t="s">
        <v>23</v>
      </c>
    </row>
    <row r="22" spans="1:9" x14ac:dyDescent="0.2">
      <c r="A22" s="7">
        <v>1</v>
      </c>
      <c r="B22" s="7">
        <v>1</v>
      </c>
      <c r="C22" s="7">
        <v>5.3</v>
      </c>
      <c r="D22" s="14">
        <f t="shared" si="0"/>
        <v>1.6677068205580761</v>
      </c>
      <c r="E22" s="16">
        <f t="shared" si="1"/>
        <v>2.5049999999999999</v>
      </c>
      <c r="G22" s="2" t="s">
        <v>26</v>
      </c>
      <c r="H22" s="15">
        <f>SUM(E20:E30)</f>
        <v>29.200405014880708</v>
      </c>
      <c r="I22" s="2" t="s">
        <v>27</v>
      </c>
    </row>
    <row r="23" spans="1:9" x14ac:dyDescent="0.2">
      <c r="A23" s="7">
        <v>1</v>
      </c>
      <c r="B23" s="7">
        <v>1.5</v>
      </c>
      <c r="C23" s="7">
        <v>4.72</v>
      </c>
      <c r="D23" s="14">
        <f t="shared" si="0"/>
        <v>1.5518087995974639</v>
      </c>
      <c r="E23" s="16">
        <f t="shared" si="1"/>
        <v>2.2324999999999999</v>
      </c>
    </row>
    <row r="24" spans="1:9" x14ac:dyDescent="0.2">
      <c r="A24" s="7">
        <v>1</v>
      </c>
      <c r="B24" s="7">
        <v>2</v>
      </c>
      <c r="C24" s="7">
        <v>4.21</v>
      </c>
      <c r="D24" s="14">
        <f t="shared" si="0"/>
        <v>1.43746264769429</v>
      </c>
      <c r="E24" s="16">
        <f t="shared" si="1"/>
        <v>3.7749999999999999</v>
      </c>
    </row>
    <row r="25" spans="1:9" x14ac:dyDescent="0.2">
      <c r="A25" s="7">
        <v>1</v>
      </c>
      <c r="B25" s="7">
        <v>3</v>
      </c>
      <c r="C25" s="7">
        <v>3.34</v>
      </c>
      <c r="D25" s="14">
        <f t="shared" si="0"/>
        <v>1.205970806988609</v>
      </c>
      <c r="E25" s="16">
        <f t="shared" si="1"/>
        <v>3</v>
      </c>
    </row>
    <row r="26" spans="1:9" x14ac:dyDescent="0.2">
      <c r="A26" s="7">
        <v>1</v>
      </c>
      <c r="B26" s="7">
        <v>4</v>
      </c>
      <c r="C26" s="7">
        <v>2.66</v>
      </c>
      <c r="D26" s="14">
        <f t="shared" si="0"/>
        <v>0.97832612279360776</v>
      </c>
      <c r="E26" s="16">
        <f t="shared" si="1"/>
        <v>4.34</v>
      </c>
    </row>
    <row r="27" spans="1:9" x14ac:dyDescent="0.2">
      <c r="A27" s="7">
        <v>1</v>
      </c>
      <c r="B27" s="7">
        <v>6</v>
      </c>
      <c r="C27" s="7">
        <v>1.68</v>
      </c>
      <c r="D27" s="14">
        <f t="shared" si="0"/>
        <v>0.51879379341516751</v>
      </c>
      <c r="E27" s="16">
        <f t="shared" si="1"/>
        <v>2.74</v>
      </c>
    </row>
    <row r="28" spans="1:9" x14ac:dyDescent="0.2">
      <c r="A28" s="7">
        <v>1</v>
      </c>
      <c r="B28" s="7">
        <v>8</v>
      </c>
      <c r="C28" s="7">
        <v>1.06</v>
      </c>
      <c r="D28" s="14">
        <f t="shared" si="0"/>
        <v>5.8268908123975824E-2</v>
      </c>
      <c r="E28" s="16">
        <f t="shared" si="1"/>
        <v>1.73</v>
      </c>
    </row>
    <row r="29" spans="1:9" x14ac:dyDescent="0.2">
      <c r="A29" s="7">
        <v>1</v>
      </c>
      <c r="B29" s="7">
        <v>10</v>
      </c>
      <c r="C29" s="7">
        <v>0.67</v>
      </c>
      <c r="D29" s="14">
        <f t="shared" si="0"/>
        <v>-0.40047756659712525</v>
      </c>
      <c r="E29" s="16">
        <f t="shared" si="1"/>
        <v>1.0900000000000001</v>
      </c>
    </row>
    <row r="30" spans="1:9" x14ac:dyDescent="0.2">
      <c r="A30" s="7">
        <v>1</v>
      </c>
      <c r="B30" s="7">
        <v>12</v>
      </c>
      <c r="C30" s="7">
        <v>0.42</v>
      </c>
      <c r="D30" s="14">
        <f t="shared" si="0"/>
        <v>-0.86750056770472306</v>
      </c>
      <c r="E30" s="16">
        <f>C30/H21</f>
        <v>1.8253057101236014</v>
      </c>
    </row>
    <row r="32" spans="1:9" s="4" customFormat="1" x14ac:dyDescent="0.2">
      <c r="A32" s="5" t="s">
        <v>7</v>
      </c>
    </row>
    <row r="34" spans="1:9" x14ac:dyDescent="0.2">
      <c r="A34" s="6" t="s">
        <v>5</v>
      </c>
      <c r="B34" s="6" t="s">
        <v>3</v>
      </c>
      <c r="C34" s="6" t="s">
        <v>4</v>
      </c>
      <c r="D34" s="6" t="s">
        <v>24</v>
      </c>
      <c r="E34" s="6" t="s">
        <v>25</v>
      </c>
      <c r="G34" s="2" t="s">
        <v>20</v>
      </c>
      <c r="H34" s="13">
        <f t="array" ref="H34">EXP(INTERCEPT(LN(C36:C45),B36:B45))</f>
        <v>6.8776249515813443</v>
      </c>
      <c r="I34" s="2" t="s">
        <v>21</v>
      </c>
    </row>
    <row r="35" spans="1:9" x14ac:dyDescent="0.2">
      <c r="A35" s="7">
        <v>2</v>
      </c>
      <c r="B35" s="7">
        <v>0</v>
      </c>
      <c r="C35" s="14">
        <f>H34</f>
        <v>6.8776249515813443</v>
      </c>
      <c r="D35" s="14">
        <f>LN(C35)</f>
        <v>1.9282733818204147</v>
      </c>
      <c r="E35" s="16">
        <f>(C36+C35)*(B36-B35)/2</f>
        <v>3.2494062378953359</v>
      </c>
      <c r="G35" s="2" t="s">
        <v>18</v>
      </c>
      <c r="H35" s="13">
        <f t="array" ref="H35">Do_IV/EXP(INTERCEPT(LN(C36:C45),B36:B45))</f>
        <v>20.355864267912771</v>
      </c>
      <c r="I35" s="2" t="s">
        <v>22</v>
      </c>
    </row>
    <row r="36" spans="1:9" x14ac:dyDescent="0.2">
      <c r="A36" s="7">
        <v>2</v>
      </c>
      <c r="B36" s="7">
        <v>0.5</v>
      </c>
      <c r="C36" s="7">
        <v>6.12</v>
      </c>
      <c r="D36" s="14">
        <f t="shared" ref="D36:D45" si="2">LN(C36)</f>
        <v>1.8115620965242347</v>
      </c>
      <c r="E36" s="16">
        <f t="shared" ref="E36:E44" si="3">(C37+C36)*(B37-B36)/2</f>
        <v>2.895</v>
      </c>
      <c r="G36" s="2" t="s">
        <v>19</v>
      </c>
      <c r="H36" s="13">
        <f t="array" ref="H36">-SLOPE(LN(C36:C45),B36:B45)</f>
        <v>0.23046073752182741</v>
      </c>
      <c r="I36" s="2" t="s">
        <v>23</v>
      </c>
    </row>
    <row r="37" spans="1:9" x14ac:dyDescent="0.2">
      <c r="A37" s="7">
        <v>2</v>
      </c>
      <c r="B37" s="7">
        <v>1</v>
      </c>
      <c r="C37" s="7">
        <v>5.46</v>
      </c>
      <c r="D37" s="14">
        <f t="shared" si="2"/>
        <v>1.6974487897568136</v>
      </c>
      <c r="E37" s="16">
        <f t="shared" si="3"/>
        <v>2.58</v>
      </c>
      <c r="G37" s="2" t="s">
        <v>26</v>
      </c>
      <c r="H37" s="15">
        <f>SUM(E35:E45)</f>
        <v>30.060233817134403</v>
      </c>
      <c r="I37" s="2" t="s">
        <v>27</v>
      </c>
    </row>
    <row r="38" spans="1:9" x14ac:dyDescent="0.2">
      <c r="A38" s="7">
        <v>2</v>
      </c>
      <c r="B38" s="7">
        <v>1.5</v>
      </c>
      <c r="C38" s="7">
        <v>4.8600000000000003</v>
      </c>
      <c r="D38" s="14">
        <f t="shared" si="2"/>
        <v>1.5810384379124025</v>
      </c>
      <c r="E38" s="16">
        <f t="shared" si="3"/>
        <v>2.2999999999999998</v>
      </c>
    </row>
    <row r="39" spans="1:9" x14ac:dyDescent="0.2">
      <c r="A39" s="7">
        <v>2</v>
      </c>
      <c r="B39" s="7">
        <v>2</v>
      </c>
      <c r="C39" s="7">
        <v>4.34</v>
      </c>
      <c r="D39" s="14">
        <f t="shared" si="2"/>
        <v>1.4678743481123135</v>
      </c>
      <c r="E39" s="16">
        <f t="shared" si="3"/>
        <v>3.8899999999999997</v>
      </c>
    </row>
    <row r="40" spans="1:9" x14ac:dyDescent="0.2">
      <c r="A40" s="7">
        <v>2</v>
      </c>
      <c r="B40" s="7">
        <v>3</v>
      </c>
      <c r="C40" s="7">
        <v>3.44</v>
      </c>
      <c r="D40" s="14">
        <f t="shared" si="2"/>
        <v>1.235471471385307</v>
      </c>
      <c r="E40" s="16">
        <f t="shared" si="3"/>
        <v>3.09</v>
      </c>
    </row>
    <row r="41" spans="1:9" x14ac:dyDescent="0.2">
      <c r="A41" s="7">
        <v>2</v>
      </c>
      <c r="B41" s="7">
        <v>4</v>
      </c>
      <c r="C41" s="7">
        <v>2.74</v>
      </c>
      <c r="D41" s="14">
        <f t="shared" si="2"/>
        <v>1.0079579203999789</v>
      </c>
      <c r="E41" s="16">
        <f t="shared" si="3"/>
        <v>4.4700000000000006</v>
      </c>
    </row>
    <row r="42" spans="1:9" x14ac:dyDescent="0.2">
      <c r="A42" s="7">
        <v>2</v>
      </c>
      <c r="B42" s="7">
        <v>6</v>
      </c>
      <c r="C42" s="7">
        <v>1.73</v>
      </c>
      <c r="D42" s="14">
        <f t="shared" si="2"/>
        <v>0.5481214085096876</v>
      </c>
      <c r="E42" s="16">
        <f t="shared" si="3"/>
        <v>2.8200000000000003</v>
      </c>
    </row>
    <row r="43" spans="1:9" x14ac:dyDescent="0.2">
      <c r="A43" s="7">
        <v>2</v>
      </c>
      <c r="B43" s="7">
        <v>8</v>
      </c>
      <c r="C43" s="7">
        <v>1.0900000000000001</v>
      </c>
      <c r="D43" s="14">
        <f t="shared" si="2"/>
        <v>8.6177696241052412E-2</v>
      </c>
      <c r="E43" s="16">
        <f t="shared" si="3"/>
        <v>1.78</v>
      </c>
    </row>
    <row r="44" spans="1:9" x14ac:dyDescent="0.2">
      <c r="A44" s="7">
        <v>2</v>
      </c>
      <c r="B44" s="7">
        <v>10</v>
      </c>
      <c r="C44" s="7">
        <v>0.69</v>
      </c>
      <c r="D44" s="14">
        <f t="shared" si="2"/>
        <v>-0.37106368139083207</v>
      </c>
      <c r="E44" s="16">
        <f t="shared" si="3"/>
        <v>1.1199999999999999</v>
      </c>
    </row>
    <row r="45" spans="1:9" x14ac:dyDescent="0.2">
      <c r="A45" s="7">
        <v>2</v>
      </c>
      <c r="B45" s="7">
        <v>12</v>
      </c>
      <c r="C45" s="7">
        <v>0.43</v>
      </c>
      <c r="D45" s="14">
        <f t="shared" si="2"/>
        <v>-0.84397007029452897</v>
      </c>
      <c r="E45" s="16">
        <f>C45/H36</f>
        <v>1.8658275792390615</v>
      </c>
    </row>
    <row r="47" spans="1:9" s="4" customFormat="1" x14ac:dyDescent="0.2">
      <c r="A47" s="5" t="s">
        <v>8</v>
      </c>
    </row>
    <row r="49" spans="1:9" x14ac:dyDescent="0.2">
      <c r="A49" s="6" t="s">
        <v>5</v>
      </c>
      <c r="B49" s="6" t="s">
        <v>3</v>
      </c>
      <c r="C49" s="6" t="s">
        <v>4</v>
      </c>
      <c r="D49" s="6" t="s">
        <v>24</v>
      </c>
      <c r="E49" s="6" t="s">
        <v>25</v>
      </c>
      <c r="G49" s="2" t="s">
        <v>20</v>
      </c>
      <c r="H49" s="13">
        <f t="array" ref="H49">EXP(INTERCEPT(LN(C51:C60),B51:B60))</f>
        <v>6.4632106947277785</v>
      </c>
      <c r="I49" s="2" t="s">
        <v>21</v>
      </c>
    </row>
    <row r="50" spans="1:9" x14ac:dyDescent="0.2">
      <c r="A50" s="7">
        <v>3</v>
      </c>
      <c r="B50" s="7">
        <v>0</v>
      </c>
      <c r="C50" s="14">
        <f>H49</f>
        <v>6.4632106947277785</v>
      </c>
      <c r="D50" s="14">
        <f>LN(C50)</f>
        <v>1.8661262058929375</v>
      </c>
      <c r="E50" s="16">
        <f>(C51+C50)*(B51-B50)/2</f>
        <v>3.0558026736819448</v>
      </c>
      <c r="G50" s="2" t="s">
        <v>18</v>
      </c>
      <c r="H50" s="13">
        <f t="array" ref="H50">Do_IV/EXP(INTERCEPT(LN(C51:C60),B51:B60))</f>
        <v>21.661060827585569</v>
      </c>
      <c r="I50" s="2" t="s">
        <v>22</v>
      </c>
    </row>
    <row r="51" spans="1:9" x14ac:dyDescent="0.2">
      <c r="A51" s="7">
        <v>3</v>
      </c>
      <c r="B51" s="7">
        <v>0.5</v>
      </c>
      <c r="C51" s="7">
        <v>5.76</v>
      </c>
      <c r="D51" s="14">
        <f t="shared" ref="D51:D60" si="4">LN(C51)</f>
        <v>1.7509374747077999</v>
      </c>
      <c r="E51" s="16">
        <f t="shared" ref="E51:E59" si="5">(C52+C51)*(B52-B51)/2</f>
        <v>2.7249999999999996</v>
      </c>
      <c r="G51" s="2" t="s">
        <v>19</v>
      </c>
      <c r="H51" s="13">
        <f t="array" ref="H51">-SLOPE(LN(C51:C60),B51:B60)</f>
        <v>0.22971572932897075</v>
      </c>
      <c r="I51" s="2" t="s">
        <v>23</v>
      </c>
    </row>
    <row r="52" spans="1:9" x14ac:dyDescent="0.2">
      <c r="A52" s="7">
        <v>3</v>
      </c>
      <c r="B52" s="7">
        <v>1</v>
      </c>
      <c r="C52" s="7">
        <v>5.14</v>
      </c>
      <c r="D52" s="14">
        <f t="shared" si="4"/>
        <v>1.6370530794670737</v>
      </c>
      <c r="E52" s="16">
        <f t="shared" si="5"/>
        <v>2.4299999999999997</v>
      </c>
      <c r="G52" s="2" t="s">
        <v>26</v>
      </c>
      <c r="H52" s="15">
        <f>SUM(E50:E60)</f>
        <v>28.340617327853263</v>
      </c>
      <c r="I52" s="2" t="s">
        <v>27</v>
      </c>
    </row>
    <row r="53" spans="1:9" x14ac:dyDescent="0.2">
      <c r="A53" s="7">
        <v>3</v>
      </c>
      <c r="B53" s="7">
        <v>1.5</v>
      </c>
      <c r="C53" s="7">
        <v>4.58</v>
      </c>
      <c r="D53" s="14">
        <f t="shared" si="4"/>
        <v>1.5216989981260935</v>
      </c>
      <c r="E53" s="16">
        <f t="shared" si="5"/>
        <v>2.165</v>
      </c>
    </row>
    <row r="54" spans="1:9" x14ac:dyDescent="0.2">
      <c r="A54" s="7">
        <v>3</v>
      </c>
      <c r="B54" s="7">
        <v>2</v>
      </c>
      <c r="C54" s="7">
        <v>4.08</v>
      </c>
      <c r="D54" s="14">
        <f t="shared" si="4"/>
        <v>1.4060969884160703</v>
      </c>
      <c r="E54" s="16">
        <f t="shared" si="5"/>
        <v>3.66</v>
      </c>
    </row>
    <row r="55" spans="1:9" x14ac:dyDescent="0.2">
      <c r="A55" s="7">
        <v>3</v>
      </c>
      <c r="B55" s="7">
        <v>3</v>
      </c>
      <c r="C55" s="7">
        <v>3.24</v>
      </c>
      <c r="D55" s="14">
        <f t="shared" si="4"/>
        <v>1.1755733298042381</v>
      </c>
      <c r="E55" s="16">
        <f t="shared" si="5"/>
        <v>2.91</v>
      </c>
    </row>
    <row r="56" spans="1:9" x14ac:dyDescent="0.2">
      <c r="A56" s="7">
        <v>3</v>
      </c>
      <c r="B56" s="7">
        <v>4</v>
      </c>
      <c r="C56" s="7">
        <v>2.58</v>
      </c>
      <c r="D56" s="14">
        <f t="shared" si="4"/>
        <v>0.94778939893352609</v>
      </c>
      <c r="E56" s="16">
        <f t="shared" si="5"/>
        <v>4.21</v>
      </c>
    </row>
    <row r="57" spans="1:9" x14ac:dyDescent="0.2">
      <c r="A57" s="7">
        <v>3</v>
      </c>
      <c r="B57" s="7">
        <v>6</v>
      </c>
      <c r="C57" s="7">
        <v>1.63</v>
      </c>
      <c r="D57" s="14">
        <f t="shared" si="4"/>
        <v>0.48858001481867092</v>
      </c>
      <c r="E57" s="16">
        <f t="shared" si="5"/>
        <v>2.66</v>
      </c>
    </row>
    <row r="58" spans="1:9" x14ac:dyDescent="0.2">
      <c r="A58" s="7">
        <v>3</v>
      </c>
      <c r="B58" s="7">
        <v>8</v>
      </c>
      <c r="C58" s="7">
        <v>1.03</v>
      </c>
      <c r="D58" s="14">
        <f t="shared" si="4"/>
        <v>2.9558802241544429E-2</v>
      </c>
      <c r="E58" s="16">
        <f t="shared" si="5"/>
        <v>1.6800000000000002</v>
      </c>
    </row>
    <row r="59" spans="1:9" x14ac:dyDescent="0.2">
      <c r="A59" s="7">
        <v>3</v>
      </c>
      <c r="B59" s="7">
        <v>10</v>
      </c>
      <c r="C59" s="7">
        <v>0.65</v>
      </c>
      <c r="D59" s="14">
        <f t="shared" si="4"/>
        <v>-0.43078291609245423</v>
      </c>
      <c r="E59" s="16">
        <f t="shared" si="5"/>
        <v>1.06</v>
      </c>
    </row>
    <row r="60" spans="1:9" x14ac:dyDescent="0.2">
      <c r="A60" s="7">
        <v>3</v>
      </c>
      <c r="B60" s="7">
        <v>12</v>
      </c>
      <c r="C60" s="7">
        <v>0.41</v>
      </c>
      <c r="D60" s="14">
        <f t="shared" si="4"/>
        <v>-0.89159811928378363</v>
      </c>
      <c r="E60" s="16">
        <f>C60/H51</f>
        <v>1.7848146541713221</v>
      </c>
    </row>
    <row r="62" spans="1:9" s="4" customFormat="1" x14ac:dyDescent="0.2">
      <c r="A62" s="5" t="s">
        <v>9</v>
      </c>
    </row>
    <row r="64" spans="1:9" x14ac:dyDescent="0.2">
      <c r="A64" s="6" t="s">
        <v>5</v>
      </c>
      <c r="B64" s="6" t="s">
        <v>3</v>
      </c>
      <c r="C64" s="6" t="s">
        <v>4</v>
      </c>
      <c r="D64" s="6" t="s">
        <v>24</v>
      </c>
      <c r="E64" s="6" t="s">
        <v>25</v>
      </c>
      <c r="G64" s="2" t="s">
        <v>20</v>
      </c>
      <c r="H64" s="13">
        <f t="array" ref="H64">EXP(INTERCEPT(LN(C66:C75),B66:B75))</f>
        <v>7.0081232237313937</v>
      </c>
      <c r="I64" s="2" t="s">
        <v>21</v>
      </c>
    </row>
    <row r="65" spans="1:9" x14ac:dyDescent="0.2">
      <c r="A65" s="7">
        <v>4</v>
      </c>
      <c r="B65" s="7">
        <v>0</v>
      </c>
      <c r="C65" s="14">
        <f>H64</f>
        <v>7.0081232237313937</v>
      </c>
      <c r="D65" s="14">
        <f>LN(C65)</f>
        <v>1.9470699367745108</v>
      </c>
      <c r="E65" s="16">
        <f>(C66+C65)*(B66-B65)/2</f>
        <v>3.3120308059328485</v>
      </c>
      <c r="G65" s="2" t="s">
        <v>18</v>
      </c>
      <c r="H65" s="13">
        <f t="array" ref="H65">Do_IV/EXP(INTERCEPT(LN(C66:C75),B66:B75))</f>
        <v>19.976817691492961</v>
      </c>
      <c r="I65" s="2" t="s">
        <v>22</v>
      </c>
    </row>
    <row r="66" spans="1:9" x14ac:dyDescent="0.2">
      <c r="A66" s="7">
        <v>4</v>
      </c>
      <c r="B66" s="7">
        <v>0.5</v>
      </c>
      <c r="C66" s="7">
        <v>6.24</v>
      </c>
      <c r="D66" s="14">
        <f t="shared" ref="D66:D75" si="6">LN(C66)</f>
        <v>1.8309801823813363</v>
      </c>
      <c r="E66" s="16">
        <f t="shared" ref="E66:E74" si="7">(C67+C66)*(B67-B66)/2</f>
        <v>2.95</v>
      </c>
      <c r="G66" s="2" t="s">
        <v>19</v>
      </c>
      <c r="H66" s="13">
        <f t="array" ref="H66">-SLOPE(LN(C66:C75),B66:B75)</f>
        <v>0.23047707663745937</v>
      </c>
      <c r="I66" s="2" t="s">
        <v>23</v>
      </c>
    </row>
    <row r="67" spans="1:9" x14ac:dyDescent="0.2">
      <c r="A67" s="7">
        <v>4</v>
      </c>
      <c r="B67" s="7">
        <v>1</v>
      </c>
      <c r="C67" s="7">
        <v>5.56</v>
      </c>
      <c r="D67" s="14">
        <f t="shared" si="6"/>
        <v>1.7155981082624909</v>
      </c>
      <c r="E67" s="16">
        <f t="shared" si="7"/>
        <v>2.63</v>
      </c>
      <c r="G67" s="2" t="s">
        <v>26</v>
      </c>
      <c r="H67" s="15">
        <f>SUM(E65:E75)</f>
        <v>30.631114374760475</v>
      </c>
      <c r="I67" s="2" t="s">
        <v>27</v>
      </c>
    </row>
    <row r="68" spans="1:9" x14ac:dyDescent="0.2">
      <c r="A68" s="7">
        <v>4</v>
      </c>
      <c r="B68" s="7">
        <v>1.5</v>
      </c>
      <c r="C68" s="7">
        <v>4.96</v>
      </c>
      <c r="D68" s="14">
        <f t="shared" si="6"/>
        <v>1.6014057407368361</v>
      </c>
      <c r="E68" s="16">
        <f t="shared" si="7"/>
        <v>2.3449999999999998</v>
      </c>
    </row>
    <row r="69" spans="1:9" x14ac:dyDescent="0.2">
      <c r="A69" s="7">
        <v>4</v>
      </c>
      <c r="B69" s="7">
        <v>2</v>
      </c>
      <c r="C69" s="7">
        <v>4.42</v>
      </c>
      <c r="D69" s="14">
        <f t="shared" si="6"/>
        <v>1.4861396960896067</v>
      </c>
      <c r="E69" s="16">
        <f t="shared" si="7"/>
        <v>3.9649999999999999</v>
      </c>
    </row>
    <row r="70" spans="1:9" x14ac:dyDescent="0.2">
      <c r="A70" s="7">
        <v>4</v>
      </c>
      <c r="B70" s="7">
        <v>3</v>
      </c>
      <c r="C70" s="7">
        <v>3.51</v>
      </c>
      <c r="D70" s="14">
        <f t="shared" si="6"/>
        <v>1.2556160374777743</v>
      </c>
      <c r="E70" s="16">
        <f t="shared" si="7"/>
        <v>3.15</v>
      </c>
    </row>
    <row r="71" spans="1:9" x14ac:dyDescent="0.2">
      <c r="A71" s="7">
        <v>4</v>
      </c>
      <c r="B71" s="7">
        <v>4</v>
      </c>
      <c r="C71" s="7">
        <v>2.79</v>
      </c>
      <c r="D71" s="14">
        <f t="shared" si="6"/>
        <v>1.0260415958332743</v>
      </c>
      <c r="E71" s="16">
        <f t="shared" si="7"/>
        <v>4.55</v>
      </c>
    </row>
    <row r="72" spans="1:9" x14ac:dyDescent="0.2">
      <c r="A72" s="7">
        <v>4</v>
      </c>
      <c r="B72" s="7">
        <v>6</v>
      </c>
      <c r="C72" s="7">
        <v>1.76</v>
      </c>
      <c r="D72" s="14">
        <f t="shared" si="6"/>
        <v>0.56531380905006046</v>
      </c>
      <c r="E72" s="16">
        <f t="shared" si="7"/>
        <v>2.87</v>
      </c>
    </row>
    <row r="73" spans="1:9" x14ac:dyDescent="0.2">
      <c r="A73" s="7">
        <v>4</v>
      </c>
      <c r="B73" s="7">
        <v>8</v>
      </c>
      <c r="C73" s="7">
        <v>1.1100000000000001</v>
      </c>
      <c r="D73" s="14">
        <f t="shared" si="6"/>
        <v>0.10436001532424286</v>
      </c>
      <c r="E73" s="16">
        <f t="shared" si="7"/>
        <v>1.81</v>
      </c>
    </row>
    <row r="74" spans="1:9" x14ac:dyDescent="0.2">
      <c r="A74" s="7">
        <v>4</v>
      </c>
      <c r="B74" s="7">
        <v>10</v>
      </c>
      <c r="C74" s="7">
        <v>0.7</v>
      </c>
      <c r="D74" s="14">
        <f t="shared" si="6"/>
        <v>-0.35667494393873245</v>
      </c>
      <c r="E74" s="16">
        <f t="shared" si="7"/>
        <v>1.1399999999999999</v>
      </c>
    </row>
    <row r="75" spans="1:9" x14ac:dyDescent="0.2">
      <c r="A75" s="7">
        <v>4</v>
      </c>
      <c r="B75" s="7">
        <v>12</v>
      </c>
      <c r="C75" s="7">
        <v>0.44</v>
      </c>
      <c r="D75" s="14">
        <f t="shared" si="6"/>
        <v>-0.82098055206983023</v>
      </c>
      <c r="E75" s="16">
        <f>C75/H66</f>
        <v>1.9090835688276295</v>
      </c>
    </row>
    <row r="77" spans="1:9" s="4" customFormat="1" x14ac:dyDescent="0.2">
      <c r="A77" s="5" t="s">
        <v>10</v>
      </c>
    </row>
    <row r="79" spans="1:9" x14ac:dyDescent="0.2">
      <c r="A79" s="6" t="s">
        <v>5</v>
      </c>
      <c r="B79" s="6" t="s">
        <v>3</v>
      </c>
      <c r="C79" s="6" t="s">
        <v>4</v>
      </c>
      <c r="D79" s="6" t="s">
        <v>24</v>
      </c>
      <c r="E79" s="6" t="s">
        <v>25</v>
      </c>
      <c r="G79" s="2" t="s">
        <v>20</v>
      </c>
      <c r="H79" s="13">
        <f t="array" ref="H79">EXP(INTERCEPT(LN(C81:C90),B81:B90))</f>
        <v>6.332685240416323</v>
      </c>
      <c r="I79" s="2" t="s">
        <v>21</v>
      </c>
    </row>
    <row r="80" spans="1:9" x14ac:dyDescent="0.2">
      <c r="A80" s="7">
        <v>5</v>
      </c>
      <c r="B80" s="7">
        <v>0</v>
      </c>
      <c r="C80" s="14">
        <f>H79</f>
        <v>6.332685240416323</v>
      </c>
      <c r="D80" s="14">
        <f>LN(C80)</f>
        <v>1.8457243548016313</v>
      </c>
      <c r="E80" s="16">
        <f>(C81+C80)*(B81-B80)/2</f>
        <v>2.9931713101040804</v>
      </c>
      <c r="G80" s="2" t="s">
        <v>18</v>
      </c>
      <c r="H80" s="13">
        <f t="array" ref="H80">Do_IV/EXP(INTERCEPT(LN(C81:C90),B81:B90))</f>
        <v>22.107525431154404</v>
      </c>
      <c r="I80" s="2" t="s">
        <v>22</v>
      </c>
    </row>
    <row r="81" spans="1:9" x14ac:dyDescent="0.2">
      <c r="A81" s="7">
        <v>5</v>
      </c>
      <c r="B81" s="7">
        <v>0.5</v>
      </c>
      <c r="C81" s="7">
        <v>5.64</v>
      </c>
      <c r="D81" s="14">
        <f t="shared" ref="D81:D90" si="8">LN(C81)</f>
        <v>1.7298840655099674</v>
      </c>
      <c r="E81" s="16">
        <f t="shared" ref="E81:E89" si="9">(C82+C81)*(B82-B81)/2</f>
        <v>2.67</v>
      </c>
      <c r="G81" s="2" t="s">
        <v>19</v>
      </c>
      <c r="H81" s="13">
        <f t="array" ref="H81">-SLOPE(LN(C81:C90),B81:B90)</f>
        <v>0.22968143701356955</v>
      </c>
      <c r="I81" s="2" t="s">
        <v>23</v>
      </c>
    </row>
    <row r="82" spans="1:9" x14ac:dyDescent="0.2">
      <c r="A82" s="7">
        <v>5</v>
      </c>
      <c r="B82" s="7">
        <v>1</v>
      </c>
      <c r="C82" s="7">
        <v>5.04</v>
      </c>
      <c r="D82" s="14">
        <f t="shared" si="8"/>
        <v>1.6174060820832772</v>
      </c>
      <c r="E82" s="16">
        <f t="shared" si="9"/>
        <v>2.38</v>
      </c>
      <c r="G82" s="2" t="s">
        <v>26</v>
      </c>
      <c r="H82" s="15">
        <f>SUM(E80:E90)</f>
        <v>27.769713879677809</v>
      </c>
      <c r="I82" s="2" t="s">
        <v>27</v>
      </c>
    </row>
    <row r="83" spans="1:9" x14ac:dyDescent="0.2">
      <c r="A83" s="7">
        <v>5</v>
      </c>
      <c r="B83" s="7">
        <v>1.5</v>
      </c>
      <c r="C83" s="7">
        <v>4.4800000000000004</v>
      </c>
      <c r="D83" s="14">
        <f t="shared" si="8"/>
        <v>1.4996230464268938</v>
      </c>
      <c r="E83" s="16">
        <f t="shared" si="9"/>
        <v>2.12</v>
      </c>
    </row>
    <row r="84" spans="1:9" x14ac:dyDescent="0.2">
      <c r="A84" s="7">
        <v>5</v>
      </c>
      <c r="B84" s="7">
        <v>2</v>
      </c>
      <c r="C84" s="7">
        <v>4</v>
      </c>
      <c r="D84" s="14">
        <f t="shared" si="8"/>
        <v>1.3862943611198906</v>
      </c>
      <c r="E84" s="16">
        <f t="shared" si="9"/>
        <v>3.585</v>
      </c>
    </row>
    <row r="85" spans="1:9" x14ac:dyDescent="0.2">
      <c r="A85" s="7">
        <v>5</v>
      </c>
      <c r="B85" s="7">
        <v>3</v>
      </c>
      <c r="C85" s="7">
        <v>3.17</v>
      </c>
      <c r="D85" s="14">
        <f t="shared" si="8"/>
        <v>1.1537315878891892</v>
      </c>
      <c r="E85" s="16">
        <f t="shared" si="9"/>
        <v>2.8499999999999996</v>
      </c>
    </row>
    <row r="86" spans="1:9" x14ac:dyDescent="0.2">
      <c r="A86" s="7">
        <v>5</v>
      </c>
      <c r="B86" s="7">
        <v>4</v>
      </c>
      <c r="C86" s="7">
        <v>2.5299999999999998</v>
      </c>
      <c r="D86" s="14">
        <f t="shared" si="8"/>
        <v>0.92821930273942876</v>
      </c>
      <c r="E86" s="16">
        <f t="shared" si="9"/>
        <v>4.13</v>
      </c>
    </row>
    <row r="87" spans="1:9" x14ac:dyDescent="0.2">
      <c r="A87" s="7">
        <v>5</v>
      </c>
      <c r="B87" s="7">
        <v>6</v>
      </c>
      <c r="C87" s="7">
        <v>1.6</v>
      </c>
      <c r="D87" s="14">
        <f t="shared" si="8"/>
        <v>0.47000362924573563</v>
      </c>
      <c r="E87" s="16">
        <f t="shared" si="9"/>
        <v>2.6100000000000003</v>
      </c>
    </row>
    <row r="88" spans="1:9" x14ac:dyDescent="0.2">
      <c r="A88" s="7">
        <v>5</v>
      </c>
      <c r="B88" s="7">
        <v>8</v>
      </c>
      <c r="C88" s="7">
        <v>1.01</v>
      </c>
      <c r="D88" s="14">
        <f t="shared" si="8"/>
        <v>9.950330853168092E-3</v>
      </c>
      <c r="E88" s="16">
        <f t="shared" si="9"/>
        <v>1.65</v>
      </c>
    </row>
    <row r="89" spans="1:9" x14ac:dyDescent="0.2">
      <c r="A89" s="7">
        <v>5</v>
      </c>
      <c r="B89" s="7">
        <v>10</v>
      </c>
      <c r="C89" s="7">
        <v>0.64</v>
      </c>
      <c r="D89" s="14">
        <f t="shared" si="8"/>
        <v>-0.44628710262841947</v>
      </c>
      <c r="E89" s="16">
        <f t="shared" si="9"/>
        <v>1.04</v>
      </c>
    </row>
    <row r="90" spans="1:9" x14ac:dyDescent="0.2">
      <c r="A90" s="7">
        <v>5</v>
      </c>
      <c r="B90" s="7">
        <v>12</v>
      </c>
      <c r="C90" s="7">
        <v>0.4</v>
      </c>
      <c r="D90" s="14">
        <f t="shared" si="8"/>
        <v>-0.916290731874155</v>
      </c>
      <c r="E90" s="16">
        <f>C90/H81</f>
        <v>1.7415425695737357</v>
      </c>
    </row>
    <row r="92" spans="1:9" s="4" customFormat="1" x14ac:dyDescent="0.2">
      <c r="A92" s="5" t="s">
        <v>11</v>
      </c>
    </row>
    <row r="94" spans="1:9" x14ac:dyDescent="0.2">
      <c r="A94" s="6" t="s">
        <v>5</v>
      </c>
      <c r="B94" s="6" t="s">
        <v>3</v>
      </c>
      <c r="C94" s="6" t="s">
        <v>4</v>
      </c>
      <c r="D94" s="6" t="s">
        <v>24</v>
      </c>
      <c r="E94" s="6" t="s">
        <v>25</v>
      </c>
      <c r="G94" s="2" t="s">
        <v>20</v>
      </c>
      <c r="H94" s="13">
        <f t="array" ref="H94">EXP(INTERCEPT(LN(C96:C105),B96:B105))</f>
        <v>6.4111421642638948</v>
      </c>
      <c r="I94" s="2" t="s">
        <v>21</v>
      </c>
    </row>
    <row r="95" spans="1:9" x14ac:dyDescent="0.2">
      <c r="A95" s="7">
        <v>6</v>
      </c>
      <c r="B95" s="7">
        <v>0</v>
      </c>
      <c r="C95" s="14">
        <f>H94</f>
        <v>6.4111421642638948</v>
      </c>
      <c r="D95" s="14">
        <f>LN(C95)</f>
        <v>1.8580374398121189</v>
      </c>
      <c r="E95" s="16">
        <f>(C96+C95)*(B96-B95)/2</f>
        <v>3.027785541065974</v>
      </c>
      <c r="G95" s="2" t="s">
        <v>18</v>
      </c>
      <c r="H95" s="13">
        <f t="array" ref="H95">Do_IV/EXP(INTERCEPT(LN(C96:C105),B96:B105))</f>
        <v>21.836982617601073</v>
      </c>
      <c r="I95" s="2" t="s">
        <v>22</v>
      </c>
    </row>
    <row r="96" spans="1:9" x14ac:dyDescent="0.2">
      <c r="A96" s="7">
        <v>6</v>
      </c>
      <c r="B96" s="7">
        <v>0.5</v>
      </c>
      <c r="C96" s="7">
        <v>5.7</v>
      </c>
      <c r="D96" s="14">
        <f t="shared" ref="D96:D105" si="10">LN(C96)</f>
        <v>1.7404661748405046</v>
      </c>
      <c r="E96" s="16">
        <f t="shared" ref="E96:E104" si="11">(C97+C96)*(B97-B96)/2</f>
        <v>2.6974999999999998</v>
      </c>
      <c r="G96" s="2" t="s">
        <v>19</v>
      </c>
      <c r="H96" s="13">
        <f t="array" ref="H96">-SLOPE(LN(C96:C105),B96:B105)</f>
        <v>0.23062167694058372</v>
      </c>
      <c r="I96" s="2" t="s">
        <v>23</v>
      </c>
    </row>
    <row r="97" spans="1:9" x14ac:dyDescent="0.2">
      <c r="A97" s="7">
        <v>6</v>
      </c>
      <c r="B97" s="7">
        <v>1</v>
      </c>
      <c r="C97" s="7">
        <v>5.09</v>
      </c>
      <c r="D97" s="14">
        <f t="shared" si="10"/>
        <v>1.6272778305624314</v>
      </c>
      <c r="E97" s="16">
        <f t="shared" si="11"/>
        <v>2.4050000000000002</v>
      </c>
      <c r="G97" s="2" t="s">
        <v>26</v>
      </c>
      <c r="H97" s="15">
        <f>SUM(E95:E105)</f>
        <v>28.00222787669713</v>
      </c>
      <c r="I97" s="2" t="s">
        <v>27</v>
      </c>
    </row>
    <row r="98" spans="1:9" x14ac:dyDescent="0.2">
      <c r="A98" s="7">
        <v>6</v>
      </c>
      <c r="B98" s="7">
        <v>1.5</v>
      </c>
      <c r="C98" s="7">
        <v>4.53</v>
      </c>
      <c r="D98" s="14">
        <f t="shared" si="10"/>
        <v>1.5107219394949427</v>
      </c>
      <c r="E98" s="16">
        <f t="shared" si="11"/>
        <v>2.1425000000000001</v>
      </c>
    </row>
    <row r="99" spans="1:9" x14ac:dyDescent="0.2">
      <c r="A99" s="7">
        <v>6</v>
      </c>
      <c r="B99" s="7">
        <v>2</v>
      </c>
      <c r="C99" s="7">
        <v>4.04</v>
      </c>
      <c r="D99" s="14">
        <f t="shared" si="10"/>
        <v>1.3962446919730587</v>
      </c>
      <c r="E99" s="16">
        <f t="shared" si="11"/>
        <v>3.625</v>
      </c>
    </row>
    <row r="100" spans="1:9" x14ac:dyDescent="0.2">
      <c r="A100" s="7">
        <v>6</v>
      </c>
      <c r="B100" s="7">
        <v>3</v>
      </c>
      <c r="C100" s="7">
        <v>3.21</v>
      </c>
      <c r="D100" s="14">
        <f t="shared" si="10"/>
        <v>1.1662709371419244</v>
      </c>
      <c r="E100" s="16">
        <f t="shared" si="11"/>
        <v>2.88</v>
      </c>
    </row>
    <row r="101" spans="1:9" x14ac:dyDescent="0.2">
      <c r="A101" s="7">
        <v>6</v>
      </c>
      <c r="B101" s="7">
        <v>4</v>
      </c>
      <c r="C101" s="7">
        <v>2.5499999999999998</v>
      </c>
      <c r="D101" s="14">
        <f t="shared" si="10"/>
        <v>0.93609335917033476</v>
      </c>
      <c r="E101" s="16">
        <f t="shared" si="11"/>
        <v>4.16</v>
      </c>
    </row>
    <row r="102" spans="1:9" x14ac:dyDescent="0.2">
      <c r="A102" s="7">
        <v>6</v>
      </c>
      <c r="B102" s="7">
        <v>6</v>
      </c>
      <c r="C102" s="7">
        <v>1.61</v>
      </c>
      <c r="D102" s="14">
        <f t="shared" si="10"/>
        <v>0.47623417899637172</v>
      </c>
      <c r="E102" s="16">
        <f t="shared" si="11"/>
        <v>2.63</v>
      </c>
    </row>
    <row r="103" spans="1:9" x14ac:dyDescent="0.2">
      <c r="A103" s="7">
        <v>6</v>
      </c>
      <c r="B103" s="7">
        <v>8</v>
      </c>
      <c r="C103" s="7">
        <v>1.02</v>
      </c>
      <c r="D103" s="14">
        <f t="shared" si="10"/>
        <v>1.980262729617973E-2</v>
      </c>
      <c r="E103" s="16">
        <f t="shared" si="11"/>
        <v>1.6600000000000001</v>
      </c>
    </row>
    <row r="104" spans="1:9" x14ac:dyDescent="0.2">
      <c r="A104" s="7">
        <v>6</v>
      </c>
      <c r="B104" s="7">
        <v>10</v>
      </c>
      <c r="C104" s="7">
        <v>0.64</v>
      </c>
      <c r="D104" s="14">
        <f t="shared" si="10"/>
        <v>-0.44628710262841947</v>
      </c>
      <c r="E104" s="16">
        <f t="shared" si="11"/>
        <v>1.04</v>
      </c>
    </row>
    <row r="105" spans="1:9" x14ac:dyDescent="0.2">
      <c r="A105" s="7">
        <v>6</v>
      </c>
      <c r="B105" s="7">
        <v>12</v>
      </c>
      <c r="C105" s="7">
        <v>0.4</v>
      </c>
      <c r="D105" s="14">
        <f t="shared" si="10"/>
        <v>-0.916290731874155</v>
      </c>
      <c r="E105" s="16">
        <f>C105/H96</f>
        <v>1.7344423356311565</v>
      </c>
    </row>
    <row r="107" spans="1:9" s="4" customFormat="1" x14ac:dyDescent="0.2">
      <c r="A107" s="5" t="s">
        <v>12</v>
      </c>
    </row>
    <row r="109" spans="1:9" x14ac:dyDescent="0.2">
      <c r="A109" s="6" t="s">
        <v>5</v>
      </c>
      <c r="B109" s="6" t="s">
        <v>3</v>
      </c>
      <c r="C109" s="6" t="s">
        <v>4</v>
      </c>
      <c r="D109" s="6" t="s">
        <v>24</v>
      </c>
      <c r="E109" s="6" t="s">
        <v>25</v>
      </c>
      <c r="G109" s="2" t="s">
        <v>20</v>
      </c>
      <c r="H109" s="13">
        <f t="array" ref="H109">EXP(INTERCEPT(LN(C111:C120),B111:B120))</f>
        <v>6.9297200838251047</v>
      </c>
      <c r="I109" s="2" t="s">
        <v>21</v>
      </c>
    </row>
    <row r="110" spans="1:9" x14ac:dyDescent="0.2">
      <c r="A110" s="7">
        <v>7</v>
      </c>
      <c r="B110" s="7">
        <v>0</v>
      </c>
      <c r="C110" s="14">
        <f>H109</f>
        <v>6.9297200838251047</v>
      </c>
      <c r="D110" s="14">
        <f>LN(C110)</f>
        <v>1.9358194204416059</v>
      </c>
      <c r="E110" s="16">
        <f>(C111+C110)*(B111-B110)/2</f>
        <v>3.2774300209562761</v>
      </c>
      <c r="G110" s="2" t="s">
        <v>18</v>
      </c>
      <c r="H110" s="13">
        <f t="array" ref="H110">Do_IV/EXP(INTERCEPT(LN(C111:C120),B111:B120))</f>
        <v>20.202836233858676</v>
      </c>
      <c r="I110" s="2" t="s">
        <v>22</v>
      </c>
    </row>
    <row r="111" spans="1:9" x14ac:dyDescent="0.2">
      <c r="A111" s="7">
        <v>7</v>
      </c>
      <c r="B111" s="7">
        <v>0.5</v>
      </c>
      <c r="C111" s="7">
        <v>6.18</v>
      </c>
      <c r="D111" s="14">
        <f t="shared" ref="D111:D120" si="12">LN(C111)</f>
        <v>1.8213182714695995</v>
      </c>
      <c r="E111" s="16">
        <f t="shared" ref="E111:E119" si="13">(C112+C111)*(B112-B111)/2</f>
        <v>2.9224999999999999</v>
      </c>
      <c r="G111" s="2" t="s">
        <v>19</v>
      </c>
      <c r="H111" s="13">
        <f t="array" ref="H111">-SLOPE(LN(C111:C120),B111:B120)</f>
        <v>0.2296190887020344</v>
      </c>
      <c r="I111" s="2" t="s">
        <v>23</v>
      </c>
    </row>
    <row r="112" spans="1:9" x14ac:dyDescent="0.2">
      <c r="A112" s="7">
        <v>7</v>
      </c>
      <c r="B112" s="7">
        <v>1</v>
      </c>
      <c r="C112" s="7">
        <v>5.51</v>
      </c>
      <c r="D112" s="14">
        <f t="shared" si="12"/>
        <v>1.706564623164823</v>
      </c>
      <c r="E112" s="16">
        <f t="shared" si="13"/>
        <v>2.605</v>
      </c>
      <c r="G112" s="2" t="s">
        <v>26</v>
      </c>
      <c r="H112" s="15">
        <f>SUM(E110:E120)</f>
        <v>30.398647015314996</v>
      </c>
      <c r="I112" s="2" t="s">
        <v>27</v>
      </c>
    </row>
    <row r="113" spans="1:9" x14ac:dyDescent="0.2">
      <c r="A113" s="7">
        <v>7</v>
      </c>
      <c r="B113" s="7">
        <v>1.5</v>
      </c>
      <c r="C113" s="7">
        <v>4.91</v>
      </c>
      <c r="D113" s="14">
        <f t="shared" si="12"/>
        <v>1.5912739418064292</v>
      </c>
      <c r="E113" s="16">
        <f t="shared" si="13"/>
        <v>2.3224999999999998</v>
      </c>
    </row>
    <row r="114" spans="1:9" x14ac:dyDescent="0.2">
      <c r="A114" s="7">
        <v>7</v>
      </c>
      <c r="B114" s="7">
        <v>2</v>
      </c>
      <c r="C114" s="7">
        <v>4.38</v>
      </c>
      <c r="D114" s="14">
        <f t="shared" si="12"/>
        <v>1.4770487243883548</v>
      </c>
      <c r="E114" s="16">
        <f t="shared" si="13"/>
        <v>3.9249999999999998</v>
      </c>
    </row>
    <row r="115" spans="1:9" x14ac:dyDescent="0.2">
      <c r="A115" s="7">
        <v>7</v>
      </c>
      <c r="B115" s="7">
        <v>3</v>
      </c>
      <c r="C115" s="7">
        <v>3.47</v>
      </c>
      <c r="D115" s="14">
        <f t="shared" si="12"/>
        <v>1.2441545939587679</v>
      </c>
      <c r="E115" s="16">
        <f t="shared" si="13"/>
        <v>3.12</v>
      </c>
    </row>
    <row r="116" spans="1:9" x14ac:dyDescent="0.2">
      <c r="A116" s="7">
        <v>7</v>
      </c>
      <c r="B116" s="7">
        <v>4</v>
      </c>
      <c r="C116" s="7">
        <v>2.77</v>
      </c>
      <c r="D116" s="14">
        <f t="shared" si="12"/>
        <v>1.0188473201992472</v>
      </c>
      <c r="E116" s="16">
        <f t="shared" si="13"/>
        <v>4.5199999999999996</v>
      </c>
    </row>
    <row r="117" spans="1:9" x14ac:dyDescent="0.2">
      <c r="A117" s="7">
        <v>7</v>
      </c>
      <c r="B117" s="7">
        <v>6</v>
      </c>
      <c r="C117" s="7">
        <v>1.75</v>
      </c>
      <c r="D117" s="14">
        <f t="shared" si="12"/>
        <v>0.55961578793542266</v>
      </c>
      <c r="E117" s="16">
        <f t="shared" si="13"/>
        <v>2.85</v>
      </c>
    </row>
    <row r="118" spans="1:9" x14ac:dyDescent="0.2">
      <c r="A118" s="7">
        <v>7</v>
      </c>
      <c r="B118" s="7">
        <v>8</v>
      </c>
      <c r="C118" s="7">
        <v>1.1000000000000001</v>
      </c>
      <c r="D118" s="14">
        <f t="shared" si="12"/>
        <v>9.5310179804324935E-2</v>
      </c>
      <c r="E118" s="16">
        <f t="shared" si="13"/>
        <v>1.8</v>
      </c>
    </row>
    <row r="119" spans="1:9" x14ac:dyDescent="0.2">
      <c r="A119" s="7">
        <v>7</v>
      </c>
      <c r="B119" s="7">
        <v>10</v>
      </c>
      <c r="C119" s="7">
        <v>0.7</v>
      </c>
      <c r="D119" s="14">
        <f t="shared" si="12"/>
        <v>-0.35667494393873245</v>
      </c>
      <c r="E119" s="16">
        <f t="shared" si="13"/>
        <v>1.1399999999999999</v>
      </c>
    </row>
    <row r="120" spans="1:9" x14ac:dyDescent="0.2">
      <c r="A120" s="7">
        <v>7</v>
      </c>
      <c r="B120" s="7">
        <v>12</v>
      </c>
      <c r="C120" s="7">
        <v>0.44</v>
      </c>
      <c r="D120" s="14">
        <f t="shared" si="12"/>
        <v>-0.82098055206983023</v>
      </c>
      <c r="E120" s="16">
        <f>C120/H111</f>
        <v>1.9162169943587171</v>
      </c>
    </row>
    <row r="122" spans="1:9" s="4" customFormat="1" x14ac:dyDescent="0.2">
      <c r="A122" s="5" t="s">
        <v>13</v>
      </c>
    </row>
    <row r="124" spans="1:9" x14ac:dyDescent="0.2">
      <c r="A124" s="6" t="s">
        <v>5</v>
      </c>
      <c r="B124" s="6" t="s">
        <v>3</v>
      </c>
      <c r="C124" s="6" t="s">
        <v>4</v>
      </c>
      <c r="D124" s="6" t="s">
        <v>24</v>
      </c>
      <c r="E124" s="6" t="s">
        <v>25</v>
      </c>
      <c r="G124" s="2" t="s">
        <v>20</v>
      </c>
      <c r="H124" s="13">
        <f t="array" ref="H124">EXP(INTERCEPT(LN(C126:C135),B126:B135))</f>
        <v>7.2126542108628948</v>
      </c>
      <c r="I124" s="2" t="s">
        <v>21</v>
      </c>
    </row>
    <row r="125" spans="1:9" x14ac:dyDescent="0.2">
      <c r="A125" s="7">
        <v>8</v>
      </c>
      <c r="B125" s="7">
        <v>0</v>
      </c>
      <c r="C125" s="14">
        <f>H124</f>
        <v>7.2126542108628948</v>
      </c>
      <c r="D125" s="14">
        <f>LN(C125)</f>
        <v>1.9758370126611604</v>
      </c>
      <c r="E125" s="16">
        <f>(C126+C125)*(B126-B125)/2</f>
        <v>3.4056635527157235</v>
      </c>
      <c r="G125" s="2" t="s">
        <v>18</v>
      </c>
      <c r="H125" s="13">
        <f t="array" ref="H125">Do_IV/EXP(INTERCEPT(LN(C126:C135),B126:B135))</f>
        <v>19.410330220620811</v>
      </c>
      <c r="I125" s="2" t="s">
        <v>22</v>
      </c>
    </row>
    <row r="126" spans="1:9" x14ac:dyDescent="0.2">
      <c r="A126" s="7">
        <v>8</v>
      </c>
      <c r="B126" s="7">
        <v>0.5</v>
      </c>
      <c r="C126" s="7">
        <v>6.41</v>
      </c>
      <c r="D126" s="14">
        <f t="shared" ref="D126:D135" si="14">LN(C126)</f>
        <v>1.8578592709325787</v>
      </c>
      <c r="E126" s="16">
        <f t="shared" ref="E126:E134" si="15">(C127+C126)*(B127-B126)/2</f>
        <v>3.0324999999999998</v>
      </c>
      <c r="G126" s="2" t="s">
        <v>19</v>
      </c>
      <c r="H126" s="13">
        <f t="array" ref="H126">-SLOPE(LN(C126:C135),B126:B135)</f>
        <v>0.23076689856215682</v>
      </c>
      <c r="I126" s="2" t="s">
        <v>23</v>
      </c>
    </row>
    <row r="127" spans="1:9" x14ac:dyDescent="0.2">
      <c r="A127" s="7">
        <v>8</v>
      </c>
      <c r="B127" s="7">
        <v>1</v>
      </c>
      <c r="C127" s="7">
        <v>5.72</v>
      </c>
      <c r="D127" s="14">
        <f t="shared" si="14"/>
        <v>1.7439688053917064</v>
      </c>
      <c r="E127" s="16">
        <f t="shared" si="15"/>
        <v>2.7050000000000001</v>
      </c>
      <c r="G127" s="2" t="s">
        <v>26</v>
      </c>
      <c r="H127" s="15">
        <f>SUM(E125:E135)</f>
        <v>31.485683260064661</v>
      </c>
      <c r="I127" s="2" t="s">
        <v>27</v>
      </c>
    </row>
    <row r="128" spans="1:9" x14ac:dyDescent="0.2">
      <c r="A128" s="7">
        <v>8</v>
      </c>
      <c r="B128" s="7">
        <v>1.5</v>
      </c>
      <c r="C128" s="7">
        <v>5.0999999999999996</v>
      </c>
      <c r="D128" s="14">
        <f t="shared" si="14"/>
        <v>1.62924053973028</v>
      </c>
      <c r="E128" s="16">
        <f t="shared" si="15"/>
        <v>2.4124999999999996</v>
      </c>
    </row>
    <row r="129" spans="1:9" x14ac:dyDescent="0.2">
      <c r="A129" s="7">
        <v>8</v>
      </c>
      <c r="B129" s="7">
        <v>2</v>
      </c>
      <c r="C129" s="7">
        <v>4.55</v>
      </c>
      <c r="D129" s="14">
        <f t="shared" si="14"/>
        <v>1.5151272329628591</v>
      </c>
      <c r="E129" s="16">
        <f t="shared" si="15"/>
        <v>4.08</v>
      </c>
    </row>
    <row r="130" spans="1:9" x14ac:dyDescent="0.2">
      <c r="A130" s="7">
        <v>8</v>
      </c>
      <c r="B130" s="7">
        <v>3</v>
      </c>
      <c r="C130" s="7">
        <v>3.61</v>
      </c>
      <c r="D130" s="14">
        <f t="shared" si="14"/>
        <v>1.2837077723447896</v>
      </c>
      <c r="E130" s="16">
        <f t="shared" si="15"/>
        <v>3.24</v>
      </c>
    </row>
    <row r="131" spans="1:9" x14ac:dyDescent="0.2">
      <c r="A131" s="7">
        <v>8</v>
      </c>
      <c r="B131" s="7">
        <v>4</v>
      </c>
      <c r="C131" s="7">
        <v>2.87</v>
      </c>
      <c r="D131" s="14">
        <f t="shared" si="14"/>
        <v>1.0543120297715298</v>
      </c>
      <c r="E131" s="16">
        <f t="shared" si="15"/>
        <v>4.68</v>
      </c>
    </row>
    <row r="132" spans="1:9" x14ac:dyDescent="0.2">
      <c r="A132" s="7">
        <v>8</v>
      </c>
      <c r="B132" s="7">
        <v>6</v>
      </c>
      <c r="C132" s="7">
        <v>1.81</v>
      </c>
      <c r="D132" s="14">
        <f t="shared" si="14"/>
        <v>0.59332684527773438</v>
      </c>
      <c r="E132" s="16">
        <f t="shared" si="15"/>
        <v>2.95</v>
      </c>
    </row>
    <row r="133" spans="1:9" x14ac:dyDescent="0.2">
      <c r="A133" s="7">
        <v>8</v>
      </c>
      <c r="B133" s="7">
        <v>8</v>
      </c>
      <c r="C133" s="7">
        <v>1.1399999999999999</v>
      </c>
      <c r="D133" s="14">
        <f t="shared" si="14"/>
        <v>0.131028262406404</v>
      </c>
      <c r="E133" s="16">
        <f t="shared" si="15"/>
        <v>1.8599999999999999</v>
      </c>
    </row>
    <row r="134" spans="1:9" x14ac:dyDescent="0.2">
      <c r="A134" s="7">
        <v>8</v>
      </c>
      <c r="B134" s="7">
        <v>10</v>
      </c>
      <c r="C134" s="7">
        <v>0.72</v>
      </c>
      <c r="D134" s="14">
        <f t="shared" si="14"/>
        <v>-0.3285040669720361</v>
      </c>
      <c r="E134" s="16">
        <f t="shared" si="15"/>
        <v>1.17</v>
      </c>
    </row>
    <row r="135" spans="1:9" x14ac:dyDescent="0.2">
      <c r="A135" s="7">
        <v>8</v>
      </c>
      <c r="B135" s="7">
        <v>12</v>
      </c>
      <c r="C135" s="7">
        <v>0.45</v>
      </c>
      <c r="D135" s="14">
        <f t="shared" si="14"/>
        <v>-0.79850769621777162</v>
      </c>
      <c r="E135" s="16">
        <f>C135/H126</f>
        <v>1.950019707348942</v>
      </c>
    </row>
    <row r="137" spans="1:9" s="4" customFormat="1" x14ac:dyDescent="0.2">
      <c r="A137" s="5" t="s">
        <v>14</v>
      </c>
    </row>
    <row r="139" spans="1:9" x14ac:dyDescent="0.2">
      <c r="A139" s="6" t="s">
        <v>5</v>
      </c>
      <c r="B139" s="6" t="s">
        <v>3</v>
      </c>
      <c r="C139" s="6" t="s">
        <v>4</v>
      </c>
      <c r="D139" s="6" t="s">
        <v>24</v>
      </c>
      <c r="E139" s="6" t="s">
        <v>25</v>
      </c>
      <c r="G139" s="2" t="s">
        <v>20</v>
      </c>
      <c r="H139" s="13">
        <f t="array" ref="H139">EXP(INTERCEPT(LN(C141:C150),B141:B150))</f>
        <v>6.1258429533355629</v>
      </c>
      <c r="I139" s="2" t="s">
        <v>21</v>
      </c>
    </row>
    <row r="140" spans="1:9" x14ac:dyDescent="0.2">
      <c r="A140" s="7">
        <v>9</v>
      </c>
      <c r="B140" s="7">
        <v>0</v>
      </c>
      <c r="C140" s="14">
        <f>H139</f>
        <v>6.1258429533355629</v>
      </c>
      <c r="D140" s="14">
        <f>LN(C140)</f>
        <v>1.812516371995712</v>
      </c>
      <c r="E140" s="16">
        <f>(C141+C140)*(B141-B140)/2</f>
        <v>2.8964607383338907</v>
      </c>
      <c r="G140" s="2" t="s">
        <v>18</v>
      </c>
      <c r="H140" s="13">
        <f t="array" ref="H140">Do_IV/EXP(INTERCEPT(LN(C141:C150),B141:B150))</f>
        <v>22.853997574940941</v>
      </c>
      <c r="I140" s="2" t="s">
        <v>22</v>
      </c>
    </row>
    <row r="141" spans="1:9" x14ac:dyDescent="0.2">
      <c r="A141" s="7">
        <v>9</v>
      </c>
      <c r="B141" s="7">
        <v>0.5</v>
      </c>
      <c r="C141" s="7">
        <v>5.46</v>
      </c>
      <c r="D141" s="14">
        <f t="shared" ref="D141:D150" si="16">LN(C141)</f>
        <v>1.6974487897568136</v>
      </c>
      <c r="E141" s="16">
        <f t="shared" ref="E141:E149" si="17">(C142+C141)*(B142-B141)/2</f>
        <v>2.585</v>
      </c>
      <c r="G141" s="2" t="s">
        <v>19</v>
      </c>
      <c r="H141" s="13">
        <f t="array" ref="H141">-SLOPE(LN(C141:C150),B141:B150)</f>
        <v>0.22949008096626047</v>
      </c>
      <c r="I141" s="2" t="s">
        <v>23</v>
      </c>
    </row>
    <row r="142" spans="1:9" x14ac:dyDescent="0.2">
      <c r="A142" s="7">
        <v>9</v>
      </c>
      <c r="B142" s="7">
        <v>1</v>
      </c>
      <c r="C142" s="7">
        <v>4.88</v>
      </c>
      <c r="D142" s="14">
        <f t="shared" si="16"/>
        <v>1.5851452198650557</v>
      </c>
      <c r="E142" s="16">
        <f t="shared" si="17"/>
        <v>2.3049999999999997</v>
      </c>
      <c r="G142" s="2" t="s">
        <v>26</v>
      </c>
      <c r="H142" s="15">
        <f>SUM(E140:E150)</f>
        <v>26.888380592812648</v>
      </c>
      <c r="I142" s="2" t="s">
        <v>27</v>
      </c>
    </row>
    <row r="143" spans="1:9" x14ac:dyDescent="0.2">
      <c r="A143" s="7">
        <v>9</v>
      </c>
      <c r="B143" s="7">
        <v>1.5</v>
      </c>
      <c r="C143" s="7">
        <v>4.34</v>
      </c>
      <c r="D143" s="14">
        <f t="shared" si="16"/>
        <v>1.4678743481123135</v>
      </c>
      <c r="E143" s="16">
        <f t="shared" si="17"/>
        <v>2.0525000000000002</v>
      </c>
    </row>
    <row r="144" spans="1:9" x14ac:dyDescent="0.2">
      <c r="A144" s="7">
        <v>9</v>
      </c>
      <c r="B144" s="7">
        <v>2</v>
      </c>
      <c r="C144" s="7">
        <v>3.87</v>
      </c>
      <c r="D144" s="14">
        <f t="shared" si="16"/>
        <v>1.3532545070416904</v>
      </c>
      <c r="E144" s="16">
        <f t="shared" si="17"/>
        <v>3.4699999999999998</v>
      </c>
    </row>
    <row r="145" spans="1:9" x14ac:dyDescent="0.2">
      <c r="A145" s="7">
        <v>9</v>
      </c>
      <c r="B145" s="7">
        <v>3</v>
      </c>
      <c r="C145" s="7">
        <v>3.07</v>
      </c>
      <c r="D145" s="14">
        <f t="shared" si="16"/>
        <v>1.1216775615991057</v>
      </c>
      <c r="E145" s="16">
        <f t="shared" si="17"/>
        <v>2.76</v>
      </c>
    </row>
    <row r="146" spans="1:9" x14ac:dyDescent="0.2">
      <c r="A146" s="7">
        <v>9</v>
      </c>
      <c r="B146" s="7">
        <v>4</v>
      </c>
      <c r="C146" s="7">
        <v>2.4500000000000002</v>
      </c>
      <c r="D146" s="14">
        <f t="shared" si="16"/>
        <v>0.89608802455663572</v>
      </c>
      <c r="E146" s="16">
        <f t="shared" si="17"/>
        <v>4</v>
      </c>
    </row>
    <row r="147" spans="1:9" x14ac:dyDescent="0.2">
      <c r="A147" s="7">
        <v>9</v>
      </c>
      <c r="B147" s="7">
        <v>6</v>
      </c>
      <c r="C147" s="7">
        <v>1.55</v>
      </c>
      <c r="D147" s="14">
        <f t="shared" si="16"/>
        <v>0.43825493093115531</v>
      </c>
      <c r="E147" s="16">
        <f t="shared" si="17"/>
        <v>2.52</v>
      </c>
    </row>
    <row r="148" spans="1:9" x14ac:dyDescent="0.2">
      <c r="A148" s="7">
        <v>9</v>
      </c>
      <c r="B148" s="7">
        <v>8</v>
      </c>
      <c r="C148" s="7">
        <v>0.97</v>
      </c>
      <c r="D148" s="14">
        <f t="shared" si="16"/>
        <v>-3.0459207484708574E-2</v>
      </c>
      <c r="E148" s="16">
        <f t="shared" si="17"/>
        <v>1.5899999999999999</v>
      </c>
    </row>
    <row r="149" spans="1:9" x14ac:dyDescent="0.2">
      <c r="A149" s="7">
        <v>9</v>
      </c>
      <c r="B149" s="7">
        <v>10</v>
      </c>
      <c r="C149" s="7">
        <v>0.62</v>
      </c>
      <c r="D149" s="14">
        <f t="shared" si="16"/>
        <v>-0.4780358009429998</v>
      </c>
      <c r="E149" s="16">
        <f t="shared" si="17"/>
        <v>1.01</v>
      </c>
    </row>
    <row r="150" spans="1:9" x14ac:dyDescent="0.2">
      <c r="A150" s="7">
        <v>9</v>
      </c>
      <c r="B150" s="7">
        <v>12</v>
      </c>
      <c r="C150" s="7">
        <v>0.39</v>
      </c>
      <c r="D150" s="14">
        <f t="shared" si="16"/>
        <v>-0.94160853985844495</v>
      </c>
      <c r="E150" s="16">
        <f>C150/H141</f>
        <v>1.6994198544787547</v>
      </c>
    </row>
    <row r="152" spans="1:9" s="4" customFormat="1" x14ac:dyDescent="0.2">
      <c r="A152" s="5" t="s">
        <v>15</v>
      </c>
    </row>
    <row r="154" spans="1:9" x14ac:dyDescent="0.2">
      <c r="A154" s="6" t="s">
        <v>5</v>
      </c>
      <c r="B154" s="6" t="s">
        <v>3</v>
      </c>
      <c r="C154" s="6" t="s">
        <v>4</v>
      </c>
      <c r="D154" s="6" t="s">
        <v>24</v>
      </c>
      <c r="E154" s="6" t="s">
        <v>25</v>
      </c>
      <c r="G154" s="2" t="s">
        <v>20</v>
      </c>
      <c r="H154" s="13">
        <f t="array" ref="H154">EXP(INTERCEPT(LN(C156:C165),B156:B165))</f>
        <v>6.8272343705779246</v>
      </c>
      <c r="I154" s="2" t="s">
        <v>21</v>
      </c>
    </row>
    <row r="155" spans="1:9" x14ac:dyDescent="0.2">
      <c r="A155" s="7">
        <v>10</v>
      </c>
      <c r="B155" s="7">
        <v>0</v>
      </c>
      <c r="C155" s="14">
        <f>H154</f>
        <v>6.8272343705779246</v>
      </c>
      <c r="D155" s="14">
        <f>LN(C155)</f>
        <v>1.9209196677982425</v>
      </c>
      <c r="E155" s="16">
        <f>(C156+C155)*(B156-B155)/2</f>
        <v>3.236808592644481</v>
      </c>
      <c r="G155" s="2" t="s">
        <v>18</v>
      </c>
      <c r="H155" s="13">
        <f t="array" ref="H155">Do_IV/EXP(INTERCEPT(LN(C156:C165),B156:B165))</f>
        <v>20.506107217196501</v>
      </c>
      <c r="I155" s="2" t="s">
        <v>22</v>
      </c>
    </row>
    <row r="156" spans="1:9" x14ac:dyDescent="0.2">
      <c r="A156" s="7">
        <v>10</v>
      </c>
      <c r="B156" s="7">
        <v>0.5</v>
      </c>
      <c r="C156" s="7">
        <v>6.12</v>
      </c>
      <c r="D156" s="14">
        <f t="shared" ref="D156:D165" si="18">LN(C156)</f>
        <v>1.8115620965242347</v>
      </c>
      <c r="E156" s="16">
        <f t="shared" ref="E156:E164" si="19">(C157+C156)*(B157-B156)/2</f>
        <v>2.855</v>
      </c>
      <c r="G156" s="2" t="s">
        <v>19</v>
      </c>
      <c r="H156" s="13">
        <f t="array" ref="H156">-SLOPE(LN(C156:C165),B156:B165)</f>
        <v>0.23288341106138791</v>
      </c>
      <c r="I156" s="2" t="s">
        <v>23</v>
      </c>
    </row>
    <row r="157" spans="1:9" x14ac:dyDescent="0.2">
      <c r="A157" s="7">
        <v>10</v>
      </c>
      <c r="B157" s="7">
        <v>1</v>
      </c>
      <c r="C157" s="7">
        <v>5.3</v>
      </c>
      <c r="D157" s="14">
        <f t="shared" si="18"/>
        <v>1.6677068205580761</v>
      </c>
      <c r="E157" s="16">
        <f t="shared" si="19"/>
        <v>2.5649999999999999</v>
      </c>
      <c r="G157" s="2" t="s">
        <v>26</v>
      </c>
      <c r="H157" s="15">
        <f>SUM(E155:E165)</f>
        <v>29.538226068411578</v>
      </c>
      <c r="I157" s="2" t="s">
        <v>27</v>
      </c>
    </row>
    <row r="158" spans="1:9" x14ac:dyDescent="0.2">
      <c r="A158" s="7">
        <v>10</v>
      </c>
      <c r="B158" s="7">
        <v>1.5</v>
      </c>
      <c r="C158" s="7">
        <v>4.96</v>
      </c>
      <c r="D158" s="14">
        <f t="shared" si="18"/>
        <v>1.6014057407368361</v>
      </c>
      <c r="E158" s="16">
        <f t="shared" si="19"/>
        <v>2.3250000000000002</v>
      </c>
    </row>
    <row r="159" spans="1:9" x14ac:dyDescent="0.2">
      <c r="A159" s="7">
        <v>10</v>
      </c>
      <c r="B159" s="7">
        <v>2</v>
      </c>
      <c r="C159" s="7">
        <v>4.34</v>
      </c>
      <c r="D159" s="14">
        <f t="shared" si="18"/>
        <v>1.4678743481123135</v>
      </c>
      <c r="E159" s="16">
        <f t="shared" si="19"/>
        <v>3.84</v>
      </c>
    </row>
    <row r="160" spans="1:9" x14ac:dyDescent="0.2">
      <c r="A160" s="7">
        <v>10</v>
      </c>
      <c r="B160" s="7">
        <v>3</v>
      </c>
      <c r="C160" s="7">
        <v>3.34</v>
      </c>
      <c r="D160" s="14">
        <f t="shared" si="18"/>
        <v>1.205970806988609</v>
      </c>
      <c r="E160" s="16">
        <f t="shared" si="19"/>
        <v>3.04</v>
      </c>
    </row>
    <row r="161" spans="1:9" x14ac:dyDescent="0.2">
      <c r="A161" s="7">
        <v>10</v>
      </c>
      <c r="B161" s="7">
        <v>4</v>
      </c>
      <c r="C161" s="7">
        <v>2.74</v>
      </c>
      <c r="D161" s="14">
        <f t="shared" si="18"/>
        <v>1.0079579203999789</v>
      </c>
      <c r="E161" s="16">
        <f t="shared" si="19"/>
        <v>4.37</v>
      </c>
    </row>
    <row r="162" spans="1:9" x14ac:dyDescent="0.2">
      <c r="A162" s="7">
        <v>10</v>
      </c>
      <c r="B162" s="7">
        <v>6</v>
      </c>
      <c r="C162" s="7">
        <v>1.63</v>
      </c>
      <c r="D162" s="14">
        <f t="shared" si="18"/>
        <v>0.48858001481867092</v>
      </c>
      <c r="E162" s="16">
        <f t="shared" si="19"/>
        <v>2.67</v>
      </c>
    </row>
    <row r="163" spans="1:9" x14ac:dyDescent="0.2">
      <c r="A163" s="7">
        <v>10</v>
      </c>
      <c r="B163" s="7">
        <v>8</v>
      </c>
      <c r="C163" s="7">
        <v>1.04</v>
      </c>
      <c r="D163" s="14">
        <f t="shared" si="18"/>
        <v>3.9220713153281329E-2</v>
      </c>
      <c r="E163" s="16">
        <f t="shared" si="19"/>
        <v>1.7000000000000002</v>
      </c>
    </row>
    <row r="164" spans="1:9" x14ac:dyDescent="0.2">
      <c r="A164" s="7">
        <v>10</v>
      </c>
      <c r="B164" s="7">
        <v>10</v>
      </c>
      <c r="C164" s="7">
        <v>0.66</v>
      </c>
      <c r="D164" s="14">
        <f t="shared" si="18"/>
        <v>-0.41551544396166579</v>
      </c>
      <c r="E164" s="16">
        <f t="shared" si="19"/>
        <v>1.0900000000000001</v>
      </c>
    </row>
    <row r="165" spans="1:9" x14ac:dyDescent="0.2">
      <c r="A165" s="7">
        <v>10</v>
      </c>
      <c r="B165" s="7">
        <v>12</v>
      </c>
      <c r="C165" s="7">
        <v>0.43</v>
      </c>
      <c r="D165" s="14">
        <f t="shared" si="18"/>
        <v>-0.84397007029452897</v>
      </c>
      <c r="E165" s="16">
        <f>C165/H156</f>
        <v>1.8464174757671008</v>
      </c>
    </row>
    <row r="167" spans="1:9" s="4" customFormat="1" x14ac:dyDescent="0.2">
      <c r="A167" s="5" t="s">
        <v>16</v>
      </c>
    </row>
    <row r="169" spans="1:9" x14ac:dyDescent="0.2">
      <c r="A169" s="6" t="s">
        <v>5</v>
      </c>
      <c r="B169" s="6" t="s">
        <v>3</v>
      </c>
      <c r="C169" s="6" t="s">
        <v>4</v>
      </c>
      <c r="D169" s="6" t="s">
        <v>24</v>
      </c>
      <c r="E169" s="6" t="s">
        <v>25</v>
      </c>
      <c r="G169" s="2" t="s">
        <v>20</v>
      </c>
      <c r="H169" s="13">
        <f t="array" ref="H169">EXP(INTERCEPT(LN(C171:C180),B171:B180))</f>
        <v>6.2910353225205435</v>
      </c>
      <c r="I169" s="2" t="s">
        <v>21</v>
      </c>
    </row>
    <row r="170" spans="1:9" x14ac:dyDescent="0.2">
      <c r="A170" s="7">
        <v>11</v>
      </c>
      <c r="B170" s="7">
        <v>0</v>
      </c>
      <c r="C170" s="14">
        <f>H169</f>
        <v>6.2910353225205435</v>
      </c>
      <c r="D170" s="14">
        <f>LN(C170)</f>
        <v>1.839125655342523</v>
      </c>
      <c r="E170" s="16">
        <f>(C171+C170)*(B171-B170)/2</f>
        <v>2.9802588306301359</v>
      </c>
      <c r="G170" s="2" t="s">
        <v>18</v>
      </c>
      <c r="H170" s="13">
        <f t="array" ref="H170">Do_IV/EXP(INTERCEPT(LN(C171:C180),B171:B180))</f>
        <v>22.253888719847165</v>
      </c>
      <c r="I170" s="2" t="s">
        <v>22</v>
      </c>
    </row>
    <row r="171" spans="1:9" x14ac:dyDescent="0.2">
      <c r="A171" s="7">
        <v>11</v>
      </c>
      <c r="B171" s="7">
        <v>0.5</v>
      </c>
      <c r="C171" s="7">
        <v>5.63</v>
      </c>
      <c r="D171" s="14">
        <f t="shared" ref="D171:D180" si="20">LN(C171)</f>
        <v>1.728109442151599</v>
      </c>
      <c r="E171" s="16">
        <f t="shared" ref="E171:E179" si="21">(C172+C171)*(B172-B171)/2</f>
        <v>2.6775000000000002</v>
      </c>
      <c r="G171" s="2" t="s">
        <v>19</v>
      </c>
      <c r="H171" s="13">
        <f t="array" ref="H171">-SLOPE(LN(C171:C180),B171:B180)</f>
        <v>0.22842936996548149</v>
      </c>
      <c r="I171" s="2" t="s">
        <v>23</v>
      </c>
    </row>
    <row r="172" spans="1:9" x14ac:dyDescent="0.2">
      <c r="A172" s="7">
        <v>11</v>
      </c>
      <c r="B172" s="7">
        <v>1</v>
      </c>
      <c r="C172" s="7">
        <v>5.08</v>
      </c>
      <c r="D172" s="14">
        <f t="shared" si="20"/>
        <v>1.6253112615903906</v>
      </c>
      <c r="E172" s="16">
        <f t="shared" si="21"/>
        <v>2.3774999999999999</v>
      </c>
      <c r="G172" s="2" t="s">
        <v>26</v>
      </c>
      <c r="H172" s="15">
        <f>SUM(E170:E180)</f>
        <v>27.735124351040039</v>
      </c>
      <c r="I172" s="2" t="s">
        <v>27</v>
      </c>
    </row>
    <row r="173" spans="1:9" x14ac:dyDescent="0.2">
      <c r="A173" s="7">
        <v>11</v>
      </c>
      <c r="B173" s="7">
        <v>1.5</v>
      </c>
      <c r="C173" s="7">
        <v>4.43</v>
      </c>
      <c r="D173" s="14">
        <f t="shared" si="20"/>
        <v>1.4883995840570443</v>
      </c>
      <c r="E173" s="16">
        <f t="shared" si="21"/>
        <v>2.105</v>
      </c>
    </row>
    <row r="174" spans="1:9" x14ac:dyDescent="0.2">
      <c r="A174" s="7">
        <v>11</v>
      </c>
      <c r="B174" s="7">
        <v>2</v>
      </c>
      <c r="C174" s="7">
        <v>3.99</v>
      </c>
      <c r="D174" s="14">
        <f t="shared" si="20"/>
        <v>1.3837912309017721</v>
      </c>
      <c r="E174" s="16">
        <f t="shared" si="21"/>
        <v>3.5700000000000003</v>
      </c>
    </row>
    <row r="175" spans="1:9" x14ac:dyDescent="0.2">
      <c r="A175" s="7">
        <v>11</v>
      </c>
      <c r="B175" s="7">
        <v>3</v>
      </c>
      <c r="C175" s="7">
        <v>3.15</v>
      </c>
      <c r="D175" s="14">
        <f t="shared" si="20"/>
        <v>1.1474024528375417</v>
      </c>
      <c r="E175" s="16">
        <f t="shared" si="21"/>
        <v>2.83</v>
      </c>
    </row>
    <row r="176" spans="1:9" x14ac:dyDescent="0.2">
      <c r="A176" s="7">
        <v>11</v>
      </c>
      <c r="B176" s="7">
        <v>4</v>
      </c>
      <c r="C176" s="7">
        <v>2.5099999999999998</v>
      </c>
      <c r="D176" s="14">
        <f t="shared" si="20"/>
        <v>0.92028275314369246</v>
      </c>
      <c r="E176" s="16">
        <f t="shared" si="21"/>
        <v>4.09</v>
      </c>
    </row>
    <row r="177" spans="1:9" x14ac:dyDescent="0.2">
      <c r="A177" s="7">
        <v>11</v>
      </c>
      <c r="B177" s="7">
        <v>6</v>
      </c>
      <c r="C177" s="7">
        <v>1.58</v>
      </c>
      <c r="D177" s="14">
        <f t="shared" si="20"/>
        <v>0.45742484703887548</v>
      </c>
      <c r="E177" s="16">
        <f t="shared" si="21"/>
        <v>2.6100000000000003</v>
      </c>
    </row>
    <row r="178" spans="1:9" x14ac:dyDescent="0.2">
      <c r="A178" s="7">
        <v>11</v>
      </c>
      <c r="B178" s="7">
        <v>8</v>
      </c>
      <c r="C178" s="7">
        <v>1.03</v>
      </c>
      <c r="D178" s="14">
        <f t="shared" si="20"/>
        <v>2.9558802241544429E-2</v>
      </c>
      <c r="E178" s="16">
        <f t="shared" si="21"/>
        <v>1.6600000000000001</v>
      </c>
    </row>
    <row r="179" spans="1:9" x14ac:dyDescent="0.2">
      <c r="A179" s="7">
        <v>11</v>
      </c>
      <c r="B179" s="7">
        <v>10</v>
      </c>
      <c r="C179" s="7">
        <v>0.63</v>
      </c>
      <c r="D179" s="14">
        <f t="shared" si="20"/>
        <v>-0.46203545959655867</v>
      </c>
      <c r="E179" s="16">
        <f t="shared" si="21"/>
        <v>1.04</v>
      </c>
    </row>
    <row r="180" spans="1:9" x14ac:dyDescent="0.2">
      <c r="A180" s="7">
        <v>11</v>
      </c>
      <c r="B180" s="7">
        <v>12</v>
      </c>
      <c r="C180" s="7">
        <v>0.41</v>
      </c>
      <c r="D180" s="14">
        <f t="shared" si="20"/>
        <v>-0.89159811928378363</v>
      </c>
      <c r="E180" s="16">
        <f>C180/H171</f>
        <v>1.794865520409902</v>
      </c>
    </row>
    <row r="182" spans="1:9" s="4" customFormat="1" x14ac:dyDescent="0.2">
      <c r="A182" s="5" t="s">
        <v>17</v>
      </c>
    </row>
    <row r="184" spans="1:9" x14ac:dyDescent="0.2">
      <c r="A184" s="6" t="s">
        <v>5</v>
      </c>
      <c r="B184" s="6" t="s">
        <v>3</v>
      </c>
      <c r="C184" s="6" t="s">
        <v>4</v>
      </c>
      <c r="D184" s="6" t="s">
        <v>24</v>
      </c>
      <c r="E184" s="6" t="s">
        <v>25</v>
      </c>
      <c r="G184" s="2" t="s">
        <v>20</v>
      </c>
      <c r="H184" s="13">
        <f t="array" ref="H184">EXP(INTERCEPT(LN(C186:C195),B186:B195))</f>
        <v>6.4304072385517967</v>
      </c>
      <c r="I184" s="2" t="s">
        <v>21</v>
      </c>
    </row>
    <row r="185" spans="1:9" x14ac:dyDescent="0.2">
      <c r="A185" s="7">
        <v>12</v>
      </c>
      <c r="B185" s="7">
        <v>0</v>
      </c>
      <c r="C185" s="14">
        <f>H184</f>
        <v>6.4304072385517967</v>
      </c>
      <c r="D185" s="14">
        <f>LN(C185)</f>
        <v>1.8610378703889197</v>
      </c>
      <c r="E185" s="16">
        <f>(C186+C185)*(B186-B185)/2</f>
        <v>3.0276018096379493</v>
      </c>
      <c r="G185" s="2" t="s">
        <v>18</v>
      </c>
      <c r="H185" s="13">
        <f t="array" ref="H185">Do_IV/EXP(INTERCEPT(LN(C186:C195),B186:B195))</f>
        <v>21.771560463646413</v>
      </c>
      <c r="I185" s="2" t="s">
        <v>22</v>
      </c>
    </row>
    <row r="186" spans="1:9" x14ac:dyDescent="0.2">
      <c r="A186" s="7">
        <v>12</v>
      </c>
      <c r="B186" s="7">
        <v>0.5</v>
      </c>
      <c r="C186" s="7">
        <v>5.68</v>
      </c>
      <c r="D186" s="14">
        <f t="shared" ref="D186:D195" si="22">LN(C186)</f>
        <v>1.7369512327330598</v>
      </c>
      <c r="E186" s="16">
        <f t="shared" ref="E186:E194" si="23">(C187+C186)*(B187-B186)/2</f>
        <v>2.6875</v>
      </c>
      <c r="G186" s="2" t="s">
        <v>19</v>
      </c>
      <c r="H186" s="13">
        <f t="array" ref="H186">-SLOPE(LN(C186:C195),B186:B195)</f>
        <v>0.23429485810091483</v>
      </c>
      <c r="I186" s="2" t="s">
        <v>23</v>
      </c>
    </row>
    <row r="187" spans="1:9" x14ac:dyDescent="0.2">
      <c r="A187" s="7">
        <v>12</v>
      </c>
      <c r="B187" s="7">
        <v>1</v>
      </c>
      <c r="C187" s="7">
        <v>5.07</v>
      </c>
      <c r="D187" s="14">
        <f t="shared" si="22"/>
        <v>1.6233408176030919</v>
      </c>
      <c r="E187" s="16">
        <f t="shared" si="23"/>
        <v>2.395</v>
      </c>
      <c r="G187" s="2" t="s">
        <v>26</v>
      </c>
      <c r="H187" s="15">
        <f>SUM(E185:E195)</f>
        <v>27.659489729330698</v>
      </c>
      <c r="I187" s="2" t="s">
        <v>27</v>
      </c>
    </row>
    <row r="188" spans="1:9" x14ac:dyDescent="0.2">
      <c r="A188" s="7">
        <v>12</v>
      </c>
      <c r="B188" s="7">
        <v>1.5</v>
      </c>
      <c r="C188" s="7">
        <v>4.51</v>
      </c>
      <c r="D188" s="14">
        <f t="shared" si="22"/>
        <v>1.506297153514587</v>
      </c>
      <c r="E188" s="16">
        <f t="shared" si="23"/>
        <v>2.1324999999999998</v>
      </c>
    </row>
    <row r="189" spans="1:9" x14ac:dyDescent="0.2">
      <c r="A189" s="7">
        <v>12</v>
      </c>
      <c r="B189" s="7">
        <v>2</v>
      </c>
      <c r="C189" s="7">
        <v>4.0199999999999996</v>
      </c>
      <c r="D189" s="14">
        <f t="shared" si="22"/>
        <v>1.3912819026309295</v>
      </c>
      <c r="E189" s="16">
        <f t="shared" si="23"/>
        <v>3.6049999999999995</v>
      </c>
    </row>
    <row r="190" spans="1:9" x14ac:dyDescent="0.2">
      <c r="A190" s="7">
        <v>12</v>
      </c>
      <c r="B190" s="7">
        <v>3</v>
      </c>
      <c r="C190" s="7">
        <v>3.19</v>
      </c>
      <c r="D190" s="14">
        <f t="shared" si="22"/>
        <v>1.1600209167967532</v>
      </c>
      <c r="E190" s="16">
        <f t="shared" si="23"/>
        <v>2.86</v>
      </c>
    </row>
    <row r="191" spans="1:9" x14ac:dyDescent="0.2">
      <c r="A191" s="7">
        <v>12</v>
      </c>
      <c r="B191" s="7">
        <v>4</v>
      </c>
      <c r="C191" s="7">
        <v>2.5299999999999998</v>
      </c>
      <c r="D191" s="14">
        <f t="shared" si="22"/>
        <v>0.92821930273942876</v>
      </c>
      <c r="E191" s="16">
        <f t="shared" si="23"/>
        <v>4.12</v>
      </c>
    </row>
    <row r="192" spans="1:9" x14ac:dyDescent="0.2">
      <c r="A192" s="7">
        <v>12</v>
      </c>
      <c r="B192" s="7">
        <v>6</v>
      </c>
      <c r="C192" s="7">
        <v>1.59</v>
      </c>
      <c r="D192" s="14">
        <f t="shared" si="22"/>
        <v>0.46373401623214022</v>
      </c>
      <c r="E192" s="16">
        <f t="shared" si="23"/>
        <v>2.59</v>
      </c>
    </row>
    <row r="193" spans="1:5" x14ac:dyDescent="0.2">
      <c r="A193" s="7">
        <v>12</v>
      </c>
      <c r="B193" s="7">
        <v>8</v>
      </c>
      <c r="C193" s="7">
        <v>1</v>
      </c>
      <c r="D193" s="14">
        <f t="shared" si="22"/>
        <v>0</v>
      </c>
      <c r="E193" s="16">
        <f t="shared" si="23"/>
        <v>1.62</v>
      </c>
    </row>
    <row r="194" spans="1:5" x14ac:dyDescent="0.2">
      <c r="A194" s="7">
        <v>12</v>
      </c>
      <c r="B194" s="7">
        <v>10</v>
      </c>
      <c r="C194" s="7">
        <v>0.62</v>
      </c>
      <c r="D194" s="14">
        <f t="shared" si="22"/>
        <v>-0.4780358009429998</v>
      </c>
      <c r="E194" s="16">
        <f t="shared" si="23"/>
        <v>1</v>
      </c>
    </row>
    <row r="195" spans="1:5" x14ac:dyDescent="0.2">
      <c r="A195" s="7">
        <v>12</v>
      </c>
      <c r="B195" s="7">
        <v>12</v>
      </c>
      <c r="C195" s="7">
        <v>0.38</v>
      </c>
      <c r="D195" s="14">
        <f t="shared" si="22"/>
        <v>-0.96758402626170559</v>
      </c>
      <c r="E195" s="16">
        <f>C195/H186</f>
        <v>1.6218879196927465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4"/>
  <sheetViews>
    <sheetView showGridLines="0" zoomScale="85" zoomScaleNormal="85" workbookViewId="0">
      <selection activeCell="B2" sqref="B2:L2"/>
    </sheetView>
  </sheetViews>
  <sheetFormatPr baseColWidth="10" defaultRowHeight="11.25" x14ac:dyDescent="0.25"/>
  <cols>
    <col min="1" max="1" width="11.42578125" style="8"/>
    <col min="2" max="2" width="8.85546875" style="8" customWidth="1"/>
    <col min="3" max="3" width="11.28515625" style="8" bestFit="1" customWidth="1"/>
    <col min="4" max="4" width="13.42578125" style="8" bestFit="1" customWidth="1"/>
    <col min="5" max="14" width="7" style="8" customWidth="1"/>
    <col min="15" max="15" width="6" style="8" customWidth="1"/>
    <col min="16" max="16" width="12.5703125" style="8" bestFit="1" customWidth="1"/>
    <col min="17" max="16384" width="11.42578125" style="8"/>
  </cols>
  <sheetData>
    <row r="1" spans="1:12" x14ac:dyDescent="0.25">
      <c r="A1" s="9" t="s">
        <v>1</v>
      </c>
    </row>
    <row r="2" spans="1:12" x14ac:dyDescent="0.25">
      <c r="A2" s="10" t="s">
        <v>28</v>
      </c>
      <c r="B2" s="10">
        <v>0</v>
      </c>
      <c r="C2" s="10">
        <v>0.5</v>
      </c>
      <c r="D2" s="10">
        <v>1</v>
      </c>
      <c r="E2" s="10">
        <v>1.5</v>
      </c>
      <c r="F2" s="10">
        <v>2</v>
      </c>
      <c r="G2" s="10">
        <v>3</v>
      </c>
      <c r="H2" s="10">
        <v>4</v>
      </c>
      <c r="I2" s="10">
        <v>6</v>
      </c>
      <c r="J2" s="10">
        <v>8</v>
      </c>
      <c r="K2" s="10">
        <v>10</v>
      </c>
      <c r="L2" s="10">
        <v>12</v>
      </c>
    </row>
    <row r="3" spans="1:12" x14ac:dyDescent="0.25">
      <c r="A3" s="10">
        <v>1</v>
      </c>
      <c r="B3" s="10">
        <v>0</v>
      </c>
      <c r="C3" s="10">
        <v>13.2</v>
      </c>
      <c r="D3" s="10">
        <v>18</v>
      </c>
      <c r="E3" s="10">
        <v>19</v>
      </c>
      <c r="F3" s="10">
        <v>18.3</v>
      </c>
      <c r="G3" s="10">
        <v>15.4</v>
      </c>
      <c r="H3" s="10">
        <v>12.5</v>
      </c>
      <c r="I3" s="10">
        <v>7.92</v>
      </c>
      <c r="J3" s="10">
        <v>5</v>
      </c>
      <c r="K3" s="10">
        <v>3.16</v>
      </c>
      <c r="L3" s="10">
        <v>1.99</v>
      </c>
    </row>
    <row r="4" spans="1:12" x14ac:dyDescent="0.25">
      <c r="A4" s="10">
        <v>2</v>
      </c>
      <c r="B4" s="10">
        <v>0</v>
      </c>
      <c r="C4" s="10">
        <v>13.6</v>
      </c>
      <c r="D4" s="10">
        <v>18.54</v>
      </c>
      <c r="E4" s="10">
        <v>19.57</v>
      </c>
      <c r="F4" s="10">
        <v>18.850000000000001</v>
      </c>
      <c r="G4" s="10">
        <v>15.86</v>
      </c>
      <c r="H4" s="10">
        <v>12.88</v>
      </c>
      <c r="I4" s="10">
        <v>8.16</v>
      </c>
      <c r="J4" s="10">
        <v>5.15</v>
      </c>
      <c r="K4" s="10">
        <v>3.25</v>
      </c>
      <c r="L4" s="10">
        <v>2.0499999999999998</v>
      </c>
    </row>
    <row r="5" spans="1:12" x14ac:dyDescent="0.25">
      <c r="A5" s="10">
        <v>3</v>
      </c>
      <c r="B5" s="10">
        <v>0</v>
      </c>
      <c r="C5" s="10">
        <v>12.8</v>
      </c>
      <c r="D5" s="10">
        <v>17.46</v>
      </c>
      <c r="E5" s="10">
        <v>18.43</v>
      </c>
      <c r="F5" s="10">
        <v>17.75</v>
      </c>
      <c r="G5" s="10">
        <v>14.94</v>
      </c>
      <c r="H5" s="10">
        <v>12.13</v>
      </c>
      <c r="I5" s="10">
        <v>7.68</v>
      </c>
      <c r="J5" s="10">
        <v>4.8499999999999996</v>
      </c>
      <c r="K5" s="10">
        <v>3.07</v>
      </c>
      <c r="L5" s="10">
        <v>1.93</v>
      </c>
    </row>
    <row r="6" spans="1:12" x14ac:dyDescent="0.25">
      <c r="A6" s="10">
        <v>4</v>
      </c>
      <c r="B6" s="10">
        <v>0</v>
      </c>
      <c r="C6" s="10">
        <v>12.54</v>
      </c>
      <c r="D6" s="10">
        <v>17.100000000000001</v>
      </c>
      <c r="E6" s="10">
        <v>18.05</v>
      </c>
      <c r="F6" s="10">
        <v>17.39</v>
      </c>
      <c r="G6" s="10">
        <v>14.63</v>
      </c>
      <c r="H6" s="10">
        <v>11.88</v>
      </c>
      <c r="I6" s="10">
        <v>7.52</v>
      </c>
      <c r="J6" s="10">
        <v>4.75</v>
      </c>
      <c r="K6" s="10">
        <v>3</v>
      </c>
      <c r="L6" s="10">
        <v>1.89</v>
      </c>
    </row>
    <row r="7" spans="1:12" x14ac:dyDescent="0.25">
      <c r="A7" s="10">
        <v>5</v>
      </c>
      <c r="B7" s="10">
        <v>0</v>
      </c>
      <c r="C7" s="10">
        <v>13.86</v>
      </c>
      <c r="D7" s="10">
        <v>18.899999999999999</v>
      </c>
      <c r="E7" s="10">
        <v>19.95</v>
      </c>
      <c r="F7" s="10">
        <v>19.22</v>
      </c>
      <c r="G7" s="10">
        <v>16.170000000000002</v>
      </c>
      <c r="H7" s="10">
        <v>13.13</v>
      </c>
      <c r="I7" s="10">
        <v>8.32</v>
      </c>
      <c r="J7" s="10">
        <v>5.25</v>
      </c>
      <c r="K7" s="10">
        <v>3.32</v>
      </c>
      <c r="L7" s="10">
        <v>2.09</v>
      </c>
    </row>
    <row r="8" spans="1:12" x14ac:dyDescent="0.25">
      <c r="A8" s="10">
        <v>6</v>
      </c>
      <c r="B8" s="10">
        <v>0</v>
      </c>
      <c r="C8" s="10">
        <v>14.26</v>
      </c>
      <c r="D8" s="10">
        <v>19.440000000000001</v>
      </c>
      <c r="E8" s="10">
        <v>20.52</v>
      </c>
      <c r="F8" s="10">
        <v>19.760000000000002</v>
      </c>
      <c r="G8" s="10">
        <v>16.63</v>
      </c>
      <c r="H8" s="10">
        <v>13.5</v>
      </c>
      <c r="I8" s="10">
        <v>8.5500000000000007</v>
      </c>
      <c r="J8" s="10">
        <v>5.4</v>
      </c>
      <c r="K8" s="10">
        <v>3.41</v>
      </c>
      <c r="L8" s="10">
        <v>2.15</v>
      </c>
    </row>
    <row r="9" spans="1:12" x14ac:dyDescent="0.25">
      <c r="A9" s="10">
        <v>7</v>
      </c>
      <c r="B9" s="10">
        <v>0</v>
      </c>
      <c r="C9" s="10">
        <v>12.14</v>
      </c>
      <c r="D9" s="10">
        <v>16.559999999999999</v>
      </c>
      <c r="E9" s="10">
        <v>17.48</v>
      </c>
      <c r="F9" s="10">
        <v>16.84</v>
      </c>
      <c r="G9" s="10">
        <v>14.17</v>
      </c>
      <c r="H9" s="10">
        <v>11.5</v>
      </c>
      <c r="I9" s="10">
        <v>7.29</v>
      </c>
      <c r="J9" s="10">
        <v>4.5999999999999996</v>
      </c>
      <c r="K9" s="10">
        <v>2.91</v>
      </c>
      <c r="L9" s="10">
        <v>1.83</v>
      </c>
    </row>
    <row r="10" spans="1:12" x14ac:dyDescent="0.25">
      <c r="A10" s="10">
        <v>8</v>
      </c>
      <c r="B10" s="10">
        <v>0</v>
      </c>
      <c r="C10" s="10">
        <v>12.67</v>
      </c>
      <c r="D10" s="10">
        <v>17.28</v>
      </c>
      <c r="E10" s="10">
        <v>18.239999999999998</v>
      </c>
      <c r="F10" s="10">
        <v>17.57</v>
      </c>
      <c r="G10" s="10">
        <v>14.78</v>
      </c>
      <c r="H10" s="10">
        <v>12</v>
      </c>
      <c r="I10" s="10">
        <v>7.6</v>
      </c>
      <c r="J10" s="10">
        <v>4.8</v>
      </c>
      <c r="K10" s="10">
        <v>3.03</v>
      </c>
      <c r="L10" s="10">
        <v>1.91</v>
      </c>
    </row>
    <row r="11" spans="1:12" x14ac:dyDescent="0.25">
      <c r="A11" s="10">
        <v>9</v>
      </c>
      <c r="B11" s="10">
        <v>0</v>
      </c>
      <c r="C11" s="10">
        <v>13.73</v>
      </c>
      <c r="D11" s="10">
        <v>18.72</v>
      </c>
      <c r="E11" s="10">
        <v>19.760000000000002</v>
      </c>
      <c r="F11" s="10">
        <v>19.03</v>
      </c>
      <c r="G11" s="10">
        <v>16.02</v>
      </c>
      <c r="H11" s="10">
        <v>13</v>
      </c>
      <c r="I11" s="10">
        <v>8.24</v>
      </c>
      <c r="J11" s="10">
        <v>5.2</v>
      </c>
      <c r="K11" s="10">
        <v>3.29</v>
      </c>
      <c r="L11" s="10">
        <v>2.0699999999999998</v>
      </c>
    </row>
    <row r="12" spans="1:12" x14ac:dyDescent="0.25">
      <c r="A12" s="10">
        <v>10</v>
      </c>
      <c r="B12" s="10">
        <v>0</v>
      </c>
      <c r="C12" s="10">
        <v>13.58</v>
      </c>
      <c r="D12" s="10">
        <v>18.52</v>
      </c>
      <c r="E12" s="10">
        <v>19.55</v>
      </c>
      <c r="F12" s="10">
        <v>18.829999999999998</v>
      </c>
      <c r="G12" s="10">
        <v>15.84</v>
      </c>
      <c r="H12" s="10">
        <v>12.86</v>
      </c>
      <c r="I12" s="10">
        <v>8.14</v>
      </c>
      <c r="J12" s="10">
        <v>5.13</v>
      </c>
      <c r="K12" s="10">
        <v>3.23</v>
      </c>
      <c r="L12" s="10">
        <v>2.0299999999999998</v>
      </c>
    </row>
    <row r="13" spans="1:12" x14ac:dyDescent="0.25">
      <c r="A13" s="10">
        <v>11</v>
      </c>
      <c r="B13" s="10">
        <v>0</v>
      </c>
      <c r="C13" s="10">
        <v>13.84</v>
      </c>
      <c r="D13" s="10">
        <v>18.88</v>
      </c>
      <c r="E13" s="10">
        <v>19.93</v>
      </c>
      <c r="F13" s="10">
        <v>19.2</v>
      </c>
      <c r="G13" s="10">
        <v>16.149999999999999</v>
      </c>
      <c r="H13" s="10">
        <v>13.11</v>
      </c>
      <c r="I13" s="10">
        <v>8.3000000000000007</v>
      </c>
      <c r="J13" s="10">
        <v>5.23</v>
      </c>
      <c r="K13" s="10">
        <v>3.3</v>
      </c>
      <c r="L13" s="10">
        <v>2.0699999999999998</v>
      </c>
    </row>
    <row r="14" spans="1:12" x14ac:dyDescent="0.25">
      <c r="A14" s="10">
        <v>12</v>
      </c>
      <c r="B14" s="10">
        <v>0</v>
      </c>
      <c r="C14" s="10">
        <v>13.58</v>
      </c>
      <c r="D14" s="10">
        <v>18.52</v>
      </c>
      <c r="E14" s="10">
        <v>19.55</v>
      </c>
      <c r="F14" s="10">
        <v>18.829999999999998</v>
      </c>
      <c r="G14" s="10">
        <v>15.84</v>
      </c>
      <c r="H14" s="10">
        <v>12.86</v>
      </c>
      <c r="I14" s="10">
        <v>8.14</v>
      </c>
      <c r="J14" s="10">
        <v>5.13</v>
      </c>
      <c r="K14" s="10">
        <v>3.22</v>
      </c>
      <c r="L14" s="10">
        <v>2.0299999999999998</v>
      </c>
    </row>
    <row r="15" spans="1:12" s="2" customFormat="1" x14ac:dyDescent="0.2">
      <c r="A15" s="2" t="s">
        <v>28</v>
      </c>
    </row>
    <row r="16" spans="1:12" s="18" customFormat="1" x14ac:dyDescent="0.2">
      <c r="A16" s="17" t="s">
        <v>6</v>
      </c>
    </row>
    <row r="17" spans="1:10" x14ac:dyDescent="0.25">
      <c r="A17" s="8" t="s">
        <v>28</v>
      </c>
    </row>
    <row r="18" spans="1:10" s="2" customFormat="1" x14ac:dyDescent="0.2">
      <c r="A18" s="6" t="s">
        <v>5</v>
      </c>
      <c r="B18" s="6" t="s">
        <v>3</v>
      </c>
      <c r="C18" s="6" t="s">
        <v>4</v>
      </c>
      <c r="D18" s="6" t="s">
        <v>29</v>
      </c>
      <c r="E18" s="6" t="s">
        <v>37</v>
      </c>
      <c r="F18" s="6" t="s">
        <v>44</v>
      </c>
      <c r="H18" s="21" t="s">
        <v>30</v>
      </c>
      <c r="I18" s="7">
        <v>700</v>
      </c>
      <c r="J18" s="7" t="s">
        <v>31</v>
      </c>
    </row>
    <row r="19" spans="1:10" x14ac:dyDescent="0.25">
      <c r="A19" s="10">
        <v>1</v>
      </c>
      <c r="B19" s="10">
        <v>0</v>
      </c>
      <c r="C19" s="10">
        <v>0</v>
      </c>
      <c r="D19" s="10">
        <f>(I19*I18)*(EXP(-I20*B19)-EXP(-I19*B19))/(I21*(I19-I20))</f>
        <v>0</v>
      </c>
      <c r="E19" s="10">
        <f>D19-C19</f>
        <v>0</v>
      </c>
      <c r="F19" s="10">
        <f>C20*(B20-B19)/2</f>
        <v>3.3</v>
      </c>
      <c r="H19" s="22" t="s">
        <v>32</v>
      </c>
      <c r="I19" s="10">
        <v>1.5040404100429821</v>
      </c>
      <c r="J19" s="10" t="s">
        <v>35</v>
      </c>
    </row>
    <row r="20" spans="1:10" x14ac:dyDescent="0.25">
      <c r="A20" s="10">
        <v>1</v>
      </c>
      <c r="B20" s="10">
        <v>0.5</v>
      </c>
      <c r="C20" s="10">
        <v>13.2</v>
      </c>
      <c r="D20" s="10">
        <f>(I19*I18)*(EXP(-I20*B20)-EXP(-I19*B20))/(I21*(I19-I20))</f>
        <v>13.206805819987151</v>
      </c>
      <c r="E20" s="10">
        <f t="shared" ref="E20:E29" si="0">D20-C20</f>
        <v>6.8058199871519065E-3</v>
      </c>
      <c r="F20" s="25">
        <f>(C20+C21)*(B21-B20)/2</f>
        <v>7.8</v>
      </c>
      <c r="H20" s="22" t="s">
        <v>33</v>
      </c>
      <c r="I20" s="10">
        <v>0.22972478358606593</v>
      </c>
      <c r="J20" s="10" t="s">
        <v>35</v>
      </c>
    </row>
    <row r="21" spans="1:10" x14ac:dyDescent="0.25">
      <c r="A21" s="10">
        <v>1</v>
      </c>
      <c r="B21" s="10">
        <v>1</v>
      </c>
      <c r="C21" s="10">
        <v>18</v>
      </c>
      <c r="D21" s="10">
        <f>(I19*I18)*(EXP(-I20*B21)-EXP(-I19*B21))/(I21*(I19-I20))</f>
        <v>17.999582730922455</v>
      </c>
      <c r="E21" s="10">
        <f t="shared" si="0"/>
        <v>-4.172690775448018E-4</v>
      </c>
      <c r="F21" s="25">
        <f t="shared" ref="F21:F27" si="1">(C21+C22)*(B22-B21)/2</f>
        <v>9.25</v>
      </c>
      <c r="H21" s="22" t="s">
        <v>34</v>
      </c>
      <c r="I21" s="10">
        <v>26.279080912834161</v>
      </c>
      <c r="J21" s="10" t="s">
        <v>22</v>
      </c>
    </row>
    <row r="22" spans="1:10" x14ac:dyDescent="0.25">
      <c r="A22" s="10">
        <v>1</v>
      </c>
      <c r="B22" s="10">
        <v>1.5</v>
      </c>
      <c r="C22" s="10">
        <v>19</v>
      </c>
      <c r="D22" s="10">
        <f>(I19*I18)*(EXP(-I20*B22)-EXP(-I19*B22))/(I21*(I19-I20))</f>
        <v>18.981380909007807</v>
      </c>
      <c r="E22" s="10">
        <f t="shared" si="0"/>
        <v>-1.8619090992192611E-2</v>
      </c>
      <c r="F22" s="25">
        <f t="shared" si="1"/>
        <v>9.3249999999999993</v>
      </c>
    </row>
    <row r="23" spans="1:10" x14ac:dyDescent="0.25">
      <c r="A23" s="10">
        <v>1</v>
      </c>
      <c r="B23" s="10">
        <v>2</v>
      </c>
      <c r="C23" s="10">
        <v>18.3</v>
      </c>
      <c r="D23" s="10">
        <f>(I19*I18)*(EXP(-I20*B23)-EXP(-I19*B23))/(I21*(I19-I20))</f>
        <v>18.305265017357787</v>
      </c>
      <c r="E23" s="10">
        <f t="shared" si="0"/>
        <v>5.2650173577859505E-3</v>
      </c>
      <c r="F23" s="25">
        <f t="shared" si="1"/>
        <v>16.850000000000001</v>
      </c>
      <c r="H23" s="10" t="s">
        <v>36</v>
      </c>
      <c r="I23" s="23">
        <f>SUMSQ(E19:E29)</f>
        <v>2.9968025748130078E-3</v>
      </c>
    </row>
    <row r="24" spans="1:10" x14ac:dyDescent="0.25">
      <c r="A24" s="10">
        <v>1</v>
      </c>
      <c r="B24" s="10">
        <v>3</v>
      </c>
      <c r="C24" s="10">
        <v>15.4</v>
      </c>
      <c r="D24" s="10">
        <f>(I19*I18)*(EXP(-I20*B24)-EXP(-I19*B24))/(I21*(I19-I20))</f>
        <v>15.437085536295429</v>
      </c>
      <c r="E24" s="10">
        <f t="shared" si="0"/>
        <v>3.7085536295428767E-2</v>
      </c>
      <c r="F24" s="25">
        <f t="shared" si="1"/>
        <v>13.95</v>
      </c>
      <c r="H24" s="10" t="s">
        <v>39</v>
      </c>
      <c r="I24" s="23">
        <f>I23/(COUNT(B19:B29)-COUNT(I19:I21))</f>
        <v>3.7460032185162597E-4</v>
      </c>
    </row>
    <row r="25" spans="1:10" ht="12.75" x14ac:dyDescent="0.25">
      <c r="A25" s="10">
        <v>1</v>
      </c>
      <c r="B25" s="10">
        <v>4</v>
      </c>
      <c r="C25" s="10">
        <v>12.5</v>
      </c>
      <c r="D25" s="10">
        <f>(I19*I18)*(EXP(-I20*B25)-EXP(-I19*B25))/(I21*(I19-I20))</f>
        <v>12.466207458997506</v>
      </c>
      <c r="E25" s="10">
        <f t="shared" si="0"/>
        <v>-3.3792541002494403E-2</v>
      </c>
      <c r="F25" s="25">
        <f t="shared" si="1"/>
        <v>20.420000000000002</v>
      </c>
      <c r="H25" s="10" t="s">
        <v>41</v>
      </c>
      <c r="I25" s="24">
        <f t="array" ref="I25">1-(I23/SUMSQ(C19:C29,-AVERAGE(C19:C29)))</f>
        <v>0.99999833279829453</v>
      </c>
    </row>
    <row r="26" spans="1:10" x14ac:dyDescent="0.25">
      <c r="A26" s="10">
        <v>1</v>
      </c>
      <c r="B26" s="10">
        <v>6</v>
      </c>
      <c r="C26" s="10">
        <v>7.92</v>
      </c>
      <c r="D26" s="10">
        <f>(I19*I18)*(EXP(-I20*B26)-EXP(-I19*B26))/(I21*(I19-I20))</f>
        <v>7.9186926188773485</v>
      </c>
      <c r="E26" s="10">
        <f t="shared" si="0"/>
        <v>-1.3073811226513854E-3</v>
      </c>
      <c r="F26" s="25">
        <f t="shared" si="1"/>
        <v>12.92</v>
      </c>
      <c r="H26" s="10" t="s">
        <v>42</v>
      </c>
      <c r="I26" s="10">
        <f>2.3*LOG10(I19/I20)/(I19-I20)</f>
        <v>1.4728837697799999</v>
      </c>
    </row>
    <row r="27" spans="1:10" x14ac:dyDescent="0.25">
      <c r="A27" s="10">
        <v>1</v>
      </c>
      <c r="B27" s="10">
        <v>8</v>
      </c>
      <c r="C27" s="10">
        <v>5</v>
      </c>
      <c r="D27" s="10">
        <f>(I19*I18)*(EXP(-I20*B27)-EXP(-I19*B27))/(I21*(I19-I20))</f>
        <v>5.0038984255693384</v>
      </c>
      <c r="E27" s="10">
        <f t="shared" si="0"/>
        <v>3.8984255693383929E-3</v>
      </c>
      <c r="F27" s="25">
        <f t="shared" si="1"/>
        <v>8.16</v>
      </c>
      <c r="H27" s="10" t="s">
        <v>43</v>
      </c>
      <c r="I27" s="10">
        <f>(I19*I18)*(EXP(-I20*I26)-EXP(-I19*I26))/(I21*(I19-I20))</f>
        <v>18.983466900255177</v>
      </c>
    </row>
    <row r="28" spans="1:10" x14ac:dyDescent="0.25">
      <c r="A28" s="10">
        <v>1</v>
      </c>
      <c r="B28" s="10">
        <v>10</v>
      </c>
      <c r="C28" s="10">
        <v>3.16</v>
      </c>
      <c r="D28" s="10">
        <f>(I19*I18)*(EXP(-I20*B28)-EXP(-I19*B28))/(I21*(I19-I20))</f>
        <v>3.1607273634097504</v>
      </c>
      <c r="E28" s="10">
        <f t="shared" si="0"/>
        <v>7.2736340975021463E-4</v>
      </c>
      <c r="F28" s="25">
        <f>(C28+C29)*(B29-B28)/2</f>
        <v>5.15</v>
      </c>
      <c r="H28" s="10" t="s">
        <v>44</v>
      </c>
      <c r="I28" s="10">
        <f t="array" ref="I28">SUM(F19:F29)</f>
        <v>115.78753944801063</v>
      </c>
    </row>
    <row r="29" spans="1:10" x14ac:dyDescent="0.25">
      <c r="A29" s="10">
        <v>1</v>
      </c>
      <c r="B29" s="10">
        <v>12</v>
      </c>
      <c r="C29" s="10">
        <v>1.99</v>
      </c>
      <c r="D29" s="10">
        <f>(I19*I18)*(EXP(-I20*B29)-EXP(-I19*B29))/(I21*(I19-I20))</f>
        <v>1.9964194597829468</v>
      </c>
      <c r="E29" s="10">
        <f t="shared" si="0"/>
        <v>6.4194597829467792E-3</v>
      </c>
      <c r="F29" s="25">
        <f>C29/I20</f>
        <v>8.6625394480106248</v>
      </c>
    </row>
    <row r="30" spans="1:10" s="2" customFormat="1" x14ac:dyDescent="0.2">
      <c r="A30" s="2" t="s">
        <v>28</v>
      </c>
    </row>
    <row r="31" spans="1:10" s="18" customFormat="1" x14ac:dyDescent="0.2">
      <c r="A31" s="17" t="s">
        <v>7</v>
      </c>
    </row>
    <row r="32" spans="1:10" x14ac:dyDescent="0.25">
      <c r="A32" s="8" t="s">
        <v>28</v>
      </c>
    </row>
    <row r="33" spans="1:10" s="2" customFormat="1" x14ac:dyDescent="0.2">
      <c r="A33" s="6" t="s">
        <v>5</v>
      </c>
      <c r="B33" s="6" t="s">
        <v>3</v>
      </c>
      <c r="C33" s="6" t="s">
        <v>4</v>
      </c>
      <c r="D33" s="6" t="s">
        <v>29</v>
      </c>
      <c r="E33" s="6" t="s">
        <v>37</v>
      </c>
      <c r="F33" s="6" t="s">
        <v>44</v>
      </c>
      <c r="H33" s="21" t="s">
        <v>30</v>
      </c>
      <c r="I33" s="7">
        <v>700</v>
      </c>
      <c r="J33" s="7" t="s">
        <v>31</v>
      </c>
    </row>
    <row r="34" spans="1:10" x14ac:dyDescent="0.25">
      <c r="A34" s="10">
        <v>2</v>
      </c>
      <c r="B34" s="10">
        <v>0</v>
      </c>
      <c r="C34" s="10">
        <v>0</v>
      </c>
      <c r="D34" s="10">
        <f>(I34*I33)*(EXP(-I35*B34)-EXP(-I34*B34))/(I36*(I34-I35))</f>
        <v>0</v>
      </c>
      <c r="E34" s="10">
        <f>D34-C34</f>
        <v>0</v>
      </c>
      <c r="F34" s="10">
        <f>C35*(B35-B34)/2</f>
        <v>3.4</v>
      </c>
      <c r="H34" s="22" t="s">
        <v>32</v>
      </c>
      <c r="I34" s="10">
        <v>1.5042335997634448</v>
      </c>
      <c r="J34" s="10" t="s">
        <v>35</v>
      </c>
    </row>
    <row r="35" spans="1:10" x14ac:dyDescent="0.25">
      <c r="A35" s="10">
        <v>2</v>
      </c>
      <c r="B35" s="10">
        <v>0.5</v>
      </c>
      <c r="C35" s="10">
        <v>13.6</v>
      </c>
      <c r="D35" s="10">
        <f>(I34*I33)*(EXP(-I35*B35)-EXP(-I34*B35))/(I36*(I34-I35))</f>
        <v>13.604598035088845</v>
      </c>
      <c r="E35" s="10">
        <f t="shared" ref="E35:E44" si="2">D35-C35</f>
        <v>4.5980350888452648E-3</v>
      </c>
      <c r="F35" s="25">
        <f>(C35+C36)*(B36-B35)/2</f>
        <v>8.0350000000000001</v>
      </c>
      <c r="H35" s="22" t="s">
        <v>33</v>
      </c>
      <c r="I35" s="10">
        <v>0.22971846576223504</v>
      </c>
      <c r="J35" s="10" t="s">
        <v>35</v>
      </c>
    </row>
    <row r="36" spans="1:10" x14ac:dyDescent="0.25">
      <c r="A36" s="10">
        <v>2</v>
      </c>
      <c r="B36" s="10">
        <v>1</v>
      </c>
      <c r="C36" s="10">
        <v>18.54</v>
      </c>
      <c r="D36" s="10">
        <f>(I34*I33)*(EXP(-I35*B36)-EXP(-I34*B36))/(I36*(I34-I35))</f>
        <v>18.54115339858506</v>
      </c>
      <c r="E36" s="10">
        <f t="shared" si="2"/>
        <v>1.1533985850604722E-3</v>
      </c>
      <c r="F36" s="25">
        <f t="shared" ref="F36:F42" si="3">(C36+C37)*(B37-B36)/2</f>
        <v>9.5274999999999999</v>
      </c>
      <c r="H36" s="22" t="s">
        <v>34</v>
      </c>
      <c r="I36" s="10">
        <v>25.512911702203731</v>
      </c>
      <c r="J36" s="10" t="s">
        <v>22</v>
      </c>
    </row>
    <row r="37" spans="1:10" x14ac:dyDescent="0.25">
      <c r="A37" s="10">
        <v>2</v>
      </c>
      <c r="B37" s="10">
        <v>1.5</v>
      </c>
      <c r="C37" s="10">
        <v>19.57</v>
      </c>
      <c r="D37" s="10">
        <f>(I34*I33)*(EXP(-I35*B37)-EXP(-I34*B37))/(I36*(I34-I35))</f>
        <v>19.552054829204248</v>
      </c>
      <c r="E37" s="10">
        <f t="shared" si="2"/>
        <v>-1.7945170795751864E-2</v>
      </c>
      <c r="F37" s="25">
        <f t="shared" si="3"/>
        <v>9.6050000000000004</v>
      </c>
    </row>
    <row r="38" spans="1:10" x14ac:dyDescent="0.25">
      <c r="A38" s="10">
        <v>2</v>
      </c>
      <c r="B38" s="10">
        <v>2</v>
      </c>
      <c r="C38" s="10">
        <v>18.850000000000001</v>
      </c>
      <c r="D38" s="10">
        <f>(I34*I33)*(EXP(-I35*B38)-EXP(-I34*B38))/(I36*(I34-I35))</f>
        <v>18.855330194102436</v>
      </c>
      <c r="E38" s="10">
        <f t="shared" si="2"/>
        <v>5.3301941024344046E-3</v>
      </c>
      <c r="F38" s="25">
        <f t="shared" si="3"/>
        <v>17.355</v>
      </c>
      <c r="H38" s="10" t="s">
        <v>36</v>
      </c>
      <c r="I38" s="23">
        <f>SUMSQ(E34:E44)</f>
        <v>3.6898066335180058E-3</v>
      </c>
    </row>
    <row r="39" spans="1:10" x14ac:dyDescent="0.25">
      <c r="A39" s="10">
        <v>2</v>
      </c>
      <c r="B39" s="10">
        <v>3</v>
      </c>
      <c r="C39" s="10">
        <v>15.86</v>
      </c>
      <c r="D39" s="10">
        <f>(I34*I33)*(EXP(-I35*B39)-EXP(-I34*B39))/(I36*(I34-I35))</f>
        <v>15.900738253520874</v>
      </c>
      <c r="E39" s="10">
        <f t="shared" si="2"/>
        <v>4.0738253520874679E-2</v>
      </c>
      <c r="F39" s="25">
        <f t="shared" si="3"/>
        <v>14.370000000000001</v>
      </c>
      <c r="H39" s="10" t="s">
        <v>39</v>
      </c>
      <c r="I39" s="23">
        <f>I38/(COUNT(B34:B44)-COUNT(I34:I36))</f>
        <v>4.6122582918975072E-4</v>
      </c>
    </row>
    <row r="40" spans="1:10" ht="12.75" x14ac:dyDescent="0.25">
      <c r="A40" s="10">
        <v>2</v>
      </c>
      <c r="B40" s="10">
        <v>4</v>
      </c>
      <c r="C40" s="10">
        <v>12.88</v>
      </c>
      <c r="D40" s="10">
        <f>(I34*I33)*(EXP(-I35*B40)-EXP(-I34*B40))/(I36*(I34-I35))</f>
        <v>12.84060228083078</v>
      </c>
      <c r="E40" s="10">
        <f t="shared" si="2"/>
        <v>-3.939771916922119E-2</v>
      </c>
      <c r="F40" s="25">
        <f t="shared" si="3"/>
        <v>21.04</v>
      </c>
      <c r="H40" s="10" t="s">
        <v>41</v>
      </c>
      <c r="I40" s="24">
        <f t="array" ref="I40">1-(I38/SUMSQ(C34:C44,-AVERAGE(C34:C44)))</f>
        <v>0.99999806533297975</v>
      </c>
    </row>
    <row r="41" spans="1:10" x14ac:dyDescent="0.25">
      <c r="A41" s="10">
        <v>2</v>
      </c>
      <c r="B41" s="10">
        <v>6</v>
      </c>
      <c r="C41" s="10">
        <v>8.16</v>
      </c>
      <c r="D41" s="10">
        <f>(I34*I33)*(EXP(-I35*B41)-EXP(-I34*B41))/(I36*(I34-I35))</f>
        <v>8.1565806516412227</v>
      </c>
      <c r="E41" s="10">
        <f t="shared" si="2"/>
        <v>-3.4193483587774409E-3</v>
      </c>
      <c r="F41" s="25">
        <f t="shared" si="3"/>
        <v>13.31</v>
      </c>
      <c r="H41" s="10" t="s">
        <v>42</v>
      </c>
      <c r="I41" s="10">
        <f>2.3*LOG10(I34/I35)/(I34-I35)</f>
        <v>1.472775426225736</v>
      </c>
    </row>
    <row r="42" spans="1:10" x14ac:dyDescent="0.25">
      <c r="A42" s="10">
        <v>2</v>
      </c>
      <c r="B42" s="10">
        <v>8</v>
      </c>
      <c r="C42" s="10">
        <v>5.15</v>
      </c>
      <c r="D42" s="10">
        <f>(I34*I33)*(EXP(-I35*B42)-EXP(-I34*B42))/(I36*(I34-I35))</f>
        <v>5.1542846591223137</v>
      </c>
      <c r="E42" s="10">
        <f t="shared" si="2"/>
        <v>4.2846591223133501E-3</v>
      </c>
      <c r="F42" s="25">
        <f t="shared" si="3"/>
        <v>8.4</v>
      </c>
      <c r="H42" s="10" t="s">
        <v>43</v>
      </c>
      <c r="I42" s="10">
        <f>(I34*I33)*(EXP(-I35*I41)-EXP(-I34*I41))/(I36*(I34-I35))</f>
        <v>19.554222044086028</v>
      </c>
    </row>
    <row r="43" spans="1:10" x14ac:dyDescent="0.25">
      <c r="A43" s="10">
        <v>2</v>
      </c>
      <c r="B43" s="10">
        <v>10</v>
      </c>
      <c r="C43" s="10">
        <v>3.25</v>
      </c>
      <c r="D43" s="10">
        <f>(I34*I33)*(EXP(-I35*B43)-EXP(-I34*B43))/(I36*(I34-I35))</f>
        <v>3.2557602396034464</v>
      </c>
      <c r="E43" s="10">
        <f t="shared" si="2"/>
        <v>5.7602396034464043E-3</v>
      </c>
      <c r="F43" s="25">
        <f>(C43+C44)*(B44-B43)/2</f>
        <v>5.3</v>
      </c>
      <c r="H43" s="10" t="s">
        <v>44</v>
      </c>
      <c r="I43" s="10">
        <f t="array" ref="I43">SUM(F34:F44)</f>
        <v>119.26646696625082</v>
      </c>
    </row>
    <row r="44" spans="1:10" x14ac:dyDescent="0.25">
      <c r="A44" s="10">
        <v>2</v>
      </c>
      <c r="B44" s="10">
        <v>12</v>
      </c>
      <c r="C44" s="10">
        <v>2.0499999999999998</v>
      </c>
      <c r="D44" s="10">
        <f>(I34*I33)*(EXP(-I35*B44)-EXP(-I34*B44))/(I36*(I34-I35))</f>
        <v>2.0564713268759438</v>
      </c>
      <c r="E44" s="10">
        <f t="shared" si="2"/>
        <v>6.4713268759439835E-3</v>
      </c>
      <c r="F44" s="25">
        <f>C44/I35</f>
        <v>8.923966966250795</v>
      </c>
    </row>
    <row r="45" spans="1:10" s="2" customFormat="1" x14ac:dyDescent="0.2">
      <c r="A45" s="2" t="s">
        <v>28</v>
      </c>
    </row>
    <row r="46" spans="1:10" s="18" customFormat="1" x14ac:dyDescent="0.2">
      <c r="A46" s="17" t="s">
        <v>8</v>
      </c>
    </row>
    <row r="47" spans="1:10" x14ac:dyDescent="0.25">
      <c r="A47" s="8" t="s">
        <v>28</v>
      </c>
    </row>
    <row r="48" spans="1:10" s="2" customFormat="1" x14ac:dyDescent="0.2">
      <c r="A48" s="6" t="s">
        <v>5</v>
      </c>
      <c r="B48" s="6" t="s">
        <v>3</v>
      </c>
      <c r="C48" s="6" t="s">
        <v>4</v>
      </c>
      <c r="D48" s="6" t="s">
        <v>29</v>
      </c>
      <c r="E48" s="6" t="s">
        <v>37</v>
      </c>
      <c r="F48" s="6" t="s">
        <v>44</v>
      </c>
      <c r="H48" s="21" t="s">
        <v>30</v>
      </c>
      <c r="I48" s="7">
        <v>700</v>
      </c>
      <c r="J48" s="7" t="s">
        <v>31</v>
      </c>
    </row>
    <row r="49" spans="1:10" x14ac:dyDescent="0.25">
      <c r="A49" s="10">
        <v>3</v>
      </c>
      <c r="B49" s="10">
        <v>0</v>
      </c>
      <c r="C49" s="10">
        <v>0</v>
      </c>
      <c r="D49" s="10">
        <f>(I49*I48)*(EXP(-I50*B49)-EXP(-I49*B49))/(I51*(I49-I50))</f>
        <v>0</v>
      </c>
      <c r="E49" s="10">
        <f>D49-C49</f>
        <v>0</v>
      </c>
      <c r="F49" s="10">
        <f>C50*(B50-B49)/2</f>
        <v>3.2</v>
      </c>
      <c r="H49" s="22" t="s">
        <v>32</v>
      </c>
      <c r="I49" s="10">
        <v>1.5033495583412204</v>
      </c>
      <c r="J49" s="10" t="s">
        <v>35</v>
      </c>
    </row>
    <row r="50" spans="1:10" x14ac:dyDescent="0.25">
      <c r="A50" s="10">
        <v>3</v>
      </c>
      <c r="B50" s="10">
        <v>0.5</v>
      </c>
      <c r="C50" s="10">
        <v>12.8</v>
      </c>
      <c r="D50" s="10">
        <f>(I49*I48)*(EXP(-I50*B50)-EXP(-I49*B50))/(I51*(I49-I50))</f>
        <v>12.807747386848373</v>
      </c>
      <c r="E50" s="10">
        <f t="shared" ref="E50:E59" si="4">D50-C50</f>
        <v>7.7473868483721731E-3</v>
      </c>
      <c r="F50" s="25">
        <f>(C50+C51)*(B51-B50)/2</f>
        <v>7.5650000000000004</v>
      </c>
      <c r="H50" s="22" t="s">
        <v>33</v>
      </c>
      <c r="I50" s="10">
        <v>0.22971909544197688</v>
      </c>
      <c r="J50" s="10" t="s">
        <v>35</v>
      </c>
    </row>
    <row r="51" spans="1:10" x14ac:dyDescent="0.25">
      <c r="A51" s="10">
        <v>3</v>
      </c>
      <c r="B51" s="10">
        <v>1</v>
      </c>
      <c r="C51" s="10">
        <v>17.46</v>
      </c>
      <c r="D51" s="10">
        <f>(I49*I48)*(EXP(-I50*B51)-EXP(-I49*B51))/(I51*(I49-I50))</f>
        <v>17.457823600042602</v>
      </c>
      <c r="E51" s="10">
        <f t="shared" si="4"/>
        <v>-2.1763999573991555E-3</v>
      </c>
      <c r="F51" s="25">
        <f t="shared" ref="F51:F57" si="5">(C51+C52)*(B52-B51)/2</f>
        <v>8.9725000000000001</v>
      </c>
      <c r="H51" s="22" t="s">
        <v>34</v>
      </c>
      <c r="I51" s="10">
        <v>27.089654237517557</v>
      </c>
      <c r="J51" s="10" t="s">
        <v>22</v>
      </c>
    </row>
    <row r="52" spans="1:10" x14ac:dyDescent="0.25">
      <c r="A52" s="10">
        <v>3</v>
      </c>
      <c r="B52" s="10">
        <v>1.5</v>
      </c>
      <c r="C52" s="10">
        <v>18.43</v>
      </c>
      <c r="D52" s="10">
        <f>(I49*I48)*(EXP(-I50*B52)-EXP(-I49*B52))/(I51*(I49-I50))</f>
        <v>18.411737067827982</v>
      </c>
      <c r="E52" s="10">
        <f t="shared" si="4"/>
        <v>-1.8262932172017798E-2</v>
      </c>
      <c r="F52" s="25">
        <f t="shared" si="5"/>
        <v>9.0449999999999999</v>
      </c>
    </row>
    <row r="53" spans="1:10" x14ac:dyDescent="0.25">
      <c r="A53" s="10">
        <v>3</v>
      </c>
      <c r="B53" s="10">
        <v>2</v>
      </c>
      <c r="C53" s="10">
        <v>17.75</v>
      </c>
      <c r="D53" s="10">
        <f>(I49*I48)*(EXP(-I50*B53)-EXP(-I49*B53))/(I51*(I49-I50))</f>
        <v>17.757065447289783</v>
      </c>
      <c r="E53" s="10">
        <f t="shared" si="4"/>
        <v>7.0654472897828668E-3</v>
      </c>
      <c r="F53" s="25">
        <f t="shared" si="5"/>
        <v>16.344999999999999</v>
      </c>
      <c r="H53" s="10" t="s">
        <v>36</v>
      </c>
      <c r="I53" s="23">
        <f>SUMSQ(E49:E59)</f>
        <v>3.1089201894376338E-3</v>
      </c>
    </row>
    <row r="54" spans="1:10" x14ac:dyDescent="0.25">
      <c r="A54" s="10">
        <v>3</v>
      </c>
      <c r="B54" s="10">
        <v>3</v>
      </c>
      <c r="C54" s="10">
        <v>14.94</v>
      </c>
      <c r="D54" s="10">
        <f>(I49*I48)*(EXP(-I50*B54)-EXP(-I49*B54))/(I51*(I49-I50))</f>
        <v>14.975919522322309</v>
      </c>
      <c r="E54" s="10">
        <f t="shared" si="4"/>
        <v>3.591952232230966E-2</v>
      </c>
      <c r="F54" s="25">
        <f t="shared" si="5"/>
        <v>13.535</v>
      </c>
      <c r="H54" s="10" t="s">
        <v>39</v>
      </c>
      <c r="I54" s="23">
        <f>I53/(COUNT(B49:B59)-COUNT(I49:I51))</f>
        <v>3.8861502367970423E-4</v>
      </c>
    </row>
    <row r="55" spans="1:10" ht="12.75" x14ac:dyDescent="0.25">
      <c r="A55" s="10">
        <v>3</v>
      </c>
      <c r="B55" s="10">
        <v>4</v>
      </c>
      <c r="C55" s="10">
        <v>12.13</v>
      </c>
      <c r="D55" s="10">
        <f>(I49*I48)*(EXP(-I50*B55)-EXP(-I49*B55))/(I51*(I49-I50))</f>
        <v>12.094214037346934</v>
      </c>
      <c r="E55" s="10">
        <f t="shared" si="4"/>
        <v>-3.5785962653067216E-2</v>
      </c>
      <c r="F55" s="25">
        <f t="shared" si="5"/>
        <v>19.810000000000002</v>
      </c>
      <c r="H55" s="10" t="s">
        <v>41</v>
      </c>
      <c r="I55" s="24">
        <f t="array" ref="I55">1-(I53/SUMSQ(C49:C59,-AVERAGE(C49:C59)))</f>
        <v>0.99999816183151014</v>
      </c>
    </row>
    <row r="56" spans="1:10" x14ac:dyDescent="0.25">
      <c r="A56" s="10">
        <v>3</v>
      </c>
      <c r="B56" s="10">
        <v>6</v>
      </c>
      <c r="C56" s="10">
        <v>7.68</v>
      </c>
      <c r="D56" s="10">
        <f>(I49*I48)*(EXP(-I50*B56)-EXP(-I49*B56))/(I51*(I49-I50))</f>
        <v>7.6825996466520978</v>
      </c>
      <c r="E56" s="10">
        <f t="shared" si="4"/>
        <v>2.5996466520981087E-3</v>
      </c>
      <c r="F56" s="25">
        <f t="shared" si="5"/>
        <v>12.53</v>
      </c>
      <c r="H56" s="10" t="s">
        <v>42</v>
      </c>
      <c r="I56" s="10">
        <f>2.3*LOG10(I49/I50)/(I49-I50)</f>
        <v>1.4733352187935873</v>
      </c>
    </row>
    <row r="57" spans="1:10" x14ac:dyDescent="0.25">
      <c r="A57" s="10">
        <v>3</v>
      </c>
      <c r="B57" s="10">
        <v>8</v>
      </c>
      <c r="C57" s="10">
        <v>4.8499999999999996</v>
      </c>
      <c r="D57" s="10">
        <f>(I49*I48)*(EXP(-I50*B57)-EXP(-I49*B57))/(I51*(I49-I50))</f>
        <v>4.8547727895179182</v>
      </c>
      <c r="E57" s="10">
        <f t="shared" si="4"/>
        <v>4.7727895179185964E-3</v>
      </c>
      <c r="F57" s="25">
        <f t="shared" si="5"/>
        <v>7.92</v>
      </c>
      <c r="H57" s="10" t="s">
        <v>43</v>
      </c>
      <c r="I57" s="10">
        <f>(I49*I48)*(EXP(-I50*I56)-EXP(-I49*I56))/(I51*(I49-I50))</f>
        <v>18.413688515862486</v>
      </c>
    </row>
    <row r="58" spans="1:10" x14ac:dyDescent="0.25">
      <c r="A58" s="10">
        <v>3</v>
      </c>
      <c r="B58" s="10">
        <v>10</v>
      </c>
      <c r="C58" s="10">
        <v>3.07</v>
      </c>
      <c r="D58" s="10">
        <f>(I49*I48)*(EXP(-I50*B58)-EXP(-I49*B58))/(I51*(I49-I50))</f>
        <v>3.0665671649707202</v>
      </c>
      <c r="E58" s="10">
        <f t="shared" si="4"/>
        <v>-3.4328350292796017E-3</v>
      </c>
      <c r="F58" s="25">
        <f>(C58+C59)*(B59-B58)/2</f>
        <v>5</v>
      </c>
      <c r="H58" s="10" t="s">
        <v>44</v>
      </c>
      <c r="I58" s="10">
        <f t="array" ref="I58">SUM(F49:F59)</f>
        <v>112.32406538265442</v>
      </c>
    </row>
    <row r="59" spans="1:10" x14ac:dyDescent="0.25">
      <c r="A59" s="10">
        <v>3</v>
      </c>
      <c r="B59" s="10">
        <v>12</v>
      </c>
      <c r="C59" s="10">
        <v>1.93</v>
      </c>
      <c r="D59" s="10">
        <f>(I49*I48)*(EXP(-I50*B59)-EXP(-I49*B59))/(I51*(I49-I50))</f>
        <v>1.9369668491482392</v>
      </c>
      <c r="E59" s="10">
        <f t="shared" si="4"/>
        <v>6.9668491482393069E-3</v>
      </c>
      <c r="F59" s="25">
        <f>C59/I50</f>
        <v>8.4015653826544217</v>
      </c>
    </row>
    <row r="60" spans="1:10" s="2" customFormat="1" x14ac:dyDescent="0.2">
      <c r="A60" s="2" t="s">
        <v>28</v>
      </c>
    </row>
    <row r="61" spans="1:10" s="18" customFormat="1" x14ac:dyDescent="0.2">
      <c r="A61" s="17" t="s">
        <v>9</v>
      </c>
    </row>
    <row r="62" spans="1:10" x14ac:dyDescent="0.25">
      <c r="A62" s="8" t="s">
        <v>28</v>
      </c>
    </row>
    <row r="63" spans="1:10" s="2" customFormat="1" x14ac:dyDescent="0.2">
      <c r="A63" s="6" t="s">
        <v>5</v>
      </c>
      <c r="B63" s="6" t="s">
        <v>3</v>
      </c>
      <c r="C63" s="6" t="s">
        <v>4</v>
      </c>
      <c r="D63" s="6" t="s">
        <v>29</v>
      </c>
      <c r="E63" s="6" t="s">
        <v>37</v>
      </c>
      <c r="F63" s="6" t="s">
        <v>44</v>
      </c>
      <c r="H63" s="21" t="s">
        <v>30</v>
      </c>
      <c r="I63" s="7">
        <v>700</v>
      </c>
      <c r="J63" s="7" t="s">
        <v>31</v>
      </c>
    </row>
    <row r="64" spans="1:10" x14ac:dyDescent="0.25">
      <c r="A64" s="10">
        <v>4</v>
      </c>
      <c r="B64" s="10">
        <v>0</v>
      </c>
      <c r="C64" s="10">
        <v>0</v>
      </c>
      <c r="D64" s="10">
        <f>(I64*I63)*(EXP(-I65*B64)-EXP(-I64*B64))/(I66*(I64-I65))</f>
        <v>0</v>
      </c>
      <c r="E64" s="10">
        <f>D64-C64</f>
        <v>0</v>
      </c>
      <c r="F64" s="10">
        <f>C65*(B65-B64)/2</f>
        <v>3.1349999999999998</v>
      </c>
      <c r="H64" s="22" t="s">
        <v>32</v>
      </c>
      <c r="I64" s="10">
        <v>1.503147962562823</v>
      </c>
      <c r="J64" s="10" t="s">
        <v>35</v>
      </c>
    </row>
    <row r="65" spans="1:10" x14ac:dyDescent="0.25">
      <c r="A65" s="10">
        <v>4</v>
      </c>
      <c r="B65" s="10">
        <v>0.5</v>
      </c>
      <c r="C65" s="10">
        <v>12.54</v>
      </c>
      <c r="D65" s="10">
        <f>(I64*I63)*(EXP(-I65*B65)-EXP(-I64*B65))/(I66*(I64-I65))</f>
        <v>12.545395335050317</v>
      </c>
      <c r="E65" s="10">
        <f t="shared" ref="E65:E74" si="6">D65-C65</f>
        <v>5.3953350503181952E-3</v>
      </c>
      <c r="F65" s="25">
        <f>(C65+C66)*(B66-B65)/2</f>
        <v>7.41</v>
      </c>
      <c r="H65" s="22" t="s">
        <v>33</v>
      </c>
      <c r="I65" s="10">
        <v>0.22982441738703005</v>
      </c>
      <c r="J65" s="10" t="s">
        <v>35</v>
      </c>
    </row>
    <row r="66" spans="1:10" x14ac:dyDescent="0.25">
      <c r="A66" s="10">
        <v>4</v>
      </c>
      <c r="B66" s="10">
        <v>1</v>
      </c>
      <c r="C66" s="10">
        <v>17.100000000000001</v>
      </c>
      <c r="D66" s="10">
        <f>(I64*I63)*(EXP(-I65*B66)-EXP(-I64*B66))/(I66*(I64-I65))</f>
        <v>17.100227467844363</v>
      </c>
      <c r="E66" s="10">
        <f t="shared" si="6"/>
        <v>2.274678443612288E-4</v>
      </c>
      <c r="F66" s="25">
        <f t="shared" ref="F66:F72" si="7">(C66+C67)*(B67-B66)/2</f>
        <v>8.7875000000000014</v>
      </c>
      <c r="H66" s="22" t="s">
        <v>34</v>
      </c>
      <c r="I66" s="10">
        <v>27.65289227988578</v>
      </c>
      <c r="J66" s="10" t="s">
        <v>22</v>
      </c>
    </row>
    <row r="67" spans="1:10" x14ac:dyDescent="0.25">
      <c r="A67" s="10">
        <v>4</v>
      </c>
      <c r="B67" s="10">
        <v>1.5</v>
      </c>
      <c r="C67" s="10">
        <v>18.05</v>
      </c>
      <c r="D67" s="10">
        <f>(I64*I63)*(EXP(-I65*B67)-EXP(-I64*B67))/(I66*(I64-I65))</f>
        <v>18.034360013504568</v>
      </c>
      <c r="E67" s="10">
        <f t="shared" si="6"/>
        <v>-1.5639986495433078E-2</v>
      </c>
      <c r="F67" s="25">
        <f t="shared" si="7"/>
        <v>8.86</v>
      </c>
    </row>
    <row r="68" spans="1:10" x14ac:dyDescent="0.25">
      <c r="A68" s="10">
        <v>4</v>
      </c>
      <c r="B68" s="10">
        <v>2</v>
      </c>
      <c r="C68" s="10">
        <v>17.39</v>
      </c>
      <c r="D68" s="10">
        <f>(I64*I63)*(EXP(-I65*B68)-EXP(-I64*B68))/(I66*(I64-I65))</f>
        <v>17.392675219567199</v>
      </c>
      <c r="E68" s="10">
        <f t="shared" si="6"/>
        <v>2.6752195671981838E-3</v>
      </c>
      <c r="F68" s="25">
        <f t="shared" si="7"/>
        <v>16.010000000000002</v>
      </c>
      <c r="H68" s="10" t="s">
        <v>36</v>
      </c>
      <c r="I68" s="23">
        <f>SUMSQ(E64:E74)</f>
        <v>3.0203003600152859E-3</v>
      </c>
    </row>
    <row r="69" spans="1:10" x14ac:dyDescent="0.25">
      <c r="A69" s="10">
        <v>4</v>
      </c>
      <c r="B69" s="10">
        <v>3</v>
      </c>
      <c r="C69" s="10">
        <v>14.63</v>
      </c>
      <c r="D69" s="10">
        <f>(I64*I63)*(EXP(-I65*B69)-EXP(-I64*B69))/(I66*(I64-I65))</f>
        <v>14.667518369213374</v>
      </c>
      <c r="E69" s="10">
        <f t="shared" si="6"/>
        <v>3.7518369213373148E-2</v>
      </c>
      <c r="F69" s="25">
        <f t="shared" si="7"/>
        <v>13.255000000000001</v>
      </c>
      <c r="H69" s="10" t="s">
        <v>39</v>
      </c>
      <c r="I69" s="23">
        <f>I68/(COUNT(B64:B74)-COUNT(I64:I66))</f>
        <v>3.7753754500191074E-4</v>
      </c>
    </row>
    <row r="70" spans="1:10" ht="12.75" x14ac:dyDescent="0.25">
      <c r="A70" s="10">
        <v>4</v>
      </c>
      <c r="B70" s="10">
        <v>4</v>
      </c>
      <c r="C70" s="10">
        <v>11.88</v>
      </c>
      <c r="D70" s="10">
        <f>(I64*I63)*(EXP(-I65*B70)-EXP(-I64*B70))/(I66*(I64-I65))</f>
        <v>11.844063391701907</v>
      </c>
      <c r="E70" s="10">
        <f t="shared" si="6"/>
        <v>-3.5936608298094086E-2</v>
      </c>
      <c r="F70" s="25">
        <f t="shared" si="7"/>
        <v>19.399999999999999</v>
      </c>
      <c r="H70" s="10" t="s">
        <v>41</v>
      </c>
      <c r="I70" s="24">
        <f t="array" ref="I70">1-(I68/SUMSQ(C64:C74,-AVERAGE(C64:C74)))</f>
        <v>0.99999813845842445</v>
      </c>
    </row>
    <row r="71" spans="1:10" x14ac:dyDescent="0.25">
      <c r="A71" s="10">
        <v>4</v>
      </c>
      <c r="B71" s="10">
        <v>6</v>
      </c>
      <c r="C71" s="10">
        <v>7.52</v>
      </c>
      <c r="D71" s="10">
        <f>(I64*I63)*(EXP(-I65*B71)-EXP(-I64*B71))/(I66*(I64-I65))</f>
        <v>7.5221622997522104</v>
      </c>
      <c r="E71" s="10">
        <f t="shared" si="6"/>
        <v>2.1622997522108278E-3</v>
      </c>
      <c r="F71" s="25">
        <f t="shared" si="7"/>
        <v>12.27</v>
      </c>
      <c r="H71" s="10" t="s">
        <v>42</v>
      </c>
      <c r="I71" s="10">
        <f>2.3*LOG10(I64/I65)/(I64-I65)</f>
        <v>1.4732255646136236</v>
      </c>
    </row>
    <row r="72" spans="1:10" x14ac:dyDescent="0.25">
      <c r="A72" s="10">
        <v>4</v>
      </c>
      <c r="B72" s="10">
        <v>8</v>
      </c>
      <c r="C72" s="10">
        <v>4.75</v>
      </c>
      <c r="D72" s="10">
        <f>(I64*I63)*(EXP(-I65*B72)-EXP(-I64*B72))/(I66*(I64-I65))</f>
        <v>4.7523921469205037</v>
      </c>
      <c r="E72" s="10">
        <f t="shared" si="6"/>
        <v>2.3921469205037127E-3</v>
      </c>
      <c r="F72" s="25">
        <f t="shared" si="7"/>
        <v>7.75</v>
      </c>
      <c r="H72" s="10" t="s">
        <v>43</v>
      </c>
      <c r="I72" s="10">
        <f>(I64*I63)*(EXP(-I65*I71)-EXP(-I64*I71))/(I66*(I64-I65))</f>
        <v>18.036288864229661</v>
      </c>
    </row>
    <row r="73" spans="1:10" x14ac:dyDescent="0.25">
      <c r="A73" s="10">
        <v>4</v>
      </c>
      <c r="B73" s="10">
        <v>10</v>
      </c>
      <c r="C73" s="10">
        <v>3</v>
      </c>
      <c r="D73" s="10">
        <f>(I64*I63)*(EXP(-I65*B73)-EXP(-I64*B73))/(I66*(I64-I65))</f>
        <v>3.0012653644537108</v>
      </c>
      <c r="E73" s="10">
        <f t="shared" si="6"/>
        <v>1.2653644537108377E-3</v>
      </c>
      <c r="F73" s="25">
        <f>(C73+C74)*(B74-B73)/2</f>
        <v>4.8899999999999997</v>
      </c>
      <c r="H73" s="10" t="s">
        <v>44</v>
      </c>
      <c r="I73" s="10">
        <f t="array" ref="I73">SUM(F64:F74)</f>
        <v>109.99116927538945</v>
      </c>
    </row>
    <row r="74" spans="1:10" x14ac:dyDescent="0.25">
      <c r="A74" s="10">
        <v>4</v>
      </c>
      <c r="B74" s="10">
        <v>12</v>
      </c>
      <c r="C74" s="10">
        <v>1.89</v>
      </c>
      <c r="D74" s="10">
        <f>(I64*I63)*(EXP(-I65*B74)-EXP(-I64*B74))/(I66*(I64-I65))</f>
        <v>1.8953203479275131</v>
      </c>
      <c r="E74" s="10">
        <f t="shared" si="6"/>
        <v>5.3203479275132359E-3</v>
      </c>
      <c r="F74" s="25">
        <f>C74/I65</f>
        <v>8.2236692753894491</v>
      </c>
    </row>
    <row r="75" spans="1:10" s="2" customFormat="1" x14ac:dyDescent="0.2">
      <c r="A75" s="2" t="s">
        <v>28</v>
      </c>
    </row>
    <row r="76" spans="1:10" s="18" customFormat="1" x14ac:dyDescent="0.2">
      <c r="A76" s="17" t="s">
        <v>10</v>
      </c>
    </row>
    <row r="77" spans="1:10" x14ac:dyDescent="0.25">
      <c r="A77" s="8" t="s">
        <v>28</v>
      </c>
    </row>
    <row r="78" spans="1:10" s="2" customFormat="1" x14ac:dyDescent="0.2">
      <c r="A78" s="6" t="s">
        <v>5</v>
      </c>
      <c r="B78" s="6" t="s">
        <v>3</v>
      </c>
      <c r="C78" s="6" t="s">
        <v>4</v>
      </c>
      <c r="D78" s="6" t="s">
        <v>29</v>
      </c>
      <c r="E78" s="6" t="s">
        <v>37</v>
      </c>
      <c r="F78" s="6" t="s">
        <v>44</v>
      </c>
      <c r="H78" s="21" t="s">
        <v>30</v>
      </c>
      <c r="I78" s="7">
        <v>700</v>
      </c>
      <c r="J78" s="7" t="s">
        <v>31</v>
      </c>
    </row>
    <row r="79" spans="1:10" x14ac:dyDescent="0.25">
      <c r="A79" s="10">
        <v>5</v>
      </c>
      <c r="B79" s="10">
        <v>0</v>
      </c>
      <c r="C79" s="10">
        <v>0</v>
      </c>
      <c r="D79" s="10">
        <f>(I79*I78)*(EXP(-I80*B79)-EXP(-I79*B79))/(I81*(I79-I80))</f>
        <v>0</v>
      </c>
      <c r="E79" s="10">
        <f>D79-C79</f>
        <v>0</v>
      </c>
      <c r="F79" s="10">
        <f>C80*(B80-B79)/2</f>
        <v>3.4649999999999999</v>
      </c>
      <c r="H79" s="22" t="s">
        <v>32</v>
      </c>
      <c r="I79" s="10">
        <v>1.5036985938414338</v>
      </c>
      <c r="J79" s="10" t="s">
        <v>35</v>
      </c>
    </row>
    <row r="80" spans="1:10" x14ac:dyDescent="0.25">
      <c r="A80" s="10">
        <v>5</v>
      </c>
      <c r="B80" s="10">
        <v>0.5</v>
      </c>
      <c r="C80" s="10">
        <v>13.86</v>
      </c>
      <c r="D80" s="10">
        <f>(I79*I78)*(EXP(-I80*B80)-EXP(-I79*B80))/(I81*(I79-I80))</f>
        <v>13.866489215232976</v>
      </c>
      <c r="E80" s="10">
        <f t="shared" ref="E80:E89" si="8">D80-C80</f>
        <v>6.4892152329765196E-3</v>
      </c>
      <c r="F80" s="25">
        <f>(C80+C81)*(B81-B80)/2</f>
        <v>8.19</v>
      </c>
      <c r="H80" s="22" t="s">
        <v>33</v>
      </c>
      <c r="I80" s="10">
        <v>0.22969181297887731</v>
      </c>
      <c r="J80" s="10" t="s">
        <v>35</v>
      </c>
    </row>
    <row r="81" spans="1:10" x14ac:dyDescent="0.25">
      <c r="A81" s="10">
        <v>5</v>
      </c>
      <c r="B81" s="10">
        <v>1</v>
      </c>
      <c r="C81" s="10">
        <v>18.899999999999999</v>
      </c>
      <c r="D81" s="10">
        <f>(I79*I78)*(EXP(-I80*B81)-EXP(-I79*B81))/(I81*(I79-I80))</f>
        <v>18.899987668445103</v>
      </c>
      <c r="E81" s="10">
        <f t="shared" si="8"/>
        <v>-1.2331554895439467E-5</v>
      </c>
      <c r="F81" s="25">
        <f t="shared" ref="F81:F87" si="9">(C81+C82)*(B82-B81)/2</f>
        <v>9.7124999999999986</v>
      </c>
      <c r="H81" s="22" t="s">
        <v>34</v>
      </c>
      <c r="I81" s="10">
        <v>25.025334454230396</v>
      </c>
      <c r="J81" s="10" t="s">
        <v>22</v>
      </c>
    </row>
    <row r="82" spans="1:10" x14ac:dyDescent="0.25">
      <c r="A82" s="10">
        <v>5</v>
      </c>
      <c r="B82" s="10">
        <v>1.5</v>
      </c>
      <c r="C82" s="10">
        <v>19.95</v>
      </c>
      <c r="D82" s="10">
        <f>(I79*I78)*(EXP(-I80*B82)-EXP(-I79*B82))/(I81*(I79-I80))</f>
        <v>19.932014840120615</v>
      </c>
      <c r="E82" s="10">
        <f t="shared" si="8"/>
        <v>-1.7985159879383872E-2</v>
      </c>
      <c r="F82" s="25">
        <f t="shared" si="9"/>
        <v>9.7925000000000004</v>
      </c>
    </row>
    <row r="83" spans="1:10" x14ac:dyDescent="0.25">
      <c r="A83" s="10">
        <v>5</v>
      </c>
      <c r="B83" s="10">
        <v>2</v>
      </c>
      <c r="C83" s="10">
        <v>19.22</v>
      </c>
      <c r="D83" s="10">
        <f>(I79*I78)*(EXP(-I80*B83)-EXP(-I79*B83))/(I81*(I79-I80))</f>
        <v>19.222892479425472</v>
      </c>
      <c r="E83" s="10">
        <f t="shared" si="8"/>
        <v>2.8924794254727715E-3</v>
      </c>
      <c r="F83" s="25">
        <f t="shared" si="9"/>
        <v>17.695</v>
      </c>
      <c r="H83" s="10" t="s">
        <v>36</v>
      </c>
      <c r="I83" s="23">
        <f>SUMSQ(E79:E89)</f>
        <v>3.634803567934863E-3</v>
      </c>
    </row>
    <row r="84" spans="1:10" x14ac:dyDescent="0.25">
      <c r="A84" s="10">
        <v>5</v>
      </c>
      <c r="B84" s="10">
        <v>3</v>
      </c>
      <c r="C84" s="10">
        <v>16.170000000000002</v>
      </c>
      <c r="D84" s="10">
        <f>(I79*I78)*(EXP(-I80*B84)-EXP(-I79*B84))/(I81*(I79-I80))</f>
        <v>16.211981840736485</v>
      </c>
      <c r="E84" s="10">
        <f t="shared" si="8"/>
        <v>4.1981840736482923E-2</v>
      </c>
      <c r="F84" s="25">
        <f t="shared" si="9"/>
        <v>14.650000000000002</v>
      </c>
      <c r="H84" s="10" t="s">
        <v>39</v>
      </c>
      <c r="I84" s="23">
        <f>I83/(COUNT(B79:B89)-COUNT(I79:I81))</f>
        <v>4.5435044599185788E-4</v>
      </c>
    </row>
    <row r="85" spans="1:10" ht="12.75" x14ac:dyDescent="0.25">
      <c r="A85" s="10">
        <v>5</v>
      </c>
      <c r="B85" s="10">
        <v>4</v>
      </c>
      <c r="C85" s="10">
        <v>13.13</v>
      </c>
      <c r="D85" s="10">
        <f>(I79*I78)*(EXP(-I80*B85)-EXP(-I79*B85))/(I81*(I79-I80))</f>
        <v>13.092577798949755</v>
      </c>
      <c r="E85" s="10">
        <f t="shared" si="8"/>
        <v>-3.7422201050246073E-2</v>
      </c>
      <c r="F85" s="25">
        <f t="shared" si="9"/>
        <v>21.450000000000003</v>
      </c>
      <c r="H85" s="10" t="s">
        <v>41</v>
      </c>
      <c r="I85" s="24">
        <f t="array" ref="I85">1-(I83/SUMSQ(C79:C89,-AVERAGE(C79:C89)))</f>
        <v>0.99999816626593319</v>
      </c>
    </row>
    <row r="86" spans="1:10" x14ac:dyDescent="0.25">
      <c r="A86" s="10">
        <v>5</v>
      </c>
      <c r="B86" s="10">
        <v>6</v>
      </c>
      <c r="C86" s="10">
        <v>8.32</v>
      </c>
      <c r="D86" s="10">
        <f>(I79*I78)*(EXP(-I80*B86)-EXP(-I79*B86))/(I81*(I79-I80))</f>
        <v>8.3171752655450337</v>
      </c>
      <c r="E86" s="10">
        <f t="shared" si="8"/>
        <v>-2.8247344549665598E-3</v>
      </c>
      <c r="F86" s="25">
        <f t="shared" si="9"/>
        <v>13.57</v>
      </c>
      <c r="H86" s="10" t="s">
        <v>42</v>
      </c>
      <c r="I86" s="10">
        <f>2.3*LOG10(I79/I80)/(I79-I80)</f>
        <v>1.4731751568235982</v>
      </c>
    </row>
    <row r="87" spans="1:10" x14ac:dyDescent="0.25">
      <c r="A87" s="10">
        <v>5</v>
      </c>
      <c r="B87" s="10">
        <v>8</v>
      </c>
      <c r="C87" s="10">
        <v>5.25</v>
      </c>
      <c r="D87" s="10">
        <f>(I79*I78)*(EXP(-I80*B87)-EXP(-I79*B87))/(I81*(I79-I80))</f>
        <v>5.2560542177585514</v>
      </c>
      <c r="E87" s="10">
        <f t="shared" si="8"/>
        <v>6.0542177585514168E-3</v>
      </c>
      <c r="F87" s="25">
        <f t="shared" si="9"/>
        <v>8.57</v>
      </c>
      <c r="H87" s="10" t="s">
        <v>43</v>
      </c>
      <c r="I87" s="10">
        <f>(I79*I78)*(EXP(-I80*I86)-EXP(-I79*I86))/(I81*(I79-I80))</f>
        <v>19.934154745773501</v>
      </c>
    </row>
    <row r="88" spans="1:10" x14ac:dyDescent="0.25">
      <c r="A88" s="10">
        <v>5</v>
      </c>
      <c r="B88" s="10">
        <v>10</v>
      </c>
      <c r="C88" s="10">
        <v>3.32</v>
      </c>
      <c r="D88" s="10">
        <f>(I79*I78)*(EXP(-I80*B88)-EXP(-I79*B88))/(I81*(I79-I80))</f>
        <v>3.320221530720477</v>
      </c>
      <c r="E88" s="10">
        <f t="shared" si="8"/>
        <v>2.2153072047714772E-4</v>
      </c>
      <c r="F88" s="25">
        <f>(C88+C89)*(B89-B88)/2</f>
        <v>5.41</v>
      </c>
      <c r="H88" s="10" t="s">
        <v>44</v>
      </c>
      <c r="I88" s="10">
        <f t="array" ref="I88">SUM(F79:F89)</f>
        <v>121.60414886775784</v>
      </c>
    </row>
    <row r="89" spans="1:10" x14ac:dyDescent="0.25">
      <c r="A89" s="10">
        <v>5</v>
      </c>
      <c r="B89" s="10">
        <v>12</v>
      </c>
      <c r="C89" s="10">
        <v>2.09</v>
      </c>
      <c r="D89" s="10">
        <f>(I79*I78)*(EXP(-I80*B89)-EXP(-I79*B89))/(I81*(I79-I80))</f>
        <v>2.0972995377988153</v>
      </c>
      <c r="E89" s="10">
        <f t="shared" si="8"/>
        <v>7.2995377988154253E-3</v>
      </c>
      <c r="F89" s="25">
        <f>C89/I80</f>
        <v>9.0991488677578527</v>
      </c>
    </row>
    <row r="90" spans="1:10" s="2" customFormat="1" x14ac:dyDescent="0.2">
      <c r="A90" s="2" t="s">
        <v>28</v>
      </c>
    </row>
    <row r="91" spans="1:10" s="18" customFormat="1" x14ac:dyDescent="0.2">
      <c r="A91" s="17" t="s">
        <v>11</v>
      </c>
    </row>
    <row r="92" spans="1:10" x14ac:dyDescent="0.25">
      <c r="A92" s="8" t="s">
        <v>28</v>
      </c>
    </row>
    <row r="93" spans="1:10" s="2" customFormat="1" x14ac:dyDescent="0.2">
      <c r="A93" s="6" t="s">
        <v>5</v>
      </c>
      <c r="B93" s="6" t="s">
        <v>3</v>
      </c>
      <c r="C93" s="6" t="s">
        <v>4</v>
      </c>
      <c r="D93" s="6" t="s">
        <v>29</v>
      </c>
      <c r="E93" s="6" t="s">
        <v>37</v>
      </c>
      <c r="F93" s="6" t="s">
        <v>44</v>
      </c>
      <c r="H93" s="21" t="s">
        <v>30</v>
      </c>
      <c r="I93" s="7">
        <v>700</v>
      </c>
      <c r="J93" s="7" t="s">
        <v>31</v>
      </c>
    </row>
    <row r="94" spans="1:10" x14ac:dyDescent="0.25">
      <c r="A94" s="10">
        <v>6</v>
      </c>
      <c r="B94" s="10">
        <v>0</v>
      </c>
      <c r="C94" s="10">
        <v>0</v>
      </c>
      <c r="D94" s="10">
        <f>(I94*I93)*(EXP(-I95*B94)-EXP(-I94*B94))/(I96*(I94-I95))</f>
        <v>0</v>
      </c>
      <c r="E94" s="10">
        <f>D94-C94</f>
        <v>0</v>
      </c>
      <c r="F94" s="10">
        <f>C95*(B95-B94)/2</f>
        <v>3.5649999999999999</v>
      </c>
      <c r="H94" s="22" t="s">
        <v>32</v>
      </c>
      <c r="I94" s="10">
        <v>1.5047882085348983</v>
      </c>
      <c r="J94" s="10" t="s">
        <v>35</v>
      </c>
    </row>
    <row r="95" spans="1:10" x14ac:dyDescent="0.25">
      <c r="A95" s="10">
        <v>6</v>
      </c>
      <c r="B95" s="10">
        <v>0.5</v>
      </c>
      <c r="C95" s="10">
        <v>14.26</v>
      </c>
      <c r="D95" s="10">
        <f>(I94*I93)*(EXP(-I95*B95)-EXP(-I94*B95))/(I96*(I94-I95))</f>
        <v>14.266041437411301</v>
      </c>
      <c r="E95" s="10">
        <f t="shared" ref="E95:E104" si="10">D95-C95</f>
        <v>6.0414374113015867E-3</v>
      </c>
      <c r="F95" s="25">
        <f>(C95+C96)*(B96-B95)/2</f>
        <v>8.4250000000000007</v>
      </c>
      <c r="H95" s="22" t="s">
        <v>33</v>
      </c>
      <c r="I95" s="10">
        <v>0.22971876059641655</v>
      </c>
      <c r="J95" s="10" t="s">
        <v>35</v>
      </c>
    </row>
    <row r="96" spans="1:10" x14ac:dyDescent="0.25">
      <c r="A96" s="10">
        <v>6</v>
      </c>
      <c r="B96" s="10">
        <v>1</v>
      </c>
      <c r="C96" s="10">
        <v>19.440000000000001</v>
      </c>
      <c r="D96" s="10">
        <f>(I94*I93)*(EXP(-I95*B96)-EXP(-I94*B96))/(I96*(I94-I95))</f>
        <v>19.440741348562561</v>
      </c>
      <c r="E96" s="10">
        <f t="shared" si="10"/>
        <v>7.4134856255980708E-4</v>
      </c>
      <c r="F96" s="25">
        <f t="shared" ref="F96:F102" si="11">(C96+C97)*(B97-B96)/2</f>
        <v>9.99</v>
      </c>
      <c r="H96" s="22" t="s">
        <v>34</v>
      </c>
      <c r="I96" s="10">
        <v>24.335958513251324</v>
      </c>
      <c r="J96" s="10" t="s">
        <v>22</v>
      </c>
    </row>
    <row r="97" spans="1:10" x14ac:dyDescent="0.25">
      <c r="A97" s="10">
        <v>6</v>
      </c>
      <c r="B97" s="10">
        <v>1.5</v>
      </c>
      <c r="C97" s="10">
        <v>20.52</v>
      </c>
      <c r="D97" s="10">
        <f>(I94*I93)*(EXP(-I95*B97)-EXP(-I94*B97))/(I96*(I94-I95))</f>
        <v>20.499234388659314</v>
      </c>
      <c r="E97" s="10">
        <f t="shared" si="10"/>
        <v>-2.0765611340685552E-2</v>
      </c>
      <c r="F97" s="25">
        <f t="shared" si="11"/>
        <v>10.07</v>
      </c>
    </row>
    <row r="98" spans="1:10" x14ac:dyDescent="0.25">
      <c r="A98" s="10">
        <v>6</v>
      </c>
      <c r="B98" s="10">
        <v>2</v>
      </c>
      <c r="C98" s="10">
        <v>19.760000000000002</v>
      </c>
      <c r="D98" s="10">
        <f>(I94*I93)*(EXP(-I95*B98)-EXP(-I94*B98))/(I96*(I94-I95))</f>
        <v>19.767761995749989</v>
      </c>
      <c r="E98" s="10">
        <f t="shared" si="10"/>
        <v>7.7619957499877046E-3</v>
      </c>
      <c r="F98" s="25">
        <f t="shared" si="11"/>
        <v>18.195</v>
      </c>
      <c r="H98" s="10" t="s">
        <v>36</v>
      </c>
      <c r="I98" s="23">
        <f>SUMSQ(E94:E104)</f>
        <v>3.651088381158693E-3</v>
      </c>
    </row>
    <row r="99" spans="1:10" x14ac:dyDescent="0.25">
      <c r="A99" s="10">
        <v>6</v>
      </c>
      <c r="B99" s="10">
        <v>3</v>
      </c>
      <c r="C99" s="10">
        <v>16.63</v>
      </c>
      <c r="D99" s="10">
        <f>(I94*I93)*(EXP(-I95*B99)-EXP(-I94*B99))/(I96*(I94-I95))</f>
        <v>16.669241730543792</v>
      </c>
      <c r="E99" s="10">
        <f t="shared" si="10"/>
        <v>3.9241730543793096E-2</v>
      </c>
      <c r="F99" s="25">
        <f t="shared" si="11"/>
        <v>15.065</v>
      </c>
      <c r="H99" s="10" t="s">
        <v>39</v>
      </c>
      <c r="I99" s="23">
        <f>I98/(COUNT(B94:B104)-COUNT(I94:I96))</f>
        <v>4.5638604764483662E-4</v>
      </c>
    </row>
    <row r="100" spans="1:10" ht="12.75" x14ac:dyDescent="0.25">
      <c r="A100" s="10">
        <v>6</v>
      </c>
      <c r="B100" s="10">
        <v>4</v>
      </c>
      <c r="C100" s="10">
        <v>13.5</v>
      </c>
      <c r="D100" s="10">
        <f>(I94*I93)*(EXP(-I95*B100)-EXP(-I94*B100))/(I96*(I94-I95))</f>
        <v>13.460885035037967</v>
      </c>
      <c r="E100" s="10">
        <f t="shared" si="10"/>
        <v>-3.9114964962033483E-2</v>
      </c>
      <c r="F100" s="25">
        <f t="shared" si="11"/>
        <v>22.05</v>
      </c>
      <c r="H100" s="10" t="s">
        <v>41</v>
      </c>
      <c r="I100" s="24">
        <f t="array" ref="I100">1-(I98/SUMSQ(C94:C104,-AVERAGE(C94:C104)))</f>
        <v>0.99999825840581358</v>
      </c>
    </row>
    <row r="101" spans="1:10" x14ac:dyDescent="0.25">
      <c r="A101" s="10">
        <v>6</v>
      </c>
      <c r="B101" s="10">
        <v>6</v>
      </c>
      <c r="C101" s="10">
        <v>8.5500000000000007</v>
      </c>
      <c r="D101" s="10">
        <f>(I94*I93)*(EXP(-I95*B101)-EXP(-I94*B101))/(I96*(I94-I95))</f>
        <v>8.5504874978193293</v>
      </c>
      <c r="E101" s="10">
        <f t="shared" si="10"/>
        <v>4.8749781932855285E-4</v>
      </c>
      <c r="F101" s="25">
        <f t="shared" si="11"/>
        <v>13.950000000000001</v>
      </c>
      <c r="H101" s="10" t="s">
        <v>42</v>
      </c>
      <c r="I101" s="10">
        <f>2.3*LOG10(I94/I95)/(I94-I95)</f>
        <v>1.4724229393804866</v>
      </c>
    </row>
    <row r="102" spans="1:10" x14ac:dyDescent="0.25">
      <c r="A102" s="10">
        <v>6</v>
      </c>
      <c r="B102" s="10">
        <v>8</v>
      </c>
      <c r="C102" s="10">
        <v>5.4</v>
      </c>
      <c r="D102" s="10">
        <f>(I94*I93)*(EXP(-I95*B102)-EXP(-I94*B102))/(I96*(I94-I95))</f>
        <v>5.4031903578143572</v>
      </c>
      <c r="E102" s="10">
        <f t="shared" si="10"/>
        <v>3.1903578143568367E-3</v>
      </c>
      <c r="F102" s="25">
        <f t="shared" si="11"/>
        <v>8.81</v>
      </c>
      <c r="H102" s="10" t="s">
        <v>43</v>
      </c>
      <c r="I102" s="10">
        <f>(I94*I93)*(EXP(-I95*I101)-EXP(-I94*I101))/(I96*(I94-I95))</f>
        <v>20.501570401296185</v>
      </c>
    </row>
    <row r="103" spans="1:10" x14ac:dyDescent="0.25">
      <c r="A103" s="10">
        <v>6</v>
      </c>
      <c r="B103" s="10">
        <v>10</v>
      </c>
      <c r="C103" s="10">
        <v>3.41</v>
      </c>
      <c r="D103" s="10">
        <f>(I94*I93)*(EXP(-I95*B103)-EXP(-I94*B103))/(I96*(I94-I95))</f>
        <v>3.4129817236090045</v>
      </c>
      <c r="E103" s="10">
        <f t="shared" si="10"/>
        <v>2.9817236090043941E-3</v>
      </c>
      <c r="F103" s="25">
        <f>(C103+C104)*(B104-B103)/2</f>
        <v>5.5600000000000005</v>
      </c>
      <c r="H103" s="10" t="s">
        <v>44</v>
      </c>
      <c r="I103" s="10">
        <f t="array" ref="I103">SUM(F94:F104)</f>
        <v>125.03927041578136</v>
      </c>
    </row>
    <row r="104" spans="1:10" x14ac:dyDescent="0.25">
      <c r="A104" s="10">
        <v>6</v>
      </c>
      <c r="B104" s="10">
        <v>12</v>
      </c>
      <c r="C104" s="10">
        <v>2.15</v>
      </c>
      <c r="D104" s="10">
        <f>(I94*I93)*(EXP(-I95*B104)-EXP(-I94*B104))/(I96*(I94-I95))</f>
        <v>2.1557775437909918</v>
      </c>
      <c r="E104" s="10">
        <f t="shared" si="10"/>
        <v>5.7775437909919347E-3</v>
      </c>
      <c r="F104" s="25">
        <f>C104/I95</f>
        <v>9.3592704157813493</v>
      </c>
    </row>
    <row r="105" spans="1:10" s="2" customFormat="1" x14ac:dyDescent="0.2">
      <c r="A105" s="2" t="s">
        <v>28</v>
      </c>
    </row>
    <row r="106" spans="1:10" s="18" customFormat="1" x14ac:dyDescent="0.2">
      <c r="A106" s="17" t="s">
        <v>12</v>
      </c>
    </row>
    <row r="107" spans="1:10" x14ac:dyDescent="0.25">
      <c r="A107" s="8" t="s">
        <v>28</v>
      </c>
    </row>
    <row r="108" spans="1:10" s="2" customFormat="1" x14ac:dyDescent="0.2">
      <c r="A108" s="6" t="s">
        <v>5</v>
      </c>
      <c r="B108" s="6" t="s">
        <v>3</v>
      </c>
      <c r="C108" s="6" t="s">
        <v>4</v>
      </c>
      <c r="D108" s="6" t="s">
        <v>29</v>
      </c>
      <c r="E108" s="6" t="s">
        <v>37</v>
      </c>
      <c r="F108" s="6" t="s">
        <v>44</v>
      </c>
      <c r="H108" s="21" t="s">
        <v>30</v>
      </c>
      <c r="I108" s="7">
        <v>700</v>
      </c>
      <c r="J108" s="7" t="s">
        <v>31</v>
      </c>
    </row>
    <row r="109" spans="1:10" x14ac:dyDescent="0.25">
      <c r="A109" s="10">
        <v>7</v>
      </c>
      <c r="B109" s="10">
        <v>0</v>
      </c>
      <c r="C109" s="10">
        <v>0</v>
      </c>
      <c r="D109" s="10">
        <f>(I109*I108)*(EXP(-I110*B109)-EXP(-I109*B109))/(I111*(I109-I110))</f>
        <v>0</v>
      </c>
      <c r="E109" s="10">
        <f>D109-C109</f>
        <v>0</v>
      </c>
      <c r="F109" s="10">
        <f>C110*(B110-B109)/2</f>
        <v>3.0350000000000001</v>
      </c>
      <c r="H109" s="22" t="s">
        <v>32</v>
      </c>
      <c r="I109" s="10">
        <v>1.5031742290003507</v>
      </c>
      <c r="J109" s="10" t="s">
        <v>35</v>
      </c>
    </row>
    <row r="110" spans="1:10" x14ac:dyDescent="0.25">
      <c r="A110" s="10">
        <v>7</v>
      </c>
      <c r="B110" s="10">
        <v>0.5</v>
      </c>
      <c r="C110" s="10">
        <v>12.14</v>
      </c>
      <c r="D110" s="10">
        <f>(I109*I108)*(EXP(-I110*B110)-EXP(-I109*B110))/(I111*(I109-I110))</f>
        <v>12.147616907653418</v>
      </c>
      <c r="E110" s="10">
        <f t="shared" ref="E110:E119" si="12">D110-C110</f>
        <v>7.6169076534178259E-3</v>
      </c>
      <c r="F110" s="25">
        <f>(C110+C111)*(B111-B110)/2</f>
        <v>7.1749999999999998</v>
      </c>
      <c r="H110" s="22" t="s">
        <v>33</v>
      </c>
      <c r="I110" s="10">
        <v>0.22973207192822098</v>
      </c>
      <c r="J110" s="10" t="s">
        <v>35</v>
      </c>
    </row>
    <row r="111" spans="1:10" x14ac:dyDescent="0.25">
      <c r="A111" s="10">
        <v>7</v>
      </c>
      <c r="B111" s="10">
        <v>1</v>
      </c>
      <c r="C111" s="10">
        <v>16.559999999999999</v>
      </c>
      <c r="D111" s="10">
        <f>(I109*I108)*(EXP(-I110*B111)-EXP(-I109*B111))/(I111*(I109-I110))</f>
        <v>16.558453176767948</v>
      </c>
      <c r="E111" s="10">
        <f t="shared" si="12"/>
        <v>-1.546823232050798E-3</v>
      </c>
      <c r="F111" s="25">
        <f t="shared" ref="F111:F117" si="13">(C111+C112)*(B112-B111)/2</f>
        <v>8.51</v>
      </c>
      <c r="H111" s="22" t="s">
        <v>34</v>
      </c>
      <c r="I111" s="10">
        <v>28.559457055538587</v>
      </c>
      <c r="J111" s="10" t="s">
        <v>22</v>
      </c>
    </row>
    <row r="112" spans="1:10" x14ac:dyDescent="0.25">
      <c r="A112" s="10">
        <v>7</v>
      </c>
      <c r="B112" s="10">
        <v>1.5</v>
      </c>
      <c r="C112" s="10">
        <v>17.48</v>
      </c>
      <c r="D112" s="10">
        <f>(I109*I108)*(EXP(-I110*B112)-EXP(-I109*B112))/(I111*(I109-I110))</f>
        <v>17.463531551186243</v>
      </c>
      <c r="E112" s="10">
        <f t="shared" si="12"/>
        <v>-1.6468448813757419E-2</v>
      </c>
      <c r="F112" s="25">
        <f t="shared" si="13"/>
        <v>8.58</v>
      </c>
    </row>
    <row r="113" spans="1:10" x14ac:dyDescent="0.25">
      <c r="A113" s="10">
        <v>7</v>
      </c>
      <c r="B113" s="10">
        <v>2</v>
      </c>
      <c r="C113" s="10">
        <v>16.84</v>
      </c>
      <c r="D113" s="10">
        <f>(I109*I108)*(EXP(-I110*B113)-EXP(-I109*B113))/(I111*(I109-I110))</f>
        <v>16.842753964375994</v>
      </c>
      <c r="E113" s="10">
        <f t="shared" si="12"/>
        <v>2.7539643759943999E-3</v>
      </c>
      <c r="F113" s="25">
        <f t="shared" si="13"/>
        <v>15.504999999999999</v>
      </c>
      <c r="H113" s="10" t="s">
        <v>36</v>
      </c>
      <c r="I113" s="23">
        <f>SUMSQ(E109:E119)</f>
        <v>2.4524523045442361E-3</v>
      </c>
    </row>
    <row r="114" spans="1:10" x14ac:dyDescent="0.25">
      <c r="A114" s="10">
        <v>7</v>
      </c>
      <c r="B114" s="10">
        <v>3</v>
      </c>
      <c r="C114" s="10">
        <v>14.17</v>
      </c>
      <c r="D114" s="10">
        <f>(I109*I108)*(EXP(-I110*B114)-EXP(-I109*B114))/(I111*(I109-I110))</f>
        <v>14.204899682472403</v>
      </c>
      <c r="E114" s="10">
        <f t="shared" si="12"/>
        <v>3.4899682472403271E-2</v>
      </c>
      <c r="F114" s="25">
        <f t="shared" si="13"/>
        <v>12.835000000000001</v>
      </c>
      <c r="H114" s="10" t="s">
        <v>39</v>
      </c>
      <c r="I114" s="23">
        <f>I113/(COUNT(B109:B119)-COUNT(I109:I111))</f>
        <v>3.0655653806802951E-4</v>
      </c>
    </row>
    <row r="115" spans="1:10" ht="12.75" x14ac:dyDescent="0.25">
      <c r="A115" s="10">
        <v>7</v>
      </c>
      <c r="B115" s="10">
        <v>4</v>
      </c>
      <c r="C115" s="10">
        <v>11.5</v>
      </c>
      <c r="D115" s="10">
        <f>(I109*I108)*(EXP(-I110*B115)-EXP(-I109*B115))/(I111*(I109-I110))</f>
        <v>11.471498867265645</v>
      </c>
      <c r="E115" s="10">
        <f t="shared" si="12"/>
        <v>-2.8501132734355394E-2</v>
      </c>
      <c r="F115" s="25">
        <f t="shared" si="13"/>
        <v>18.79</v>
      </c>
      <c r="H115" s="10" t="s">
        <v>41</v>
      </c>
      <c r="I115" s="24">
        <f t="array" ref="I115">1-(I113/SUMSQ(C109:C119,-AVERAGE(C109:C119)))</f>
        <v>0.99999838822112652</v>
      </c>
    </row>
    <row r="116" spans="1:10" x14ac:dyDescent="0.25">
      <c r="A116" s="10">
        <v>7</v>
      </c>
      <c r="B116" s="10">
        <v>6</v>
      </c>
      <c r="C116" s="10">
        <v>7.29</v>
      </c>
      <c r="D116" s="10">
        <f>(I109*I108)*(EXP(-I110*B116)-EXP(-I109*B116))/(I111*(I109-I110))</f>
        <v>7.2868734913476887</v>
      </c>
      <c r="E116" s="10">
        <f t="shared" si="12"/>
        <v>-3.1265086523113439E-3</v>
      </c>
      <c r="F116" s="25">
        <f t="shared" si="13"/>
        <v>11.89</v>
      </c>
      <c r="H116" s="10" t="s">
        <v>42</v>
      </c>
      <c r="I116" s="10">
        <f>2.3*LOG10(I109/I110)/(I109-I110)</f>
        <v>1.4734172896335078</v>
      </c>
    </row>
    <row r="117" spans="1:10" x14ac:dyDescent="0.25">
      <c r="A117" s="10">
        <v>7</v>
      </c>
      <c r="B117" s="10">
        <v>8</v>
      </c>
      <c r="C117" s="10">
        <v>4.5999999999999996</v>
      </c>
      <c r="D117" s="10">
        <f>(I109*I108)*(EXP(-I110*B117)-EXP(-I109*B117))/(I111*(I109-I110))</f>
        <v>4.6045890544159453</v>
      </c>
      <c r="E117" s="10">
        <f t="shared" si="12"/>
        <v>4.5890544159457036E-3</v>
      </c>
      <c r="F117" s="25">
        <f t="shared" si="13"/>
        <v>7.51</v>
      </c>
      <c r="H117" s="10" t="s">
        <v>43</v>
      </c>
      <c r="I117" s="10">
        <f>(I109*I108)*(EXP(-I110*I116)-EXP(-I109*I116))/(I111*(I109-I110))</f>
        <v>17.465370280062082</v>
      </c>
    </row>
    <row r="118" spans="1:10" x14ac:dyDescent="0.25">
      <c r="A118" s="10">
        <v>7</v>
      </c>
      <c r="B118" s="10">
        <v>10</v>
      </c>
      <c r="C118" s="10">
        <v>2.91</v>
      </c>
      <c r="D118" s="10">
        <f>(I109*I108)*(EXP(-I110*B118)-EXP(-I109*B118))/(I111*(I109-I110))</f>
        <v>2.9084606999733618</v>
      </c>
      <c r="E118" s="10">
        <f t="shared" si="12"/>
        <v>-1.5393000266383794E-3</v>
      </c>
      <c r="F118" s="25">
        <f>(C118+C119)*(B119-B118)/2</f>
        <v>4.74</v>
      </c>
      <c r="H118" s="10" t="s">
        <v>44</v>
      </c>
      <c r="I118" s="10">
        <f t="array" ref="I118">SUM(F109:F119)</f>
        <v>106.53580113799599</v>
      </c>
    </row>
    <row r="119" spans="1:10" x14ac:dyDescent="0.25">
      <c r="A119" s="10">
        <v>7</v>
      </c>
      <c r="B119" s="10">
        <v>12</v>
      </c>
      <c r="C119" s="10">
        <v>1.83</v>
      </c>
      <c r="D119" s="10">
        <f>(I109*I108)*(EXP(-I110*B119)-EXP(-I109*B119))/(I111*(I109-I110))</f>
        <v>1.8370527944067101</v>
      </c>
      <c r="E119" s="10">
        <f t="shared" si="12"/>
        <v>7.0527944067100279E-3</v>
      </c>
      <c r="F119" s="25">
        <f>C119/I110</f>
        <v>7.9658011379959932</v>
      </c>
    </row>
    <row r="120" spans="1:10" s="2" customFormat="1" x14ac:dyDescent="0.2">
      <c r="A120" s="2" t="s">
        <v>28</v>
      </c>
    </row>
    <row r="121" spans="1:10" s="18" customFormat="1" x14ac:dyDescent="0.2">
      <c r="A121" s="17" t="s">
        <v>13</v>
      </c>
    </row>
    <row r="122" spans="1:10" x14ac:dyDescent="0.25">
      <c r="A122" s="8" t="s">
        <v>28</v>
      </c>
    </row>
    <row r="123" spans="1:10" s="2" customFormat="1" x14ac:dyDescent="0.2">
      <c r="A123" s="6" t="s">
        <v>5</v>
      </c>
      <c r="B123" s="6" t="s">
        <v>3</v>
      </c>
      <c r="C123" s="6" t="s">
        <v>4</v>
      </c>
      <c r="D123" s="6" t="s">
        <v>29</v>
      </c>
      <c r="E123" s="6" t="s">
        <v>37</v>
      </c>
      <c r="F123" s="6" t="s">
        <v>44</v>
      </c>
      <c r="H123" s="21" t="s">
        <v>30</v>
      </c>
      <c r="I123" s="7">
        <v>700</v>
      </c>
      <c r="J123" s="7" t="s">
        <v>31</v>
      </c>
    </row>
    <row r="124" spans="1:10" x14ac:dyDescent="0.25">
      <c r="A124" s="10">
        <v>8</v>
      </c>
      <c r="B124" s="10">
        <v>0</v>
      </c>
      <c r="C124" s="10">
        <v>0</v>
      </c>
      <c r="D124" s="10">
        <f>(I124*I123)*(EXP(-I125*B124)-EXP(-I124*B124))/(I126*(I124-I125))</f>
        <v>0</v>
      </c>
      <c r="E124" s="10">
        <f>D124-C124</f>
        <v>0</v>
      </c>
      <c r="F124" s="10">
        <f>C125*(B125-B124)/2</f>
        <v>3.1675</v>
      </c>
      <c r="H124" s="22" t="s">
        <v>32</v>
      </c>
      <c r="I124" s="10">
        <v>1.5036131621833291</v>
      </c>
      <c r="J124" s="10" t="s">
        <v>35</v>
      </c>
    </row>
    <row r="125" spans="1:10" x14ac:dyDescent="0.25">
      <c r="A125" s="10">
        <v>8</v>
      </c>
      <c r="B125" s="10">
        <v>0.5</v>
      </c>
      <c r="C125" s="10">
        <v>12.67</v>
      </c>
      <c r="D125" s="10">
        <f>(I124*I123)*(EXP(-I125*B125)-EXP(-I124*B125))/(I126*(I124-I125))</f>
        <v>12.677604135289043</v>
      </c>
      <c r="E125" s="10">
        <f t="shared" ref="E125:E134" si="14">D125-C125</f>
        <v>7.6041352890428016E-3</v>
      </c>
      <c r="F125" s="25">
        <f>(C125+C126)*(B126-B125)/2</f>
        <v>7.4875000000000007</v>
      </c>
      <c r="H125" s="22" t="s">
        <v>33</v>
      </c>
      <c r="I125" s="10">
        <v>0.22981427299667656</v>
      </c>
      <c r="J125" s="10" t="s">
        <v>35</v>
      </c>
    </row>
    <row r="126" spans="1:10" x14ac:dyDescent="0.25">
      <c r="A126" s="10">
        <v>8</v>
      </c>
      <c r="B126" s="10">
        <v>1</v>
      </c>
      <c r="C126" s="10">
        <v>17.28</v>
      </c>
      <c r="D126" s="10">
        <f>(I124*I123)*(EXP(-I125*B126)-EXP(-I124*B126))/(I126*(I124-I125))</f>
        <v>17.279103815410899</v>
      </c>
      <c r="E126" s="10">
        <f t="shared" si="14"/>
        <v>-8.9618458910223353E-4</v>
      </c>
      <c r="F126" s="25">
        <f t="shared" ref="F126:F132" si="15">(C126+C127)*(B127-B126)/2</f>
        <v>8.879999999999999</v>
      </c>
      <c r="H126" s="22" t="s">
        <v>34</v>
      </c>
      <c r="I126" s="10">
        <v>27.370211080813551</v>
      </c>
      <c r="J126" s="10" t="s">
        <v>22</v>
      </c>
    </row>
    <row r="127" spans="1:10" x14ac:dyDescent="0.25">
      <c r="A127" s="10">
        <v>8</v>
      </c>
      <c r="B127" s="10">
        <v>1.5</v>
      </c>
      <c r="C127" s="10">
        <v>18.239999999999998</v>
      </c>
      <c r="D127" s="10">
        <f>(I124*I123)*(EXP(-I125*B127)-EXP(-I124*B127))/(I126*(I124-I125))</f>
        <v>18.221992018706239</v>
      </c>
      <c r="E127" s="10">
        <f t="shared" si="14"/>
        <v>-1.8007981293759912E-2</v>
      </c>
      <c r="F127" s="25">
        <f t="shared" si="15"/>
        <v>8.9525000000000006</v>
      </c>
    </row>
    <row r="128" spans="1:10" x14ac:dyDescent="0.25">
      <c r="A128" s="10">
        <v>8</v>
      </c>
      <c r="B128" s="10">
        <v>2</v>
      </c>
      <c r="C128" s="10">
        <v>17.57</v>
      </c>
      <c r="D128" s="10">
        <f>(I124*I123)*(EXP(-I125*B128)-EXP(-I124*B128))/(I126*(I124-I125))</f>
        <v>17.572962483564019</v>
      </c>
      <c r="E128" s="10">
        <f t="shared" si="14"/>
        <v>2.9624835640191804E-3</v>
      </c>
      <c r="F128" s="25">
        <f t="shared" si="15"/>
        <v>16.175000000000001</v>
      </c>
      <c r="H128" s="10" t="s">
        <v>36</v>
      </c>
      <c r="I128" s="23">
        <f>SUMSQ(E124:E134)</f>
        <v>3.083559329554742E-3</v>
      </c>
    </row>
    <row r="129" spans="1:10" x14ac:dyDescent="0.25">
      <c r="A129" s="10">
        <v>8</v>
      </c>
      <c r="B129" s="10">
        <v>3</v>
      </c>
      <c r="C129" s="10">
        <v>14.78</v>
      </c>
      <c r="D129" s="10">
        <f>(I124*I123)*(EXP(-I125*B129)-EXP(-I124*B129))/(I126*(I124-I125))</f>
        <v>14.818984305217738</v>
      </c>
      <c r="E129" s="10">
        <f t="shared" si="14"/>
        <v>3.8984305217738324E-2</v>
      </c>
      <c r="F129" s="25">
        <f t="shared" si="15"/>
        <v>13.39</v>
      </c>
      <c r="H129" s="10" t="s">
        <v>39</v>
      </c>
      <c r="I129" s="23">
        <f>I128/(COUNT(B124:B134)-COUNT(I124:I126))</f>
        <v>3.8544491619434276E-4</v>
      </c>
    </row>
    <row r="130" spans="1:10" ht="12.75" x14ac:dyDescent="0.25">
      <c r="A130" s="10">
        <v>8</v>
      </c>
      <c r="B130" s="10">
        <v>4</v>
      </c>
      <c r="C130" s="10">
        <v>12</v>
      </c>
      <c r="D130" s="10">
        <f>(I124*I123)*(EXP(-I125*B130)-EXP(-I124*B130))/(I126*(I124-I125))</f>
        <v>11.966252035043375</v>
      </c>
      <c r="E130" s="10">
        <f t="shared" si="14"/>
        <v>-3.3747964956624799E-2</v>
      </c>
      <c r="F130" s="25">
        <f t="shared" si="15"/>
        <v>19.600000000000001</v>
      </c>
      <c r="H130" s="10" t="s">
        <v>41</v>
      </c>
      <c r="I130" s="24">
        <f t="array" ref="I130">1-(I128/SUMSQ(C124:C134,-AVERAGE(C124:C134)))</f>
        <v>0.99999813838471874</v>
      </c>
    </row>
    <row r="131" spans="1:10" x14ac:dyDescent="0.25">
      <c r="A131" s="10">
        <v>8</v>
      </c>
      <c r="B131" s="10">
        <v>6</v>
      </c>
      <c r="C131" s="10">
        <v>7.6</v>
      </c>
      <c r="D131" s="10">
        <f>(I124*I123)*(EXP(-I125*B131)-EXP(-I124*B131))/(I126*(I124-I125))</f>
        <v>7.599839732620433</v>
      </c>
      <c r="E131" s="10">
        <f t="shared" si="14"/>
        <v>-1.6026737956664761E-4</v>
      </c>
      <c r="F131" s="25">
        <f t="shared" si="15"/>
        <v>12.399999999999999</v>
      </c>
      <c r="H131" s="10" t="s">
        <v>42</v>
      </c>
      <c r="I131" s="10">
        <f>2.3*LOG10(I124/I125)/(I124-I125)</f>
        <v>1.4729530651724585</v>
      </c>
    </row>
    <row r="132" spans="1:10" x14ac:dyDescent="0.25">
      <c r="A132" s="10">
        <v>8</v>
      </c>
      <c r="B132" s="10">
        <v>8</v>
      </c>
      <c r="C132" s="10">
        <v>4.8</v>
      </c>
      <c r="D132" s="10">
        <f>(I124*I123)*(EXP(-I125*B132)-EXP(-I124*B132))/(I126*(I124-I125))</f>
        <v>4.8015591378456826</v>
      </c>
      <c r="E132" s="10">
        <f t="shared" si="14"/>
        <v>1.5591378456827343E-3</v>
      </c>
      <c r="F132" s="25">
        <f t="shared" si="15"/>
        <v>7.83</v>
      </c>
      <c r="H132" s="10" t="s">
        <v>43</v>
      </c>
      <c r="I132" s="10">
        <f>(I124*I123)*(EXP(-I125*I131)-EXP(-I124*I131))/(I126*(I124-I125))</f>
        <v>18.223983904188692</v>
      </c>
    </row>
    <row r="133" spans="1:10" x14ac:dyDescent="0.25">
      <c r="A133" s="10">
        <v>8</v>
      </c>
      <c r="B133" s="10">
        <v>10</v>
      </c>
      <c r="C133" s="10">
        <v>3.03</v>
      </c>
      <c r="D133" s="10">
        <f>(I124*I123)*(EXP(-I125*B133)-EXP(-I124*B133))/(I126*(I124-I125))</f>
        <v>3.0323767927588059</v>
      </c>
      <c r="E133" s="10">
        <f t="shared" si="14"/>
        <v>2.37679275880609E-3</v>
      </c>
      <c r="F133" s="25">
        <f>(C133+C134)*(B134-B133)/2</f>
        <v>4.9399999999999995</v>
      </c>
      <c r="H133" s="10" t="s">
        <v>44</v>
      </c>
      <c r="I133" s="10">
        <f t="array" ref="I133">SUM(F124:F134)</f>
        <v>111.13355907868316</v>
      </c>
    </row>
    <row r="134" spans="1:10" x14ac:dyDescent="0.25">
      <c r="A134" s="10">
        <v>8</v>
      </c>
      <c r="B134" s="10">
        <v>12</v>
      </c>
      <c r="C134" s="10">
        <v>1.91</v>
      </c>
      <c r="D134" s="10">
        <f>(I124*I123)*(EXP(-I125*B134)-EXP(-I124*B134))/(I126*(I124-I125))</f>
        <v>1.9150062638567078</v>
      </c>
      <c r="E134" s="10">
        <f t="shared" si="14"/>
        <v>5.0062638567078821E-3</v>
      </c>
      <c r="F134" s="25">
        <f>C134/I125</f>
        <v>8.3110590786831651</v>
      </c>
    </row>
    <row r="135" spans="1:10" s="2" customFormat="1" x14ac:dyDescent="0.2">
      <c r="A135" s="2" t="s">
        <v>28</v>
      </c>
    </row>
    <row r="136" spans="1:10" s="18" customFormat="1" x14ac:dyDescent="0.2">
      <c r="A136" s="17" t="s">
        <v>14</v>
      </c>
    </row>
    <row r="137" spans="1:10" x14ac:dyDescent="0.25">
      <c r="A137" s="8" t="s">
        <v>28</v>
      </c>
    </row>
    <row r="138" spans="1:10" s="2" customFormat="1" x14ac:dyDescent="0.2">
      <c r="A138" s="6" t="s">
        <v>5</v>
      </c>
      <c r="B138" s="6" t="s">
        <v>3</v>
      </c>
      <c r="C138" s="6" t="s">
        <v>4</v>
      </c>
      <c r="D138" s="6" t="s">
        <v>29</v>
      </c>
      <c r="E138" s="6" t="s">
        <v>37</v>
      </c>
      <c r="F138" s="6" t="s">
        <v>44</v>
      </c>
      <c r="H138" s="21" t="s">
        <v>30</v>
      </c>
      <c r="I138" s="7">
        <v>700</v>
      </c>
      <c r="J138" s="7" t="s">
        <v>31</v>
      </c>
    </row>
    <row r="139" spans="1:10" x14ac:dyDescent="0.25">
      <c r="A139" s="10">
        <v>9</v>
      </c>
      <c r="B139" s="10">
        <v>0</v>
      </c>
      <c r="C139" s="10">
        <v>0</v>
      </c>
      <c r="D139" s="10">
        <f>(I139*I138)*(EXP(-I140*B139)-EXP(-I139*B139))/(I141*(I139-I140))</f>
        <v>0</v>
      </c>
      <c r="E139" s="10">
        <f>D139-C139</f>
        <v>0</v>
      </c>
      <c r="F139" s="10">
        <f>C140*(B140-B139)/2</f>
        <v>3.4325000000000001</v>
      </c>
      <c r="H139" s="22" t="s">
        <v>32</v>
      </c>
      <c r="I139" s="10">
        <v>1.5044251475734909</v>
      </c>
      <c r="J139" s="10" t="s">
        <v>35</v>
      </c>
    </row>
    <row r="140" spans="1:10" x14ac:dyDescent="0.25">
      <c r="A140" s="10">
        <v>9</v>
      </c>
      <c r="B140" s="10">
        <v>0.5</v>
      </c>
      <c r="C140" s="10">
        <v>13.73</v>
      </c>
      <c r="D140" s="10">
        <f>(I139*I138)*(EXP(-I140*B140)-EXP(-I139*B140))/(I141*(I139-I140))</f>
        <v>13.736012332698737</v>
      </c>
      <c r="E140" s="10">
        <f t="shared" ref="E140:E149" si="16">D140-C140</f>
        <v>6.0123326987362447E-3</v>
      </c>
      <c r="F140" s="25">
        <f>(C140+C141)*(B141-B140)/2</f>
        <v>8.1125000000000007</v>
      </c>
      <c r="H140" s="22" t="s">
        <v>33</v>
      </c>
      <c r="I140" s="10">
        <v>0.22964400089883896</v>
      </c>
      <c r="J140" s="10" t="s">
        <v>35</v>
      </c>
    </row>
    <row r="141" spans="1:10" x14ac:dyDescent="0.25">
      <c r="A141" s="10">
        <v>9</v>
      </c>
      <c r="B141" s="10">
        <v>1</v>
      </c>
      <c r="C141" s="10">
        <v>18.72</v>
      </c>
      <c r="D141" s="10">
        <f>(I139*I138)*(EXP(-I140*B141)-EXP(-I139*B141))/(I141*(I139-I140))</f>
        <v>18.720088461424787</v>
      </c>
      <c r="E141" s="10">
        <f t="shared" si="16"/>
        <v>8.8461424788022214E-5</v>
      </c>
      <c r="F141" s="25">
        <f t="shared" ref="F141:F147" si="17">(C141+C142)*(B142-B141)/2</f>
        <v>9.620000000000001</v>
      </c>
      <c r="H141" s="22" t="s">
        <v>34</v>
      </c>
      <c r="I141" s="10">
        <v>25.271481517581829</v>
      </c>
      <c r="J141" s="10" t="s">
        <v>22</v>
      </c>
    </row>
    <row r="142" spans="1:10" x14ac:dyDescent="0.25">
      <c r="A142" s="10">
        <v>9</v>
      </c>
      <c r="B142" s="10">
        <v>1.5</v>
      </c>
      <c r="C142" s="10">
        <v>19.760000000000002</v>
      </c>
      <c r="D142" s="10">
        <f>(I139*I138)*(EXP(-I140*B142)-EXP(-I139*B142))/(I141*(I139-I140))</f>
        <v>19.740809389610419</v>
      </c>
      <c r="E142" s="10">
        <f t="shared" si="16"/>
        <v>-1.9190610389582474E-2</v>
      </c>
      <c r="F142" s="25">
        <f t="shared" si="17"/>
        <v>9.6975000000000016</v>
      </c>
    </row>
    <row r="143" spans="1:10" x14ac:dyDescent="0.25">
      <c r="A143" s="10">
        <v>9</v>
      </c>
      <c r="B143" s="10">
        <v>2</v>
      </c>
      <c r="C143" s="10">
        <v>19.03</v>
      </c>
      <c r="D143" s="10">
        <f>(I139*I138)*(EXP(-I140*B143)-EXP(-I139*B143))/(I141*(I139-I140))</f>
        <v>19.03760856434311</v>
      </c>
      <c r="E143" s="10">
        <f t="shared" si="16"/>
        <v>7.6085643431085259E-3</v>
      </c>
      <c r="F143" s="25">
        <f t="shared" si="17"/>
        <v>17.524999999999999</v>
      </c>
      <c r="H143" s="10" t="s">
        <v>36</v>
      </c>
      <c r="I143" s="23">
        <f>SUMSQ(E139:E149)</f>
        <v>2.953376946442772E-3</v>
      </c>
    </row>
    <row r="144" spans="1:10" x14ac:dyDescent="0.25">
      <c r="A144" s="10">
        <v>9</v>
      </c>
      <c r="B144" s="10">
        <v>3</v>
      </c>
      <c r="C144" s="10">
        <v>16.02</v>
      </c>
      <c r="D144" s="10">
        <f>(I139*I138)*(EXP(-I140*B144)-EXP(-I139*B144))/(I141*(I139-I140))</f>
        <v>16.055211604536332</v>
      </c>
      <c r="E144" s="10">
        <f t="shared" si="16"/>
        <v>3.521160453633243E-2</v>
      </c>
      <c r="F144" s="25">
        <f t="shared" si="17"/>
        <v>14.51</v>
      </c>
      <c r="H144" s="10" t="s">
        <v>39</v>
      </c>
      <c r="I144" s="23">
        <f>I143/(COUNT(B139:B149)-COUNT(I139:I141))</f>
        <v>3.691721183053465E-4</v>
      </c>
    </row>
    <row r="145" spans="1:10" ht="12.75" x14ac:dyDescent="0.25">
      <c r="A145" s="10">
        <v>9</v>
      </c>
      <c r="B145" s="10">
        <v>4</v>
      </c>
      <c r="C145" s="10">
        <v>13</v>
      </c>
      <c r="D145" s="10">
        <f>(I139*I138)*(EXP(-I140*B145)-EXP(-I139*B145))/(I141*(I139-I140))</f>
        <v>12.966166055050046</v>
      </c>
      <c r="E145" s="10">
        <f t="shared" si="16"/>
        <v>-3.3833944949954287E-2</v>
      </c>
      <c r="F145" s="25">
        <f t="shared" si="17"/>
        <v>21.240000000000002</v>
      </c>
      <c r="H145" s="10" t="s">
        <v>41</v>
      </c>
      <c r="I145" s="24">
        <f t="array" ref="I145">1-(I143/SUMSQ(C139:C149,-AVERAGE(C139:C149)))</f>
        <v>0.99999848107626044</v>
      </c>
    </row>
    <row r="146" spans="1:10" x14ac:dyDescent="0.25">
      <c r="A146" s="10">
        <v>9</v>
      </c>
      <c r="B146" s="10">
        <v>6</v>
      </c>
      <c r="C146" s="10">
        <v>8.24</v>
      </c>
      <c r="D146" s="10">
        <f>(I139*I138)*(EXP(-I140*B146)-EXP(-I139*B146))/(I141*(I139-I140))</f>
        <v>8.2375201704342977</v>
      </c>
      <c r="E146" s="10">
        <f t="shared" si="16"/>
        <v>-2.4798295657024738E-3</v>
      </c>
      <c r="F146" s="25">
        <f t="shared" si="17"/>
        <v>13.440000000000001</v>
      </c>
      <c r="H146" s="10" t="s">
        <v>42</v>
      </c>
      <c r="I146" s="10">
        <f>2.3*LOG10(I139/I140)/(I139-I140)</f>
        <v>1.4728219101073639</v>
      </c>
    </row>
    <row r="147" spans="1:10" x14ac:dyDescent="0.25">
      <c r="A147" s="10">
        <v>9</v>
      </c>
      <c r="B147" s="10">
        <v>8</v>
      </c>
      <c r="C147" s="10">
        <v>5.2</v>
      </c>
      <c r="D147" s="10">
        <f>(I139*I138)*(EXP(-I140*B147)-EXP(-I139*B147))/(I141*(I139-I140))</f>
        <v>5.2062034919648426</v>
      </c>
      <c r="E147" s="10">
        <f t="shared" si="16"/>
        <v>6.2034919648423781E-3</v>
      </c>
      <c r="F147" s="25">
        <f t="shared" si="17"/>
        <v>8.49</v>
      </c>
      <c r="H147" s="10" t="s">
        <v>43</v>
      </c>
      <c r="I147" s="10">
        <f>(I139*I138)*(EXP(-I140*I146)-EXP(-I139*I146))/(I141*(I139-I140))</f>
        <v>19.74298916080631</v>
      </c>
    </row>
    <row r="148" spans="1:10" x14ac:dyDescent="0.25">
      <c r="A148" s="10">
        <v>9</v>
      </c>
      <c r="B148" s="10">
        <v>10</v>
      </c>
      <c r="C148" s="10">
        <v>3.29</v>
      </c>
      <c r="D148" s="10">
        <f>(I139*I138)*(EXP(-I140*B148)-EXP(-I139*B148))/(I141*(I139-I140))</f>
        <v>3.2890449025134401</v>
      </c>
      <c r="E148" s="10">
        <f t="shared" si="16"/>
        <v>-9.5509748655997484E-4</v>
      </c>
      <c r="F148" s="25">
        <f>(C148+C149)*(B149-B148)/2</f>
        <v>5.3599999999999994</v>
      </c>
      <c r="H148" s="10" t="s">
        <v>44</v>
      </c>
      <c r="I148" s="10">
        <f t="array" ref="I148">SUM(F139:F149)</f>
        <v>120.44145199481767</v>
      </c>
    </row>
    <row r="149" spans="1:10" x14ac:dyDescent="0.25">
      <c r="A149" s="10">
        <v>9</v>
      </c>
      <c r="B149" s="10">
        <v>12</v>
      </c>
      <c r="C149" s="10">
        <v>2.0699999999999998</v>
      </c>
      <c r="D149" s="10">
        <f>(I139*I138)*(EXP(-I140*B149)-EXP(-I139*B149))/(I141*(I139-I140))</f>
        <v>2.0778046905582217</v>
      </c>
      <c r="E149" s="10">
        <f t="shared" si="16"/>
        <v>7.8046905582218606E-3</v>
      </c>
      <c r="F149" s="25">
        <f>C149/I140</f>
        <v>9.0139519948176687</v>
      </c>
    </row>
    <row r="150" spans="1:10" s="2" customFormat="1" x14ac:dyDescent="0.2">
      <c r="A150" s="2" t="s">
        <v>28</v>
      </c>
    </row>
    <row r="151" spans="1:10" s="18" customFormat="1" x14ac:dyDescent="0.2">
      <c r="A151" s="17" t="s">
        <v>15</v>
      </c>
    </row>
    <row r="152" spans="1:10" x14ac:dyDescent="0.25">
      <c r="A152" s="8" t="s">
        <v>28</v>
      </c>
    </row>
    <row r="153" spans="1:10" s="2" customFormat="1" x14ac:dyDescent="0.2">
      <c r="A153" s="6" t="s">
        <v>5</v>
      </c>
      <c r="B153" s="6" t="s">
        <v>3</v>
      </c>
      <c r="C153" s="6" t="s">
        <v>4</v>
      </c>
      <c r="D153" s="6" t="s">
        <v>29</v>
      </c>
      <c r="E153" s="6" t="s">
        <v>37</v>
      </c>
      <c r="F153" s="6" t="s">
        <v>44</v>
      </c>
      <c r="H153" s="21" t="s">
        <v>30</v>
      </c>
      <c r="I153" s="7">
        <v>700</v>
      </c>
      <c r="J153" s="7" t="s">
        <v>31</v>
      </c>
    </row>
    <row r="154" spans="1:10" x14ac:dyDescent="0.25">
      <c r="A154" s="10">
        <v>10</v>
      </c>
      <c r="B154" s="10">
        <v>0</v>
      </c>
      <c r="C154" s="10">
        <v>0</v>
      </c>
      <c r="D154" s="10">
        <f>(I154*I153)*(EXP(-I155*B154)-EXP(-I154*B154))/(I156*(I154-I155))</f>
        <v>0</v>
      </c>
      <c r="E154" s="10">
        <f>D154-C154</f>
        <v>0</v>
      </c>
      <c r="F154" s="10">
        <f>C155*(B155-B154)/2</f>
        <v>3.395</v>
      </c>
      <c r="H154" s="22" t="s">
        <v>32</v>
      </c>
      <c r="I154" s="10">
        <v>1.5010390049479605</v>
      </c>
      <c r="J154" s="10" t="s">
        <v>35</v>
      </c>
    </row>
    <row r="155" spans="1:10" x14ac:dyDescent="0.25">
      <c r="A155" s="10">
        <v>10</v>
      </c>
      <c r="B155" s="10">
        <v>0.5</v>
      </c>
      <c r="C155" s="10">
        <v>13.58</v>
      </c>
      <c r="D155" s="10">
        <f>(I154*I153)*(EXP(-I155*B155)-EXP(-I154*B155))/(I156*(I154-I155))</f>
        <v>13.584354455422144</v>
      </c>
      <c r="E155" s="10">
        <f t="shared" ref="E155:E164" si="18">D155-C155</f>
        <v>4.3544554221437437E-3</v>
      </c>
      <c r="F155" s="25">
        <f>(C155+C156)*(B156-B155)/2</f>
        <v>8.0250000000000004</v>
      </c>
      <c r="H155" s="22" t="s">
        <v>33</v>
      </c>
      <c r="I155" s="10">
        <v>0.2303664712033294</v>
      </c>
      <c r="J155" s="10" t="s">
        <v>35</v>
      </c>
    </row>
    <row r="156" spans="1:10" x14ac:dyDescent="0.25">
      <c r="A156" s="10">
        <v>10</v>
      </c>
      <c r="B156" s="10">
        <v>1</v>
      </c>
      <c r="C156" s="10">
        <v>18.52</v>
      </c>
      <c r="D156" s="10">
        <f>(I154*I153)*(EXP(-I155*B156)-EXP(-I154*B156))/(I156*(I154-I155))</f>
        <v>18.519877129231482</v>
      </c>
      <c r="E156" s="10">
        <f t="shared" si="18"/>
        <v>-1.2287076851791312E-4</v>
      </c>
      <c r="F156" s="25">
        <f t="shared" ref="F156:F162" si="19">(C156+C157)*(B157-B156)/2</f>
        <v>9.5175000000000001</v>
      </c>
      <c r="H156" s="22" t="s">
        <v>34</v>
      </c>
      <c r="I156" s="10">
        <v>25.510323834627691</v>
      </c>
      <c r="J156" s="10" t="s">
        <v>22</v>
      </c>
    </row>
    <row r="157" spans="1:10" x14ac:dyDescent="0.25">
      <c r="A157" s="10">
        <v>10</v>
      </c>
      <c r="B157" s="10">
        <v>1.5</v>
      </c>
      <c r="C157" s="10">
        <v>19.55</v>
      </c>
      <c r="D157" s="10">
        <f>(I154*I153)*(EXP(-I155*B157)-EXP(-I154*B157))/(I156*(I154-I155))</f>
        <v>19.532898402063111</v>
      </c>
      <c r="E157" s="10">
        <f t="shared" si="18"/>
        <v>-1.710159793688959E-2</v>
      </c>
      <c r="F157" s="25">
        <f t="shared" si="19"/>
        <v>9.5949999999999989</v>
      </c>
    </row>
    <row r="158" spans="1:10" x14ac:dyDescent="0.25">
      <c r="A158" s="10">
        <v>10</v>
      </c>
      <c r="B158" s="10">
        <v>2</v>
      </c>
      <c r="C158" s="10">
        <v>18.829999999999998</v>
      </c>
      <c r="D158" s="10">
        <f>(I154*I153)*(EXP(-I155*B158)-EXP(-I154*B158))/(I156*(I154-I155))</f>
        <v>18.837325035027987</v>
      </c>
      <c r="E158" s="10">
        <f t="shared" si="18"/>
        <v>7.3250350279892018E-3</v>
      </c>
      <c r="F158" s="25">
        <f t="shared" si="19"/>
        <v>17.335000000000001</v>
      </c>
      <c r="H158" s="10" t="s">
        <v>36</v>
      </c>
      <c r="I158" s="23">
        <f>SUMSQ(E154:E164)</f>
        <v>4.0594432423048518E-3</v>
      </c>
    </row>
    <row r="159" spans="1:10" x14ac:dyDescent="0.25">
      <c r="A159" s="10">
        <v>10</v>
      </c>
      <c r="B159" s="10">
        <v>3</v>
      </c>
      <c r="C159" s="10">
        <v>15.84</v>
      </c>
      <c r="D159" s="10">
        <f>(I154*I153)*(EXP(-I155*B159)-EXP(-I154*B159))/(I156*(I154-I155))</f>
        <v>15.881540141517174</v>
      </c>
      <c r="E159" s="10">
        <f t="shared" si="18"/>
        <v>4.1540141517174334E-2</v>
      </c>
      <c r="F159" s="25">
        <f t="shared" si="19"/>
        <v>14.35</v>
      </c>
      <c r="H159" s="10" t="s">
        <v>39</v>
      </c>
      <c r="I159" s="23">
        <f>I158/(COUNT(B154:B164)-COUNT(I154:I156))</f>
        <v>5.0743040528810647E-4</v>
      </c>
    </row>
    <row r="160" spans="1:10" ht="12.75" x14ac:dyDescent="0.25">
      <c r="A160" s="10">
        <v>10</v>
      </c>
      <c r="B160" s="10">
        <v>4</v>
      </c>
      <c r="C160" s="10">
        <v>12.86</v>
      </c>
      <c r="D160" s="10">
        <f>(I154*I153)*(EXP(-I155*B160)-EXP(-I154*B160))/(I156*(I154-I155))</f>
        <v>12.818890825862354</v>
      </c>
      <c r="E160" s="10">
        <f t="shared" si="18"/>
        <v>-4.1109174137645255E-2</v>
      </c>
      <c r="F160" s="25">
        <f t="shared" si="19"/>
        <v>21</v>
      </c>
      <c r="H160" s="10" t="s">
        <v>41</v>
      </c>
      <c r="I160" s="24">
        <f t="array" ref="I160">1-(I158/SUMSQ(C154:C164,-AVERAGE(C154:C164)))</f>
        <v>0.9999978658133073</v>
      </c>
    </row>
    <row r="161" spans="1:10" x14ac:dyDescent="0.25">
      <c r="A161" s="10">
        <v>10</v>
      </c>
      <c r="B161" s="10">
        <v>6</v>
      </c>
      <c r="C161" s="10">
        <v>8.14</v>
      </c>
      <c r="D161" s="10">
        <f>(I154*I153)*(EXP(-I155*B161)-EXP(-I154*B161))/(I156*(I154-I155))</f>
        <v>8.1329264798659597</v>
      </c>
      <c r="E161" s="10">
        <f t="shared" si="18"/>
        <v>-7.0735201340408338E-3</v>
      </c>
      <c r="F161" s="25">
        <f t="shared" si="19"/>
        <v>13.27</v>
      </c>
      <c r="H161" s="10" t="s">
        <v>42</v>
      </c>
      <c r="I161" s="10">
        <f>2.3*LOG10(I154/I155)/(I154-I155)</f>
        <v>1.4733435865398488</v>
      </c>
    </row>
    <row r="162" spans="1:10" x14ac:dyDescent="0.25">
      <c r="A162" s="10">
        <v>10</v>
      </c>
      <c r="B162" s="10">
        <v>8</v>
      </c>
      <c r="C162" s="10">
        <v>5.13</v>
      </c>
      <c r="D162" s="10">
        <f>(I154*I153)*(EXP(-I155*B162)-EXP(-I154*B162))/(I156*(I154-I155))</f>
        <v>5.1327320581286804</v>
      </c>
      <c r="E162" s="10">
        <f t="shared" si="18"/>
        <v>2.7320581286804924E-3</v>
      </c>
      <c r="F162" s="25">
        <f t="shared" si="19"/>
        <v>8.36</v>
      </c>
      <c r="H162" s="10" t="s">
        <v>43</v>
      </c>
      <c r="I162" s="10">
        <f>(I154*I153)*(EXP(-I155*I161)-EXP(-I154*I161))/(I156*(I154-I155))</f>
        <v>19.534969968642169</v>
      </c>
    </row>
    <row r="163" spans="1:10" x14ac:dyDescent="0.25">
      <c r="A163" s="10">
        <v>10</v>
      </c>
      <c r="B163" s="10">
        <v>10</v>
      </c>
      <c r="C163" s="10">
        <v>3.23</v>
      </c>
      <c r="D163" s="10">
        <f>(I154*I153)*(EXP(-I155*B163)-EXP(-I154*B163))/(I156*(I154-I155))</f>
        <v>3.23795057048086</v>
      </c>
      <c r="E163" s="10">
        <f t="shared" si="18"/>
        <v>7.9505704808600086E-3</v>
      </c>
      <c r="F163" s="25">
        <f>(C163+C164)*(B164-B163)/2</f>
        <v>5.26</v>
      </c>
      <c r="H163" s="10" t="s">
        <v>44</v>
      </c>
      <c r="I163" s="10">
        <f t="array" ref="I163">SUM(F154:F164)</f>
        <v>118.91954625567342</v>
      </c>
    </row>
    <row r="164" spans="1:10" x14ac:dyDescent="0.25">
      <c r="A164" s="10">
        <v>10</v>
      </c>
      <c r="B164" s="10">
        <v>12</v>
      </c>
      <c r="C164" s="10">
        <v>2.0299999999999998</v>
      </c>
      <c r="D164" s="10">
        <f>(I154*I153)*(EXP(-I155*B164)-EXP(-I154*B164))/(I156*(I154-I155))</f>
        <v>2.0425733097343919</v>
      </c>
      <c r="E164" s="10">
        <f t="shared" si="18"/>
        <v>1.257330973439208E-2</v>
      </c>
      <c r="F164" s="25">
        <f>C164/I155</f>
        <v>8.8120462556734296</v>
      </c>
    </row>
    <row r="165" spans="1:10" s="2" customFormat="1" x14ac:dyDescent="0.2">
      <c r="A165" s="2" t="s">
        <v>28</v>
      </c>
    </row>
    <row r="166" spans="1:10" s="18" customFormat="1" x14ac:dyDescent="0.2">
      <c r="A166" s="17" t="s">
        <v>16</v>
      </c>
    </row>
    <row r="167" spans="1:10" x14ac:dyDescent="0.25">
      <c r="A167" s="8" t="s">
        <v>28</v>
      </c>
    </row>
    <row r="168" spans="1:10" s="2" customFormat="1" x14ac:dyDescent="0.2">
      <c r="A168" s="6" t="s">
        <v>5</v>
      </c>
      <c r="B168" s="6" t="s">
        <v>3</v>
      </c>
      <c r="C168" s="6" t="s">
        <v>4</v>
      </c>
      <c r="D168" s="6" t="s">
        <v>29</v>
      </c>
      <c r="E168" s="6" t="s">
        <v>37</v>
      </c>
      <c r="F168" s="6" t="s">
        <v>44</v>
      </c>
      <c r="H168" s="21" t="s">
        <v>30</v>
      </c>
      <c r="I168" s="7">
        <v>700</v>
      </c>
      <c r="J168" s="7" t="s">
        <v>31</v>
      </c>
    </row>
    <row r="169" spans="1:10" x14ac:dyDescent="0.25">
      <c r="A169" s="10">
        <v>11</v>
      </c>
      <c r="B169" s="10">
        <v>0</v>
      </c>
      <c r="C169" s="10">
        <v>0</v>
      </c>
      <c r="D169" s="10">
        <f>(I169*I168)*(EXP(-I170*B169)-EXP(-I169*B169))/(I171*(I169-I170))</f>
        <v>0</v>
      </c>
      <c r="E169" s="10">
        <f>D169-C169</f>
        <v>0</v>
      </c>
      <c r="F169" s="10">
        <f>C170*(B170-B169)/2</f>
        <v>3.46</v>
      </c>
      <c r="H169" s="22" t="s">
        <v>32</v>
      </c>
      <c r="I169" s="10">
        <v>1.5005557906042166</v>
      </c>
      <c r="J169" s="10" t="s">
        <v>35</v>
      </c>
    </row>
    <row r="170" spans="1:10" x14ac:dyDescent="0.25">
      <c r="A170" s="10">
        <v>11</v>
      </c>
      <c r="B170" s="10">
        <v>0.5</v>
      </c>
      <c r="C170" s="10">
        <v>13.84</v>
      </c>
      <c r="D170" s="10">
        <f>(I169*I168)*(EXP(-I170*B170)-EXP(-I169*B170))/(I171*(I169-I170))</f>
        <v>13.846237337666315</v>
      </c>
      <c r="E170" s="10">
        <f t="shared" ref="E170:E179" si="20">D170-C170</f>
        <v>6.2373376663149571E-3</v>
      </c>
      <c r="F170" s="25">
        <f>(C170+C171)*(B171-B170)/2</f>
        <v>8.18</v>
      </c>
      <c r="H170" s="22" t="s">
        <v>33</v>
      </c>
      <c r="I170" s="10">
        <v>0.2303291584117175</v>
      </c>
      <c r="J170" s="10" t="s">
        <v>35</v>
      </c>
    </row>
    <row r="171" spans="1:10" x14ac:dyDescent="0.25">
      <c r="A171" s="10">
        <v>11</v>
      </c>
      <c r="B171" s="10">
        <v>1</v>
      </c>
      <c r="C171" s="10">
        <v>18.88</v>
      </c>
      <c r="D171" s="10">
        <f>(I169*I168)*(EXP(-I170*B171)-EXP(-I169*B171))/(I171*(I169-I170))</f>
        <v>18.87871818091514</v>
      </c>
      <c r="E171" s="10">
        <f t="shared" si="20"/>
        <v>-1.2818190848591371E-3</v>
      </c>
      <c r="F171" s="25">
        <f t="shared" ref="F171:F177" si="21">(C171+C172)*(B172-B171)/2</f>
        <v>9.7025000000000006</v>
      </c>
      <c r="H171" s="22" t="s">
        <v>34</v>
      </c>
      <c r="I171" s="10">
        <v>25.022736276714774</v>
      </c>
      <c r="J171" s="10" t="s">
        <v>22</v>
      </c>
    </row>
    <row r="172" spans="1:10" x14ac:dyDescent="0.25">
      <c r="A172" s="10">
        <v>11</v>
      </c>
      <c r="B172" s="10">
        <v>1.5</v>
      </c>
      <c r="C172" s="10">
        <v>19.93</v>
      </c>
      <c r="D172" s="10">
        <f>(I169*I168)*(EXP(-I170*B172)-EXP(-I169*B172))/(I171*(I169-I170))</f>
        <v>19.912877449804771</v>
      </c>
      <c r="E172" s="10">
        <f t="shared" si="20"/>
        <v>-1.712255019522857E-2</v>
      </c>
      <c r="F172" s="25">
        <f t="shared" si="21"/>
        <v>9.7824999999999989</v>
      </c>
    </row>
    <row r="173" spans="1:10" x14ac:dyDescent="0.25">
      <c r="A173" s="10">
        <v>11</v>
      </c>
      <c r="B173" s="10">
        <v>2</v>
      </c>
      <c r="C173" s="10">
        <v>19.2</v>
      </c>
      <c r="D173" s="10">
        <f>(I169*I168)*(EXP(-I170*B173)-EXP(-I169*B173))/(I171*(I169-I170))</f>
        <v>19.2049103198969</v>
      </c>
      <c r="E173" s="10">
        <f t="shared" si="20"/>
        <v>4.9103198969007167E-3</v>
      </c>
      <c r="F173" s="25">
        <f t="shared" si="21"/>
        <v>17.674999999999997</v>
      </c>
      <c r="H173" s="10" t="s">
        <v>36</v>
      </c>
      <c r="I173" s="23">
        <f>SUMSQ(E169:E179)</f>
        <v>3.967852302915454E-3</v>
      </c>
    </row>
    <row r="174" spans="1:10" x14ac:dyDescent="0.25">
      <c r="A174" s="10">
        <v>11</v>
      </c>
      <c r="B174" s="10">
        <v>3</v>
      </c>
      <c r="C174" s="10">
        <v>16.149999999999999</v>
      </c>
      <c r="D174" s="10">
        <f>(I169*I168)*(EXP(-I170*B174)-EXP(-I169*B174))/(I171*(I169-I170))</f>
        <v>16.192796618368593</v>
      </c>
      <c r="E174" s="10">
        <f t="shared" si="20"/>
        <v>4.2796618368594608E-2</v>
      </c>
      <c r="F174" s="25">
        <f t="shared" si="21"/>
        <v>14.629999999999999</v>
      </c>
      <c r="H174" s="10" t="s">
        <v>39</v>
      </c>
      <c r="I174" s="23">
        <f>I173/(COUNT(B169:B179)-COUNT(I169:I171))</f>
        <v>4.9598153786443175E-4</v>
      </c>
    </row>
    <row r="175" spans="1:10" ht="12.75" x14ac:dyDescent="0.25">
      <c r="A175" s="10">
        <v>11</v>
      </c>
      <c r="B175" s="10">
        <v>4</v>
      </c>
      <c r="C175" s="10">
        <v>13.11</v>
      </c>
      <c r="D175" s="10">
        <f>(I169*I168)*(EXP(-I170*B175)-EXP(-I169*B175))/(I171*(I169-I170))</f>
        <v>13.070861087430899</v>
      </c>
      <c r="E175" s="10">
        <f t="shared" si="20"/>
        <v>-3.9138912569100626E-2</v>
      </c>
      <c r="F175" s="25">
        <f t="shared" si="21"/>
        <v>21.41</v>
      </c>
      <c r="H175" s="10" t="s">
        <v>41</v>
      </c>
      <c r="I175" s="24">
        <f t="array" ref="I175">1-(I173/SUMSQ(C169:C179,-AVERAGE(C169:C179)))</f>
        <v>0.99999799297844949</v>
      </c>
    </row>
    <row r="176" spans="1:10" x14ac:dyDescent="0.25">
      <c r="A176" s="10">
        <v>11</v>
      </c>
      <c r="B176" s="10">
        <v>6</v>
      </c>
      <c r="C176" s="10">
        <v>8.3000000000000007</v>
      </c>
      <c r="D176" s="10">
        <f>(I169*I168)*(EXP(-I170*B176)-EXP(-I169*B176))/(I171*(I169-I170))</f>
        <v>8.2934890745599628</v>
      </c>
      <c r="E176" s="10">
        <f t="shared" si="20"/>
        <v>-6.5109254400379513E-3</v>
      </c>
      <c r="F176" s="25">
        <f t="shared" si="21"/>
        <v>13.530000000000001</v>
      </c>
      <c r="H176" s="10" t="s">
        <v>42</v>
      </c>
      <c r="I176" s="10">
        <f>2.3*LOG10(I169/I170)/(I169-I170)</f>
        <v>1.4737349801908999</v>
      </c>
    </row>
    <row r="177" spans="1:10" x14ac:dyDescent="0.25">
      <c r="A177" s="10">
        <v>11</v>
      </c>
      <c r="B177" s="10">
        <v>8</v>
      </c>
      <c r="C177" s="10">
        <v>5.23</v>
      </c>
      <c r="D177" s="10">
        <f>(I169*I168)*(EXP(-I170*B177)-EXP(-I169*B177))/(I171*(I169-I170))</f>
        <v>5.2344606882914899</v>
      </c>
      <c r="E177" s="10">
        <f t="shared" si="20"/>
        <v>4.4606882914894896E-3</v>
      </c>
      <c r="F177" s="25">
        <f t="shared" si="21"/>
        <v>8.5300000000000011</v>
      </c>
      <c r="H177" s="10" t="s">
        <v>43</v>
      </c>
      <c r="I177" s="10">
        <f>(I169*I168)*(EXP(-I170*I176)-EXP(-I169*I176))/(I171*(I169-I170))</f>
        <v>19.914922810644324</v>
      </c>
    </row>
    <row r="178" spans="1:10" x14ac:dyDescent="0.25">
      <c r="A178" s="10">
        <v>11</v>
      </c>
      <c r="B178" s="10">
        <v>10</v>
      </c>
      <c r="C178" s="10">
        <v>3.3</v>
      </c>
      <c r="D178" s="10">
        <f>(I169*I168)*(EXP(-I170*B178)-EXP(-I169*B178))/(I171*(I169-I170))</f>
        <v>3.3023722555158903</v>
      </c>
      <c r="E178" s="10">
        <f t="shared" si="20"/>
        <v>2.3722555158904868E-3</v>
      </c>
      <c r="F178" s="25">
        <f>(C178+C179)*(B179-B178)/2</f>
        <v>5.3699999999999992</v>
      </c>
      <c r="H178" s="10" t="s">
        <v>44</v>
      </c>
      <c r="I178" s="10">
        <f t="array" ref="I178">SUM(F169:F179)</f>
        <v>121.25713829492589</v>
      </c>
    </row>
    <row r="179" spans="1:10" x14ac:dyDescent="0.25">
      <c r="A179" s="10">
        <v>11</v>
      </c>
      <c r="B179" s="10">
        <v>12</v>
      </c>
      <c r="C179" s="10">
        <v>2.0699999999999998</v>
      </c>
      <c r="D179" s="10">
        <f>(I169*I168)*(EXP(-I170*B179)-EXP(-I169*B179))/(I171*(I169-I170))</f>
        <v>2.0833674749925488</v>
      </c>
      <c r="E179" s="10">
        <f t="shared" si="20"/>
        <v>1.3367474992548978E-2</v>
      </c>
      <c r="F179" s="25">
        <f>C179/I170</f>
        <v>8.9871382949258987</v>
      </c>
    </row>
    <row r="180" spans="1:10" s="2" customFormat="1" x14ac:dyDescent="0.2">
      <c r="A180" s="2" t="s">
        <v>28</v>
      </c>
    </row>
    <row r="181" spans="1:10" s="18" customFormat="1" x14ac:dyDescent="0.2">
      <c r="A181" s="17" t="s">
        <v>17</v>
      </c>
    </row>
    <row r="182" spans="1:10" x14ac:dyDescent="0.25">
      <c r="A182" s="8" t="s">
        <v>28</v>
      </c>
    </row>
    <row r="183" spans="1:10" s="2" customFormat="1" x14ac:dyDescent="0.2">
      <c r="A183" s="6" t="s">
        <v>5</v>
      </c>
      <c r="B183" s="6" t="s">
        <v>3</v>
      </c>
      <c r="C183" s="6" t="s">
        <v>4</v>
      </c>
      <c r="D183" s="6" t="s">
        <v>29</v>
      </c>
      <c r="E183" s="6" t="s">
        <v>37</v>
      </c>
      <c r="F183" s="6" t="s">
        <v>44</v>
      </c>
      <c r="H183" s="21" t="s">
        <v>30</v>
      </c>
      <c r="I183" s="7">
        <v>700</v>
      </c>
      <c r="J183" s="7" t="s">
        <v>31</v>
      </c>
    </row>
    <row r="184" spans="1:10" x14ac:dyDescent="0.25">
      <c r="A184" s="10">
        <v>12</v>
      </c>
      <c r="B184" s="10">
        <v>0</v>
      </c>
      <c r="C184" s="10">
        <v>0</v>
      </c>
      <c r="D184" s="10">
        <f>(I184*I183)*(EXP(-I185*B184)-EXP(-I184*B184))/(I186*(I184-I185))</f>
        <v>0</v>
      </c>
      <c r="E184" s="10">
        <f>D184-C184</f>
        <v>0</v>
      </c>
      <c r="F184" s="10">
        <f>C185*(B185-B184)/2</f>
        <v>3.395</v>
      </c>
      <c r="H184" s="22" t="s">
        <v>32</v>
      </c>
      <c r="I184" s="10">
        <v>1.5004530989334228</v>
      </c>
      <c r="J184" s="10" t="s">
        <v>35</v>
      </c>
    </row>
    <row r="185" spans="1:10" x14ac:dyDescent="0.25">
      <c r="A185" s="10">
        <v>12</v>
      </c>
      <c r="B185" s="10">
        <v>0.5</v>
      </c>
      <c r="C185" s="10">
        <v>13.58</v>
      </c>
      <c r="D185" s="10">
        <f>(I184*I183)*(EXP(-I185*B185)-EXP(-I184*B185))/(I186*(I184-I185))</f>
        <v>13.583491757323273</v>
      </c>
      <c r="E185" s="10">
        <f t="shared" ref="E185:E194" si="22">D185-C185</f>
        <v>3.4917573232728927E-3</v>
      </c>
      <c r="F185" s="25">
        <f>(C185+C186)*(B186-B185)/2</f>
        <v>8.0250000000000004</v>
      </c>
      <c r="H185" s="22" t="s">
        <v>33</v>
      </c>
      <c r="I185" s="10">
        <v>0.23047542090798667</v>
      </c>
      <c r="J185" s="10" t="s">
        <v>35</v>
      </c>
    </row>
    <row r="186" spans="1:10" x14ac:dyDescent="0.25">
      <c r="A186" s="10">
        <v>12</v>
      </c>
      <c r="B186" s="10">
        <v>1</v>
      </c>
      <c r="C186" s="10">
        <v>18.52</v>
      </c>
      <c r="D186" s="10">
        <f>(I184*I183)*(EXP(-I185*B186)-EXP(-I184*B186))/(I186*(I184-I185))</f>
        <v>18.51992055571316</v>
      </c>
      <c r="E186" s="10">
        <f t="shared" si="22"/>
        <v>-7.9444286839702727E-5</v>
      </c>
      <c r="F186" s="25">
        <f t="shared" ref="F186:F192" si="23">(C186+C187)*(B187-B186)/2</f>
        <v>9.5175000000000001</v>
      </c>
      <c r="H186" s="22" t="s">
        <v>34</v>
      </c>
      <c r="I186" s="10">
        <v>25.504560964737585</v>
      </c>
      <c r="J186" s="10" t="s">
        <v>22</v>
      </c>
    </row>
    <row r="187" spans="1:10" x14ac:dyDescent="0.25">
      <c r="A187" s="10">
        <v>12</v>
      </c>
      <c r="B187" s="10">
        <v>1.5</v>
      </c>
      <c r="C187" s="10">
        <v>19.55</v>
      </c>
      <c r="D187" s="10">
        <f>(I184*I183)*(EXP(-I185*B187)-EXP(-I184*B187))/(I186*(I184-I185))</f>
        <v>19.533620216957729</v>
      </c>
      <c r="E187" s="10">
        <f t="shared" si="22"/>
        <v>-1.6379783042271612E-2</v>
      </c>
      <c r="F187" s="25">
        <f t="shared" si="23"/>
        <v>9.5949999999999989</v>
      </c>
    </row>
    <row r="188" spans="1:10" x14ac:dyDescent="0.25">
      <c r="A188" s="10">
        <v>12</v>
      </c>
      <c r="B188" s="10">
        <v>2</v>
      </c>
      <c r="C188" s="10">
        <v>18.829999999999998</v>
      </c>
      <c r="D188" s="10">
        <f>(I184*I183)*(EXP(-I185*B188)-EXP(-I184*B188))/(I186*(I184-I185))</f>
        <v>18.838186083222482</v>
      </c>
      <c r="E188" s="10">
        <f t="shared" si="22"/>
        <v>8.1860832224833757E-3</v>
      </c>
      <c r="F188" s="25">
        <f t="shared" si="23"/>
        <v>17.335000000000001</v>
      </c>
      <c r="H188" s="10" t="s">
        <v>36</v>
      </c>
      <c r="I188" s="23">
        <f>SUMSQ(E184:E194)</f>
        <v>4.2954963295571214E-3</v>
      </c>
    </row>
    <row r="189" spans="1:10" x14ac:dyDescent="0.25">
      <c r="A189" s="10">
        <v>12</v>
      </c>
      <c r="B189" s="10">
        <v>3</v>
      </c>
      <c r="C189" s="10">
        <v>15.84</v>
      </c>
      <c r="D189" s="10">
        <f>(I184*I183)*(EXP(-I185*B189)-EXP(-I184*B189))/(I186*(I184-I185))</f>
        <v>15.881675015282964</v>
      </c>
      <c r="E189" s="10">
        <f t="shared" si="22"/>
        <v>4.1675015282963912E-2</v>
      </c>
      <c r="F189" s="25">
        <f t="shared" si="23"/>
        <v>14.35</v>
      </c>
      <c r="H189" s="10" t="s">
        <v>39</v>
      </c>
      <c r="I189" s="23">
        <f>I188/(COUNT(B184:B194)-COUNT(I184:I186))</f>
        <v>5.3693704119464017E-4</v>
      </c>
    </row>
    <row r="190" spans="1:10" ht="12.75" x14ac:dyDescent="0.25">
      <c r="A190" s="10">
        <v>12</v>
      </c>
      <c r="B190" s="10">
        <v>4</v>
      </c>
      <c r="C190" s="10">
        <v>12.86</v>
      </c>
      <c r="D190" s="10">
        <f>(I184*I183)*(EXP(-I185*B190)-EXP(-I184*B190))/(I186*(I184-I185))</f>
        <v>12.817985043830046</v>
      </c>
      <c r="E190" s="10">
        <f t="shared" si="22"/>
        <v>-4.2014956169953876E-2</v>
      </c>
      <c r="F190" s="25">
        <f t="shared" si="23"/>
        <v>21</v>
      </c>
      <c r="H190" s="10" t="s">
        <v>41</v>
      </c>
      <c r="I190" s="24">
        <f t="array" ref="I190">1-(I188/SUMSQ(C184:C194,-AVERAGE(C184:C194)))</f>
        <v>0.99999774161252974</v>
      </c>
    </row>
    <row r="191" spans="1:10" x14ac:dyDescent="0.25">
      <c r="A191" s="10">
        <v>12</v>
      </c>
      <c r="B191" s="10">
        <v>6</v>
      </c>
      <c r="C191" s="10">
        <v>8.14</v>
      </c>
      <c r="D191" s="10">
        <f>(I184*I183)*(EXP(-I185*B191)-EXP(-I184*B191))/(I186*(I184-I185))</f>
        <v>8.1307046175832962</v>
      </c>
      <c r="E191" s="10">
        <f t="shared" si="22"/>
        <v>-9.2953824167043564E-3</v>
      </c>
      <c r="F191" s="25">
        <f t="shared" si="23"/>
        <v>13.27</v>
      </c>
      <c r="H191" s="10" t="s">
        <v>42</v>
      </c>
      <c r="I191" s="10">
        <f>2.3*LOG10(I184/I185)/(I184-I185)</f>
        <v>1.4734707474567752</v>
      </c>
    </row>
    <row r="192" spans="1:10" x14ac:dyDescent="0.25">
      <c r="A192" s="10">
        <v>12</v>
      </c>
      <c r="B192" s="10">
        <v>8</v>
      </c>
      <c r="C192" s="10">
        <v>5.13</v>
      </c>
      <c r="D192" s="10">
        <f>(I184*I183)*(EXP(-I185*B192)-EXP(-I184*B192))/(I186*(I184-I185))</f>
        <v>5.1302212136058305</v>
      </c>
      <c r="E192" s="10">
        <f t="shared" si="22"/>
        <v>2.2121360583060579E-4</v>
      </c>
      <c r="F192" s="25">
        <f t="shared" si="23"/>
        <v>8.35</v>
      </c>
      <c r="H192" s="10" t="s">
        <v>43</v>
      </c>
      <c r="I192" s="10">
        <f>(I184*I183)*(EXP(-I185*I191)-EXP(-I184*I191))/(I186*(I184-I185))</f>
        <v>19.535671045703594</v>
      </c>
    </row>
    <row r="193" spans="1:9" x14ac:dyDescent="0.25">
      <c r="A193" s="10">
        <v>12</v>
      </c>
      <c r="B193" s="10">
        <v>10</v>
      </c>
      <c r="C193" s="10">
        <v>3.22</v>
      </c>
      <c r="D193" s="10">
        <f>(I184*I183)*(EXP(-I185*B193)-EXP(-I184*B193))/(I186*(I184-I185))</f>
        <v>3.2356621207208764</v>
      </c>
      <c r="E193" s="10">
        <f t="shared" si="22"/>
        <v>1.5662120720876249E-2</v>
      </c>
      <c r="F193" s="25">
        <f>(C193+C194)*(B194-B193)/2</f>
        <v>5.25</v>
      </c>
      <c r="H193" s="10" t="s">
        <v>44</v>
      </c>
      <c r="I193" s="10">
        <f t="array" ref="I193">SUM(F184:F194)</f>
        <v>118.89538064949642</v>
      </c>
    </row>
    <row r="194" spans="1:9" x14ac:dyDescent="0.25">
      <c r="A194" s="10">
        <v>12</v>
      </c>
      <c r="B194" s="10">
        <v>12</v>
      </c>
      <c r="C194" s="10">
        <v>2.0299999999999998</v>
      </c>
      <c r="D194" s="10">
        <f>(I184*I183)*(EXP(-I185*B194)-EXP(-I184*B194))/(I186*(I184-I185))</f>
        <v>2.0406850298041026</v>
      </c>
      <c r="E194" s="10">
        <f t="shared" si="22"/>
        <v>1.0685029804102797E-2</v>
      </c>
      <c r="F194" s="25">
        <f>C194/I185</f>
        <v>8.8078806494964255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Views>
    <sheetView showGridLines="0" zoomScale="85" zoomScaleNormal="85" workbookViewId="0">
      <selection activeCell="B1" sqref="B1"/>
    </sheetView>
  </sheetViews>
  <sheetFormatPr baseColWidth="10" defaultRowHeight="11.25" x14ac:dyDescent="0.2"/>
  <cols>
    <col min="1" max="7" width="11.42578125" style="1"/>
    <col min="8" max="8" width="5.28515625" style="1" bestFit="1" customWidth="1"/>
    <col min="9" max="9" width="7.140625" style="1" bestFit="1" customWidth="1"/>
    <col min="10" max="10" width="4.42578125" style="1" bestFit="1" customWidth="1"/>
    <col min="11" max="16384" width="11.42578125" style="1"/>
  </cols>
  <sheetData>
    <row r="1" spans="1:12" x14ac:dyDescent="0.2">
      <c r="A1" s="11" t="s">
        <v>2</v>
      </c>
    </row>
    <row r="2" spans="1:12" x14ac:dyDescent="0.2">
      <c r="A2" s="7" t="s">
        <v>5</v>
      </c>
      <c r="B2" s="7">
        <v>0</v>
      </c>
      <c r="C2" s="7">
        <v>0.5</v>
      </c>
      <c r="D2" s="7">
        <v>1</v>
      </c>
      <c r="E2" s="7">
        <v>1.5</v>
      </c>
      <c r="F2" s="7">
        <v>2</v>
      </c>
      <c r="G2" s="7">
        <v>3</v>
      </c>
      <c r="H2" s="7">
        <v>4</v>
      </c>
      <c r="I2" s="7">
        <v>6</v>
      </c>
      <c r="J2" s="7">
        <v>8</v>
      </c>
      <c r="K2" s="7">
        <v>10</v>
      </c>
      <c r="L2" s="7">
        <v>12</v>
      </c>
    </row>
    <row r="3" spans="1:12" x14ac:dyDescent="0.2">
      <c r="A3" s="12">
        <v>1</v>
      </c>
      <c r="B3" s="12">
        <v>0</v>
      </c>
      <c r="C3" s="12">
        <v>18.7</v>
      </c>
      <c r="D3" s="12">
        <v>21.3</v>
      </c>
      <c r="E3" s="12">
        <v>20.100000000000001</v>
      </c>
      <c r="F3" s="12">
        <v>18.2</v>
      </c>
      <c r="G3" s="12">
        <v>14.6</v>
      </c>
      <c r="H3" s="12">
        <v>11.6</v>
      </c>
      <c r="I3" s="12">
        <v>7.31</v>
      </c>
      <c r="J3" s="12">
        <v>4.6100000000000003</v>
      </c>
      <c r="K3" s="12">
        <v>2.91</v>
      </c>
      <c r="L3" s="12">
        <v>1.83</v>
      </c>
    </row>
    <row r="4" spans="1:12" x14ac:dyDescent="0.2">
      <c r="A4" s="12">
        <v>2</v>
      </c>
      <c r="B4" s="12">
        <v>0</v>
      </c>
      <c r="C4" s="12">
        <v>19.45</v>
      </c>
      <c r="D4" s="12">
        <v>22.15</v>
      </c>
      <c r="E4" s="12">
        <v>20.9</v>
      </c>
      <c r="F4" s="12">
        <v>18.93</v>
      </c>
      <c r="G4" s="12">
        <v>15.18</v>
      </c>
      <c r="H4" s="12">
        <v>12.06</v>
      </c>
      <c r="I4" s="12">
        <v>7.6</v>
      </c>
      <c r="J4" s="12">
        <v>4.79</v>
      </c>
      <c r="K4" s="12">
        <v>3.03</v>
      </c>
      <c r="L4" s="12">
        <v>1.9</v>
      </c>
    </row>
    <row r="5" spans="1:12" x14ac:dyDescent="0.2">
      <c r="A5" s="12">
        <v>3</v>
      </c>
      <c r="B5" s="12">
        <v>0</v>
      </c>
      <c r="C5" s="12">
        <v>17.95</v>
      </c>
      <c r="D5" s="12">
        <v>20.45</v>
      </c>
      <c r="E5" s="12">
        <v>19.3</v>
      </c>
      <c r="F5" s="12">
        <v>17.47</v>
      </c>
      <c r="G5" s="12">
        <v>14.02</v>
      </c>
      <c r="H5" s="12">
        <v>11.14</v>
      </c>
      <c r="I5" s="12">
        <v>7.02</v>
      </c>
      <c r="J5" s="12">
        <v>4.43</v>
      </c>
      <c r="K5" s="12">
        <v>2.79</v>
      </c>
      <c r="L5" s="12">
        <v>1.76</v>
      </c>
    </row>
    <row r="6" spans="1:12" x14ac:dyDescent="0.2">
      <c r="A6" s="12">
        <v>4</v>
      </c>
      <c r="B6" s="12">
        <v>0</v>
      </c>
      <c r="C6" s="12">
        <v>17.2</v>
      </c>
      <c r="D6" s="12">
        <v>19.600000000000001</v>
      </c>
      <c r="E6" s="12">
        <v>18.489999999999998</v>
      </c>
      <c r="F6" s="12">
        <v>16.739999999999998</v>
      </c>
      <c r="G6" s="12">
        <v>13.43</v>
      </c>
      <c r="H6" s="12">
        <v>10.67</v>
      </c>
      <c r="I6" s="12">
        <v>6.73</v>
      </c>
      <c r="J6" s="12">
        <v>4.24</v>
      </c>
      <c r="K6" s="12">
        <v>2.68</v>
      </c>
      <c r="L6" s="12">
        <v>1.68</v>
      </c>
    </row>
    <row r="7" spans="1:12" x14ac:dyDescent="0.2">
      <c r="A7" s="12">
        <v>5</v>
      </c>
      <c r="B7" s="12">
        <v>0</v>
      </c>
      <c r="C7" s="12">
        <v>20.2</v>
      </c>
      <c r="D7" s="12">
        <v>23</v>
      </c>
      <c r="E7" s="12">
        <v>21.71</v>
      </c>
      <c r="F7" s="12">
        <v>19.66</v>
      </c>
      <c r="G7" s="12">
        <v>15.77</v>
      </c>
      <c r="H7" s="12">
        <v>12.53</v>
      </c>
      <c r="I7" s="12">
        <v>7.89</v>
      </c>
      <c r="J7" s="12">
        <v>4.9800000000000004</v>
      </c>
      <c r="K7" s="12">
        <v>3.14</v>
      </c>
      <c r="L7" s="12">
        <v>1.97</v>
      </c>
    </row>
    <row r="8" spans="1:12" x14ac:dyDescent="0.2">
      <c r="A8" s="12">
        <v>6</v>
      </c>
      <c r="B8" s="12">
        <v>0</v>
      </c>
      <c r="C8" s="12">
        <v>19.64</v>
      </c>
      <c r="D8" s="12">
        <v>22.37</v>
      </c>
      <c r="E8" s="12">
        <v>21.11</v>
      </c>
      <c r="F8" s="12">
        <v>19.11</v>
      </c>
      <c r="G8" s="12">
        <v>15.33</v>
      </c>
      <c r="H8" s="12">
        <v>12.18</v>
      </c>
      <c r="I8" s="12">
        <v>7.68</v>
      </c>
      <c r="J8" s="12">
        <v>4.84</v>
      </c>
      <c r="K8" s="12">
        <v>3.06</v>
      </c>
      <c r="L8" s="12">
        <v>1.92</v>
      </c>
    </row>
    <row r="9" spans="1:12" x14ac:dyDescent="0.2">
      <c r="A9" s="12">
        <v>7</v>
      </c>
      <c r="B9" s="12">
        <v>0</v>
      </c>
      <c r="C9" s="12">
        <v>17.77</v>
      </c>
      <c r="D9" s="12">
        <v>20.239999999999998</v>
      </c>
      <c r="E9" s="12">
        <v>19.100000000000001</v>
      </c>
      <c r="F9" s="12">
        <v>17.29</v>
      </c>
      <c r="G9" s="12">
        <v>13.87</v>
      </c>
      <c r="H9" s="12">
        <v>11.02</v>
      </c>
      <c r="I9" s="12">
        <v>6.94</v>
      </c>
      <c r="J9" s="12">
        <v>4.38</v>
      </c>
      <c r="K9" s="12">
        <v>2.76</v>
      </c>
      <c r="L9" s="12">
        <v>1.74</v>
      </c>
    </row>
    <row r="10" spans="1:12" x14ac:dyDescent="0.2">
      <c r="A10" s="12">
        <v>8</v>
      </c>
      <c r="B10" s="12">
        <v>0</v>
      </c>
      <c r="C10" s="12">
        <v>19.260000000000002</v>
      </c>
      <c r="D10" s="12">
        <v>21.94</v>
      </c>
      <c r="E10" s="12">
        <v>20.7</v>
      </c>
      <c r="F10" s="12">
        <v>18.75</v>
      </c>
      <c r="G10" s="12">
        <v>15.04</v>
      </c>
      <c r="H10" s="12">
        <v>11.95</v>
      </c>
      <c r="I10" s="12">
        <v>7.53</v>
      </c>
      <c r="J10" s="12">
        <v>4.75</v>
      </c>
      <c r="K10" s="12">
        <v>3</v>
      </c>
      <c r="L10" s="12">
        <v>1.88</v>
      </c>
    </row>
    <row r="11" spans="1:12" x14ac:dyDescent="0.2">
      <c r="A11" s="12">
        <v>9</v>
      </c>
      <c r="B11" s="12">
        <v>0</v>
      </c>
      <c r="C11" s="12">
        <v>18.14</v>
      </c>
      <c r="D11" s="12">
        <v>20.66</v>
      </c>
      <c r="E11" s="12">
        <v>19.5</v>
      </c>
      <c r="F11" s="12">
        <v>17.649999999999999</v>
      </c>
      <c r="G11" s="12">
        <v>14.16</v>
      </c>
      <c r="H11" s="12">
        <v>11.25</v>
      </c>
      <c r="I11" s="12">
        <v>7.09</v>
      </c>
      <c r="J11" s="12">
        <v>4.47</v>
      </c>
      <c r="K11" s="12">
        <v>2.82</v>
      </c>
      <c r="L11" s="12">
        <v>1.78</v>
      </c>
    </row>
    <row r="12" spans="1:12" x14ac:dyDescent="0.2">
      <c r="A12" s="12">
        <v>10</v>
      </c>
      <c r="B12" s="12">
        <v>0</v>
      </c>
      <c r="C12" s="12">
        <v>19.43</v>
      </c>
      <c r="D12" s="12">
        <v>22.13</v>
      </c>
      <c r="E12" s="12">
        <v>20.88</v>
      </c>
      <c r="F12" s="12">
        <v>18.91</v>
      </c>
      <c r="G12" s="12">
        <v>15.16</v>
      </c>
      <c r="H12" s="12">
        <v>12.04</v>
      </c>
      <c r="I12" s="12">
        <v>7.58</v>
      </c>
      <c r="J12" s="12">
        <v>4.7699999999999996</v>
      </c>
      <c r="K12" s="12">
        <v>3.01</v>
      </c>
      <c r="L12" s="12">
        <v>1.88</v>
      </c>
    </row>
    <row r="13" spans="1:12" x14ac:dyDescent="0.2">
      <c r="A13" s="12">
        <v>11</v>
      </c>
      <c r="B13" s="12">
        <v>0</v>
      </c>
      <c r="C13" s="12">
        <v>20.18</v>
      </c>
      <c r="D13" s="12">
        <v>22.98</v>
      </c>
      <c r="E13" s="12">
        <v>21.69</v>
      </c>
      <c r="F13" s="12">
        <v>19.64</v>
      </c>
      <c r="G13" s="12">
        <v>15.75</v>
      </c>
      <c r="H13" s="12">
        <v>12.51</v>
      </c>
      <c r="I13" s="12">
        <v>7.87</v>
      </c>
      <c r="J13" s="12">
        <v>4.96</v>
      </c>
      <c r="K13" s="12">
        <v>3.12</v>
      </c>
      <c r="L13" s="12">
        <v>1.95</v>
      </c>
    </row>
    <row r="14" spans="1:12" x14ac:dyDescent="0.2">
      <c r="A14" s="12">
        <v>12</v>
      </c>
      <c r="B14" s="12">
        <v>0</v>
      </c>
      <c r="C14" s="12">
        <v>17.93</v>
      </c>
      <c r="D14" s="12">
        <v>20.43</v>
      </c>
      <c r="E14" s="12">
        <v>19.28</v>
      </c>
      <c r="F14" s="12">
        <v>17.45</v>
      </c>
      <c r="G14" s="12">
        <v>14</v>
      </c>
      <c r="H14" s="12">
        <v>11.12</v>
      </c>
      <c r="I14" s="12">
        <v>7</v>
      </c>
      <c r="J14" s="12">
        <v>4.41</v>
      </c>
      <c r="K14" s="12">
        <v>2.77</v>
      </c>
      <c r="L14" s="12">
        <v>1.74</v>
      </c>
    </row>
    <row r="15" spans="1:12" x14ac:dyDescent="0.2">
      <c r="A15" s="1" t="s">
        <v>28</v>
      </c>
    </row>
    <row r="16" spans="1:12" x14ac:dyDescent="0.2">
      <c r="A16" s="1" t="s">
        <v>28</v>
      </c>
    </row>
    <row r="17" spans="1:10" s="20" customFormat="1" x14ac:dyDescent="0.2">
      <c r="A17" s="19" t="s">
        <v>6</v>
      </c>
    </row>
    <row r="18" spans="1:10" x14ac:dyDescent="0.2">
      <c r="A18" s="1" t="s">
        <v>28</v>
      </c>
    </row>
    <row r="19" spans="1:10" s="2" customFormat="1" x14ac:dyDescent="0.2">
      <c r="A19" s="6" t="s">
        <v>5</v>
      </c>
      <c r="B19" s="6" t="s">
        <v>3</v>
      </c>
      <c r="C19" s="6" t="s">
        <v>4</v>
      </c>
      <c r="D19" s="6" t="s">
        <v>29</v>
      </c>
      <c r="E19" s="6" t="s">
        <v>37</v>
      </c>
      <c r="F19" s="6" t="s">
        <v>44</v>
      </c>
      <c r="H19" s="21" t="s">
        <v>30</v>
      </c>
      <c r="I19" s="7">
        <v>700</v>
      </c>
      <c r="J19" s="7" t="s">
        <v>31</v>
      </c>
    </row>
    <row r="20" spans="1:10" x14ac:dyDescent="0.2">
      <c r="A20" s="7">
        <v>1</v>
      </c>
      <c r="B20" s="7">
        <v>0</v>
      </c>
      <c r="C20" s="7">
        <v>0</v>
      </c>
      <c r="D20" s="10">
        <f>(I20*I19)*(EXP(-I21*B20)-EXP(-I20*B20))/(I22*(I20-I21))</f>
        <v>0</v>
      </c>
      <c r="E20" s="10">
        <f>D20-C20</f>
        <v>0</v>
      </c>
      <c r="F20" s="10">
        <f>C21*(B21-B20)/2</f>
        <v>4.6749999999999998</v>
      </c>
      <c r="G20" s="8"/>
      <c r="H20" s="22" t="s">
        <v>32</v>
      </c>
      <c r="I20" s="26">
        <v>2.7966922547642725</v>
      </c>
      <c r="J20" s="10" t="s">
        <v>35</v>
      </c>
    </row>
    <row r="21" spans="1:10" x14ac:dyDescent="0.2">
      <c r="A21" s="7">
        <v>1</v>
      </c>
      <c r="B21" s="7">
        <v>0.5</v>
      </c>
      <c r="C21" s="7">
        <v>18.7</v>
      </c>
      <c r="D21" s="10">
        <f>(I20*I19)*(EXP(-I21*B21)-EXP(-I20*B21))/(I22*(I20-I21))</f>
        <v>18.699630951817205</v>
      </c>
      <c r="E21" s="10">
        <f t="shared" ref="E21:E30" si="0">D21-C21</f>
        <v>-3.6904818279381857E-4</v>
      </c>
      <c r="F21" s="25">
        <f>(C21+C22)*(B22-B21)/2</f>
        <v>10</v>
      </c>
      <c r="G21" s="8"/>
      <c r="H21" s="22" t="s">
        <v>33</v>
      </c>
      <c r="I21" s="26">
        <v>0.22961012145430201</v>
      </c>
      <c r="J21" s="10" t="s">
        <v>35</v>
      </c>
    </row>
    <row r="22" spans="1:10" x14ac:dyDescent="0.2">
      <c r="A22" s="7">
        <v>1</v>
      </c>
      <c r="B22" s="7">
        <v>1</v>
      </c>
      <c r="C22" s="7">
        <v>21.3</v>
      </c>
      <c r="D22" s="10">
        <f>(I20*I19)*(EXP(-I21*B22)-EXP(-I20*B22))/(I22*(I20-I21))</f>
        <v>21.290372527489932</v>
      </c>
      <c r="E22" s="10">
        <f t="shared" si="0"/>
        <v>-9.6274725100684577E-3</v>
      </c>
      <c r="F22" s="25">
        <f t="shared" ref="F22:F28" si="1">(C22+C23)*(B23-B22)/2</f>
        <v>10.350000000000001</v>
      </c>
      <c r="G22" s="8"/>
      <c r="H22" s="22" t="s">
        <v>34</v>
      </c>
      <c r="I22" s="26">
        <v>26.285502188777667</v>
      </c>
      <c r="J22" s="10" t="s">
        <v>22</v>
      </c>
    </row>
    <row r="23" spans="1:10" x14ac:dyDescent="0.2">
      <c r="A23" s="7">
        <v>1</v>
      </c>
      <c r="B23" s="7">
        <v>1.5</v>
      </c>
      <c r="C23" s="7">
        <v>20.100000000000001</v>
      </c>
      <c r="D23" s="10">
        <f>(I20*I19)*(EXP(-I21*B23)-EXP(-I20*B23))/(I22*(I20-I21))</f>
        <v>20.122110365267179</v>
      </c>
      <c r="E23" s="10">
        <f t="shared" si="0"/>
        <v>2.2110365267177912E-2</v>
      </c>
      <c r="F23" s="25">
        <f t="shared" si="1"/>
        <v>9.5749999999999993</v>
      </c>
      <c r="G23" s="8"/>
      <c r="H23" s="8"/>
      <c r="I23" s="8"/>
      <c r="J23" s="8"/>
    </row>
    <row r="24" spans="1:10" x14ac:dyDescent="0.2">
      <c r="A24" s="7">
        <v>1</v>
      </c>
      <c r="B24" s="7">
        <v>2</v>
      </c>
      <c r="C24" s="7">
        <v>18.2</v>
      </c>
      <c r="D24" s="10">
        <f>(I20*I19)*(EXP(-I21*B24)-EXP(-I20*B24))/(I22*(I20-I21))</f>
        <v>18.221471233574587</v>
      </c>
      <c r="E24" s="10">
        <f t="shared" si="0"/>
        <v>2.1471233574587245E-2</v>
      </c>
      <c r="F24" s="25">
        <f t="shared" si="1"/>
        <v>16.399999999999999</v>
      </c>
      <c r="G24" s="8"/>
      <c r="H24" s="10" t="s">
        <v>36</v>
      </c>
      <c r="I24" s="23">
        <f>SUMSQ(E20:E30)</f>
        <v>3.3694312006640136E-3</v>
      </c>
      <c r="J24" s="8"/>
    </row>
    <row r="25" spans="1:10" x14ac:dyDescent="0.2">
      <c r="A25" s="7">
        <v>1</v>
      </c>
      <c r="B25" s="7">
        <v>3</v>
      </c>
      <c r="C25" s="7">
        <v>14.6</v>
      </c>
      <c r="D25" s="10">
        <f>(I20*I19)*(EXP(-I21*B25)-EXP(-I20*B25))/(I22*(I20-I21))</f>
        <v>14.562468229918018</v>
      </c>
      <c r="E25" s="10">
        <f t="shared" si="0"/>
        <v>-3.7531770081981719E-2</v>
      </c>
      <c r="F25" s="25">
        <f t="shared" si="1"/>
        <v>13.1</v>
      </c>
      <c r="G25" s="8"/>
      <c r="H25" s="10" t="s">
        <v>39</v>
      </c>
      <c r="I25" s="23">
        <f>I24/(COUNT(B20:B30)-COUNT(I20:I22))</f>
        <v>4.211789000830017E-4</v>
      </c>
      <c r="J25" s="8"/>
    </row>
    <row r="26" spans="1:10" ht="12.75" x14ac:dyDescent="0.2">
      <c r="A26" s="7">
        <v>1</v>
      </c>
      <c r="B26" s="7">
        <v>4</v>
      </c>
      <c r="C26" s="7">
        <v>11.6</v>
      </c>
      <c r="D26" s="10">
        <f>(I20*I19)*(EXP(-I21*B26)-EXP(-I20*B26))/(I22*(I20-I21))</f>
        <v>11.579717515891403</v>
      </c>
      <c r="E26" s="10">
        <f t="shared" si="0"/>
        <v>-2.0282484108596677E-2</v>
      </c>
      <c r="F26" s="25">
        <f t="shared" si="1"/>
        <v>18.91</v>
      </c>
      <c r="G26" s="8"/>
      <c r="H26" s="10" t="s">
        <v>41</v>
      </c>
      <c r="I26" s="24">
        <f t="array" ref="I26">1-(I24/SUMSQ(C20:C30,-AVERAGE(C20:C30)))</f>
        <v>0.99999839104633637</v>
      </c>
      <c r="J26" s="8"/>
    </row>
    <row r="27" spans="1:10" x14ac:dyDescent="0.2">
      <c r="A27" s="7">
        <v>1</v>
      </c>
      <c r="B27" s="7">
        <v>6</v>
      </c>
      <c r="C27" s="7">
        <v>7.31</v>
      </c>
      <c r="D27" s="10">
        <f>(I20*I19)*(EXP(-I21*B27)-EXP(-I20*B27))/(I22*(I20-I21))</f>
        <v>7.3160410844744783</v>
      </c>
      <c r="E27" s="10">
        <f t="shared" si="0"/>
        <v>6.0410844744787084E-3</v>
      </c>
      <c r="F27" s="25">
        <f t="shared" si="1"/>
        <v>11.92</v>
      </c>
      <c r="G27" s="8"/>
      <c r="H27" s="10" t="s">
        <v>42</v>
      </c>
      <c r="I27" s="10">
        <f>2.3*LOG10(I20/I21)/(I20-I21)</f>
        <v>0.97270101557647226</v>
      </c>
      <c r="J27" s="8"/>
    </row>
    <row r="28" spans="1:10" x14ac:dyDescent="0.2">
      <c r="A28" s="7">
        <v>1</v>
      </c>
      <c r="B28" s="7">
        <v>8</v>
      </c>
      <c r="C28" s="7">
        <v>4.6100000000000003</v>
      </c>
      <c r="D28" s="10">
        <f>(I20*I19)*(EXP(-I21*B28)-EXP(-I20*B28))/(I22*(I20-I21))</f>
        <v>4.6221007366202747</v>
      </c>
      <c r="E28" s="10">
        <f t="shared" si="0"/>
        <v>1.2100736620274333E-2</v>
      </c>
      <c r="F28" s="25">
        <f t="shared" si="1"/>
        <v>7.5200000000000005</v>
      </c>
      <c r="G28" s="8"/>
      <c r="H28" s="10" t="s">
        <v>43</v>
      </c>
      <c r="I28" s="10">
        <f>(I20*I19)*(EXP(-I21*I27)-EXP(-I20*I27))/(I22*(I20-I21))</f>
        <v>21.294937893796025</v>
      </c>
      <c r="J28" s="8"/>
    </row>
    <row r="29" spans="1:10" x14ac:dyDescent="0.2">
      <c r="A29" s="7">
        <v>1</v>
      </c>
      <c r="B29" s="7">
        <v>10</v>
      </c>
      <c r="C29" s="7">
        <v>2.91</v>
      </c>
      <c r="D29" s="10">
        <f>(I20*I19)*(EXP(-I21*B29)-EXP(-I20*B29))/(I22*(I20-I21))</f>
        <v>2.9201327130800045</v>
      </c>
      <c r="E29" s="10">
        <f t="shared" si="0"/>
        <v>1.0132713080004407E-2</v>
      </c>
      <c r="F29" s="25">
        <f>(C29+C30)*(B30-B29)/2</f>
        <v>4.74</v>
      </c>
      <c r="G29" s="8"/>
      <c r="H29" s="10" t="s">
        <v>44</v>
      </c>
      <c r="I29" s="10">
        <f t="array" ref="I29">SUM(F20:F30)</f>
        <v>115.16003193243034</v>
      </c>
      <c r="J29" s="8"/>
    </row>
    <row r="30" spans="1:10" x14ac:dyDescent="0.2">
      <c r="A30" s="7">
        <v>1</v>
      </c>
      <c r="B30" s="7">
        <v>12</v>
      </c>
      <c r="C30" s="7">
        <v>1.83</v>
      </c>
      <c r="D30" s="10">
        <f>(I20*I19)*(EXP(-I21*B30)-EXP(-I20*B30))/(I22*(I20-I21))</f>
        <v>1.8448700142522869</v>
      </c>
      <c r="E30" s="10">
        <f t="shared" si="0"/>
        <v>1.4870014252286845E-2</v>
      </c>
      <c r="F30" s="25">
        <f>C30/I21</f>
        <v>7.9700319324303592</v>
      </c>
      <c r="G30" s="8"/>
      <c r="H30" s="8"/>
      <c r="I30" s="8"/>
      <c r="J30" s="8"/>
    </row>
    <row r="31" spans="1:10" x14ac:dyDescent="0.2">
      <c r="A31" s="1" t="s">
        <v>28</v>
      </c>
    </row>
    <row r="32" spans="1:10" s="20" customFormat="1" x14ac:dyDescent="0.2">
      <c r="A32" s="19" t="s">
        <v>7</v>
      </c>
    </row>
    <row r="33" spans="1:10" x14ac:dyDescent="0.2">
      <c r="A33" s="1" t="s">
        <v>28</v>
      </c>
    </row>
    <row r="34" spans="1:10" s="2" customFormat="1" x14ac:dyDescent="0.2">
      <c r="A34" s="6" t="s">
        <v>5</v>
      </c>
      <c r="B34" s="6" t="s">
        <v>3</v>
      </c>
      <c r="C34" s="6" t="s">
        <v>4</v>
      </c>
      <c r="D34" s="6" t="s">
        <v>29</v>
      </c>
      <c r="E34" s="6" t="s">
        <v>37</v>
      </c>
      <c r="F34" s="6" t="s">
        <v>44</v>
      </c>
      <c r="H34" s="21" t="s">
        <v>30</v>
      </c>
      <c r="I34" s="7">
        <v>700</v>
      </c>
      <c r="J34" s="7" t="s">
        <v>31</v>
      </c>
    </row>
    <row r="35" spans="1:10" x14ac:dyDescent="0.2">
      <c r="A35" s="7">
        <v>2</v>
      </c>
      <c r="B35" s="7">
        <v>0</v>
      </c>
      <c r="C35" s="7">
        <v>0</v>
      </c>
      <c r="D35" s="10">
        <f>(I35*I34)*(EXP(-I36*B35)-EXP(-I35*B35))/(I37*(I35-I36))</f>
        <v>0</v>
      </c>
      <c r="E35" s="10">
        <f>D35-C35</f>
        <v>0</v>
      </c>
      <c r="F35" s="10">
        <f>C36*(B36-B35)/2</f>
        <v>4.8624999999999998</v>
      </c>
      <c r="G35" s="8"/>
      <c r="H35" s="22" t="s">
        <v>32</v>
      </c>
      <c r="I35" s="26">
        <v>2.7974747373110476</v>
      </c>
      <c r="J35" s="10" t="s">
        <v>35</v>
      </c>
    </row>
    <row r="36" spans="1:10" x14ac:dyDescent="0.2">
      <c r="A36" s="7">
        <v>2</v>
      </c>
      <c r="B36" s="7">
        <v>0.5</v>
      </c>
      <c r="C36" s="7">
        <v>19.45</v>
      </c>
      <c r="D36" s="10">
        <f>(I35*I34)*(EXP(-I36*B36)-EXP(-I35*B36))/(I37*(I35-I36))</f>
        <v>19.448933632263202</v>
      </c>
      <c r="E36" s="10">
        <f t="shared" ref="E36:E45" si="2">D36-C36</f>
        <v>-1.0663677367972468E-3</v>
      </c>
      <c r="F36" s="25">
        <f>(C36+C37)*(B37-B36)/2</f>
        <v>10.399999999999999</v>
      </c>
      <c r="G36" s="8"/>
      <c r="H36" s="22" t="s">
        <v>33</v>
      </c>
      <c r="I36" s="26">
        <v>0.2296562854284121</v>
      </c>
      <c r="J36" s="10" t="s">
        <v>35</v>
      </c>
    </row>
    <row r="37" spans="1:10" x14ac:dyDescent="0.2">
      <c r="A37" s="7">
        <v>2</v>
      </c>
      <c r="B37" s="7">
        <v>1</v>
      </c>
      <c r="C37" s="7">
        <v>22.15</v>
      </c>
      <c r="D37" s="10">
        <f>(I35*I34)*(EXP(-I36*B37)-EXP(-I35*B37))/(I37*(I35-I36))</f>
        <v>22.141208020376926</v>
      </c>
      <c r="E37" s="10">
        <f t="shared" si="2"/>
        <v>-8.7919796230728764E-3</v>
      </c>
      <c r="F37" s="25">
        <f t="shared" ref="F37:F43" si="3">(C37+C38)*(B38-B37)/2</f>
        <v>10.762499999999999</v>
      </c>
      <c r="G37" s="8"/>
      <c r="H37" s="22" t="s">
        <v>34</v>
      </c>
      <c r="I37" s="26">
        <v>25.275612981276524</v>
      </c>
      <c r="J37" s="10" t="s">
        <v>22</v>
      </c>
    </row>
    <row r="38" spans="1:10" x14ac:dyDescent="0.2">
      <c r="A38" s="7">
        <v>2</v>
      </c>
      <c r="B38" s="7">
        <v>1.5</v>
      </c>
      <c r="C38" s="7">
        <v>20.9</v>
      </c>
      <c r="D38" s="10">
        <f>(I35*I34)*(EXP(-I36*B38)-EXP(-I35*B38))/(I37*(I35-I36))</f>
        <v>20.92499651968609</v>
      </c>
      <c r="E38" s="10">
        <f t="shared" si="2"/>
        <v>2.499651968609129E-2</v>
      </c>
      <c r="F38" s="25">
        <f t="shared" si="3"/>
        <v>9.9574999999999996</v>
      </c>
      <c r="G38" s="8"/>
      <c r="H38" s="8"/>
      <c r="I38" s="8"/>
      <c r="J38" s="8"/>
    </row>
    <row r="39" spans="1:10" x14ac:dyDescent="0.2">
      <c r="A39" s="7">
        <v>2</v>
      </c>
      <c r="B39" s="7">
        <v>2</v>
      </c>
      <c r="C39" s="7">
        <v>18.93</v>
      </c>
      <c r="D39" s="10">
        <f>(I35*I34)*(EXP(-I36*B39)-EXP(-I35*B39))/(I37*(I35-I36))</f>
        <v>18.947793992889416</v>
      </c>
      <c r="E39" s="10">
        <f t="shared" si="2"/>
        <v>1.7793992889416188E-2</v>
      </c>
      <c r="F39" s="25">
        <f t="shared" si="3"/>
        <v>17.055</v>
      </c>
      <c r="G39" s="8"/>
      <c r="H39" s="10" t="s">
        <v>36</v>
      </c>
      <c r="I39" s="23">
        <f>SUMSQ(E35:E45)</f>
        <v>3.44916955634082E-3</v>
      </c>
      <c r="J39" s="8"/>
    </row>
    <row r="40" spans="1:10" x14ac:dyDescent="0.2">
      <c r="A40" s="7">
        <v>2</v>
      </c>
      <c r="B40" s="7">
        <v>3</v>
      </c>
      <c r="C40" s="7">
        <v>15.18</v>
      </c>
      <c r="D40" s="10">
        <f>(I35*I34)*(EXP(-I36*B40)-EXP(-I35*B40))/(I37*(I35-I36))</f>
        <v>15.142124144104162</v>
      </c>
      <c r="E40" s="10">
        <f t="shared" si="2"/>
        <v>-3.7875855895837418E-2</v>
      </c>
      <c r="F40" s="25">
        <f t="shared" si="3"/>
        <v>13.620000000000001</v>
      </c>
      <c r="G40" s="8"/>
      <c r="H40" s="10" t="s">
        <v>39</v>
      </c>
      <c r="I40" s="23">
        <f>I39/(COUNT(B35:B45)-COUNT(I35:I37))</f>
        <v>4.311461945426025E-4</v>
      </c>
      <c r="J40" s="8"/>
    </row>
    <row r="41" spans="1:10" ht="12.75" x14ac:dyDescent="0.2">
      <c r="A41" s="7">
        <v>2</v>
      </c>
      <c r="B41" s="7">
        <v>4</v>
      </c>
      <c r="C41" s="7">
        <v>12.06</v>
      </c>
      <c r="D41" s="10">
        <f>(I35*I34)*(EXP(-I36*B41)-EXP(-I35*B41))/(I37*(I35-I36))</f>
        <v>12.040079057273269</v>
      </c>
      <c r="E41" s="10">
        <f t="shared" si="2"/>
        <v>-1.9920942726731283E-2</v>
      </c>
      <c r="F41" s="25">
        <f t="shared" si="3"/>
        <v>19.66</v>
      </c>
      <c r="G41" s="8"/>
      <c r="H41" s="10" t="s">
        <v>41</v>
      </c>
      <c r="I41" s="24">
        <f t="array" ref="I41">1-(I39/SUMSQ(C35:C45,-AVERAGE(C35:C45)))</f>
        <v>0.99999847694353017</v>
      </c>
      <c r="J41" s="8"/>
    </row>
    <row r="42" spans="1:10" x14ac:dyDescent="0.2">
      <c r="A42" s="7">
        <v>2</v>
      </c>
      <c r="B42" s="7">
        <v>6</v>
      </c>
      <c r="C42" s="7">
        <v>7.6</v>
      </c>
      <c r="D42" s="10">
        <f>(I35*I34)*(EXP(-I36*B42)-EXP(-I35*B42))/(I37*(I35-I36))</f>
        <v>7.6061934681470369</v>
      </c>
      <c r="E42" s="10">
        <f t="shared" si="2"/>
        <v>6.193468147037251E-3</v>
      </c>
      <c r="F42" s="25">
        <f t="shared" si="3"/>
        <v>12.39</v>
      </c>
      <c r="G42" s="8"/>
      <c r="H42" s="10" t="s">
        <v>42</v>
      </c>
      <c r="I42" s="10">
        <f>2.3*LOG10(I35/I36)/(I35-I36)</f>
        <v>0.97245271520058241</v>
      </c>
      <c r="J42" s="8"/>
    </row>
    <row r="43" spans="1:10" x14ac:dyDescent="0.2">
      <c r="A43" s="7">
        <v>2</v>
      </c>
      <c r="B43" s="7">
        <v>8</v>
      </c>
      <c r="C43" s="7">
        <v>4.79</v>
      </c>
      <c r="D43" s="10">
        <f>(I35*I34)*(EXP(-I36*B43)-EXP(-I35*B43))/(I37*(I35-I36))</f>
        <v>4.8049684533546495</v>
      </c>
      <c r="E43" s="10">
        <f t="shared" si="2"/>
        <v>1.4968453354649469E-2</v>
      </c>
      <c r="F43" s="25">
        <f t="shared" si="3"/>
        <v>7.82</v>
      </c>
      <c r="G43" s="8"/>
      <c r="H43" s="10" t="s">
        <v>43</v>
      </c>
      <c r="I43" s="10">
        <f>(I35*I34)*(EXP(-I36*I42)-EXP(-I35*I42))/(I37*(I35-I36))</f>
        <v>22.146047609235168</v>
      </c>
      <c r="J43" s="8"/>
    </row>
    <row r="44" spans="1:10" x14ac:dyDescent="0.2">
      <c r="A44" s="7">
        <v>2</v>
      </c>
      <c r="B44" s="7">
        <v>10</v>
      </c>
      <c r="C44" s="7">
        <v>3.03</v>
      </c>
      <c r="D44" s="10">
        <f>(I35*I34)*(EXP(-I36*B44)-EXP(-I35*B44))/(I37*(I35-I36))</f>
        <v>3.0353838997112179</v>
      </c>
      <c r="E44" s="10">
        <f t="shared" si="2"/>
        <v>5.3838997112181097E-3</v>
      </c>
      <c r="F44" s="25">
        <f>(C44+C45)*(B45-B44)/2</f>
        <v>4.93</v>
      </c>
      <c r="G44" s="8"/>
      <c r="H44" s="10" t="s">
        <v>44</v>
      </c>
      <c r="I44" s="10">
        <f t="array" ref="I44">SUM(F35:F45)</f>
        <v>119.73073317737918</v>
      </c>
      <c r="J44" s="8"/>
    </row>
    <row r="45" spans="1:10" x14ac:dyDescent="0.2">
      <c r="A45" s="7">
        <v>2</v>
      </c>
      <c r="B45" s="7">
        <v>12</v>
      </c>
      <c r="C45" s="7">
        <v>1.9</v>
      </c>
      <c r="D45" s="10">
        <f>(I35*I34)*(EXP(-I36*B45)-EXP(-I35*B45))/(I37*(I35-I36))</f>
        <v>1.9175059102176772</v>
      </c>
      <c r="E45" s="10">
        <f t="shared" si="2"/>
        <v>1.7505910217677334E-2</v>
      </c>
      <c r="F45" s="25">
        <f>C45/I36</f>
        <v>8.2732331773791721</v>
      </c>
      <c r="G45" s="8"/>
      <c r="H45" s="8"/>
      <c r="I45" s="8"/>
      <c r="J45" s="8"/>
    </row>
    <row r="46" spans="1:10" x14ac:dyDescent="0.2">
      <c r="A46" s="1" t="s">
        <v>28</v>
      </c>
    </row>
    <row r="47" spans="1:10" s="20" customFormat="1" x14ac:dyDescent="0.2">
      <c r="A47" s="19" t="s">
        <v>8</v>
      </c>
    </row>
    <row r="48" spans="1:10" x14ac:dyDescent="0.2">
      <c r="A48" s="1" t="s">
        <v>28</v>
      </c>
    </row>
    <row r="49" spans="1:10" s="2" customFormat="1" x14ac:dyDescent="0.2">
      <c r="A49" s="6" t="s">
        <v>5</v>
      </c>
      <c r="B49" s="6" t="s">
        <v>3</v>
      </c>
      <c r="C49" s="6" t="s">
        <v>4</v>
      </c>
      <c r="D49" s="6" t="s">
        <v>29</v>
      </c>
      <c r="E49" s="6" t="s">
        <v>37</v>
      </c>
      <c r="F49" s="6" t="s">
        <v>44</v>
      </c>
      <c r="H49" s="21" t="s">
        <v>30</v>
      </c>
      <c r="I49" s="7">
        <v>700</v>
      </c>
      <c r="J49" s="7" t="s">
        <v>31</v>
      </c>
    </row>
    <row r="50" spans="1:10" x14ac:dyDescent="0.2">
      <c r="A50" s="7">
        <v>3</v>
      </c>
      <c r="B50" s="7">
        <v>0</v>
      </c>
      <c r="C50" s="7">
        <v>0</v>
      </c>
      <c r="D50" s="10">
        <f>(I50*I49)*(EXP(-I51*B50)-EXP(-I50*B50))/(I52*(I50-I51))</f>
        <v>0</v>
      </c>
      <c r="E50" s="10">
        <f>D50-C50</f>
        <v>0</v>
      </c>
      <c r="F50" s="10">
        <f>C51*(B51-B50)/2</f>
        <v>4.4874999999999998</v>
      </c>
      <c r="G50" s="8"/>
      <c r="H50" s="22" t="s">
        <v>32</v>
      </c>
      <c r="I50" s="26">
        <v>2.795817139991966</v>
      </c>
      <c r="J50" s="10" t="s">
        <v>35</v>
      </c>
    </row>
    <row r="51" spans="1:10" x14ac:dyDescent="0.2">
      <c r="A51" s="7">
        <v>3</v>
      </c>
      <c r="B51" s="7">
        <v>0.5</v>
      </c>
      <c r="C51" s="7">
        <v>17.95</v>
      </c>
      <c r="D51" s="10">
        <f>(I50*I49)*(EXP(-I51*B51)-EXP(-I50*B51))/(I52*(I50-I51))</f>
        <v>17.950308944974438</v>
      </c>
      <c r="E51" s="10">
        <f t="shared" ref="E51:E60" si="4">D51-C51</f>
        <v>3.0894497443867408E-4</v>
      </c>
      <c r="F51" s="25">
        <f>(C51+C52)*(B52-B51)/2</f>
        <v>9.6</v>
      </c>
      <c r="G51" s="8"/>
      <c r="H51" s="22" t="s">
        <v>33</v>
      </c>
      <c r="I51" s="26">
        <v>0.2295615704434037</v>
      </c>
      <c r="J51" s="10" t="s">
        <v>35</v>
      </c>
    </row>
    <row r="52" spans="1:10" x14ac:dyDescent="0.2">
      <c r="A52" s="7">
        <v>3</v>
      </c>
      <c r="B52" s="7">
        <v>1</v>
      </c>
      <c r="C52" s="7">
        <v>20.45</v>
      </c>
      <c r="D52" s="10">
        <f>(I50*I49)*(EXP(-I51*B52)-EXP(-I50*B52))/(I52*(I50-I51))</f>
        <v>20.439564625238301</v>
      </c>
      <c r="E52" s="10">
        <f t="shared" si="4"/>
        <v>-1.0435374761698313E-2</v>
      </c>
      <c r="F52" s="25">
        <f t="shared" ref="F52:F58" si="5">(C52+C53)*(B53-B52)/2</f>
        <v>9.9375</v>
      </c>
      <c r="G52" s="8"/>
      <c r="H52" s="22" t="s">
        <v>34</v>
      </c>
      <c r="I52" s="26">
        <v>27.379345848310706</v>
      </c>
      <c r="J52" s="10" t="s">
        <v>22</v>
      </c>
    </row>
    <row r="53" spans="1:10" x14ac:dyDescent="0.2">
      <c r="A53" s="7">
        <v>3</v>
      </c>
      <c r="B53" s="7">
        <v>1.5</v>
      </c>
      <c r="C53" s="7">
        <v>19.3</v>
      </c>
      <c r="D53" s="10">
        <f>(I50*I49)*(EXP(-I51*B53)-EXP(-I50*B53))/(I52*(I50-I51))</f>
        <v>19.319265058520593</v>
      </c>
      <c r="E53" s="10">
        <f t="shared" si="4"/>
        <v>1.9265058520591793E-2</v>
      </c>
      <c r="F53" s="25">
        <f t="shared" si="5"/>
        <v>9.192499999999999</v>
      </c>
      <c r="G53" s="8"/>
      <c r="H53" s="8"/>
      <c r="I53" s="8"/>
      <c r="J53" s="8"/>
    </row>
    <row r="54" spans="1:10" x14ac:dyDescent="0.2">
      <c r="A54" s="7">
        <v>3</v>
      </c>
      <c r="B54" s="7">
        <v>2</v>
      </c>
      <c r="C54" s="7">
        <v>17.47</v>
      </c>
      <c r="D54" s="10">
        <f>(I50*I49)*(EXP(-I51*B54)-EXP(-I50*B54))/(I52*(I50-I51))</f>
        <v>17.495183638325912</v>
      </c>
      <c r="E54" s="10">
        <f t="shared" si="4"/>
        <v>2.5183638325913194E-2</v>
      </c>
      <c r="F54" s="25">
        <f t="shared" si="5"/>
        <v>15.744999999999999</v>
      </c>
      <c r="G54" s="8"/>
      <c r="H54" s="10" t="s">
        <v>36</v>
      </c>
      <c r="I54" s="23">
        <f>SUMSQ(E50:E60)</f>
        <v>3.4117712197558572E-3</v>
      </c>
      <c r="J54" s="8"/>
    </row>
    <row r="55" spans="1:10" x14ac:dyDescent="0.2">
      <c r="A55" s="7">
        <v>3</v>
      </c>
      <c r="B55" s="7">
        <v>3</v>
      </c>
      <c r="C55" s="7">
        <v>14.02</v>
      </c>
      <c r="D55" s="10">
        <f>(I50*I49)*(EXP(-I51*B55)-EXP(-I50*B55))/(I52*(I50-I51))</f>
        <v>13.982824694339632</v>
      </c>
      <c r="E55" s="10">
        <f t="shared" si="4"/>
        <v>-3.7175305660367641E-2</v>
      </c>
      <c r="F55" s="25">
        <f t="shared" si="5"/>
        <v>12.58</v>
      </c>
      <c r="G55" s="8"/>
      <c r="H55" s="10" t="s">
        <v>39</v>
      </c>
      <c r="I55" s="23">
        <f>I54/(COUNT(B50:B60)-COUNT(I50:I52))</f>
        <v>4.2647140246948216E-4</v>
      </c>
      <c r="J55" s="8"/>
    </row>
    <row r="56" spans="1:10" ht="12.75" x14ac:dyDescent="0.2">
      <c r="A56" s="7">
        <v>3</v>
      </c>
      <c r="B56" s="7">
        <v>4</v>
      </c>
      <c r="C56" s="7">
        <v>11.14</v>
      </c>
      <c r="D56" s="10">
        <f>(I50*I49)*(EXP(-I51*B56)-EXP(-I50*B56))/(I52*(I50-I51))</f>
        <v>11.119350249991838</v>
      </c>
      <c r="E56" s="10">
        <f t="shared" si="4"/>
        <v>-2.0649750008162826E-2</v>
      </c>
      <c r="F56" s="25">
        <f t="shared" si="5"/>
        <v>18.16</v>
      </c>
      <c r="G56" s="8"/>
      <c r="H56" s="10" t="s">
        <v>41</v>
      </c>
      <c r="I56" s="24">
        <f t="array" ref="I56">1-(I54/SUMSQ(C50:C60,-AVERAGE(C50:C60)))</f>
        <v>0.99999823259375242</v>
      </c>
      <c r="J56" s="8"/>
    </row>
    <row r="57" spans="1:10" x14ac:dyDescent="0.2">
      <c r="A57" s="7">
        <v>3</v>
      </c>
      <c r="B57" s="7">
        <v>6</v>
      </c>
      <c r="C57" s="7">
        <v>7.02</v>
      </c>
      <c r="D57" s="10">
        <f>(I50*I49)*(EXP(-I51*B57)-EXP(-I50*B57))/(I52*(I50-I51))</f>
        <v>7.0258650107356324</v>
      </c>
      <c r="E57" s="10">
        <f t="shared" si="4"/>
        <v>5.8650107356328363E-3</v>
      </c>
      <c r="F57" s="25">
        <f t="shared" si="5"/>
        <v>11.45</v>
      </c>
      <c r="G57" s="8"/>
      <c r="H57" s="10" t="s">
        <v>42</v>
      </c>
      <c r="I57" s="10">
        <f>2.3*LOG10(I50/I51)/(I50-I51)</f>
        <v>0.9729748097736215</v>
      </c>
      <c r="J57" s="8"/>
    </row>
    <row r="58" spans="1:10" x14ac:dyDescent="0.2">
      <c r="A58" s="7">
        <v>3</v>
      </c>
      <c r="B58" s="7">
        <v>8</v>
      </c>
      <c r="C58" s="7">
        <v>4.43</v>
      </c>
      <c r="D58" s="10">
        <f>(I50*I49)*(EXP(-I51*B58)-EXP(-I50*B58))/(I52*(I50-I51))</f>
        <v>4.4392054347814218</v>
      </c>
      <c r="E58" s="10">
        <f t="shared" si="4"/>
        <v>9.205434781422106E-3</v>
      </c>
      <c r="F58" s="25">
        <f t="shared" si="5"/>
        <v>7.22</v>
      </c>
      <c r="G58" s="8"/>
      <c r="H58" s="10" t="s">
        <v>43</v>
      </c>
      <c r="I58" s="10">
        <f>(I50*I49)*(EXP(-I51*I57)-EXP(-I50*I57))/(I52*(I50-I51))</f>
        <v>20.443855114669994</v>
      </c>
      <c r="J58" s="8"/>
    </row>
    <row r="59" spans="1:10" x14ac:dyDescent="0.2">
      <c r="A59" s="7">
        <v>3</v>
      </c>
      <c r="B59" s="7">
        <v>10</v>
      </c>
      <c r="C59" s="7">
        <v>2.79</v>
      </c>
      <c r="D59" s="10">
        <f>(I50*I49)*(EXP(-I51*B59)-EXP(-I50*B59))/(I52*(I50-I51))</f>
        <v>2.8048561791180191</v>
      </c>
      <c r="E59" s="10">
        <f t="shared" si="4"/>
        <v>1.4856179118019064E-2</v>
      </c>
      <c r="F59" s="25">
        <f>(C59+C60)*(B60-B59)/2</f>
        <v>4.55</v>
      </c>
      <c r="G59" s="8"/>
      <c r="H59" s="10" t="s">
        <v>44</v>
      </c>
      <c r="I59" s="10">
        <f t="array" ref="I59">SUM(F50:F60)</f>
        <v>110.58928846376821</v>
      </c>
      <c r="J59" s="8"/>
    </row>
    <row r="60" spans="1:10" x14ac:dyDescent="0.2">
      <c r="A60" s="7">
        <v>3</v>
      </c>
      <c r="B60" s="7">
        <v>12</v>
      </c>
      <c r="C60" s="7">
        <v>1.76</v>
      </c>
      <c r="D60" s="10">
        <f>(I50*I49)*(EXP(-I51*B60)-EXP(-I50*B60))/(I52*(I50-I51))</f>
        <v>1.7722131340137228</v>
      </c>
      <c r="E60" s="10">
        <f t="shared" si="4"/>
        <v>1.2213134013722815E-2</v>
      </c>
      <c r="F60" s="25">
        <f>C60/I51</f>
        <v>7.6667884637682064</v>
      </c>
      <c r="G60" s="8"/>
      <c r="H60" s="8"/>
      <c r="I60" s="8"/>
      <c r="J60" s="8"/>
    </row>
    <row r="61" spans="1:10" x14ac:dyDescent="0.2">
      <c r="A61" s="1" t="s">
        <v>28</v>
      </c>
    </row>
    <row r="62" spans="1:10" s="20" customFormat="1" x14ac:dyDescent="0.2">
      <c r="A62" s="19" t="s">
        <v>9</v>
      </c>
    </row>
    <row r="63" spans="1:10" x14ac:dyDescent="0.2">
      <c r="A63" s="1" t="s">
        <v>28</v>
      </c>
    </row>
    <row r="64" spans="1:10" s="2" customFormat="1" x14ac:dyDescent="0.2">
      <c r="A64" s="6" t="s">
        <v>5</v>
      </c>
      <c r="B64" s="6" t="s">
        <v>3</v>
      </c>
      <c r="C64" s="6" t="s">
        <v>4</v>
      </c>
      <c r="D64" s="6" t="s">
        <v>29</v>
      </c>
      <c r="E64" s="6" t="s">
        <v>37</v>
      </c>
      <c r="F64" s="6" t="s">
        <v>44</v>
      </c>
      <c r="H64" s="21" t="s">
        <v>30</v>
      </c>
      <c r="I64" s="7">
        <v>700</v>
      </c>
      <c r="J64" s="7" t="s">
        <v>31</v>
      </c>
    </row>
    <row r="65" spans="1:10" x14ac:dyDescent="0.2">
      <c r="A65" s="7">
        <v>4</v>
      </c>
      <c r="B65" s="7">
        <v>0</v>
      </c>
      <c r="C65" s="7">
        <v>0</v>
      </c>
      <c r="D65" s="10">
        <f>(I65*I64)*(EXP(-I66*B65)-EXP(-I65*B65))/(I67*(I65-I66))</f>
        <v>0</v>
      </c>
      <c r="E65" s="10">
        <f>D65-C65</f>
        <v>0</v>
      </c>
      <c r="F65" s="10">
        <f>C66*(B66-B65)/2</f>
        <v>4.3</v>
      </c>
      <c r="G65" s="8"/>
      <c r="H65" s="22" t="s">
        <v>32</v>
      </c>
      <c r="I65" s="26">
        <v>2.796647839958303</v>
      </c>
      <c r="J65" s="10" t="s">
        <v>35</v>
      </c>
    </row>
    <row r="66" spans="1:10" x14ac:dyDescent="0.2">
      <c r="A66" s="7">
        <v>4</v>
      </c>
      <c r="B66" s="7">
        <v>0.5</v>
      </c>
      <c r="C66" s="7">
        <v>17.2</v>
      </c>
      <c r="D66" s="10">
        <f>(I65*I64)*(EXP(-I66*B66)-EXP(-I65*B66))/(I67*(I65-I66))</f>
        <v>17.202089309168688</v>
      </c>
      <c r="E66" s="10">
        <f t="shared" ref="E66:E75" si="6">D66-C66</f>
        <v>2.0893091686886578E-3</v>
      </c>
      <c r="F66" s="25">
        <f>(C66+C67)*(B67-B66)/2</f>
        <v>9.1999999999999993</v>
      </c>
      <c r="G66" s="8"/>
      <c r="H66" s="22" t="s">
        <v>33</v>
      </c>
      <c r="I66" s="26">
        <v>0.22959615941869635</v>
      </c>
      <c r="J66" s="10" t="s">
        <v>35</v>
      </c>
    </row>
    <row r="67" spans="1:10" x14ac:dyDescent="0.2">
      <c r="A67" s="7">
        <v>4</v>
      </c>
      <c r="B67" s="7">
        <v>1</v>
      </c>
      <c r="C67" s="7">
        <v>19.600000000000001</v>
      </c>
      <c r="D67" s="10">
        <f>(I65*I64)*(EXP(-I66*B67)-EXP(-I65*B67))/(I67*(I65-I66))</f>
        <v>19.585555305527883</v>
      </c>
      <c r="E67" s="10">
        <f t="shared" si="6"/>
        <v>-1.4444694472118158E-2</v>
      </c>
      <c r="F67" s="25">
        <f t="shared" ref="F67:F73" si="7">(C67+C68)*(B68-B67)/2</f>
        <v>9.5225000000000009</v>
      </c>
      <c r="G67" s="8"/>
      <c r="H67" s="22" t="s">
        <v>34</v>
      </c>
      <c r="I67" s="26">
        <v>28.57372552036329</v>
      </c>
      <c r="J67" s="10" t="s">
        <v>22</v>
      </c>
    </row>
    <row r="68" spans="1:10" x14ac:dyDescent="0.2">
      <c r="A68" s="7">
        <v>4</v>
      </c>
      <c r="B68" s="7">
        <v>1.5</v>
      </c>
      <c r="C68" s="7">
        <v>18.489999999999998</v>
      </c>
      <c r="D68" s="10">
        <f>(I65*I64)*(EXP(-I66*B68)-EXP(-I65*B68))/(I67*(I65-I66))</f>
        <v>18.510998942294581</v>
      </c>
      <c r="E68" s="10">
        <f t="shared" si="6"/>
        <v>2.0998942294582434E-2</v>
      </c>
      <c r="F68" s="25">
        <f t="shared" si="7"/>
        <v>8.8074999999999992</v>
      </c>
      <c r="G68" s="8"/>
      <c r="H68" s="8"/>
      <c r="I68" s="8"/>
      <c r="J68" s="8"/>
    </row>
    <row r="69" spans="1:10" x14ac:dyDescent="0.2">
      <c r="A69" s="7">
        <v>4</v>
      </c>
      <c r="B69" s="7">
        <v>2</v>
      </c>
      <c r="C69" s="7">
        <v>16.739999999999998</v>
      </c>
      <c r="D69" s="10">
        <f>(I65*I64)*(EXP(-I66*B69)-EXP(-I65*B69))/(I67*(I65-I66))</f>
        <v>16.762665363021355</v>
      </c>
      <c r="E69" s="10">
        <f t="shared" si="6"/>
        <v>2.266536302135691E-2</v>
      </c>
      <c r="F69" s="25">
        <f t="shared" si="7"/>
        <v>15.084999999999999</v>
      </c>
      <c r="G69" s="8"/>
      <c r="H69" s="10" t="s">
        <v>36</v>
      </c>
      <c r="I69" s="23">
        <f>SUMSQ(E65:E75)</f>
        <v>3.0629828747479205E-3</v>
      </c>
      <c r="J69" s="8"/>
    </row>
    <row r="70" spans="1:10" x14ac:dyDescent="0.2">
      <c r="A70" s="7">
        <v>4</v>
      </c>
      <c r="B70" s="7">
        <v>3</v>
      </c>
      <c r="C70" s="7">
        <v>13.43</v>
      </c>
      <c r="D70" s="10">
        <f>(I65*I64)*(EXP(-I66*B70)-EXP(-I65*B70))/(I67*(I65-I66))</f>
        <v>13.396792439880532</v>
      </c>
      <c r="E70" s="10">
        <f t="shared" si="6"/>
        <v>-3.3207560119468127E-2</v>
      </c>
      <c r="F70" s="25">
        <f t="shared" si="7"/>
        <v>12.05</v>
      </c>
      <c r="G70" s="8"/>
      <c r="H70" s="10" t="s">
        <v>39</v>
      </c>
      <c r="I70" s="23">
        <f>I69/(COUNT(B65:B75)-COUNT(I65:I67))</f>
        <v>3.8287285934349006E-4</v>
      </c>
      <c r="J70" s="8"/>
    </row>
    <row r="71" spans="1:10" ht="12.75" x14ac:dyDescent="0.2">
      <c r="A71" s="7">
        <v>4</v>
      </c>
      <c r="B71" s="7">
        <v>4</v>
      </c>
      <c r="C71" s="7">
        <v>10.67</v>
      </c>
      <c r="D71" s="10">
        <f>(I65*I64)*(EXP(-I66*B71)-EXP(-I65*B71))/(I67*(I65-I66))</f>
        <v>10.652949853082891</v>
      </c>
      <c r="E71" s="10">
        <f t="shared" si="6"/>
        <v>-1.7050146917108933E-2</v>
      </c>
      <c r="F71" s="25">
        <f t="shared" si="7"/>
        <v>17.399999999999999</v>
      </c>
      <c r="G71" s="8"/>
      <c r="H71" s="10" t="s">
        <v>41</v>
      </c>
      <c r="I71" s="24">
        <f t="array" ref="I71">1-(I69/SUMSQ(C65:C75,-AVERAGE(C65:C75)))</f>
        <v>0.99999827171668609</v>
      </c>
      <c r="J71" s="8"/>
    </row>
    <row r="72" spans="1:10" x14ac:dyDescent="0.2">
      <c r="A72" s="7">
        <v>4</v>
      </c>
      <c r="B72" s="7">
        <v>6</v>
      </c>
      <c r="C72" s="7">
        <v>6.73</v>
      </c>
      <c r="D72" s="10">
        <f>(I65*I64)*(EXP(-I66*B72)-EXP(-I65*B72))/(I67*(I65-I66))</f>
        <v>6.7306992054134316</v>
      </c>
      <c r="E72" s="10">
        <f t="shared" si="6"/>
        <v>6.9920541343115872E-4</v>
      </c>
      <c r="F72" s="25">
        <f t="shared" si="7"/>
        <v>10.97</v>
      </c>
      <c r="G72" s="8"/>
      <c r="H72" s="10" t="s">
        <v>42</v>
      </c>
      <c r="I72" s="10">
        <f>2.3*LOG10(I65/I66)/(I65-I66)</f>
        <v>0.97273003685050241</v>
      </c>
      <c r="J72" s="8"/>
    </row>
    <row r="73" spans="1:10" x14ac:dyDescent="0.2">
      <c r="A73" s="7">
        <v>4</v>
      </c>
      <c r="B73" s="7">
        <v>8</v>
      </c>
      <c r="C73" s="7">
        <v>4.24</v>
      </c>
      <c r="D73" s="10">
        <f>(I65*I64)*(EXP(-I66*B73)-EXP(-I65*B73))/(I67*(I65-I66))</f>
        <v>4.2524144036896629</v>
      </c>
      <c r="E73" s="10">
        <f t="shared" si="6"/>
        <v>1.2414403689662734E-2</v>
      </c>
      <c r="F73" s="25">
        <f t="shared" si="7"/>
        <v>6.92</v>
      </c>
      <c r="G73" s="8"/>
      <c r="H73" s="10" t="s">
        <v>43</v>
      </c>
      <c r="I73" s="10">
        <f>(I65*I64)*(EXP(-I66*I72)-EXP(-I65*I72))/(I67*(I65-I66))</f>
        <v>19.589745578140452</v>
      </c>
      <c r="J73" s="8"/>
    </row>
    <row r="74" spans="1:10" x14ac:dyDescent="0.2">
      <c r="A74" s="7">
        <v>4</v>
      </c>
      <c r="B74" s="7">
        <v>10</v>
      </c>
      <c r="C74" s="7">
        <v>2.68</v>
      </c>
      <c r="D74" s="10">
        <f>(I65*I64)*(EXP(-I66*B74)-EXP(-I65*B74))/(I67*(I65-I66))</f>
        <v>2.6866487496897298</v>
      </c>
      <c r="E74" s="10">
        <f t="shared" si="6"/>
        <v>6.6487496897296161E-3</v>
      </c>
      <c r="F74" s="25">
        <f>(C74+C75)*(B75-B74)/2</f>
        <v>4.3600000000000003</v>
      </c>
      <c r="G74" s="8"/>
      <c r="H74" s="10" t="s">
        <v>44</v>
      </c>
      <c r="I74" s="10">
        <f t="array" ref="I74">SUM(F65:F75)</f>
        <v>105.93219556744117</v>
      </c>
      <c r="J74" s="8"/>
    </row>
    <row r="75" spans="1:10" x14ac:dyDescent="0.2">
      <c r="A75" s="7">
        <v>4</v>
      </c>
      <c r="B75" s="7">
        <v>12</v>
      </c>
      <c r="C75" s="7">
        <v>1.68</v>
      </c>
      <c r="D75" s="10">
        <f>(I65*I64)*(EXP(-I66*B75)-EXP(-I65*B75))/(I67*(I65-I66))</f>
        <v>1.6974078277384561</v>
      </c>
      <c r="E75" s="10">
        <f t="shared" si="6"/>
        <v>1.7407827738456172E-2</v>
      </c>
      <c r="F75" s="25">
        <f>C75/I66</f>
        <v>7.3171955674411651</v>
      </c>
      <c r="G75" s="8"/>
      <c r="H75" s="8"/>
      <c r="I75" s="8"/>
      <c r="J75" s="8"/>
    </row>
    <row r="76" spans="1:10" x14ac:dyDescent="0.2">
      <c r="A76" s="1" t="s">
        <v>28</v>
      </c>
    </row>
    <row r="77" spans="1:10" s="20" customFormat="1" x14ac:dyDescent="0.2">
      <c r="A77" s="19" t="s">
        <v>10</v>
      </c>
    </row>
    <row r="78" spans="1:10" x14ac:dyDescent="0.2">
      <c r="A78" s="1" t="s">
        <v>28</v>
      </c>
    </row>
    <row r="79" spans="1:10" s="2" customFormat="1" x14ac:dyDescent="0.2">
      <c r="A79" s="6" t="s">
        <v>5</v>
      </c>
      <c r="B79" s="6" t="s">
        <v>3</v>
      </c>
      <c r="C79" s="6" t="s">
        <v>4</v>
      </c>
      <c r="D79" s="6" t="s">
        <v>29</v>
      </c>
      <c r="E79" s="6" t="s">
        <v>37</v>
      </c>
      <c r="F79" s="6" t="s">
        <v>44</v>
      </c>
      <c r="H79" s="21" t="s">
        <v>30</v>
      </c>
      <c r="I79" s="7">
        <v>700</v>
      </c>
      <c r="J79" s="7" t="s">
        <v>31</v>
      </c>
    </row>
    <row r="80" spans="1:10" x14ac:dyDescent="0.2">
      <c r="A80" s="7">
        <v>5</v>
      </c>
      <c r="B80" s="7">
        <v>0</v>
      </c>
      <c r="C80" s="7">
        <v>0</v>
      </c>
      <c r="D80" s="10">
        <f>(I80*I79)*(EXP(-I81*B80)-EXP(-I80*B80))/(I82*(I80-I81))</f>
        <v>0</v>
      </c>
      <c r="E80" s="10">
        <f>D80-C80</f>
        <v>0</v>
      </c>
      <c r="F80" s="10">
        <f>C81*(B81-B80)/2</f>
        <v>5.05</v>
      </c>
      <c r="G80" s="8"/>
      <c r="H80" s="22" t="s">
        <v>32</v>
      </c>
      <c r="I80" s="26">
        <v>2.7960271709041677</v>
      </c>
      <c r="J80" s="10" t="s">
        <v>35</v>
      </c>
    </row>
    <row r="81" spans="1:10" x14ac:dyDescent="0.2">
      <c r="A81" s="7">
        <v>5</v>
      </c>
      <c r="B81" s="7">
        <v>0.5</v>
      </c>
      <c r="C81" s="7">
        <v>20.2</v>
      </c>
      <c r="D81" s="10">
        <f>(I80*I79)*(EXP(-I81*B81)-EXP(-I80*B81))/(I82*(I80-I81))</f>
        <v>20.196662013133896</v>
      </c>
      <c r="E81" s="10">
        <f t="shared" ref="E81:E90" si="8">D81-C81</f>
        <v>-3.3379868661036483E-3</v>
      </c>
      <c r="F81" s="25">
        <f>(C81+C82)*(B82-B81)/2</f>
        <v>10.8</v>
      </c>
      <c r="G81" s="8"/>
      <c r="H81" s="22" t="s">
        <v>33</v>
      </c>
      <c r="I81" s="26">
        <v>0.22968126458653129</v>
      </c>
      <c r="J81" s="10" t="s">
        <v>35</v>
      </c>
    </row>
    <row r="82" spans="1:10" x14ac:dyDescent="0.2">
      <c r="A82" s="7">
        <v>5</v>
      </c>
      <c r="B82" s="7">
        <v>1</v>
      </c>
      <c r="C82" s="7">
        <v>23</v>
      </c>
      <c r="D82" s="10">
        <f>(I80*I79)*(EXP(-I81*B82)-EXP(-I80*B82))/(I82*(I80-I81))</f>
        <v>22.995828579757877</v>
      </c>
      <c r="E82" s="10">
        <f t="shared" si="8"/>
        <v>-4.1714202421232471E-3</v>
      </c>
      <c r="F82" s="25">
        <f t="shared" ref="F82:F88" si="9">(C82+C83)*(B83-B82)/2</f>
        <v>11.1775</v>
      </c>
      <c r="G82" s="8"/>
      <c r="H82" s="22" t="s">
        <v>34</v>
      </c>
      <c r="I82" s="26">
        <v>24.334042642979064</v>
      </c>
      <c r="J82" s="10" t="s">
        <v>22</v>
      </c>
    </row>
    <row r="83" spans="1:10" x14ac:dyDescent="0.2">
      <c r="A83" s="7">
        <v>5</v>
      </c>
      <c r="B83" s="7">
        <v>1.5</v>
      </c>
      <c r="C83" s="7">
        <v>21.71</v>
      </c>
      <c r="D83" s="10">
        <f>(I80*I79)*(EXP(-I81*B83)-EXP(-I80*B83))/(I82*(I80-I81))</f>
        <v>21.734019237167807</v>
      </c>
      <c r="E83" s="10">
        <f t="shared" si="8"/>
        <v>2.4019237167806295E-2</v>
      </c>
      <c r="F83" s="25">
        <f t="shared" si="9"/>
        <v>10.342500000000001</v>
      </c>
      <c r="G83" s="8"/>
      <c r="H83" s="8"/>
      <c r="I83" s="8"/>
      <c r="J83" s="8"/>
    </row>
    <row r="84" spans="1:10" x14ac:dyDescent="0.2">
      <c r="A84" s="7">
        <v>5</v>
      </c>
      <c r="B84" s="7">
        <v>2</v>
      </c>
      <c r="C84" s="7">
        <v>19.66</v>
      </c>
      <c r="D84" s="10">
        <f>(I80*I79)*(EXP(-I81*B84)-EXP(-I80*B84))/(I82*(I80-I81))</f>
        <v>19.680727395892223</v>
      </c>
      <c r="E84" s="10">
        <f t="shared" si="8"/>
        <v>2.0727395892222944E-2</v>
      </c>
      <c r="F84" s="25">
        <f t="shared" si="9"/>
        <v>17.715</v>
      </c>
      <c r="G84" s="8"/>
      <c r="H84" s="10" t="s">
        <v>36</v>
      </c>
      <c r="I84" s="23">
        <f>SUMSQ(E80:E90)</f>
        <v>4.227950782881326E-3</v>
      </c>
      <c r="J84" s="8"/>
    </row>
    <row r="85" spans="1:10" x14ac:dyDescent="0.2">
      <c r="A85" s="7">
        <v>5</v>
      </c>
      <c r="B85" s="7">
        <v>3</v>
      </c>
      <c r="C85" s="7">
        <v>15.77</v>
      </c>
      <c r="D85" s="10">
        <f>(I80*I79)*(EXP(-I81*B85)-EXP(-I80*B85))/(I82*(I80-I81))</f>
        <v>15.727697891637714</v>
      </c>
      <c r="E85" s="10">
        <f t="shared" si="8"/>
        <v>-4.2302108362285651E-2</v>
      </c>
      <c r="F85" s="25">
        <f t="shared" si="9"/>
        <v>14.149999999999999</v>
      </c>
      <c r="G85" s="8"/>
      <c r="H85" s="10" t="s">
        <v>39</v>
      </c>
      <c r="I85" s="23">
        <f>I84/(COUNT(B80:B90)-COUNT(I80:I82))</f>
        <v>5.2849384786016575E-4</v>
      </c>
      <c r="J85" s="8"/>
    </row>
    <row r="86" spans="1:10" ht="12.75" x14ac:dyDescent="0.2">
      <c r="A86" s="7">
        <v>5</v>
      </c>
      <c r="B86" s="7">
        <v>4</v>
      </c>
      <c r="C86" s="7">
        <v>12.53</v>
      </c>
      <c r="D86" s="10">
        <f>(I80*I79)*(EXP(-I81*B86)-EXP(-I80*B86))/(I82*(I80-I81))</f>
        <v>12.50540108607205</v>
      </c>
      <c r="E86" s="10">
        <f t="shared" si="8"/>
        <v>-2.459891392794944E-2</v>
      </c>
      <c r="F86" s="25">
        <f t="shared" si="9"/>
        <v>20.419999999999998</v>
      </c>
      <c r="G86" s="8"/>
      <c r="H86" s="10" t="s">
        <v>41</v>
      </c>
      <c r="I86" s="24">
        <f t="array" ref="I86">1-(I84/SUMSQ(C80:C90,-AVERAGE(C80:C90)))</f>
        <v>0.99999826926784563</v>
      </c>
      <c r="J86" s="8"/>
    </row>
    <row r="87" spans="1:10" x14ac:dyDescent="0.2">
      <c r="A87" s="7">
        <v>5</v>
      </c>
      <c r="B87" s="7">
        <v>6</v>
      </c>
      <c r="C87" s="7">
        <v>7.89</v>
      </c>
      <c r="D87" s="10">
        <f>(I80*I79)*(EXP(-I81*B87)-EXP(-I80*B87))/(I82*(I80-I81))</f>
        <v>7.8997627043174532</v>
      </c>
      <c r="E87" s="10">
        <f t="shared" si="8"/>
        <v>9.7627043174535189E-3</v>
      </c>
      <c r="F87" s="25">
        <f t="shared" si="9"/>
        <v>12.870000000000001</v>
      </c>
      <c r="G87" s="8"/>
      <c r="H87" s="10" t="s">
        <v>42</v>
      </c>
      <c r="I87" s="10">
        <f>2.3*LOG10(I80/I81)/(I80-I81)</f>
        <v>0.97276691051424402</v>
      </c>
      <c r="J87" s="8"/>
    </row>
    <row r="88" spans="1:10" x14ac:dyDescent="0.2">
      <c r="A88" s="7">
        <v>5</v>
      </c>
      <c r="B88" s="7">
        <v>8</v>
      </c>
      <c r="C88" s="7">
        <v>4.9800000000000004</v>
      </c>
      <c r="D88" s="10">
        <f>(I80*I79)*(EXP(-I81*B88)-EXP(-I80*B88))/(I82*(I80-I81))</f>
        <v>4.9901720925605426</v>
      </c>
      <c r="E88" s="10">
        <f t="shared" si="8"/>
        <v>1.017209256054219E-2</v>
      </c>
      <c r="F88" s="25">
        <f t="shared" si="9"/>
        <v>8.120000000000001</v>
      </c>
      <c r="G88" s="8"/>
      <c r="H88" s="10" t="s">
        <v>43</v>
      </c>
      <c r="I88" s="10">
        <f>(I80*I79)*(EXP(-I81*I87)-EXP(-I80*I87))/(I82*(I80-I81))</f>
        <v>23.000735508592314</v>
      </c>
      <c r="J88" s="8"/>
    </row>
    <row r="89" spans="1:10" x14ac:dyDescent="0.2">
      <c r="A89" s="7">
        <v>5</v>
      </c>
      <c r="B89" s="7">
        <v>10</v>
      </c>
      <c r="C89" s="7">
        <v>3.14</v>
      </c>
      <c r="D89" s="10">
        <f>(I80*I79)*(EXP(-I81*B89)-EXP(-I80*B89))/(I82*(I80-I81))</f>
        <v>3.1522228438510611</v>
      </c>
      <c r="E89" s="10">
        <f t="shared" si="8"/>
        <v>1.2222843851060983E-2</v>
      </c>
      <c r="F89" s="25">
        <f>(C89+C90)*(B90-B89)/2</f>
        <v>5.1100000000000003</v>
      </c>
      <c r="G89" s="8"/>
      <c r="H89" s="10" t="s">
        <v>44</v>
      </c>
      <c r="I89" s="10">
        <f t="array" ref="I89">SUM(F80:F90)</f>
        <v>124.3321035941759</v>
      </c>
      <c r="J89" s="8"/>
    </row>
    <row r="90" spans="1:10" x14ac:dyDescent="0.2">
      <c r="A90" s="7">
        <v>5</v>
      </c>
      <c r="B90" s="7">
        <v>12</v>
      </c>
      <c r="C90" s="7">
        <v>1.97</v>
      </c>
      <c r="D90" s="10">
        <f>(I80*I79)*(EXP(-I81*B90)-EXP(-I80*B90))/(I82*(I80-I81))</f>
        <v>1.9912156657294433</v>
      </c>
      <c r="E90" s="10">
        <f t="shared" si="8"/>
        <v>2.1215665729443334E-2</v>
      </c>
      <c r="F90" s="25">
        <f>C90/I81</f>
        <v>8.5771035941758846</v>
      </c>
      <c r="G90" s="8"/>
      <c r="H90" s="8"/>
      <c r="I90" s="8"/>
      <c r="J90" s="8"/>
    </row>
    <row r="91" spans="1:10" x14ac:dyDescent="0.2">
      <c r="A91" s="1" t="s">
        <v>28</v>
      </c>
    </row>
    <row r="92" spans="1:10" s="20" customFormat="1" x14ac:dyDescent="0.2">
      <c r="A92" s="19" t="s">
        <v>11</v>
      </c>
    </row>
    <row r="93" spans="1:10" x14ac:dyDescent="0.2">
      <c r="A93" s="1" t="s">
        <v>28</v>
      </c>
    </row>
    <row r="94" spans="1:10" s="2" customFormat="1" x14ac:dyDescent="0.2">
      <c r="A94" s="6" t="s">
        <v>5</v>
      </c>
      <c r="B94" s="6" t="s">
        <v>3</v>
      </c>
      <c r="C94" s="6" t="s">
        <v>4</v>
      </c>
      <c r="D94" s="6" t="s">
        <v>29</v>
      </c>
      <c r="E94" s="6" t="s">
        <v>37</v>
      </c>
      <c r="F94" s="6" t="s">
        <v>44</v>
      </c>
      <c r="H94" s="21" t="s">
        <v>30</v>
      </c>
      <c r="I94" s="7">
        <v>700</v>
      </c>
      <c r="J94" s="7" t="s">
        <v>31</v>
      </c>
    </row>
    <row r="95" spans="1:10" x14ac:dyDescent="0.2">
      <c r="A95" s="7">
        <v>6</v>
      </c>
      <c r="B95" s="7">
        <v>0</v>
      </c>
      <c r="C95" s="7">
        <v>0</v>
      </c>
      <c r="D95" s="10">
        <f>(I95*I94)*(EXP(-I96*B95)-EXP(-I95*B95))/(I97*(I95-I96))</f>
        <v>0</v>
      </c>
      <c r="E95" s="10">
        <f>D95-C95</f>
        <v>0</v>
      </c>
      <c r="F95" s="10">
        <f>C96*(B96-B95)/2</f>
        <v>4.91</v>
      </c>
      <c r="G95" s="8"/>
      <c r="H95" s="22" t="s">
        <v>32</v>
      </c>
      <c r="I95" s="26">
        <v>2.7979820176732679</v>
      </c>
      <c r="J95" s="10" t="s">
        <v>35</v>
      </c>
    </row>
    <row r="96" spans="1:10" x14ac:dyDescent="0.2">
      <c r="A96" s="7">
        <v>6</v>
      </c>
      <c r="B96" s="7">
        <v>0.5</v>
      </c>
      <c r="C96" s="7">
        <v>19.64</v>
      </c>
      <c r="D96" s="10">
        <f>(I95*I94)*(EXP(-I96*B96)-EXP(-I95*B96))/(I97*(I95-I96))</f>
        <v>19.640535869304163</v>
      </c>
      <c r="E96" s="10">
        <f t="shared" ref="E96:E105" si="10">D96-C96</f>
        <v>5.3586930416216205E-4</v>
      </c>
      <c r="F96" s="25">
        <f>(C96+C97)*(B97-B96)/2</f>
        <v>10.502500000000001</v>
      </c>
      <c r="G96" s="8"/>
      <c r="H96" s="22" t="s">
        <v>33</v>
      </c>
      <c r="I96" s="26">
        <v>0.22958556646126768</v>
      </c>
      <c r="J96" s="10" t="s">
        <v>35</v>
      </c>
    </row>
    <row r="97" spans="1:10" x14ac:dyDescent="0.2">
      <c r="A97" s="7">
        <v>6</v>
      </c>
      <c r="B97" s="7">
        <v>1</v>
      </c>
      <c r="C97" s="7">
        <v>22.37</v>
      </c>
      <c r="D97" s="10">
        <f>(I95*I94)*(EXP(-I96*B97)-EXP(-I95*B97))/(I97*(I95-I96))</f>
        <v>22.358722648203809</v>
      </c>
      <c r="E97" s="10">
        <f t="shared" si="10"/>
        <v>-1.1277351796191937E-2</v>
      </c>
      <c r="F97" s="25">
        <f t="shared" ref="F97:F103" si="11">(C97+C98)*(B98-B97)/2</f>
        <v>10.870000000000001</v>
      </c>
      <c r="G97" s="8"/>
      <c r="H97" s="22" t="s">
        <v>34</v>
      </c>
      <c r="I97" s="26">
        <v>25.031598260893222</v>
      </c>
      <c r="J97" s="10" t="s">
        <v>22</v>
      </c>
    </row>
    <row r="98" spans="1:10" x14ac:dyDescent="0.2">
      <c r="A98" s="7">
        <v>6</v>
      </c>
      <c r="B98" s="7">
        <v>1.5</v>
      </c>
      <c r="C98" s="7">
        <v>21.11</v>
      </c>
      <c r="D98" s="10">
        <f>(I95*I94)*(EXP(-I96*B98)-EXP(-I95*B98))/(I97*(I95-I96))</f>
        <v>21.130693419188699</v>
      </c>
      <c r="E98" s="10">
        <f t="shared" si="10"/>
        <v>2.069341918869938E-2</v>
      </c>
      <c r="F98" s="25">
        <f t="shared" si="11"/>
        <v>10.055</v>
      </c>
      <c r="G98" s="8"/>
      <c r="H98" s="8"/>
      <c r="I98" s="8"/>
      <c r="J98" s="8"/>
    </row>
    <row r="99" spans="1:10" x14ac:dyDescent="0.2">
      <c r="A99" s="7">
        <v>6</v>
      </c>
      <c r="B99" s="7">
        <v>2</v>
      </c>
      <c r="C99" s="7">
        <v>19.11</v>
      </c>
      <c r="D99" s="10">
        <f>(I95*I94)*(EXP(-I96*B99)-EXP(-I95*B99))/(I97*(I95-I96))</f>
        <v>19.134502104501991</v>
      </c>
      <c r="E99" s="10">
        <f t="shared" si="10"/>
        <v>2.4502104501991084E-2</v>
      </c>
      <c r="F99" s="25">
        <f t="shared" si="11"/>
        <v>17.22</v>
      </c>
      <c r="G99" s="8"/>
      <c r="H99" s="10" t="s">
        <v>36</v>
      </c>
      <c r="I99" s="23">
        <f>SUMSQ(E95:E105)</f>
        <v>3.5423695599125166E-3</v>
      </c>
      <c r="J99" s="8"/>
    </row>
    <row r="100" spans="1:10" x14ac:dyDescent="0.2">
      <c r="A100" s="7">
        <v>6</v>
      </c>
      <c r="B100" s="7">
        <v>3</v>
      </c>
      <c r="C100" s="7">
        <v>15.33</v>
      </c>
      <c r="D100" s="10">
        <f>(I95*I94)*(EXP(-I96*B100)-EXP(-I95*B100))/(I97*(I95-I96))</f>
        <v>15.292320705185867</v>
      </c>
      <c r="E100" s="10">
        <f t="shared" si="10"/>
        <v>-3.7679294814132902E-2</v>
      </c>
      <c r="F100" s="25">
        <f t="shared" si="11"/>
        <v>13.754999999999999</v>
      </c>
      <c r="G100" s="8"/>
      <c r="H100" s="10" t="s">
        <v>39</v>
      </c>
      <c r="I100" s="23">
        <f>I99/(COUNT(B95:B105)-COUNT(I95:I97))</f>
        <v>4.4279619498906457E-4</v>
      </c>
      <c r="J100" s="8"/>
    </row>
    <row r="101" spans="1:10" ht="12.75" x14ac:dyDescent="0.2">
      <c r="A101" s="7">
        <v>6</v>
      </c>
      <c r="B101" s="7">
        <v>4</v>
      </c>
      <c r="C101" s="7">
        <v>12.18</v>
      </c>
      <c r="D101" s="10">
        <f>(I95*I94)*(EXP(-I96*B101)-EXP(-I95*B101))/(I97*(I95-I96))</f>
        <v>12.160357456620707</v>
      </c>
      <c r="E101" s="10">
        <f t="shared" si="10"/>
        <v>-1.9642543379292832E-2</v>
      </c>
      <c r="F101" s="25">
        <f t="shared" si="11"/>
        <v>19.86</v>
      </c>
      <c r="G101" s="8"/>
      <c r="H101" s="10" t="s">
        <v>41</v>
      </c>
      <c r="I101" s="24">
        <f t="array" ref="I101">1-(I99/SUMSQ(C95:C105,-AVERAGE(C95:C105)))</f>
        <v>0.99999846623565147</v>
      </c>
      <c r="J101" s="8"/>
    </row>
    <row r="102" spans="1:10" x14ac:dyDescent="0.2">
      <c r="A102" s="7">
        <v>6</v>
      </c>
      <c r="B102" s="7">
        <v>6</v>
      </c>
      <c r="C102" s="7">
        <v>7.68</v>
      </c>
      <c r="D102" s="10">
        <f>(I95*I94)*(EXP(-I96*B102)-EXP(-I95*B102))/(I97*(I95-I96))</f>
        <v>7.6832641029466346</v>
      </c>
      <c r="E102" s="10">
        <f t="shared" si="10"/>
        <v>3.2641029466349281E-3</v>
      </c>
      <c r="F102" s="25">
        <f t="shared" si="11"/>
        <v>12.52</v>
      </c>
      <c r="G102" s="8"/>
      <c r="H102" s="10" t="s">
        <v>42</v>
      </c>
      <c r="I102" s="10">
        <f>2.3*LOG10(I95/I96)/(I95-I96)</f>
        <v>0.97242416574608381</v>
      </c>
      <c r="J102" s="8"/>
    </row>
    <row r="103" spans="1:10" x14ac:dyDescent="0.2">
      <c r="A103" s="7">
        <v>6</v>
      </c>
      <c r="B103" s="7">
        <v>8</v>
      </c>
      <c r="C103" s="7">
        <v>4.84</v>
      </c>
      <c r="D103" s="10">
        <f>(I95*I94)*(EXP(-I96*B103)-EXP(-I95*B103))/(I97*(I95-I96))</f>
        <v>4.85434188793523</v>
      </c>
      <c r="E103" s="10">
        <f t="shared" si="10"/>
        <v>1.4341887935230169E-2</v>
      </c>
      <c r="F103" s="25">
        <f t="shared" si="11"/>
        <v>7.9</v>
      </c>
      <c r="G103" s="8"/>
      <c r="H103" s="10" t="s">
        <v>43</v>
      </c>
      <c r="I103" s="10">
        <f>(I95*I94)*(EXP(-I96*I102)-EXP(-I95*I102))/(I97*(I95-I96))</f>
        <v>22.363619589276144</v>
      </c>
      <c r="J103" s="8"/>
    </row>
    <row r="104" spans="1:10" x14ac:dyDescent="0.2">
      <c r="A104" s="7">
        <v>6</v>
      </c>
      <c r="B104" s="7">
        <v>10</v>
      </c>
      <c r="C104" s="7">
        <v>3.06</v>
      </c>
      <c r="D104" s="10">
        <f>(I95*I94)*(EXP(-I96*B104)-EXP(-I95*B104))/(I97*(I95-I96))</f>
        <v>3.0670077356664307</v>
      </c>
      <c r="E104" s="10">
        <f t="shared" si="10"/>
        <v>7.0077356664306478E-3</v>
      </c>
      <c r="F104" s="25">
        <f>(C104+C105)*(B105-B104)/2</f>
        <v>4.9800000000000004</v>
      </c>
      <c r="G104" s="8"/>
      <c r="H104" s="10" t="s">
        <v>44</v>
      </c>
      <c r="I104" s="10">
        <f t="array" ref="I104">SUM(F95:F105)</f>
        <v>120.93539506171511</v>
      </c>
      <c r="J104" s="8"/>
    </row>
    <row r="105" spans="1:10" x14ac:dyDescent="0.2">
      <c r="A105" s="7">
        <v>6</v>
      </c>
      <c r="B105" s="7">
        <v>12</v>
      </c>
      <c r="C105" s="7">
        <v>1.92</v>
      </c>
      <c r="D105" s="10">
        <f>(I95*I94)*(EXP(-I96*B105)-EXP(-I95*B105))/(I97*(I95-I96))</f>
        <v>1.9377573019588938</v>
      </c>
      <c r="E105" s="10">
        <f t="shared" si="10"/>
        <v>1.7757301958893912E-2</v>
      </c>
      <c r="F105" s="25">
        <f>C105/I96</f>
        <v>8.3628950617151023</v>
      </c>
      <c r="G105" s="8"/>
      <c r="H105" s="8"/>
      <c r="I105" s="8"/>
      <c r="J105" s="8"/>
    </row>
    <row r="106" spans="1:10" x14ac:dyDescent="0.2">
      <c r="A106" s="1" t="s">
        <v>28</v>
      </c>
    </row>
    <row r="107" spans="1:10" s="20" customFormat="1" x14ac:dyDescent="0.2">
      <c r="A107" s="19" t="s">
        <v>12</v>
      </c>
    </row>
    <row r="108" spans="1:10" x14ac:dyDescent="0.2">
      <c r="A108" s="1" t="s">
        <v>28</v>
      </c>
    </row>
    <row r="109" spans="1:10" s="2" customFormat="1" x14ac:dyDescent="0.2">
      <c r="A109" s="6" t="s">
        <v>5</v>
      </c>
      <c r="B109" s="6" t="s">
        <v>3</v>
      </c>
      <c r="C109" s="6" t="s">
        <v>4</v>
      </c>
      <c r="D109" s="6" t="s">
        <v>29</v>
      </c>
      <c r="E109" s="6" t="s">
        <v>37</v>
      </c>
      <c r="F109" s="6" t="s">
        <v>44</v>
      </c>
      <c r="H109" s="21" t="s">
        <v>30</v>
      </c>
      <c r="I109" s="7">
        <v>700</v>
      </c>
      <c r="J109" s="7" t="s">
        <v>31</v>
      </c>
    </row>
    <row r="110" spans="1:10" x14ac:dyDescent="0.2">
      <c r="A110" s="7">
        <v>7</v>
      </c>
      <c r="B110" s="7">
        <v>0</v>
      </c>
      <c r="C110" s="7">
        <v>0</v>
      </c>
      <c r="D110" s="10">
        <f>(I110*I109)*(EXP(-I111*B110)-EXP(-I110*B110))/(I112*(I110-I111))</f>
        <v>0</v>
      </c>
      <c r="E110" s="10">
        <f>D110-C110</f>
        <v>0</v>
      </c>
      <c r="F110" s="10">
        <f>C111*(B111-B110)/2</f>
        <v>4.4424999999999999</v>
      </c>
      <c r="G110" s="8"/>
      <c r="H110" s="22" t="s">
        <v>32</v>
      </c>
      <c r="I110" s="26">
        <v>2.7970003113600472</v>
      </c>
      <c r="J110" s="10" t="s">
        <v>35</v>
      </c>
    </row>
    <row r="111" spans="1:10" x14ac:dyDescent="0.2">
      <c r="A111" s="7">
        <v>7</v>
      </c>
      <c r="B111" s="7">
        <v>0.5</v>
      </c>
      <c r="C111" s="7">
        <v>17.77</v>
      </c>
      <c r="D111" s="10">
        <f>(I110*I109)*(EXP(-I111*B111)-EXP(-I110*B111))/(I112*(I110-I111))</f>
        <v>17.770016952034258</v>
      </c>
      <c r="E111" s="10">
        <f t="shared" ref="E111:E120" si="12">D111-C111</f>
        <v>1.6952034258110871E-5</v>
      </c>
      <c r="F111" s="25">
        <f>(C111+C112)*(B112-B111)/2</f>
        <v>9.5024999999999995</v>
      </c>
      <c r="G111" s="8"/>
      <c r="H111" s="22" t="s">
        <v>33</v>
      </c>
      <c r="I111" s="26">
        <v>0.22970945524034247</v>
      </c>
      <c r="J111" s="10" t="s">
        <v>35</v>
      </c>
    </row>
    <row r="112" spans="1:10" x14ac:dyDescent="0.2">
      <c r="A112" s="7">
        <v>7</v>
      </c>
      <c r="B112" s="7">
        <v>1</v>
      </c>
      <c r="C112" s="7">
        <v>20.239999999999998</v>
      </c>
      <c r="D112" s="10">
        <f>(I110*I109)*(EXP(-I111*B112)-EXP(-I110*B112))/(I112*(I110-I111))</f>
        <v>20.230502236932768</v>
      </c>
      <c r="E112" s="10">
        <f t="shared" si="12"/>
        <v>-9.4977630672303803E-3</v>
      </c>
      <c r="F112" s="25">
        <f t="shared" ref="F112:F118" si="13">(C112+C113)*(B113-B112)/2</f>
        <v>9.8350000000000009</v>
      </c>
      <c r="G112" s="8"/>
      <c r="H112" s="22" t="s">
        <v>34</v>
      </c>
      <c r="I112" s="26">
        <v>27.661122203611576</v>
      </c>
      <c r="J112" s="10" t="s">
        <v>22</v>
      </c>
    </row>
    <row r="113" spans="1:10" x14ac:dyDescent="0.2">
      <c r="A113" s="7">
        <v>7</v>
      </c>
      <c r="B113" s="7">
        <v>1.5</v>
      </c>
      <c r="C113" s="7">
        <v>19.100000000000001</v>
      </c>
      <c r="D113" s="10">
        <f>(I110*I109)*(EXP(-I111*B113)-EXP(-I110*B113))/(I112*(I110-I111))</f>
        <v>19.119246785401177</v>
      </c>
      <c r="E113" s="10">
        <f t="shared" si="12"/>
        <v>1.924678540117597E-2</v>
      </c>
      <c r="F113" s="25">
        <f t="shared" si="13"/>
        <v>9.0975000000000001</v>
      </c>
      <c r="G113" s="8"/>
      <c r="H113" s="8"/>
      <c r="I113" s="8"/>
      <c r="J113" s="8"/>
    </row>
    <row r="114" spans="1:10" x14ac:dyDescent="0.2">
      <c r="A114" s="7">
        <v>7</v>
      </c>
      <c r="B114" s="7">
        <v>2</v>
      </c>
      <c r="C114" s="7">
        <v>17.29</v>
      </c>
      <c r="D114" s="10">
        <f>(I110*I109)*(EXP(-I111*B114)-EXP(-I110*B114))/(I112*(I110-I111))</f>
        <v>17.312398583268639</v>
      </c>
      <c r="E114" s="10">
        <f t="shared" si="12"/>
        <v>2.2398583268639527E-2</v>
      </c>
      <c r="F114" s="25">
        <f t="shared" si="13"/>
        <v>15.579999999999998</v>
      </c>
      <c r="G114" s="8"/>
      <c r="H114" s="10" t="s">
        <v>36</v>
      </c>
      <c r="I114" s="23">
        <f>SUMSQ(E110:E120)</f>
        <v>3.0478717397386611E-3</v>
      </c>
      <c r="J114" s="8"/>
    </row>
    <row r="115" spans="1:10" x14ac:dyDescent="0.2">
      <c r="A115" s="7">
        <v>7</v>
      </c>
      <c r="B115" s="7">
        <v>3</v>
      </c>
      <c r="C115" s="7">
        <v>13.87</v>
      </c>
      <c r="D115" s="10">
        <f>(I110*I109)*(EXP(-I111*B115)-EXP(-I110*B115))/(I112*(I110-I111))</f>
        <v>13.834539320636324</v>
      </c>
      <c r="E115" s="10">
        <f t="shared" si="12"/>
        <v>-3.5460679363675141E-2</v>
      </c>
      <c r="F115" s="25">
        <f t="shared" si="13"/>
        <v>12.445</v>
      </c>
      <c r="G115" s="8"/>
      <c r="H115" s="10" t="s">
        <v>39</v>
      </c>
      <c r="I115" s="23">
        <f>I114/(COUNT(B110:B120)-COUNT(I110:I112))</f>
        <v>3.8098396746733264E-4</v>
      </c>
      <c r="J115" s="8"/>
    </row>
    <row r="116" spans="1:10" ht="12.75" x14ac:dyDescent="0.2">
      <c r="A116" s="7">
        <v>7</v>
      </c>
      <c r="B116" s="7">
        <v>4</v>
      </c>
      <c r="C116" s="7">
        <v>11.02</v>
      </c>
      <c r="D116" s="10">
        <f>(I110*I109)*(EXP(-I111*B116)-EXP(-I110*B116))/(I112*(I110-I111))</f>
        <v>10.999790801266711</v>
      </c>
      <c r="E116" s="10">
        <f t="shared" si="12"/>
        <v>-2.0209198733288858E-2</v>
      </c>
      <c r="F116" s="25">
        <f t="shared" si="13"/>
        <v>17.96</v>
      </c>
      <c r="G116" s="8"/>
      <c r="H116" s="10" t="s">
        <v>41</v>
      </c>
      <c r="I116" s="24">
        <f t="array" ref="I116">1-(I114/SUMSQ(C110:C120,-AVERAGE(C110:C120)))</f>
        <v>0.99999838779750372</v>
      </c>
      <c r="J116" s="8"/>
    </row>
    <row r="117" spans="1:10" x14ac:dyDescent="0.2">
      <c r="A117" s="7">
        <v>7</v>
      </c>
      <c r="B117" s="7">
        <v>6</v>
      </c>
      <c r="C117" s="7">
        <v>6.94</v>
      </c>
      <c r="D117" s="10">
        <f>(I110*I109)*(EXP(-I111*B117)-EXP(-I110*B117))/(I112*(I110-I111))</f>
        <v>6.9482638788506934</v>
      </c>
      <c r="E117" s="10">
        <f t="shared" si="12"/>
        <v>8.2638788506930183E-3</v>
      </c>
      <c r="F117" s="25">
        <f t="shared" si="13"/>
        <v>11.32</v>
      </c>
      <c r="G117" s="8"/>
      <c r="H117" s="10" t="s">
        <v>42</v>
      </c>
      <c r="I117" s="10">
        <f>2.3*LOG10(I110/I111)/(I110-I111)</f>
        <v>0.97249650252011477</v>
      </c>
      <c r="J117" s="8"/>
    </row>
    <row r="118" spans="1:10" x14ac:dyDescent="0.2">
      <c r="A118" s="7">
        <v>7</v>
      </c>
      <c r="B118" s="7">
        <v>8</v>
      </c>
      <c r="C118" s="7">
        <v>4.38</v>
      </c>
      <c r="D118" s="10">
        <f>(I110*I109)*(EXP(-I111*B118)-EXP(-I110*B118))/(I112*(I110-I111))</f>
        <v>4.3888758310779492</v>
      </c>
      <c r="E118" s="10">
        <f t="shared" si="12"/>
        <v>8.8758310779493144E-3</v>
      </c>
      <c r="F118" s="25">
        <f t="shared" si="13"/>
        <v>7.14</v>
      </c>
      <c r="G118" s="8"/>
      <c r="H118" s="10" t="s">
        <v>43</v>
      </c>
      <c r="I118" s="10">
        <f>(I110*I109)*(EXP(-I111*I117)-EXP(-I110*I117))/(I112*(I110-I111))</f>
        <v>20.234909996707845</v>
      </c>
      <c r="J118" s="8"/>
    </row>
    <row r="119" spans="1:10" x14ac:dyDescent="0.2">
      <c r="A119" s="7">
        <v>7</v>
      </c>
      <c r="B119" s="7">
        <v>10</v>
      </c>
      <c r="C119" s="7">
        <v>2.76</v>
      </c>
      <c r="D119" s="10">
        <f>(I110*I109)*(EXP(-I111*B119)-EXP(-I110*B119))/(I112*(I110-I111))</f>
        <v>2.7722359869581203</v>
      </c>
      <c r="E119" s="10">
        <f t="shared" si="12"/>
        <v>1.2235986958120559E-2</v>
      </c>
      <c r="F119" s="25">
        <f>(C119+C120)*(B120-B119)/2</f>
        <v>4.5</v>
      </c>
      <c r="G119" s="8"/>
      <c r="H119" s="10" t="s">
        <v>44</v>
      </c>
      <c r="I119" s="10">
        <f t="array" ref="I119">SUM(F110:F120)</f>
        <v>109.39728614965787</v>
      </c>
      <c r="J119" s="8"/>
    </row>
    <row r="120" spans="1:10" x14ac:dyDescent="0.2">
      <c r="A120" s="7">
        <v>7</v>
      </c>
      <c r="B120" s="7">
        <v>12</v>
      </c>
      <c r="C120" s="7">
        <v>1.74</v>
      </c>
      <c r="D120" s="10">
        <f>(I110*I109)*(EXP(-I111*B120)-EXP(-I110*B120))/(I112*(I110-I111))</f>
        <v>1.751084481321532</v>
      </c>
      <c r="E120" s="10">
        <f t="shared" si="12"/>
        <v>1.1084481321532058E-2</v>
      </c>
      <c r="F120" s="25">
        <f>C120/I111</f>
        <v>7.574786149657867</v>
      </c>
      <c r="G120" s="8"/>
      <c r="H120" s="8"/>
      <c r="I120" s="8"/>
      <c r="J120" s="8"/>
    </row>
    <row r="121" spans="1:10" x14ac:dyDescent="0.2">
      <c r="A121" s="1" t="s">
        <v>28</v>
      </c>
    </row>
    <row r="122" spans="1:10" s="20" customFormat="1" x14ac:dyDescent="0.2">
      <c r="A122" s="19" t="s">
        <v>13</v>
      </c>
    </row>
    <row r="123" spans="1:10" x14ac:dyDescent="0.2">
      <c r="A123" s="1" t="s">
        <v>28</v>
      </c>
    </row>
    <row r="124" spans="1:10" s="2" customFormat="1" x14ac:dyDescent="0.2">
      <c r="A124" s="6" t="s">
        <v>5</v>
      </c>
      <c r="B124" s="6" t="s">
        <v>3</v>
      </c>
      <c r="C124" s="6" t="s">
        <v>4</v>
      </c>
      <c r="D124" s="6" t="s">
        <v>29</v>
      </c>
      <c r="E124" s="6" t="s">
        <v>37</v>
      </c>
      <c r="F124" s="6" t="s">
        <v>44</v>
      </c>
      <c r="H124" s="21" t="s">
        <v>30</v>
      </c>
      <c r="I124" s="7">
        <v>700</v>
      </c>
      <c r="J124" s="7" t="s">
        <v>31</v>
      </c>
    </row>
    <row r="125" spans="1:10" x14ac:dyDescent="0.2">
      <c r="A125" s="7">
        <v>8</v>
      </c>
      <c r="B125" s="7">
        <v>0</v>
      </c>
      <c r="C125" s="7">
        <v>0</v>
      </c>
      <c r="D125" s="10">
        <f>(I125*I124)*(EXP(-I126*B125)-EXP(-I125*B125))/(I127*(I125-I126))</f>
        <v>0</v>
      </c>
      <c r="E125" s="10">
        <f>D125-C125</f>
        <v>0</v>
      </c>
      <c r="F125" s="10">
        <f>C126*(B126-B125)/2</f>
        <v>4.8150000000000004</v>
      </c>
      <c r="G125" s="8"/>
      <c r="H125" s="22" t="s">
        <v>32</v>
      </c>
      <c r="I125" s="26">
        <v>2.7960686484536104</v>
      </c>
      <c r="J125" s="10" t="s">
        <v>35</v>
      </c>
    </row>
    <row r="126" spans="1:10" x14ac:dyDescent="0.2">
      <c r="A126" s="7">
        <v>8</v>
      </c>
      <c r="B126" s="7">
        <v>0.5</v>
      </c>
      <c r="C126" s="7">
        <v>19.260000000000002</v>
      </c>
      <c r="D126" s="10">
        <f>(I125*I124)*(EXP(-I126*B126)-EXP(-I125*B126))/(I127*(I125-I126))</f>
        <v>19.259422325078294</v>
      </c>
      <c r="E126" s="10">
        <f t="shared" ref="E126:E135" si="14">D126-C126</f>
        <v>-5.7767492170768264E-4</v>
      </c>
      <c r="F126" s="25">
        <f>(C126+C127)*(B127-B126)/2</f>
        <v>10.3</v>
      </c>
      <c r="G126" s="8"/>
      <c r="H126" s="22" t="s">
        <v>33</v>
      </c>
      <c r="I126" s="26">
        <v>0.22959305770256752</v>
      </c>
      <c r="J126" s="10" t="s">
        <v>35</v>
      </c>
    </row>
    <row r="127" spans="1:10" x14ac:dyDescent="0.2">
      <c r="A127" s="7">
        <v>8</v>
      </c>
      <c r="B127" s="7">
        <v>1</v>
      </c>
      <c r="C127" s="7">
        <v>21.94</v>
      </c>
      <c r="D127" s="10">
        <f>(I125*I124)*(EXP(-I126*B127)-EXP(-I125*B127))/(I127*(I125-I126))</f>
        <v>21.929350264084519</v>
      </c>
      <c r="E127" s="10">
        <f t="shared" si="14"/>
        <v>-1.0649735915482239E-2</v>
      </c>
      <c r="F127" s="25">
        <f t="shared" ref="F127:F133" si="15">(C127+C128)*(B128-B127)/2</f>
        <v>10.66</v>
      </c>
      <c r="G127" s="8"/>
      <c r="H127" s="22" t="s">
        <v>34</v>
      </c>
      <c r="I127" s="26">
        <v>25.51908237180432</v>
      </c>
      <c r="J127" s="10" t="s">
        <v>22</v>
      </c>
    </row>
    <row r="128" spans="1:10" x14ac:dyDescent="0.2">
      <c r="A128" s="7">
        <v>8</v>
      </c>
      <c r="B128" s="7">
        <v>1.5</v>
      </c>
      <c r="C128" s="7">
        <v>20.7</v>
      </c>
      <c r="D128" s="10">
        <f>(I125*I124)*(EXP(-I126*B128)-EXP(-I125*B128))/(I127*(I125-I126))</f>
        <v>20.726838062848746</v>
      </c>
      <c r="E128" s="10">
        <f t="shared" si="14"/>
        <v>2.6838062848746347E-2</v>
      </c>
      <c r="F128" s="25">
        <f t="shared" si="15"/>
        <v>9.8625000000000007</v>
      </c>
      <c r="G128" s="8"/>
      <c r="H128" s="8"/>
      <c r="I128" s="8"/>
      <c r="J128" s="8"/>
    </row>
    <row r="129" spans="1:10" x14ac:dyDescent="0.2">
      <c r="A129" s="7">
        <v>8</v>
      </c>
      <c r="B129" s="7">
        <v>2</v>
      </c>
      <c r="C129" s="7">
        <v>18.75</v>
      </c>
      <c r="D129" s="10">
        <f>(I125*I124)*(EXP(-I126*B129)-EXP(-I125*B129))/(I127*(I125-I126))</f>
        <v>18.769475548671746</v>
      </c>
      <c r="E129" s="10">
        <f t="shared" si="14"/>
        <v>1.9475548671746168E-2</v>
      </c>
      <c r="F129" s="25">
        <f t="shared" si="15"/>
        <v>16.895</v>
      </c>
      <c r="G129" s="8"/>
      <c r="H129" s="10" t="s">
        <v>36</v>
      </c>
      <c r="I129" s="23">
        <f>SUMSQ(E125:E135)</f>
        <v>3.8930249127630116E-3</v>
      </c>
      <c r="J129" s="8"/>
    </row>
    <row r="130" spans="1:10" x14ac:dyDescent="0.2">
      <c r="A130" s="7">
        <v>8</v>
      </c>
      <c r="B130" s="7">
        <v>3</v>
      </c>
      <c r="C130" s="7">
        <v>15.04</v>
      </c>
      <c r="D130" s="10">
        <f>(I125*I124)*(EXP(-I126*B130)-EXP(-I125*B130))/(I127*(I125-I126))</f>
        <v>15.000780843931969</v>
      </c>
      <c r="E130" s="10">
        <f t="shared" si="14"/>
        <v>-3.9219156068030614E-2</v>
      </c>
      <c r="F130" s="25">
        <f t="shared" si="15"/>
        <v>13.494999999999999</v>
      </c>
      <c r="G130" s="8"/>
      <c r="H130" s="10" t="s">
        <v>39</v>
      </c>
      <c r="I130" s="23">
        <f>I129/(COUNT(B125:B135)-COUNT(I125:I127))</f>
        <v>4.8662811409537645E-4</v>
      </c>
      <c r="J130" s="8"/>
    </row>
    <row r="131" spans="1:10" ht="12.75" x14ac:dyDescent="0.2">
      <c r="A131" s="7">
        <v>8</v>
      </c>
      <c r="B131" s="7">
        <v>4</v>
      </c>
      <c r="C131" s="7">
        <v>11.95</v>
      </c>
      <c r="D131" s="10">
        <f>(I125*I124)*(EXP(-I126*B131)-EXP(-I125*B131))/(I127*(I125-I126))</f>
        <v>11.928465321120202</v>
      </c>
      <c r="E131" s="10">
        <f t="shared" si="14"/>
        <v>-2.1534678879797653E-2</v>
      </c>
      <c r="F131" s="25">
        <f t="shared" si="15"/>
        <v>19.48</v>
      </c>
      <c r="G131" s="8"/>
      <c r="H131" s="10" t="s">
        <v>41</v>
      </c>
      <c r="I131" s="24">
        <f t="array" ref="I131">1-(I129/SUMSQ(C125:C135,-AVERAGE(C125:C135)))</f>
        <v>0.99999824787285574</v>
      </c>
      <c r="J131" s="8"/>
    </row>
    <row r="132" spans="1:10" x14ac:dyDescent="0.2">
      <c r="A132" s="7">
        <v>8</v>
      </c>
      <c r="B132" s="7">
        <v>6</v>
      </c>
      <c r="C132" s="7">
        <v>7.53</v>
      </c>
      <c r="D132" s="10">
        <f>(I125*I124)*(EXP(-I126*B132)-EXP(-I125*B132))/(I127*(I125-I126))</f>
        <v>7.5366370438380832</v>
      </c>
      <c r="E132" s="10">
        <f t="shared" si="14"/>
        <v>6.6370438380829455E-3</v>
      </c>
      <c r="F132" s="25">
        <f t="shared" si="15"/>
        <v>12.280000000000001</v>
      </c>
      <c r="G132" s="8"/>
      <c r="H132" s="10" t="s">
        <v>42</v>
      </c>
      <c r="I132" s="10">
        <f>2.3*LOG10(I125/I126)/(I125-I126)</f>
        <v>0.97287302798012321</v>
      </c>
      <c r="J132" s="8"/>
    </row>
    <row r="133" spans="1:10" x14ac:dyDescent="0.2">
      <c r="A133" s="7">
        <v>8</v>
      </c>
      <c r="B133" s="7">
        <v>8</v>
      </c>
      <c r="C133" s="7">
        <v>4.75</v>
      </c>
      <c r="D133" s="10">
        <f>(I125*I124)*(EXP(-I126*B133)-EXP(-I125*B133))/(I127*(I125-I126))</f>
        <v>4.761630519926709</v>
      </c>
      <c r="E133" s="10">
        <f t="shared" si="14"/>
        <v>1.1630519926709049E-2</v>
      </c>
      <c r="F133" s="25">
        <f t="shared" si="15"/>
        <v>7.75</v>
      </c>
      <c r="G133" s="8"/>
      <c r="H133" s="10" t="s">
        <v>43</v>
      </c>
      <c r="I133" s="10">
        <f>(I125*I124)*(EXP(-I126*I132)-EXP(-I125*I132))/(I127*(I125-I126))</f>
        <v>21.933990368520426</v>
      </c>
      <c r="J133" s="8"/>
    </row>
    <row r="134" spans="1:10" x14ac:dyDescent="0.2">
      <c r="A134" s="7">
        <v>8</v>
      </c>
      <c r="B134" s="7">
        <v>10</v>
      </c>
      <c r="C134" s="7">
        <v>3</v>
      </c>
      <c r="D134" s="10">
        <f>(I125*I124)*(EXP(-I126*B134)-EXP(-I125*B134))/(I127*(I125-I126))</f>
        <v>3.0083869604779343</v>
      </c>
      <c r="E134" s="10">
        <f t="shared" si="14"/>
        <v>8.3869604779343021E-3</v>
      </c>
      <c r="F134" s="25">
        <f>(C134+C135)*(B135-B134)/2</f>
        <v>4.88</v>
      </c>
      <c r="G134" s="8"/>
      <c r="H134" s="10" t="s">
        <v>44</v>
      </c>
      <c r="I134" s="10">
        <f t="array" ref="I134">SUM(F125:F135)</f>
        <v>118.60590089858248</v>
      </c>
      <c r="J134" s="8"/>
    </row>
    <row r="135" spans="1:10" x14ac:dyDescent="0.2">
      <c r="A135" s="7">
        <v>8</v>
      </c>
      <c r="B135" s="7">
        <v>12</v>
      </c>
      <c r="C135" s="7">
        <v>1.88</v>
      </c>
      <c r="D135" s="10">
        <f>(I125*I124)*(EXP(-I126*B135)-EXP(-I125*B135))/(I127*(I125-I126))</f>
        <v>1.9006918019505872</v>
      </c>
      <c r="E135" s="10">
        <f t="shared" si="14"/>
        <v>2.0691801950587285E-2</v>
      </c>
      <c r="F135" s="25">
        <f>C135/I126</f>
        <v>8.1884008985824668</v>
      </c>
      <c r="G135" s="8"/>
      <c r="H135" s="8"/>
      <c r="I135" s="8"/>
      <c r="J135" s="8"/>
    </row>
    <row r="136" spans="1:10" x14ac:dyDescent="0.2">
      <c r="A136" s="1" t="s">
        <v>28</v>
      </c>
    </row>
    <row r="137" spans="1:10" s="20" customFormat="1" x14ac:dyDescent="0.2">
      <c r="A137" s="19" t="s">
        <v>14</v>
      </c>
    </row>
    <row r="138" spans="1:10" x14ac:dyDescent="0.2">
      <c r="A138" s="1" t="s">
        <v>28</v>
      </c>
    </row>
    <row r="139" spans="1:10" s="2" customFormat="1" x14ac:dyDescent="0.2">
      <c r="A139" s="6" t="s">
        <v>5</v>
      </c>
      <c r="B139" s="6" t="s">
        <v>3</v>
      </c>
      <c r="C139" s="6" t="s">
        <v>4</v>
      </c>
      <c r="D139" s="6" t="s">
        <v>29</v>
      </c>
      <c r="E139" s="6" t="s">
        <v>37</v>
      </c>
      <c r="F139" s="6" t="s">
        <v>44</v>
      </c>
      <c r="H139" s="21" t="s">
        <v>30</v>
      </c>
      <c r="I139" s="7">
        <v>700</v>
      </c>
      <c r="J139" s="7" t="s">
        <v>31</v>
      </c>
    </row>
    <row r="140" spans="1:10" x14ac:dyDescent="0.2">
      <c r="A140" s="7">
        <v>9</v>
      </c>
      <c r="B140" s="7">
        <v>0</v>
      </c>
      <c r="C140" s="7">
        <v>0</v>
      </c>
      <c r="D140" s="10">
        <f>(I140*I139)*(EXP(-I141*B140)-EXP(-I140*B140))/(I142*(I140-I141))</f>
        <v>0</v>
      </c>
      <c r="E140" s="10">
        <f>D140-C140</f>
        <v>0</v>
      </c>
      <c r="F140" s="10">
        <f>C141*(B141-B140)/2</f>
        <v>4.5350000000000001</v>
      </c>
      <c r="G140" s="8"/>
      <c r="H140" s="22" t="s">
        <v>32</v>
      </c>
      <c r="I140" s="26">
        <v>2.797333191542231</v>
      </c>
      <c r="J140" s="10" t="s">
        <v>35</v>
      </c>
    </row>
    <row r="141" spans="1:10" x14ac:dyDescent="0.2">
      <c r="A141" s="7">
        <v>9</v>
      </c>
      <c r="B141" s="7">
        <v>0.5</v>
      </c>
      <c r="C141" s="7">
        <v>18.14</v>
      </c>
      <c r="D141" s="10">
        <f>(I140*I139)*(EXP(-I141*B141)-EXP(-I140*B141))/(I142*(I140-I141))</f>
        <v>18.139836853977947</v>
      </c>
      <c r="E141" s="10">
        <f t="shared" ref="E141:E150" si="16">D141-C141</f>
        <v>-1.6314602205369511E-4</v>
      </c>
      <c r="F141" s="25">
        <f>(C141+C142)*(B142-B141)/2</f>
        <v>9.6999999999999993</v>
      </c>
      <c r="G141" s="8"/>
      <c r="H141" s="22" t="s">
        <v>33</v>
      </c>
      <c r="I141" s="26">
        <v>0.22962908624632455</v>
      </c>
      <c r="J141" s="10" t="s">
        <v>35</v>
      </c>
    </row>
    <row r="142" spans="1:10" x14ac:dyDescent="0.2">
      <c r="A142" s="7">
        <v>9</v>
      </c>
      <c r="B142" s="7">
        <v>1</v>
      </c>
      <c r="C142" s="7">
        <v>20.66</v>
      </c>
      <c r="D142" s="10">
        <f>(I140*I139)*(EXP(-I141*B142)-EXP(-I140*B142))/(I142*(I140-I141))</f>
        <v>20.651432696839024</v>
      </c>
      <c r="E142" s="10">
        <f t="shared" si="16"/>
        <v>-8.567303160976536E-3</v>
      </c>
      <c r="F142" s="25">
        <f t="shared" ref="F142:F148" si="17">(C142+C143)*(B143-B142)/2</f>
        <v>10.039999999999999</v>
      </c>
      <c r="G142" s="8"/>
      <c r="H142" s="22" t="s">
        <v>34</v>
      </c>
      <c r="I142" s="26">
        <v>27.099287624409079</v>
      </c>
      <c r="J142" s="10" t="s">
        <v>22</v>
      </c>
    </row>
    <row r="143" spans="1:10" x14ac:dyDescent="0.2">
      <c r="A143" s="7">
        <v>9</v>
      </c>
      <c r="B143" s="7">
        <v>1.5</v>
      </c>
      <c r="C143" s="7">
        <v>19.5</v>
      </c>
      <c r="D143" s="10">
        <f>(I140*I139)*(EXP(-I141*B143)-EXP(-I140*B143))/(I142*(I140-I141))</f>
        <v>19.517432390134864</v>
      </c>
      <c r="E143" s="10">
        <f t="shared" si="16"/>
        <v>1.7432390134864306E-2</v>
      </c>
      <c r="F143" s="25">
        <f t="shared" si="17"/>
        <v>9.2874999999999996</v>
      </c>
      <c r="G143" s="8"/>
      <c r="H143" s="8"/>
      <c r="I143" s="8"/>
      <c r="J143" s="8"/>
    </row>
    <row r="144" spans="1:10" x14ac:dyDescent="0.2">
      <c r="A144" s="7">
        <v>9</v>
      </c>
      <c r="B144" s="7">
        <v>2</v>
      </c>
      <c r="C144" s="7">
        <v>17.649999999999999</v>
      </c>
      <c r="D144" s="10">
        <f>(I140*I139)*(EXP(-I141*B144)-EXP(-I140*B144))/(I142*(I140-I141))</f>
        <v>17.673512797589911</v>
      </c>
      <c r="E144" s="10">
        <f t="shared" si="16"/>
        <v>2.3512797589912537E-2</v>
      </c>
      <c r="F144" s="25">
        <f t="shared" si="17"/>
        <v>15.904999999999999</v>
      </c>
      <c r="G144" s="8"/>
      <c r="H144" s="10" t="s">
        <v>36</v>
      </c>
      <c r="I144" s="23">
        <f>SUMSQ(E140:E150)</f>
        <v>2.9845391068076756E-3</v>
      </c>
      <c r="J144" s="8"/>
    </row>
    <row r="145" spans="1:10" x14ac:dyDescent="0.2">
      <c r="A145" s="7">
        <v>9</v>
      </c>
      <c r="B145" s="7">
        <v>3</v>
      </c>
      <c r="C145" s="7">
        <v>14.16</v>
      </c>
      <c r="D145" s="10">
        <f>(I140*I139)*(EXP(-I141*B145)-EXP(-I140*B145))/(I142*(I140-I141))</f>
        <v>14.124183782832025</v>
      </c>
      <c r="E145" s="10">
        <f t="shared" si="16"/>
        <v>-3.5816217167974784E-2</v>
      </c>
      <c r="F145" s="25">
        <f t="shared" si="17"/>
        <v>12.705</v>
      </c>
      <c r="G145" s="8"/>
      <c r="H145" s="10" t="s">
        <v>39</v>
      </c>
      <c r="I145" s="23">
        <f>I144/(COUNT(B140:B150)-COUNT(I140:I142))</f>
        <v>3.7306738835095945E-4</v>
      </c>
      <c r="J145" s="8"/>
    </row>
    <row r="146" spans="1:10" ht="12.75" x14ac:dyDescent="0.2">
      <c r="A146" s="7">
        <v>9</v>
      </c>
      <c r="B146" s="7">
        <v>4</v>
      </c>
      <c r="C146" s="7">
        <v>11.25</v>
      </c>
      <c r="D146" s="10">
        <f>(I140*I139)*(EXP(-I141*B146)-EXP(-I140*B146))/(I142*(I140-I141))</f>
        <v>11.23098297506459</v>
      </c>
      <c r="E146" s="10">
        <f t="shared" si="16"/>
        <v>-1.9017024935410021E-2</v>
      </c>
      <c r="F146" s="25">
        <f t="shared" si="17"/>
        <v>18.34</v>
      </c>
      <c r="G146" s="8"/>
      <c r="H146" s="10" t="s">
        <v>41</v>
      </c>
      <c r="I146" s="24">
        <f t="array" ref="I146">1-(I144/SUMSQ(C140:C150,-AVERAGE(C140:C150)))</f>
        <v>0.99999848519444656</v>
      </c>
      <c r="J146" s="8"/>
    </row>
    <row r="147" spans="1:10" x14ac:dyDescent="0.2">
      <c r="A147" s="7">
        <v>9</v>
      </c>
      <c r="B147" s="7">
        <v>6</v>
      </c>
      <c r="C147" s="7">
        <v>7.09</v>
      </c>
      <c r="D147" s="10">
        <f>(I140*I139)*(EXP(-I141*B147)-EXP(-I140*B147))/(I142*(I140-I141))</f>
        <v>7.0954415987293507</v>
      </c>
      <c r="E147" s="10">
        <f t="shared" si="16"/>
        <v>5.4415987293507939E-3</v>
      </c>
      <c r="F147" s="25">
        <f t="shared" si="17"/>
        <v>11.559999999999999</v>
      </c>
      <c r="G147" s="8"/>
      <c r="H147" s="10" t="s">
        <v>42</v>
      </c>
      <c r="I147" s="10">
        <f>2.3*LOG10(I140/I141)/(I140-I141)</f>
        <v>0.97252241280545171</v>
      </c>
      <c r="J147" s="8"/>
    </row>
    <row r="148" spans="1:10" x14ac:dyDescent="0.2">
      <c r="A148" s="7">
        <v>9</v>
      </c>
      <c r="B148" s="7">
        <v>8</v>
      </c>
      <c r="C148" s="7">
        <v>4.47</v>
      </c>
      <c r="D148" s="10">
        <f>(I140*I139)*(EXP(-I141*B148)-EXP(-I140*B148))/(I142*(I140-I141))</f>
        <v>4.4825612004471722</v>
      </c>
      <c r="E148" s="10">
        <f t="shared" si="16"/>
        <v>1.256120044717246E-2</v>
      </c>
      <c r="F148" s="25">
        <f t="shared" si="17"/>
        <v>7.2899999999999991</v>
      </c>
      <c r="G148" s="8"/>
      <c r="H148" s="10" t="s">
        <v>43</v>
      </c>
      <c r="I148" s="10">
        <f>(I140*I139)*(EXP(-I141*I147)-EXP(-I140*I147))/(I142*(I140-I141))</f>
        <v>20.655922385186098</v>
      </c>
      <c r="J148" s="8"/>
    </row>
    <row r="149" spans="1:10" x14ac:dyDescent="0.2">
      <c r="A149" s="7">
        <v>9</v>
      </c>
      <c r="B149" s="7">
        <v>10</v>
      </c>
      <c r="C149" s="7">
        <v>2.82</v>
      </c>
      <c r="D149" s="10">
        <f>(I140*I139)*(EXP(-I141*B149)-EXP(-I140*B149))/(I142*(I140-I141))</f>
        <v>2.8318675574437782</v>
      </c>
      <c r="E149" s="10">
        <f t="shared" si="16"/>
        <v>1.186755744377832E-2</v>
      </c>
      <c r="F149" s="25">
        <f>(C149+C150)*(B150-B149)/2</f>
        <v>4.5999999999999996</v>
      </c>
      <c r="G149" s="8"/>
      <c r="H149" s="10" t="s">
        <v>44</v>
      </c>
      <c r="I149" s="10">
        <f t="array" ref="I149">SUM(F140:F150)</f>
        <v>111.71413124627246</v>
      </c>
      <c r="J149" s="8"/>
    </row>
    <row r="150" spans="1:10" x14ac:dyDescent="0.2">
      <c r="A150" s="7">
        <v>9</v>
      </c>
      <c r="B150" s="7">
        <v>12</v>
      </c>
      <c r="C150" s="7">
        <v>1.78</v>
      </c>
      <c r="D150" s="10">
        <f>(I140*I139)*(EXP(-I141*B150)-EXP(-I140*B150))/(I142*(I140-I141))</f>
        <v>1.7890383409820907</v>
      </c>
      <c r="E150" s="10">
        <f t="shared" si="16"/>
        <v>9.0383409820906646E-3</v>
      </c>
      <c r="F150" s="25">
        <f>C150/I141</f>
        <v>7.7516312462724466</v>
      </c>
      <c r="G150" s="8"/>
      <c r="H150" s="8"/>
      <c r="I150" s="8"/>
      <c r="J150" s="8"/>
    </row>
    <row r="151" spans="1:10" x14ac:dyDescent="0.2">
      <c r="A151" s="1" t="s">
        <v>28</v>
      </c>
    </row>
    <row r="152" spans="1:10" s="20" customFormat="1" x14ac:dyDescent="0.2">
      <c r="A152" s="19" t="s">
        <v>15</v>
      </c>
    </row>
    <row r="153" spans="1:10" x14ac:dyDescent="0.2">
      <c r="A153" s="1" t="s">
        <v>28</v>
      </c>
    </row>
    <row r="154" spans="1:10" s="2" customFormat="1" x14ac:dyDescent="0.2">
      <c r="A154" s="6" t="s">
        <v>5</v>
      </c>
      <c r="B154" s="6" t="s">
        <v>3</v>
      </c>
      <c r="C154" s="6" t="s">
        <v>4</v>
      </c>
      <c r="D154" s="6" t="s">
        <v>29</v>
      </c>
      <c r="E154" s="6" t="s">
        <v>37</v>
      </c>
      <c r="F154" s="6" t="s">
        <v>44</v>
      </c>
      <c r="H154" s="21" t="s">
        <v>30</v>
      </c>
      <c r="I154" s="7">
        <v>700</v>
      </c>
      <c r="J154" s="7" t="s">
        <v>31</v>
      </c>
    </row>
    <row r="155" spans="1:10" x14ac:dyDescent="0.2">
      <c r="A155" s="7">
        <v>10</v>
      </c>
      <c r="B155" s="7">
        <v>0</v>
      </c>
      <c r="C155" s="7">
        <v>0</v>
      </c>
      <c r="D155" s="10">
        <f>(I155*I154)*(EXP(-I156*B155)-EXP(-I155*B155))/(I157*(I155-I156))</f>
        <v>0</v>
      </c>
      <c r="E155" s="10">
        <f>D155-C155</f>
        <v>0</v>
      </c>
      <c r="F155" s="10">
        <f>C156*(B156-B155)/2</f>
        <v>4.8574999999999999</v>
      </c>
      <c r="G155" s="8"/>
      <c r="H155" s="22" t="s">
        <v>32</v>
      </c>
      <c r="I155" s="26">
        <v>2.7930427589207434</v>
      </c>
      <c r="J155" s="10" t="s">
        <v>35</v>
      </c>
    </row>
    <row r="156" spans="1:10" x14ac:dyDescent="0.2">
      <c r="A156" s="7">
        <v>10</v>
      </c>
      <c r="B156" s="7">
        <v>0.5</v>
      </c>
      <c r="C156" s="7">
        <v>19.43</v>
      </c>
      <c r="D156" s="10">
        <f>(I155*I154)*(EXP(-I156*B156)-EXP(-I155*B156))/(I157*(I155-I156))</f>
        <v>19.427573124711582</v>
      </c>
      <c r="E156" s="10">
        <f t="shared" ref="E156:E165" si="18">D156-C156</f>
        <v>-2.4268752884175626E-3</v>
      </c>
      <c r="F156" s="25">
        <f>(C156+C157)*(B157-B156)/2</f>
        <v>10.39</v>
      </c>
      <c r="G156" s="8"/>
      <c r="H156" s="22" t="s">
        <v>33</v>
      </c>
      <c r="I156" s="26">
        <v>0.23018726411861126</v>
      </c>
      <c r="J156" s="10" t="s">
        <v>35</v>
      </c>
    </row>
    <row r="157" spans="1:10" x14ac:dyDescent="0.2">
      <c r="A157" s="7">
        <v>10</v>
      </c>
      <c r="B157" s="7">
        <v>1</v>
      </c>
      <c r="C157" s="7">
        <v>22.13</v>
      </c>
      <c r="D157" s="10">
        <f>(I155*I154)*(EXP(-I156*B157)-EXP(-I155*B157))/(I157*(I155-I156))</f>
        <v>22.122934460306794</v>
      </c>
      <c r="E157" s="10">
        <f t="shared" si="18"/>
        <v>-7.0655396932046699E-3</v>
      </c>
      <c r="F157" s="25">
        <f t="shared" ref="F157:F163" si="19">(C157+C158)*(B158-B157)/2</f>
        <v>10.7525</v>
      </c>
      <c r="G157" s="8"/>
      <c r="H157" s="22" t="s">
        <v>34</v>
      </c>
      <c r="I157" s="26">
        <v>25.28143620232289</v>
      </c>
      <c r="J157" s="10" t="s">
        <v>22</v>
      </c>
    </row>
    <row r="158" spans="1:10" x14ac:dyDescent="0.2">
      <c r="A158" s="7">
        <v>10</v>
      </c>
      <c r="B158" s="7">
        <v>1.5</v>
      </c>
      <c r="C158" s="7">
        <v>20.88</v>
      </c>
      <c r="D158" s="10">
        <f>(I155*I154)*(EXP(-I156*B158)-EXP(-I155*B158))/(I157*(I155-I156))</f>
        <v>20.907428303104659</v>
      </c>
      <c r="E158" s="10">
        <f t="shared" si="18"/>
        <v>2.7428303104660046E-2</v>
      </c>
      <c r="F158" s="25">
        <f t="shared" si="19"/>
        <v>9.9474999999999998</v>
      </c>
      <c r="G158" s="8"/>
      <c r="H158" s="8"/>
      <c r="I158" s="8"/>
      <c r="J158" s="8"/>
    </row>
    <row r="159" spans="1:10" x14ac:dyDescent="0.2">
      <c r="A159" s="7">
        <v>10</v>
      </c>
      <c r="B159" s="7">
        <v>2</v>
      </c>
      <c r="C159" s="7">
        <v>18.91</v>
      </c>
      <c r="D159" s="10">
        <f>(I155*I154)*(EXP(-I156*B159)-EXP(-I155*B159))/(I157*(I155-I156))</f>
        <v>18.928812723507303</v>
      </c>
      <c r="E159" s="10">
        <f t="shared" si="18"/>
        <v>1.8812723507302564E-2</v>
      </c>
      <c r="F159" s="25">
        <f t="shared" si="19"/>
        <v>17.035</v>
      </c>
      <c r="G159" s="8"/>
      <c r="H159" s="10" t="s">
        <v>36</v>
      </c>
      <c r="I159" s="23">
        <f>SUMSQ(E155:E165)</f>
        <v>4.3481162595037023E-3</v>
      </c>
      <c r="J159" s="8"/>
    </row>
    <row r="160" spans="1:10" x14ac:dyDescent="0.2">
      <c r="A160" s="7">
        <v>10</v>
      </c>
      <c r="B160" s="7">
        <v>3</v>
      </c>
      <c r="C160" s="7">
        <v>15.16</v>
      </c>
      <c r="D160" s="10">
        <f>(I155*I154)*(EXP(-I156*B160)-EXP(-I155*B160))/(I157*(I155-I156))</f>
        <v>15.119715518077596</v>
      </c>
      <c r="E160" s="10">
        <f t="shared" si="18"/>
        <v>-4.028448192240397E-2</v>
      </c>
      <c r="F160" s="25">
        <f t="shared" si="19"/>
        <v>13.6</v>
      </c>
      <c r="G160" s="8"/>
      <c r="H160" s="10" t="s">
        <v>39</v>
      </c>
      <c r="I160" s="23">
        <f>I159/(COUNT(B155:B165)-COUNT(I155:I157))</f>
        <v>5.4351453243796279E-4</v>
      </c>
      <c r="J160" s="8"/>
    </row>
    <row r="161" spans="1:10" ht="12.75" x14ac:dyDescent="0.2">
      <c r="A161" s="7">
        <v>10</v>
      </c>
      <c r="B161" s="7">
        <v>4</v>
      </c>
      <c r="C161" s="7">
        <v>12.04</v>
      </c>
      <c r="D161" s="10">
        <f>(I155*I154)*(EXP(-I156*B161)-EXP(-I155*B161))/(I157*(I155-I156))</f>
        <v>12.015952270622305</v>
      </c>
      <c r="E161" s="10">
        <f t="shared" si="18"/>
        <v>-2.4047729377693727E-2</v>
      </c>
      <c r="F161" s="25">
        <f t="shared" si="19"/>
        <v>19.619999999999997</v>
      </c>
      <c r="G161" s="8"/>
      <c r="H161" s="10" t="s">
        <v>41</v>
      </c>
      <c r="I161" s="24">
        <f t="array" ref="I161">1-(I159/SUMSQ(C155:C165,-AVERAGE(C155:C165)))</f>
        <v>0.99999807536062246</v>
      </c>
      <c r="J161" s="8"/>
    </row>
    <row r="162" spans="1:10" x14ac:dyDescent="0.2">
      <c r="A162" s="7">
        <v>10</v>
      </c>
      <c r="B162" s="7">
        <v>6</v>
      </c>
      <c r="C162" s="7">
        <v>7.58</v>
      </c>
      <c r="D162" s="10">
        <f>(I155*I154)*(EXP(-I156*B162)-EXP(-I155*B162))/(I157*(I155-I156))</f>
        <v>7.5828998519253759</v>
      </c>
      <c r="E162" s="10">
        <f t="shared" si="18"/>
        <v>2.8998519253757848E-3</v>
      </c>
      <c r="F162" s="25">
        <f t="shared" si="19"/>
        <v>12.35</v>
      </c>
      <c r="G162" s="8"/>
      <c r="H162" s="10" t="s">
        <v>42</v>
      </c>
      <c r="I162" s="10">
        <f>2.3*LOG10(I155/I156)/(I155-I156)</f>
        <v>0.97281781181532467</v>
      </c>
      <c r="J162" s="8"/>
    </row>
    <row r="163" spans="1:10" x14ac:dyDescent="0.2">
      <c r="A163" s="7">
        <v>10</v>
      </c>
      <c r="B163" s="7">
        <v>8</v>
      </c>
      <c r="C163" s="7">
        <v>4.7699999999999996</v>
      </c>
      <c r="D163" s="10">
        <f>(I155*I154)*(EXP(-I156*B163)-EXP(-I155*B163))/(I157*(I155-I156))</f>
        <v>4.7851691437352706</v>
      </c>
      <c r="E163" s="10">
        <f t="shared" si="18"/>
        <v>1.5169143735271007E-2</v>
      </c>
      <c r="F163" s="25">
        <f t="shared" si="19"/>
        <v>7.7799999999999994</v>
      </c>
      <c r="G163" s="8"/>
      <c r="H163" s="10" t="s">
        <v>43</v>
      </c>
      <c r="I163" s="10">
        <f>(I155*I154)*(EXP(-I156*I162)-EXP(-I155*I162))/(I157*(I155-I156))</f>
        <v>22.127642372849277</v>
      </c>
      <c r="J163" s="8"/>
    </row>
    <row r="164" spans="1:10" x14ac:dyDescent="0.2">
      <c r="A164" s="7">
        <v>10</v>
      </c>
      <c r="B164" s="7">
        <v>10</v>
      </c>
      <c r="C164" s="7">
        <v>3.01</v>
      </c>
      <c r="D164" s="10">
        <f>(I155*I154)*(EXP(-I156*B164)-EXP(-I155*B164))/(I157*(I155-I156))</f>
        <v>3.0196678624733253</v>
      </c>
      <c r="E164" s="10">
        <f t="shared" si="18"/>
        <v>9.667862473325517E-3</v>
      </c>
      <c r="F164" s="25">
        <f>(C164+C165)*(B165-B164)/2</f>
        <v>4.8899999999999997</v>
      </c>
      <c r="G164" s="8"/>
      <c r="H164" s="10" t="s">
        <v>44</v>
      </c>
      <c r="I164" s="10">
        <f t="array" ref="I164">SUM(F155:F165)</f>
        <v>119.38976332448726</v>
      </c>
      <c r="J164" s="8"/>
    </row>
    <row r="165" spans="1:10" x14ac:dyDescent="0.2">
      <c r="A165" s="7">
        <v>10</v>
      </c>
      <c r="B165" s="7">
        <v>12</v>
      </c>
      <c r="C165" s="7">
        <v>1.88</v>
      </c>
      <c r="D165" s="10">
        <f>(I155*I154)*(EXP(-I156*B165)-EXP(-I155*B165))/(I157*(I155-I156))</f>
        <v>1.9055531193415942</v>
      </c>
      <c r="E165" s="10">
        <f t="shared" si="18"/>
        <v>2.5553119341594321E-2</v>
      </c>
      <c r="F165" s="25">
        <f>C165/I156</f>
        <v>8.1672633244872763</v>
      </c>
      <c r="G165" s="8"/>
      <c r="H165" s="8"/>
      <c r="I165" s="8"/>
      <c r="J165" s="8"/>
    </row>
    <row r="166" spans="1:10" x14ac:dyDescent="0.2">
      <c r="A166" s="1" t="s">
        <v>28</v>
      </c>
    </row>
    <row r="167" spans="1:10" s="20" customFormat="1" x14ac:dyDescent="0.2">
      <c r="A167" s="19" t="s">
        <v>38</v>
      </c>
    </row>
    <row r="168" spans="1:10" x14ac:dyDescent="0.2">
      <c r="A168" s="1" t="s">
        <v>28</v>
      </c>
    </row>
    <row r="169" spans="1:10" s="2" customFormat="1" x14ac:dyDescent="0.2">
      <c r="A169" s="6" t="s">
        <v>5</v>
      </c>
      <c r="B169" s="6" t="s">
        <v>3</v>
      </c>
      <c r="C169" s="6" t="s">
        <v>4</v>
      </c>
      <c r="D169" s="6" t="s">
        <v>29</v>
      </c>
      <c r="E169" s="6" t="s">
        <v>37</v>
      </c>
      <c r="F169" s="6" t="s">
        <v>44</v>
      </c>
      <c r="H169" s="21" t="s">
        <v>30</v>
      </c>
      <c r="I169" s="7">
        <v>700</v>
      </c>
      <c r="J169" s="7" t="s">
        <v>31</v>
      </c>
    </row>
    <row r="170" spans="1:10" x14ac:dyDescent="0.2">
      <c r="A170" s="7">
        <v>11</v>
      </c>
      <c r="B170" s="7">
        <v>0</v>
      </c>
      <c r="C170" s="7">
        <v>0</v>
      </c>
      <c r="D170" s="10">
        <f>(I170*I169)*(EXP(-I171*B170)-EXP(-I170*B170))/(I172*(I170-I171))</f>
        <v>0</v>
      </c>
      <c r="E170" s="10">
        <f>D170-C170</f>
        <v>0</v>
      </c>
      <c r="F170" s="10">
        <f>C171*(B171-B170)/2</f>
        <v>5.0449999999999999</v>
      </c>
      <c r="G170" s="8"/>
      <c r="H170" s="22" t="s">
        <v>32</v>
      </c>
      <c r="I170" s="26">
        <v>2.7917630928916699</v>
      </c>
      <c r="J170" s="10" t="s">
        <v>35</v>
      </c>
    </row>
    <row r="171" spans="1:10" x14ac:dyDescent="0.2">
      <c r="A171" s="7">
        <v>11</v>
      </c>
      <c r="B171" s="7">
        <v>0.5</v>
      </c>
      <c r="C171" s="7">
        <v>20.18</v>
      </c>
      <c r="D171" s="10">
        <f>(I170*I169)*(EXP(-I171*B171)-EXP(-I170*B171))/(I172*(I170-I171))</f>
        <v>20.175283787194527</v>
      </c>
      <c r="E171" s="10">
        <f t="shared" ref="E171:E180" si="20">D171-C171</f>
        <v>-4.7162128054729635E-3</v>
      </c>
      <c r="F171" s="25">
        <f>(C171+C172)*(B172-B171)/2</f>
        <v>10.79</v>
      </c>
      <c r="G171" s="8"/>
      <c r="H171" s="22" t="s">
        <v>33</v>
      </c>
      <c r="I171" s="26">
        <v>0.23019205928400552</v>
      </c>
      <c r="J171" s="10" t="s">
        <v>35</v>
      </c>
    </row>
    <row r="172" spans="1:10" x14ac:dyDescent="0.2">
      <c r="A172" s="7">
        <v>11</v>
      </c>
      <c r="B172" s="7">
        <v>1</v>
      </c>
      <c r="C172" s="7">
        <v>22.98</v>
      </c>
      <c r="D172" s="10">
        <f>(I170*I169)*(EXP(-I171*B172)-EXP(-I170*B172))/(I172*(I170-I171))</f>
        <v>22.977534000057723</v>
      </c>
      <c r="E172" s="10">
        <f t="shared" si="20"/>
        <v>-2.4659999422773637E-3</v>
      </c>
      <c r="F172" s="25">
        <f t="shared" ref="F172:F178" si="21">(C172+C173)*(B173-B172)/2</f>
        <v>11.1675</v>
      </c>
      <c r="G172" s="8"/>
      <c r="H172" s="22" t="s">
        <v>34</v>
      </c>
      <c r="I172" s="26">
        <v>24.339465880252824</v>
      </c>
      <c r="J172" s="10" t="s">
        <v>22</v>
      </c>
    </row>
    <row r="173" spans="1:10" x14ac:dyDescent="0.2">
      <c r="A173" s="7">
        <v>11</v>
      </c>
      <c r="B173" s="7">
        <v>1.5</v>
      </c>
      <c r="C173" s="7">
        <v>21.69</v>
      </c>
      <c r="D173" s="10">
        <f>(I170*I169)*(EXP(-I171*B173)-EXP(-I170*B173))/(I172*(I170-I171))</f>
        <v>21.716436689783283</v>
      </c>
      <c r="E173" s="10">
        <f t="shared" si="20"/>
        <v>2.6436689783281508E-2</v>
      </c>
      <c r="F173" s="25">
        <f t="shared" si="21"/>
        <v>10.3325</v>
      </c>
      <c r="G173" s="8"/>
      <c r="H173" s="8"/>
      <c r="I173" s="8"/>
      <c r="J173" s="8"/>
    </row>
    <row r="174" spans="1:10" x14ac:dyDescent="0.2">
      <c r="A174" s="7">
        <v>11</v>
      </c>
      <c r="B174" s="7">
        <v>2</v>
      </c>
      <c r="C174" s="7">
        <v>19.64</v>
      </c>
      <c r="D174" s="10">
        <f>(I170*I169)*(EXP(-I171*B174)-EXP(-I170*B174))/(I172*(I170-I171))</f>
        <v>19.661738843027017</v>
      </c>
      <c r="E174" s="10">
        <f t="shared" si="20"/>
        <v>2.173884302701623E-2</v>
      </c>
      <c r="F174" s="25">
        <f t="shared" si="21"/>
        <v>17.695</v>
      </c>
      <c r="G174" s="8"/>
      <c r="H174" s="10" t="s">
        <v>36</v>
      </c>
      <c r="I174" s="23">
        <f>SUMSQ(E170:E180)</f>
        <v>5.3029505306369518E-3</v>
      </c>
      <c r="J174" s="8"/>
    </row>
    <row r="175" spans="1:10" x14ac:dyDescent="0.2">
      <c r="A175" s="7">
        <v>11</v>
      </c>
      <c r="B175" s="7">
        <v>3</v>
      </c>
      <c r="C175" s="7">
        <v>15.75</v>
      </c>
      <c r="D175" s="10">
        <f>(I170*I169)*(EXP(-I171*B175)-EXP(-I170*B175))/(I172*(I170-I171))</f>
        <v>15.705291275240906</v>
      </c>
      <c r="E175" s="10">
        <f t="shared" si="20"/>
        <v>-4.4708724759093599E-2</v>
      </c>
      <c r="F175" s="25">
        <f t="shared" si="21"/>
        <v>14.129999999999999</v>
      </c>
      <c r="G175" s="8"/>
      <c r="H175" s="10" t="s">
        <v>39</v>
      </c>
      <c r="I175" s="23">
        <f>I174/(COUNT(B170:B180)-COUNT(I170:I172))</f>
        <v>6.6286881632961897E-4</v>
      </c>
      <c r="J175" s="8"/>
    </row>
    <row r="176" spans="1:10" ht="12.75" x14ac:dyDescent="0.2">
      <c r="A176" s="7">
        <v>11</v>
      </c>
      <c r="B176" s="7">
        <v>4</v>
      </c>
      <c r="C176" s="7">
        <v>12.51</v>
      </c>
      <c r="D176" s="10">
        <f>(I170*I169)*(EXP(-I171*B176)-EXP(-I170*B176))/(I172*(I170-I171))</f>
        <v>12.481281461271401</v>
      </c>
      <c r="E176" s="10">
        <f t="shared" si="20"/>
        <v>-2.8718538728599086E-2</v>
      </c>
      <c r="F176" s="25">
        <f t="shared" si="21"/>
        <v>20.38</v>
      </c>
      <c r="G176" s="8"/>
      <c r="H176" s="10" t="s">
        <v>41</v>
      </c>
      <c r="I176" s="24">
        <f t="array" ref="I176">1-(I174/SUMSQ(C170:C180,-AVERAGE(C170:C180)))</f>
        <v>0.9999978241682087</v>
      </c>
      <c r="J176" s="8"/>
    </row>
    <row r="177" spans="1:10" x14ac:dyDescent="0.2">
      <c r="A177" s="7">
        <v>11</v>
      </c>
      <c r="B177" s="7">
        <v>6</v>
      </c>
      <c r="C177" s="7">
        <v>7.87</v>
      </c>
      <c r="D177" s="10">
        <f>(I170*I169)*(EXP(-I171*B177)-EXP(-I170*B177))/(I172*(I170-I171))</f>
        <v>7.876480748832364</v>
      </c>
      <c r="E177" s="10">
        <f t="shared" si="20"/>
        <v>6.4807488323639362E-3</v>
      </c>
      <c r="F177" s="25">
        <f t="shared" si="21"/>
        <v>12.83</v>
      </c>
      <c r="G177" s="8"/>
      <c r="H177" s="10" t="s">
        <v>42</v>
      </c>
      <c r="I177" s="10">
        <f>2.3*LOG10(I170/I171)/(I170-I171)</f>
        <v>0.97311879361609677</v>
      </c>
      <c r="J177" s="8"/>
    </row>
    <row r="178" spans="1:10" x14ac:dyDescent="0.2">
      <c r="A178" s="7">
        <v>11</v>
      </c>
      <c r="B178" s="7">
        <v>8</v>
      </c>
      <c r="C178" s="7">
        <v>4.96</v>
      </c>
      <c r="D178" s="10">
        <f>(I170*I169)*(EXP(-I171*B178)-EXP(-I170*B178))/(I172*(I170-I171))</f>
        <v>4.9703849419844168</v>
      </c>
      <c r="E178" s="10">
        <f t="shared" si="20"/>
        <v>1.0384941984416862E-2</v>
      </c>
      <c r="F178" s="25">
        <f t="shared" si="21"/>
        <v>8.08</v>
      </c>
      <c r="G178" s="8"/>
      <c r="H178" s="10" t="s">
        <v>43</v>
      </c>
      <c r="I178" s="10">
        <f>(I170*I169)*(EXP(-I171*I177)-EXP(-I170*I177))/(I172*(I170-I171))</f>
        <v>22.982310646190104</v>
      </c>
      <c r="J178" s="8"/>
    </row>
    <row r="179" spans="1:10" x14ac:dyDescent="0.2">
      <c r="A179" s="7">
        <v>11</v>
      </c>
      <c r="B179" s="7">
        <v>10</v>
      </c>
      <c r="C179" s="7">
        <v>3.12</v>
      </c>
      <c r="D179" s="10">
        <f>(I170*I169)*(EXP(-I171*B179)-EXP(-I170*B179))/(I172*(I170-I171))</f>
        <v>3.1365177035665335</v>
      </c>
      <c r="E179" s="10">
        <f t="shared" si="20"/>
        <v>1.651770356653337E-2</v>
      </c>
      <c r="F179" s="25">
        <f>(C179+C180)*(B180-B179)/2</f>
        <v>5.07</v>
      </c>
      <c r="G179" s="8"/>
      <c r="H179" s="10" t="s">
        <v>44</v>
      </c>
      <c r="I179" s="10">
        <f t="array" ref="I179">SUM(F170:F180)</f>
        <v>123.99118708640654</v>
      </c>
      <c r="J179" s="8"/>
    </row>
    <row r="180" spans="1:10" x14ac:dyDescent="0.2">
      <c r="A180" s="7">
        <v>11</v>
      </c>
      <c r="B180" s="7">
        <v>12</v>
      </c>
      <c r="C180" s="7">
        <v>1.95</v>
      </c>
      <c r="D180" s="10">
        <f>(I170*I169)*(EXP(-I171*B180)-EXP(-I170*B180))/(I172*(I170-I171))</f>
        <v>1.9792719089912876</v>
      </c>
      <c r="E180" s="10">
        <f t="shared" si="20"/>
        <v>2.9271908991287621E-2</v>
      </c>
      <c r="F180" s="25">
        <f>C180/I171</f>
        <v>8.471187086406557</v>
      </c>
      <c r="G180" s="8"/>
      <c r="H180" s="8"/>
      <c r="I180" s="8"/>
      <c r="J180" s="8"/>
    </row>
    <row r="181" spans="1:10" x14ac:dyDescent="0.2">
      <c r="A181" s="1" t="s">
        <v>28</v>
      </c>
    </row>
    <row r="182" spans="1:10" s="20" customFormat="1" x14ac:dyDescent="0.2">
      <c r="A182" s="19" t="s">
        <v>17</v>
      </c>
    </row>
    <row r="183" spans="1:10" x14ac:dyDescent="0.2">
      <c r="A183" s="1" t="s">
        <v>28</v>
      </c>
    </row>
    <row r="184" spans="1:10" s="2" customFormat="1" x14ac:dyDescent="0.2">
      <c r="A184" s="6" t="s">
        <v>5</v>
      </c>
      <c r="B184" s="6" t="s">
        <v>3</v>
      </c>
      <c r="C184" s="6" t="s">
        <v>4</v>
      </c>
      <c r="D184" s="6" t="s">
        <v>29</v>
      </c>
      <c r="E184" s="6" t="s">
        <v>37</v>
      </c>
      <c r="F184" s="6" t="s">
        <v>44</v>
      </c>
      <c r="H184" s="21" t="s">
        <v>30</v>
      </c>
      <c r="I184" s="7">
        <v>700</v>
      </c>
      <c r="J184" s="7" t="s">
        <v>31</v>
      </c>
    </row>
    <row r="185" spans="1:10" x14ac:dyDescent="0.2">
      <c r="A185" s="7">
        <v>12</v>
      </c>
      <c r="B185" s="7">
        <v>0</v>
      </c>
      <c r="C185" s="7">
        <v>0</v>
      </c>
      <c r="D185" s="10">
        <f>(I185*I184)*(EXP(-I186*B185)-EXP(-I185*B185))/(I187*(I185-I186))</f>
        <v>0</v>
      </c>
      <c r="E185" s="10">
        <f>D185-C185</f>
        <v>0</v>
      </c>
      <c r="F185" s="10">
        <f>C186*(B186-B185)/2</f>
        <v>4.4824999999999999</v>
      </c>
      <c r="G185" s="8"/>
      <c r="H185" s="22" t="s">
        <v>32</v>
      </c>
      <c r="I185" s="26">
        <v>2.7910241219196665</v>
      </c>
      <c r="J185" s="10" t="s">
        <v>35</v>
      </c>
    </row>
    <row r="186" spans="1:10" x14ac:dyDescent="0.2">
      <c r="A186" s="7">
        <v>12</v>
      </c>
      <c r="B186" s="7">
        <v>0.5</v>
      </c>
      <c r="C186" s="7">
        <v>17.93</v>
      </c>
      <c r="D186" s="10">
        <f>(I185*I184)*(EXP(-I186*B186)-EXP(-I185*B186))/(I187*(I185-I186))</f>
        <v>17.928949139493476</v>
      </c>
      <c r="E186" s="10">
        <f t="shared" ref="E186:E195" si="22">D186-C186</f>
        <v>-1.0508605065240317E-3</v>
      </c>
      <c r="F186" s="25">
        <f>(C186+C187)*(B187-B186)/2</f>
        <v>9.59</v>
      </c>
      <c r="G186" s="8"/>
      <c r="H186" s="22" t="s">
        <v>33</v>
      </c>
      <c r="I186" s="26">
        <v>0.23013641319083417</v>
      </c>
      <c r="J186" s="10" t="s">
        <v>35</v>
      </c>
    </row>
    <row r="187" spans="1:10" x14ac:dyDescent="0.2">
      <c r="A187" s="7">
        <v>12</v>
      </c>
      <c r="B187" s="7">
        <v>1</v>
      </c>
      <c r="C187" s="7">
        <v>20.43</v>
      </c>
      <c r="D187" s="10">
        <f>(I185*I184)*(EXP(-I186*B187)-EXP(-I185*B187))/(I187*(I185-I186))</f>
        <v>20.421279470834428</v>
      </c>
      <c r="E187" s="10">
        <f t="shared" si="22"/>
        <v>-8.7205291655720885E-3</v>
      </c>
      <c r="F187" s="25">
        <f t="shared" ref="F187:F193" si="23">(C187+C188)*(B188-B187)/2</f>
        <v>9.9275000000000002</v>
      </c>
      <c r="G187" s="8"/>
      <c r="H187" s="22" t="s">
        <v>34</v>
      </c>
      <c r="I187" s="26">
        <v>27.386198080016882</v>
      </c>
      <c r="J187" s="10" t="s">
        <v>22</v>
      </c>
    </row>
    <row r="188" spans="1:10" x14ac:dyDescent="0.2">
      <c r="A188" s="7">
        <v>12</v>
      </c>
      <c r="B188" s="7">
        <v>1.5</v>
      </c>
      <c r="C188" s="7">
        <v>19.28</v>
      </c>
      <c r="D188" s="10">
        <f>(I185*I184)*(EXP(-I186*B188)-EXP(-I185*B188))/(I187*(I185-I186))</f>
        <v>19.301686240709092</v>
      </c>
      <c r="E188" s="10">
        <f t="shared" si="22"/>
        <v>2.1686240709090754E-2</v>
      </c>
      <c r="F188" s="25">
        <f t="shared" si="23"/>
        <v>9.182500000000001</v>
      </c>
      <c r="G188" s="8"/>
      <c r="H188" s="8"/>
      <c r="I188" s="8"/>
      <c r="J188" s="8"/>
    </row>
    <row r="189" spans="1:10" x14ac:dyDescent="0.2">
      <c r="A189" s="7">
        <v>12</v>
      </c>
      <c r="B189" s="7">
        <v>2</v>
      </c>
      <c r="C189" s="7">
        <v>17.45</v>
      </c>
      <c r="D189" s="10">
        <f>(I185*I184)*(EXP(-I186*B189)-EXP(-I185*B189))/(I187*(I185-I186))</f>
        <v>17.476195415500559</v>
      </c>
      <c r="E189" s="10">
        <f t="shared" si="22"/>
        <v>2.6195415500559704E-2</v>
      </c>
      <c r="F189" s="25">
        <f t="shared" si="23"/>
        <v>15.725</v>
      </c>
      <c r="G189" s="8"/>
      <c r="H189" s="10" t="s">
        <v>36</v>
      </c>
      <c r="I189" s="23">
        <f>SUMSQ(E185:E195)</f>
        <v>4.2861376230841804E-3</v>
      </c>
      <c r="J189" s="8"/>
    </row>
    <row r="190" spans="1:10" x14ac:dyDescent="0.2">
      <c r="A190" s="7">
        <v>12</v>
      </c>
      <c r="B190" s="7">
        <v>3</v>
      </c>
      <c r="C190" s="7">
        <v>14</v>
      </c>
      <c r="D190" s="10">
        <f>(I185*I184)*(EXP(-I186*B190)-EXP(-I185*B190))/(I187*(I185-I186))</f>
        <v>13.960413453966321</v>
      </c>
      <c r="E190" s="10">
        <f t="shared" si="22"/>
        <v>-3.9586546033678616E-2</v>
      </c>
      <c r="F190" s="25">
        <f t="shared" si="23"/>
        <v>12.559999999999999</v>
      </c>
      <c r="G190" s="8"/>
      <c r="H190" s="10" t="s">
        <v>39</v>
      </c>
      <c r="I190" s="23">
        <f>I189/(COUNT(B185:B195)-COUNT(I185:I187))</f>
        <v>5.3576720288552255E-4</v>
      </c>
      <c r="J190" s="8"/>
    </row>
    <row r="191" spans="1:10" ht="12.75" x14ac:dyDescent="0.2">
      <c r="A191" s="7">
        <v>12</v>
      </c>
      <c r="B191" s="7">
        <v>4</v>
      </c>
      <c r="C191" s="7">
        <v>11.12</v>
      </c>
      <c r="D191" s="10">
        <f>(I185*I184)*(EXP(-I186*B191)-EXP(-I185*B191))/(I187*(I185-I186))</f>
        <v>11.09522201187894</v>
      </c>
      <c r="E191" s="10">
        <f t="shared" si="22"/>
        <v>-2.4777988121059025E-2</v>
      </c>
      <c r="F191" s="25">
        <f t="shared" si="23"/>
        <v>18.119999999999997</v>
      </c>
      <c r="G191" s="8"/>
      <c r="H191" s="10" t="s">
        <v>41</v>
      </c>
      <c r="I191" s="24">
        <f t="array" ref="I191">1-(I189/SUMSQ(C185:C195,-AVERAGE(C185:C195)))</f>
        <v>0.99999777383941912</v>
      </c>
      <c r="J191" s="8"/>
    </row>
    <row r="192" spans="1:10" x14ac:dyDescent="0.2">
      <c r="A192" s="7">
        <v>12</v>
      </c>
      <c r="B192" s="7">
        <v>6</v>
      </c>
      <c r="C192" s="7">
        <v>7</v>
      </c>
      <c r="D192" s="10">
        <f>(I185*I184)*(EXP(-I186*B192)-EXP(-I185*B192))/(I187*(I185-I186))</f>
        <v>7.0025692294692954</v>
      </c>
      <c r="E192" s="10">
        <f t="shared" si="22"/>
        <v>2.5692294692953865E-3</v>
      </c>
      <c r="F192" s="25">
        <f t="shared" si="23"/>
        <v>11.41</v>
      </c>
      <c r="G192" s="8"/>
      <c r="H192" s="10" t="s">
        <v>42</v>
      </c>
      <c r="I192" s="10">
        <f>2.3*LOG10(I185/I186)/(I185-I186)</f>
        <v>0.97336949459172162</v>
      </c>
      <c r="J192" s="8"/>
    </row>
    <row r="193" spans="1:10" x14ac:dyDescent="0.2">
      <c r="A193" s="7">
        <v>12</v>
      </c>
      <c r="B193" s="7">
        <v>8</v>
      </c>
      <c r="C193" s="7">
        <v>4.41</v>
      </c>
      <c r="D193" s="10">
        <f>(I185*I184)*(EXP(-I186*B193)-EXP(-I185*B193))/(I187*(I185-I186))</f>
        <v>4.4194024698565704</v>
      </c>
      <c r="E193" s="10">
        <f t="shared" si="22"/>
        <v>9.402469856570228E-3</v>
      </c>
      <c r="F193" s="25">
        <f t="shared" si="23"/>
        <v>7.18</v>
      </c>
      <c r="G193" s="8"/>
      <c r="H193" s="10" t="s">
        <v>43</v>
      </c>
      <c r="I193" s="10">
        <f>(I185*I184)*(EXP(-I186*I192)-EXP(-I185*I192))/(I187*(I185-I186))</f>
        <v>20.425441270699963</v>
      </c>
      <c r="J193" s="8"/>
    </row>
    <row r="194" spans="1:10" x14ac:dyDescent="0.2">
      <c r="A194" s="7">
        <v>12</v>
      </c>
      <c r="B194" s="7">
        <v>10</v>
      </c>
      <c r="C194" s="7">
        <v>2.77</v>
      </c>
      <c r="D194" s="10">
        <f>(I185*I184)*(EXP(-I186*B194)-EXP(-I185*B194))/(I187*(I185-I186))</f>
        <v>2.7891354520989662</v>
      </c>
      <c r="E194" s="10">
        <f t="shared" si="22"/>
        <v>1.9135452098966166E-2</v>
      </c>
      <c r="F194" s="25">
        <f>(C194+C195)*(B195-B194)/2</f>
        <v>4.51</v>
      </c>
      <c r="G194" s="8"/>
      <c r="H194" s="10" t="s">
        <v>44</v>
      </c>
      <c r="I194" s="10">
        <f t="array" ref="I194">SUM(F185:F195)</f>
        <v>110.24823311422108</v>
      </c>
      <c r="J194" s="8"/>
    </row>
    <row r="195" spans="1:10" x14ac:dyDescent="0.2">
      <c r="A195" s="7">
        <v>12</v>
      </c>
      <c r="B195" s="7">
        <v>12</v>
      </c>
      <c r="C195" s="7">
        <v>1.74</v>
      </c>
      <c r="D195" s="10">
        <f>(I185*I184)*(EXP(-I186*B195)-EXP(-I185*B195))/(I187*(I185-I186))</f>
        <v>1.7602552864286707</v>
      </c>
      <c r="E195" s="10">
        <f t="shared" si="22"/>
        <v>2.0255286428670694E-2</v>
      </c>
      <c r="F195" s="25">
        <f>C195/I186</f>
        <v>7.5607331142210592</v>
      </c>
      <c r="G195" s="8"/>
      <c r="H195" s="8"/>
      <c r="I195" s="8"/>
      <c r="J195" s="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election activeCell="A2" sqref="A2"/>
    </sheetView>
  </sheetViews>
  <sheetFormatPr baseColWidth="10" defaultRowHeight="11.25" x14ac:dyDescent="0.2"/>
  <cols>
    <col min="1" max="16384" width="11.42578125" style="2"/>
  </cols>
  <sheetData>
    <row r="1" spans="1:12" ht="12" thickBot="1" x14ac:dyDescent="0.25">
      <c r="A1" s="27" t="s">
        <v>49</v>
      </c>
      <c r="D1" s="27" t="s">
        <v>48</v>
      </c>
    </row>
    <row r="2" spans="1:12" ht="12" thickBot="1" x14ac:dyDescent="0.25">
      <c r="A2" s="28" t="s">
        <v>47</v>
      </c>
      <c r="B2" s="29" t="s">
        <v>5</v>
      </c>
      <c r="C2" s="29" t="s">
        <v>30</v>
      </c>
      <c r="D2" s="29" t="s">
        <v>44</v>
      </c>
      <c r="E2" s="29" t="s">
        <v>43</v>
      </c>
      <c r="F2" s="29" t="s">
        <v>32</v>
      </c>
      <c r="G2" s="29" t="s">
        <v>33</v>
      </c>
      <c r="H2" s="29" t="s">
        <v>42</v>
      </c>
      <c r="I2" s="30" t="s">
        <v>34</v>
      </c>
      <c r="J2" s="29" t="s">
        <v>39</v>
      </c>
      <c r="K2" s="29" t="s">
        <v>40</v>
      </c>
      <c r="L2" s="29" t="s">
        <v>36</v>
      </c>
    </row>
    <row r="3" spans="1:12" x14ac:dyDescent="0.2">
      <c r="A3" s="31" t="s">
        <v>46</v>
      </c>
      <c r="B3" s="32">
        <v>1</v>
      </c>
      <c r="C3" s="32">
        <v>700</v>
      </c>
      <c r="D3" s="35">
        <v>115.78753944801063</v>
      </c>
      <c r="E3" s="33">
        <v>18.983466900255177</v>
      </c>
      <c r="F3" s="33">
        <v>1.5040404100429821</v>
      </c>
      <c r="G3" s="33">
        <v>0.22972478358606593</v>
      </c>
      <c r="H3" s="35">
        <v>1.4728837697799999</v>
      </c>
      <c r="I3" s="36">
        <v>26.279080912834161</v>
      </c>
      <c r="J3" s="34">
        <v>3.7460032185162597E-4</v>
      </c>
      <c r="K3" s="35">
        <v>0.99999833279829453</v>
      </c>
      <c r="L3" s="33">
        <v>2.9968025748130078E-3</v>
      </c>
    </row>
    <row r="4" spans="1:12" x14ac:dyDescent="0.2">
      <c r="A4" s="37" t="s">
        <v>46</v>
      </c>
      <c r="B4" s="38">
        <v>2</v>
      </c>
      <c r="C4" s="38">
        <v>700</v>
      </c>
      <c r="D4" s="41">
        <v>119.26646696625082</v>
      </c>
      <c r="E4" s="39">
        <v>19.554222044086028</v>
      </c>
      <c r="F4" s="39">
        <v>1.5042335997634448</v>
      </c>
      <c r="G4" s="39">
        <v>0.22971846576223504</v>
      </c>
      <c r="H4" s="41">
        <v>1.472775426225736</v>
      </c>
      <c r="I4" s="42">
        <v>25.512911702203731</v>
      </c>
      <c r="J4" s="40">
        <v>4.6122582918975072E-4</v>
      </c>
      <c r="K4" s="41">
        <v>0.99999806533297975</v>
      </c>
      <c r="L4" s="39">
        <v>3.6898066335180058E-3</v>
      </c>
    </row>
    <row r="5" spans="1:12" x14ac:dyDescent="0.2">
      <c r="A5" s="37" t="s">
        <v>46</v>
      </c>
      <c r="B5" s="38">
        <v>3</v>
      </c>
      <c r="C5" s="38">
        <v>700</v>
      </c>
      <c r="D5" s="41">
        <v>112.32406538265442</v>
      </c>
      <c r="E5" s="39">
        <v>18.413688515862486</v>
      </c>
      <c r="F5" s="39">
        <v>1.5033495583412204</v>
      </c>
      <c r="G5" s="39">
        <v>0.22971909544197688</v>
      </c>
      <c r="H5" s="41">
        <v>1.4733352187935873</v>
      </c>
      <c r="I5" s="42">
        <v>27.089654237517557</v>
      </c>
      <c r="J5" s="40">
        <v>3.8861502367970423E-4</v>
      </c>
      <c r="K5" s="41">
        <v>0.99999816183151014</v>
      </c>
      <c r="L5" s="39">
        <v>3.1089201894376338E-3</v>
      </c>
    </row>
    <row r="6" spans="1:12" x14ac:dyDescent="0.2">
      <c r="A6" s="37" t="s">
        <v>46</v>
      </c>
      <c r="B6" s="38">
        <v>4</v>
      </c>
      <c r="C6" s="38">
        <v>700</v>
      </c>
      <c r="D6" s="41">
        <v>109.99116927538945</v>
      </c>
      <c r="E6" s="39">
        <v>18.036288864229661</v>
      </c>
      <c r="F6" s="39">
        <v>1.503147962562823</v>
      </c>
      <c r="G6" s="39">
        <v>0.22982441738703005</v>
      </c>
      <c r="H6" s="41">
        <v>1.4732255646136236</v>
      </c>
      <c r="I6" s="42">
        <v>27.65289227988578</v>
      </c>
      <c r="J6" s="40">
        <v>3.7753754500191074E-4</v>
      </c>
      <c r="K6" s="41">
        <v>0.99999813845842445</v>
      </c>
      <c r="L6" s="39">
        <v>3.0203003600152859E-3</v>
      </c>
    </row>
    <row r="7" spans="1:12" x14ac:dyDescent="0.2">
      <c r="A7" s="37" t="s">
        <v>46</v>
      </c>
      <c r="B7" s="38">
        <v>5</v>
      </c>
      <c r="C7" s="38">
        <v>700</v>
      </c>
      <c r="D7" s="41">
        <v>121.60414886775784</v>
      </c>
      <c r="E7" s="39">
        <v>19.934154745773501</v>
      </c>
      <c r="F7" s="39">
        <v>1.5036985938414338</v>
      </c>
      <c r="G7" s="39">
        <v>0.22969181297887731</v>
      </c>
      <c r="H7" s="41">
        <v>1.4731751568235982</v>
      </c>
      <c r="I7" s="42">
        <v>25.025334454230396</v>
      </c>
      <c r="J7" s="40">
        <v>4.5435044599185788E-4</v>
      </c>
      <c r="K7" s="41">
        <v>0.99999816626593319</v>
      </c>
      <c r="L7" s="39">
        <v>3.634803567934863E-3</v>
      </c>
    </row>
    <row r="8" spans="1:12" x14ac:dyDescent="0.2">
      <c r="A8" s="37" t="s">
        <v>46</v>
      </c>
      <c r="B8" s="38">
        <v>6</v>
      </c>
      <c r="C8" s="38">
        <v>700</v>
      </c>
      <c r="D8" s="41">
        <v>125.03927041578136</v>
      </c>
      <c r="E8" s="39">
        <v>20.501570401296185</v>
      </c>
      <c r="F8" s="39">
        <v>1.5047882085348983</v>
      </c>
      <c r="G8" s="39">
        <v>0.22971876059641655</v>
      </c>
      <c r="H8" s="41">
        <v>1.4724229393804866</v>
      </c>
      <c r="I8" s="42">
        <v>24.335958513251324</v>
      </c>
      <c r="J8" s="40">
        <v>4.5638604764483662E-4</v>
      </c>
      <c r="K8" s="41">
        <v>0.99999825840581358</v>
      </c>
      <c r="L8" s="39">
        <v>3.651088381158693E-3</v>
      </c>
    </row>
    <row r="9" spans="1:12" x14ac:dyDescent="0.2">
      <c r="A9" s="37" t="s">
        <v>46</v>
      </c>
      <c r="B9" s="38">
        <v>7</v>
      </c>
      <c r="C9" s="38">
        <v>700</v>
      </c>
      <c r="D9" s="41">
        <v>106.53580113799599</v>
      </c>
      <c r="E9" s="39">
        <v>17.465370280062082</v>
      </c>
      <c r="F9" s="39">
        <v>1.5031742290003507</v>
      </c>
      <c r="G9" s="39">
        <v>0.22973207192822098</v>
      </c>
      <c r="H9" s="41">
        <v>1.4734172896335078</v>
      </c>
      <c r="I9" s="42">
        <v>28.559457055538587</v>
      </c>
      <c r="J9" s="40">
        <v>3.0655653806802951E-4</v>
      </c>
      <c r="K9" s="41">
        <v>0.99999838822112652</v>
      </c>
      <c r="L9" s="39">
        <v>2.4524523045442361E-3</v>
      </c>
    </row>
    <row r="10" spans="1:12" x14ac:dyDescent="0.2">
      <c r="A10" s="37" t="s">
        <v>46</v>
      </c>
      <c r="B10" s="38">
        <v>8</v>
      </c>
      <c r="C10" s="38">
        <v>700</v>
      </c>
      <c r="D10" s="41">
        <v>111.13355907868316</v>
      </c>
      <c r="E10" s="39">
        <v>18.223983904188692</v>
      </c>
      <c r="F10" s="39">
        <v>1.5036131621833291</v>
      </c>
      <c r="G10" s="39">
        <v>0.22981427299667656</v>
      </c>
      <c r="H10" s="41">
        <v>1.4729530651724585</v>
      </c>
      <c r="I10" s="42">
        <v>27.370211080813551</v>
      </c>
      <c r="J10" s="40">
        <v>3.8544491619434276E-4</v>
      </c>
      <c r="K10" s="41">
        <v>0.99999813838471874</v>
      </c>
      <c r="L10" s="39">
        <v>3.083559329554742E-3</v>
      </c>
    </row>
    <row r="11" spans="1:12" x14ac:dyDescent="0.2">
      <c r="A11" s="37" t="s">
        <v>46</v>
      </c>
      <c r="B11" s="38">
        <v>9</v>
      </c>
      <c r="C11" s="38">
        <v>700</v>
      </c>
      <c r="D11" s="41">
        <v>120.44145199481767</v>
      </c>
      <c r="E11" s="39">
        <v>19.74298916080631</v>
      </c>
      <c r="F11" s="39">
        <v>1.5044251475734909</v>
      </c>
      <c r="G11" s="39">
        <v>0.22964400089883896</v>
      </c>
      <c r="H11" s="41">
        <v>1.4728219101073639</v>
      </c>
      <c r="I11" s="42">
        <v>25.271481517581829</v>
      </c>
      <c r="J11" s="40">
        <v>3.691721183053465E-4</v>
      </c>
      <c r="K11" s="41">
        <v>0.99999848107626044</v>
      </c>
      <c r="L11" s="39">
        <v>2.953376946442772E-3</v>
      </c>
    </row>
    <row r="12" spans="1:12" x14ac:dyDescent="0.2">
      <c r="A12" s="37" t="s">
        <v>46</v>
      </c>
      <c r="B12" s="38">
        <v>10</v>
      </c>
      <c r="C12" s="38">
        <v>700</v>
      </c>
      <c r="D12" s="41">
        <v>118.91954625567342</v>
      </c>
      <c r="E12" s="39">
        <v>19.534969968642169</v>
      </c>
      <c r="F12" s="39">
        <v>1.5010390049479605</v>
      </c>
      <c r="G12" s="39">
        <v>0.2303664712033294</v>
      </c>
      <c r="H12" s="41">
        <v>1.4733435865398488</v>
      </c>
      <c r="I12" s="42">
        <v>25.510323834627691</v>
      </c>
      <c r="J12" s="40">
        <v>5.0743040528810647E-4</v>
      </c>
      <c r="K12" s="41">
        <v>0.9999978658133073</v>
      </c>
      <c r="L12" s="39">
        <v>4.0594432423048518E-3</v>
      </c>
    </row>
    <row r="13" spans="1:12" x14ac:dyDescent="0.2">
      <c r="A13" s="37" t="s">
        <v>46</v>
      </c>
      <c r="B13" s="38">
        <v>11</v>
      </c>
      <c r="C13" s="38">
        <v>700</v>
      </c>
      <c r="D13" s="41">
        <v>121.25713829492589</v>
      </c>
      <c r="E13" s="39">
        <v>19.914922810644324</v>
      </c>
      <c r="F13" s="39">
        <v>1.5005557906042166</v>
      </c>
      <c r="G13" s="39">
        <v>0.2303291584117175</v>
      </c>
      <c r="H13" s="41">
        <v>1.4737349801908999</v>
      </c>
      <c r="I13" s="42">
        <v>25.022736276714774</v>
      </c>
      <c r="J13" s="40">
        <v>4.9598153786443175E-4</v>
      </c>
      <c r="K13" s="41">
        <v>0.99999799297844949</v>
      </c>
      <c r="L13" s="39">
        <v>3.967852302915454E-3</v>
      </c>
    </row>
    <row r="14" spans="1:12" ht="12" thickBot="1" x14ac:dyDescent="0.25">
      <c r="A14" s="43" t="s">
        <v>46</v>
      </c>
      <c r="B14" s="44">
        <v>12</v>
      </c>
      <c r="C14" s="44">
        <v>700</v>
      </c>
      <c r="D14" s="47">
        <v>118.89538064949642</v>
      </c>
      <c r="E14" s="45">
        <v>19.535671045703594</v>
      </c>
      <c r="F14" s="45">
        <v>1.5004530989334228</v>
      </c>
      <c r="G14" s="45">
        <v>0.23047542090798667</v>
      </c>
      <c r="H14" s="47">
        <v>1.4734707474567752</v>
      </c>
      <c r="I14" s="48">
        <v>25.504560964737585</v>
      </c>
      <c r="J14" s="46">
        <v>5.3693704119464017E-4</v>
      </c>
      <c r="K14" s="47">
        <v>0.99999774161252974</v>
      </c>
      <c r="L14" s="45">
        <v>4.2954963295571214E-3</v>
      </c>
    </row>
    <row r="15" spans="1:12" x14ac:dyDescent="0.2">
      <c r="A15" s="49" t="s">
        <v>45</v>
      </c>
      <c r="B15" s="50">
        <v>1</v>
      </c>
      <c r="C15" s="50">
        <v>700</v>
      </c>
      <c r="D15" s="53">
        <v>115.16003193243034</v>
      </c>
      <c r="E15" s="51">
        <v>21.294937893796025</v>
      </c>
      <c r="F15" s="51">
        <v>2.7966922547642725</v>
      </c>
      <c r="G15" s="51">
        <v>0.22961012145430201</v>
      </c>
      <c r="H15" s="53">
        <v>0.97270101557647226</v>
      </c>
      <c r="I15" s="54">
        <v>26.285502188777667</v>
      </c>
      <c r="J15" s="52">
        <v>4.211789000830017E-4</v>
      </c>
      <c r="K15" s="53">
        <v>0.99999839104633637</v>
      </c>
      <c r="L15" s="51">
        <v>3.3694312006640136E-3</v>
      </c>
    </row>
    <row r="16" spans="1:12" x14ac:dyDescent="0.2">
      <c r="A16" s="55" t="s">
        <v>45</v>
      </c>
      <c r="B16" s="56">
        <v>2</v>
      </c>
      <c r="C16" s="56">
        <v>700</v>
      </c>
      <c r="D16" s="59">
        <v>119.73073317737918</v>
      </c>
      <c r="E16" s="57">
        <v>22.146047609235168</v>
      </c>
      <c r="F16" s="57">
        <v>2.7974747373110476</v>
      </c>
      <c r="G16" s="57">
        <v>0.2296562854284121</v>
      </c>
      <c r="H16" s="59">
        <v>0.97245271520058241</v>
      </c>
      <c r="I16" s="60">
        <v>25.275612981276524</v>
      </c>
      <c r="J16" s="58">
        <v>4.311461945426025E-4</v>
      </c>
      <c r="K16" s="59">
        <v>0.99999847694353017</v>
      </c>
      <c r="L16" s="57">
        <v>3.44916955634082E-3</v>
      </c>
    </row>
    <row r="17" spans="1:12" x14ac:dyDescent="0.2">
      <c r="A17" s="55" t="s">
        <v>45</v>
      </c>
      <c r="B17" s="56">
        <v>3</v>
      </c>
      <c r="C17" s="56">
        <v>700</v>
      </c>
      <c r="D17" s="59">
        <v>110.58928846376821</v>
      </c>
      <c r="E17" s="57">
        <v>20.443855114669994</v>
      </c>
      <c r="F17" s="57">
        <v>2.795817139991966</v>
      </c>
      <c r="G17" s="57">
        <v>0.2295615704434037</v>
      </c>
      <c r="H17" s="59">
        <v>0.9729748097736215</v>
      </c>
      <c r="I17" s="60">
        <v>27.379345848310706</v>
      </c>
      <c r="J17" s="58">
        <v>4.2647140246948216E-4</v>
      </c>
      <c r="K17" s="59">
        <v>0.99999823259375242</v>
      </c>
      <c r="L17" s="57">
        <v>3.4117712197558572E-3</v>
      </c>
    </row>
    <row r="18" spans="1:12" x14ac:dyDescent="0.2">
      <c r="A18" s="55" t="s">
        <v>45</v>
      </c>
      <c r="B18" s="56">
        <v>4</v>
      </c>
      <c r="C18" s="56">
        <v>700</v>
      </c>
      <c r="D18" s="59">
        <v>105.93219556744117</v>
      </c>
      <c r="E18" s="57">
        <v>19.589745578140452</v>
      </c>
      <c r="F18" s="57">
        <v>2.796647839958303</v>
      </c>
      <c r="G18" s="57">
        <v>0.22959615941869635</v>
      </c>
      <c r="H18" s="59">
        <v>0.97273003685050241</v>
      </c>
      <c r="I18" s="60">
        <v>28.57372552036329</v>
      </c>
      <c r="J18" s="58">
        <v>3.8287285934349006E-4</v>
      </c>
      <c r="K18" s="59">
        <v>0.99999827171668609</v>
      </c>
      <c r="L18" s="57">
        <v>3.0629828747479205E-3</v>
      </c>
    </row>
    <row r="19" spans="1:12" x14ac:dyDescent="0.2">
      <c r="A19" s="55" t="s">
        <v>45</v>
      </c>
      <c r="B19" s="56">
        <v>5</v>
      </c>
      <c r="C19" s="56">
        <v>700</v>
      </c>
      <c r="D19" s="59">
        <v>124.3321035941759</v>
      </c>
      <c r="E19" s="57">
        <v>23.000735508592314</v>
      </c>
      <c r="F19" s="57">
        <v>2.7960271709041677</v>
      </c>
      <c r="G19" s="57">
        <v>0.22968126458653129</v>
      </c>
      <c r="H19" s="59">
        <v>0.97276691051424402</v>
      </c>
      <c r="I19" s="60">
        <v>24.334042642979064</v>
      </c>
      <c r="J19" s="58">
        <v>5.2849384786016575E-4</v>
      </c>
      <c r="K19" s="59">
        <v>0.99999826926784563</v>
      </c>
      <c r="L19" s="57">
        <v>4.227950782881326E-3</v>
      </c>
    </row>
    <row r="20" spans="1:12" x14ac:dyDescent="0.2">
      <c r="A20" s="55" t="s">
        <v>45</v>
      </c>
      <c r="B20" s="56">
        <v>6</v>
      </c>
      <c r="C20" s="56">
        <v>700</v>
      </c>
      <c r="D20" s="59">
        <v>120.93539506171511</v>
      </c>
      <c r="E20" s="57">
        <v>22.363619589276144</v>
      </c>
      <c r="F20" s="57">
        <v>2.7979820176732679</v>
      </c>
      <c r="G20" s="57">
        <v>0.22958556646126768</v>
      </c>
      <c r="H20" s="59">
        <v>0.97242416574608381</v>
      </c>
      <c r="I20" s="60">
        <v>25.031598260893222</v>
      </c>
      <c r="J20" s="58">
        <v>4.4279619498906457E-4</v>
      </c>
      <c r="K20" s="59">
        <v>0.99999846623565147</v>
      </c>
      <c r="L20" s="57">
        <v>3.5423695599125166E-3</v>
      </c>
    </row>
    <row r="21" spans="1:12" x14ac:dyDescent="0.2">
      <c r="A21" s="55" t="s">
        <v>45</v>
      </c>
      <c r="B21" s="56">
        <v>7</v>
      </c>
      <c r="C21" s="56">
        <v>700</v>
      </c>
      <c r="D21" s="59">
        <v>109.39728614965787</v>
      </c>
      <c r="E21" s="57">
        <v>20.234909996707845</v>
      </c>
      <c r="F21" s="57">
        <v>2.7970003113600472</v>
      </c>
      <c r="G21" s="57">
        <v>0.22970945524034247</v>
      </c>
      <c r="H21" s="59">
        <v>0.97249650252011477</v>
      </c>
      <c r="I21" s="60">
        <v>27.661122203611576</v>
      </c>
      <c r="J21" s="58">
        <v>3.8098396746733264E-4</v>
      </c>
      <c r="K21" s="59">
        <v>0.99999838779750372</v>
      </c>
      <c r="L21" s="57">
        <v>3.0478717397386611E-3</v>
      </c>
    </row>
    <row r="22" spans="1:12" x14ac:dyDescent="0.2">
      <c r="A22" s="55" t="s">
        <v>45</v>
      </c>
      <c r="B22" s="56">
        <v>8</v>
      </c>
      <c r="C22" s="56">
        <v>700</v>
      </c>
      <c r="D22" s="59">
        <v>118.60590089858248</v>
      </c>
      <c r="E22" s="57">
        <v>21.933990368520426</v>
      </c>
      <c r="F22" s="57">
        <v>2.7960686484536104</v>
      </c>
      <c r="G22" s="57">
        <v>0.22959305770256752</v>
      </c>
      <c r="H22" s="59">
        <v>0.97287302798012321</v>
      </c>
      <c r="I22" s="60">
        <v>25.51908237180432</v>
      </c>
      <c r="J22" s="58">
        <v>4.8662811409537645E-4</v>
      </c>
      <c r="K22" s="59">
        <v>0.99999824787285574</v>
      </c>
      <c r="L22" s="57">
        <v>3.8930249127630116E-3</v>
      </c>
    </row>
    <row r="23" spans="1:12" x14ac:dyDescent="0.2">
      <c r="A23" s="55" t="s">
        <v>45</v>
      </c>
      <c r="B23" s="56">
        <v>9</v>
      </c>
      <c r="C23" s="56">
        <v>700</v>
      </c>
      <c r="D23" s="59">
        <v>111.71413124627246</v>
      </c>
      <c r="E23" s="57">
        <v>20.655922385186098</v>
      </c>
      <c r="F23" s="57">
        <v>2.797333191542231</v>
      </c>
      <c r="G23" s="57">
        <v>0.22962908624632455</v>
      </c>
      <c r="H23" s="59">
        <v>0.97252241280545171</v>
      </c>
      <c r="I23" s="60">
        <v>27.099287624409079</v>
      </c>
      <c r="J23" s="58">
        <v>3.7306738835095945E-4</v>
      </c>
      <c r="K23" s="59">
        <v>0.99999848519444656</v>
      </c>
      <c r="L23" s="57">
        <v>2.9845391068076756E-3</v>
      </c>
    </row>
    <row r="24" spans="1:12" x14ac:dyDescent="0.2">
      <c r="A24" s="55" t="s">
        <v>45</v>
      </c>
      <c r="B24" s="56">
        <v>10</v>
      </c>
      <c r="C24" s="56">
        <v>700</v>
      </c>
      <c r="D24" s="59">
        <v>119.38976332448726</v>
      </c>
      <c r="E24" s="57">
        <v>22.127642372849277</v>
      </c>
      <c r="F24" s="57">
        <v>2.7930427589207434</v>
      </c>
      <c r="G24" s="57">
        <v>0.23018726411861126</v>
      </c>
      <c r="H24" s="59">
        <v>0.97281781181532467</v>
      </c>
      <c r="I24" s="60">
        <v>25.281436202322901</v>
      </c>
      <c r="J24" s="58">
        <v>5.4351453243796279E-4</v>
      </c>
      <c r="K24" s="59">
        <v>0.99999807536062246</v>
      </c>
      <c r="L24" s="57">
        <v>4.3481162595037023E-3</v>
      </c>
    </row>
    <row r="25" spans="1:12" x14ac:dyDescent="0.2">
      <c r="A25" s="55" t="s">
        <v>45</v>
      </c>
      <c r="B25" s="56">
        <v>11</v>
      </c>
      <c r="C25" s="56">
        <v>700</v>
      </c>
      <c r="D25" s="59">
        <v>123.99118708640654</v>
      </c>
      <c r="E25" s="57">
        <v>22.982310646190104</v>
      </c>
      <c r="F25" s="57">
        <v>2.7917630928916699</v>
      </c>
      <c r="G25" s="57">
        <v>0.23019205928400552</v>
      </c>
      <c r="H25" s="59">
        <v>0.97311879361609677</v>
      </c>
      <c r="I25" s="60">
        <v>24.339465880252824</v>
      </c>
      <c r="J25" s="58">
        <v>6.6286881632961897E-4</v>
      </c>
      <c r="K25" s="59">
        <v>0.9999978241682087</v>
      </c>
      <c r="L25" s="57">
        <v>5.3029505306369518E-3</v>
      </c>
    </row>
    <row r="26" spans="1:12" ht="12" thickBot="1" x14ac:dyDescent="0.25">
      <c r="A26" s="61" t="s">
        <v>45</v>
      </c>
      <c r="B26" s="62">
        <v>12</v>
      </c>
      <c r="C26" s="62">
        <v>700</v>
      </c>
      <c r="D26" s="65">
        <v>110.24823311422108</v>
      </c>
      <c r="E26" s="63">
        <v>20.425441270699963</v>
      </c>
      <c r="F26" s="63">
        <v>2.7910241219196665</v>
      </c>
      <c r="G26" s="63">
        <v>0.23013641319083417</v>
      </c>
      <c r="H26" s="65">
        <v>0.97336949459172162</v>
      </c>
      <c r="I26" s="66">
        <v>27.386198080016882</v>
      </c>
      <c r="J26" s="64">
        <v>5.3576720288552255E-4</v>
      </c>
      <c r="K26" s="65">
        <v>0.99999777383941912</v>
      </c>
      <c r="L26" s="63">
        <v>4.2861376230841804E-3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19"/>
  <sheetViews>
    <sheetView showGridLines="0" workbookViewId="0">
      <selection activeCell="E1" sqref="E1"/>
    </sheetView>
  </sheetViews>
  <sheetFormatPr baseColWidth="10" defaultRowHeight="11.25" x14ac:dyDescent="0.25"/>
  <cols>
    <col min="1" max="1" width="3.85546875" style="8" customWidth="1"/>
    <col min="2" max="6" width="8.7109375" style="8" customWidth="1"/>
    <col min="7" max="16384" width="11.42578125" style="8"/>
  </cols>
  <sheetData>
    <row r="1" spans="2:6" x14ac:dyDescent="0.25">
      <c r="C1" s="22" t="s">
        <v>52</v>
      </c>
      <c r="D1" s="22" t="s">
        <v>53</v>
      </c>
      <c r="E1" s="22" t="s">
        <v>54</v>
      </c>
    </row>
    <row r="2" spans="2:6" x14ac:dyDescent="0.25">
      <c r="C2" s="22" t="s">
        <v>50</v>
      </c>
      <c r="D2" s="10" t="s">
        <v>55</v>
      </c>
      <c r="E2" s="10" t="s">
        <v>56</v>
      </c>
    </row>
    <row r="3" spans="2:6" x14ac:dyDescent="0.25">
      <c r="C3" s="22" t="s">
        <v>51</v>
      </c>
      <c r="D3" s="10" t="s">
        <v>56</v>
      </c>
      <c r="E3" s="10" t="s">
        <v>55</v>
      </c>
    </row>
    <row r="4" spans="2:6" x14ac:dyDescent="0.25">
      <c r="C4" s="68"/>
      <c r="D4" s="69"/>
      <c r="E4" s="69"/>
    </row>
    <row r="5" spans="2:6" x14ac:dyDescent="0.25">
      <c r="C5" s="68"/>
      <c r="D5" s="69"/>
      <c r="E5" s="69"/>
    </row>
    <row r="6" spans="2:6" x14ac:dyDescent="0.25">
      <c r="B6" s="70" t="s">
        <v>61</v>
      </c>
    </row>
    <row r="7" spans="2:6" s="67" customFormat="1" x14ac:dyDescent="0.25">
      <c r="B7" s="22" t="s">
        <v>5</v>
      </c>
      <c r="C7" s="22" t="s">
        <v>57</v>
      </c>
      <c r="D7" s="22" t="s">
        <v>59</v>
      </c>
      <c r="E7" s="22" t="s">
        <v>58</v>
      </c>
      <c r="F7" s="22" t="s">
        <v>60</v>
      </c>
    </row>
    <row r="8" spans="2:6" x14ac:dyDescent="0.25">
      <c r="B8" s="10">
        <v>1</v>
      </c>
      <c r="C8" s="24">
        <v>0.2761790256431842</v>
      </c>
      <c r="D8" s="22" t="s">
        <v>50</v>
      </c>
      <c r="E8" s="10" t="str">
        <f>INDEX($D$8:$D$19,_xlfn.RANK.EQ(C8,$C$8:$C$19))</f>
        <v>2 (TR)</v>
      </c>
      <c r="F8" s="10" t="s">
        <v>51</v>
      </c>
    </row>
    <row r="9" spans="2:6" x14ac:dyDescent="0.25">
      <c r="B9" s="10">
        <v>2</v>
      </c>
      <c r="C9" s="24">
        <v>0.9117754492960557</v>
      </c>
      <c r="D9" s="22" t="s">
        <v>50</v>
      </c>
      <c r="E9" s="10" t="str">
        <f t="shared" ref="E9:E19" si="0">INDEX($D$8:$D$19,_xlfn.RANK.EQ(C9,$C$8:$C$19))</f>
        <v>1 (RT)</v>
      </c>
      <c r="F9" s="10" t="s">
        <v>50</v>
      </c>
    </row>
    <row r="10" spans="2:6" x14ac:dyDescent="0.25">
      <c r="B10" s="10">
        <v>3</v>
      </c>
      <c r="C10" s="24">
        <v>0.28667801932175507</v>
      </c>
      <c r="D10" s="22" t="s">
        <v>50</v>
      </c>
      <c r="E10" s="10" t="str">
        <f t="shared" si="0"/>
        <v>2 (TR)</v>
      </c>
      <c r="F10" s="10" t="s">
        <v>51</v>
      </c>
    </row>
    <row r="11" spans="2:6" x14ac:dyDescent="0.25">
      <c r="B11" s="10">
        <v>4</v>
      </c>
      <c r="C11" s="24">
        <v>0.64276051843470428</v>
      </c>
      <c r="D11" s="22" t="s">
        <v>50</v>
      </c>
      <c r="E11" s="10" t="str">
        <f t="shared" si="0"/>
        <v>1 (RT)</v>
      </c>
      <c r="F11" s="10" t="s">
        <v>50</v>
      </c>
    </row>
    <row r="12" spans="2:6" x14ac:dyDescent="0.25">
      <c r="B12" s="10">
        <v>5</v>
      </c>
      <c r="C12" s="24">
        <v>0.79430188520144351</v>
      </c>
      <c r="D12" s="22" t="s">
        <v>50</v>
      </c>
      <c r="E12" s="10" t="str">
        <f t="shared" si="0"/>
        <v>1 (RT)</v>
      </c>
      <c r="F12" s="10" t="s">
        <v>50</v>
      </c>
    </row>
    <row r="13" spans="2:6" x14ac:dyDescent="0.25">
      <c r="B13" s="10">
        <v>6</v>
      </c>
      <c r="C13" s="24">
        <v>0.20400483304207739</v>
      </c>
      <c r="D13" s="22" t="s">
        <v>50</v>
      </c>
      <c r="E13" s="10" t="str">
        <f t="shared" si="0"/>
        <v>2 (TR)</v>
      </c>
      <c r="F13" s="10" t="s">
        <v>51</v>
      </c>
    </row>
    <row r="14" spans="2:6" x14ac:dyDescent="0.25">
      <c r="B14" s="10">
        <v>7</v>
      </c>
      <c r="C14" s="24">
        <v>0.57023788769386863</v>
      </c>
      <c r="D14" s="22" t="s">
        <v>51</v>
      </c>
      <c r="E14" s="10" t="str">
        <f t="shared" si="0"/>
        <v>2 (TR)</v>
      </c>
      <c r="F14" s="10" t="s">
        <v>51</v>
      </c>
    </row>
    <row r="15" spans="2:6" x14ac:dyDescent="0.25">
      <c r="B15" s="10">
        <v>8</v>
      </c>
      <c r="C15" s="24">
        <v>0.4007491429284743</v>
      </c>
      <c r="D15" s="22" t="s">
        <v>51</v>
      </c>
      <c r="E15" s="10" t="str">
        <f t="shared" si="0"/>
        <v>2 (TR)</v>
      </c>
      <c r="F15" s="10" t="s">
        <v>51</v>
      </c>
    </row>
    <row r="16" spans="2:6" x14ac:dyDescent="0.25">
      <c r="B16" s="10">
        <v>9</v>
      </c>
      <c r="C16" s="24">
        <v>0.75984784693516805</v>
      </c>
      <c r="D16" s="22" t="s">
        <v>51</v>
      </c>
      <c r="E16" s="10" t="str">
        <f t="shared" si="0"/>
        <v>1 (RT)</v>
      </c>
      <c r="F16" s="10" t="s">
        <v>50</v>
      </c>
    </row>
    <row r="17" spans="2:6" x14ac:dyDescent="0.25">
      <c r="B17" s="10">
        <v>10</v>
      </c>
      <c r="C17" s="24">
        <v>0.38170418328898681</v>
      </c>
      <c r="D17" s="22" t="s">
        <v>51</v>
      </c>
      <c r="E17" s="10" t="str">
        <f t="shared" si="0"/>
        <v>2 (TR)</v>
      </c>
      <c r="F17" s="10" t="s">
        <v>51</v>
      </c>
    </row>
    <row r="18" spans="2:6" x14ac:dyDescent="0.25">
      <c r="B18" s="10">
        <v>11</v>
      </c>
      <c r="C18" s="24">
        <v>0.78795198035319847</v>
      </c>
      <c r="D18" s="22" t="s">
        <v>51</v>
      </c>
      <c r="E18" s="10" t="str">
        <f t="shared" si="0"/>
        <v>1 (RT)</v>
      </c>
      <c r="F18" s="10" t="s">
        <v>50</v>
      </c>
    </row>
    <row r="19" spans="2:6" x14ac:dyDescent="0.25">
      <c r="B19" s="10">
        <v>12</v>
      </c>
      <c r="C19" s="24">
        <v>0.96099158532610662</v>
      </c>
      <c r="D19" s="22" t="s">
        <v>51</v>
      </c>
      <c r="E19" s="10" t="str">
        <f t="shared" si="0"/>
        <v>1 (RT)</v>
      </c>
      <c r="F19" s="10" t="s">
        <v>50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Gráficos</vt:lpstr>
      </vt:variant>
      <vt:variant>
        <vt:i4>2</vt:i4>
      </vt:variant>
    </vt:vector>
  </HeadingPairs>
  <TitlesOfParts>
    <vt:vector size="8" baseType="lpstr">
      <vt:lpstr>1</vt:lpstr>
      <vt:lpstr>IV</vt:lpstr>
      <vt:lpstr>Prod. A</vt:lpstr>
      <vt:lpstr>Prod. B</vt:lpstr>
      <vt:lpstr>Comp</vt:lpstr>
      <vt:lpstr>Aleatorización</vt:lpstr>
      <vt:lpstr>Gráfico1</vt:lpstr>
      <vt:lpstr>Gráfico2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 Parra G.</dc:creator>
  <cp:lastModifiedBy>Daniel S. Parra G.</cp:lastModifiedBy>
  <dcterms:created xsi:type="dcterms:W3CDTF">2018-09-07T11:34:58Z</dcterms:created>
  <dcterms:modified xsi:type="dcterms:W3CDTF">2018-10-19T01:55:25Z</dcterms:modified>
</cp:coreProperties>
</file>