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os\Estudio - Documentos\Farmacocinética 2012-1\Bioequivalencia (2018)\Escritura\data\"/>
    </mc:Choice>
  </mc:AlternateContent>
  <bookViews>
    <workbookView xWindow="0" yWindow="0" windowWidth="20490" windowHeight="7605" activeTab="8"/>
  </bookViews>
  <sheets>
    <sheet name="DATA" sheetId="1" r:id="rId1"/>
    <sheet name="Aleat." sheetId="2" r:id="rId2"/>
    <sheet name="1" sheetId="3" state="hidden" r:id="rId3"/>
    <sheet name="2" sheetId="4" r:id="rId4"/>
    <sheet name="3" sheetId="5" r:id="rId5"/>
    <sheet name="4" sheetId="7" r:id="rId6"/>
    <sheet name="5" sheetId="6" r:id="rId7"/>
    <sheet name="6" sheetId="8" r:id="rId8"/>
    <sheet name="Hoja1" sheetId="10" r:id="rId9"/>
    <sheet name="A1" sheetId="9" r:id="rId10"/>
  </sheets>
  <definedNames>
    <definedName name="_xlnm._FilterDatabase" localSheetId="4" hidden="1">'3'!$H$4:$J$28</definedName>
    <definedName name="_xlnm._FilterDatabase" localSheetId="5" hidden="1">'4'!$J$3:$M$27</definedName>
    <definedName name="_xlnm._FilterDatabase" localSheetId="6" hidden="1">'5'!$I$4:$L$16</definedName>
    <definedName name="_xlnm._FilterDatabase" localSheetId="7" hidden="1">'6'!$J$3:$L$27</definedName>
    <definedName name="_xlnm._FilterDatabase" localSheetId="9" hidden="1">'A1'!$A$1:$E$25</definedName>
    <definedName name="Do_IV" comment="Dosis IV">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8" l="1"/>
  <c r="M6" i="8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" i="9"/>
  <c r="Q2" i="9"/>
  <c r="K15" i="8" l="1"/>
  <c r="K14" i="8"/>
  <c r="K13" i="8"/>
  <c r="K10" i="8"/>
  <c r="K11" i="8"/>
  <c r="M4" i="8"/>
  <c r="L27" i="7"/>
  <c r="K27" i="7"/>
  <c r="L28" i="7"/>
  <c r="K28" i="7"/>
  <c r="L26" i="7"/>
  <c r="K26" i="7"/>
  <c r="L23" i="7"/>
  <c r="L24" i="7"/>
  <c r="K24" i="7"/>
  <c r="K23" i="7"/>
  <c r="K21" i="7"/>
  <c r="O11" i="7"/>
  <c r="O12" i="7"/>
  <c r="O13" i="7"/>
  <c r="O14" i="7"/>
  <c r="O15" i="7"/>
  <c r="O10" i="7"/>
  <c r="O5" i="7"/>
  <c r="O6" i="7"/>
  <c r="O7" i="7"/>
  <c r="O8" i="7"/>
  <c r="O9" i="7"/>
  <c r="O4" i="7"/>
  <c r="K20" i="7"/>
  <c r="K19" i="7"/>
  <c r="K18" i="7"/>
  <c r="H13" i="7"/>
  <c r="H27" i="7"/>
  <c r="H7" i="7"/>
  <c r="H9" i="7"/>
  <c r="H11" i="7"/>
  <c r="H15" i="7"/>
  <c r="H17" i="7"/>
  <c r="H19" i="7"/>
  <c r="H21" i="7"/>
  <c r="H23" i="7"/>
  <c r="H25" i="7"/>
  <c r="H5" i="7"/>
  <c r="J25" i="5"/>
  <c r="J26" i="5"/>
  <c r="J20" i="5"/>
  <c r="J25" i="6"/>
  <c r="J30" i="6"/>
  <c r="J29" i="6"/>
  <c r="J28" i="6"/>
  <c r="J26" i="6"/>
  <c r="J23" i="6"/>
  <c r="J22" i="6"/>
  <c r="J21" i="6"/>
  <c r="J20" i="6"/>
  <c r="J21" i="5"/>
  <c r="N16" i="6"/>
  <c r="N12" i="6"/>
  <c r="N13" i="6"/>
  <c r="N14" i="6"/>
  <c r="N15" i="6"/>
  <c r="N11" i="6"/>
  <c r="N6" i="6"/>
  <c r="N7" i="6"/>
  <c r="N8" i="6"/>
  <c r="N9" i="6"/>
  <c r="N10" i="6"/>
  <c r="N5" i="6"/>
  <c r="M11" i="6"/>
  <c r="M5" i="6"/>
  <c r="L16" i="5"/>
  <c r="L15" i="5"/>
  <c r="L14" i="5"/>
  <c r="L13" i="5"/>
  <c r="L12" i="5"/>
  <c r="L11" i="5"/>
  <c r="L6" i="5"/>
  <c r="L7" i="5"/>
  <c r="L8" i="5"/>
  <c r="L9" i="5"/>
  <c r="L10" i="5"/>
  <c r="L5" i="5"/>
  <c r="J18" i="5"/>
  <c r="K5" i="5"/>
  <c r="K11" i="5"/>
  <c r="F27" i="5"/>
  <c r="F25" i="5"/>
  <c r="F23" i="5"/>
  <c r="F21" i="5"/>
  <c r="F19" i="5"/>
  <c r="F17" i="5"/>
  <c r="F15" i="5"/>
  <c r="F13" i="5"/>
  <c r="F11" i="5"/>
  <c r="F9" i="5"/>
  <c r="F7" i="5"/>
  <c r="F5" i="5"/>
  <c r="E19" i="2" l="1"/>
  <c r="E18" i="2"/>
  <c r="E17" i="2"/>
  <c r="E16" i="2"/>
  <c r="E15" i="2"/>
  <c r="E14" i="2"/>
  <c r="E13" i="2"/>
  <c r="E12" i="2"/>
  <c r="E11" i="2"/>
  <c r="E10" i="2"/>
  <c r="E9" i="2"/>
  <c r="E8" i="2"/>
  <c r="J19" i="5" l="1"/>
  <c r="J24" i="5" l="1"/>
  <c r="J22" i="5"/>
</calcChain>
</file>

<file path=xl/comments1.xml><?xml version="1.0" encoding="utf-8"?>
<comments xmlns="http://schemas.openxmlformats.org/spreadsheetml/2006/main">
  <authors>
    <author>Daniel S. Parra G.</author>
  </authors>
  <commentList>
    <comment ref="C8" authorId="0" shapeId="0">
      <text>
        <r>
          <rPr>
            <b/>
            <sz val="8"/>
            <color indexed="81"/>
            <rFont val="Tahoma"/>
            <family val="2"/>
          </rPr>
          <t>Daniel S. Parra G.:</t>
        </r>
        <r>
          <rPr>
            <sz val="8"/>
            <color indexed="81"/>
            <rFont val="Tahoma"/>
            <family val="2"/>
          </rPr>
          <t xml:space="preserve">
Aquí va aleatorio</t>
        </r>
      </text>
    </comment>
  </commentList>
</comments>
</file>

<file path=xl/sharedStrings.xml><?xml version="1.0" encoding="utf-8"?>
<sst xmlns="http://schemas.openxmlformats.org/spreadsheetml/2006/main" count="651" uniqueCount="73">
  <si>
    <t>Suma de Valor</t>
  </si>
  <si>
    <t>Parametro</t>
  </si>
  <si>
    <t>Producto</t>
  </si>
  <si>
    <t>ID</t>
  </si>
  <si>
    <t>Dosis</t>
  </si>
  <si>
    <t>AUC</t>
  </si>
  <si>
    <t>Cmax</t>
  </si>
  <si>
    <t>ka</t>
  </si>
  <si>
    <t>kEL</t>
  </si>
  <si>
    <t>tmax</t>
  </si>
  <si>
    <t>V_D</t>
  </si>
  <si>
    <t>MSE</t>
  </si>
  <si>
    <t>R2</t>
  </si>
  <si>
    <t>SC</t>
  </si>
  <si>
    <t>A</t>
  </si>
  <si>
    <t>B</t>
  </si>
  <si>
    <t>Secuencia</t>
  </si>
  <si>
    <t>Periodo I</t>
  </si>
  <si>
    <t>Periodo II</t>
  </si>
  <si>
    <t>1 (RT)</t>
  </si>
  <si>
    <t>Referencia</t>
  </si>
  <si>
    <t>Test</t>
  </si>
  <si>
    <t>2 (TR)</t>
  </si>
  <si>
    <t>Muestreo SIN reemplazo</t>
  </si>
  <si>
    <t>Aleatorio</t>
  </si>
  <si>
    <t>Muestra</t>
  </si>
  <si>
    <t>INDICE</t>
  </si>
  <si>
    <t>TOMADO</t>
  </si>
  <si>
    <t>Periodo</t>
  </si>
  <si>
    <t>Ln (AUC)</t>
  </si>
  <si>
    <t>Efecto de Carry-Over</t>
  </si>
  <si>
    <t>Uik</t>
  </si>
  <si>
    <r>
      <t>U</t>
    </r>
    <r>
      <rPr>
        <b/>
        <vertAlign val="subscript"/>
        <sz val="8"/>
        <color theme="1"/>
        <rFont val="Calibri"/>
        <family val="2"/>
        <scheme val="minor"/>
      </rPr>
      <t>ik</t>
    </r>
  </si>
  <si>
    <t>.</t>
  </si>
  <si>
    <t>U.k</t>
  </si>
  <si>
    <t>Uik-U.k</t>
  </si>
  <si>
    <r>
      <rPr>
        <sz val="8"/>
        <color theme="1"/>
        <rFont val="Calibri"/>
        <family val="2"/>
      </rPr>
      <t>σ̂</t>
    </r>
    <r>
      <rPr>
        <vertAlign val="subscript"/>
        <sz val="8"/>
        <color theme="1"/>
        <rFont val="Calibri"/>
        <family val="2"/>
      </rPr>
      <t>u</t>
    </r>
    <r>
      <rPr>
        <vertAlign val="superscript"/>
        <sz val="8"/>
        <color theme="1"/>
        <rFont val="Calibri"/>
        <family val="2"/>
      </rPr>
      <t>2</t>
    </r>
  </si>
  <si>
    <r>
      <t>C</t>
    </r>
    <r>
      <rPr>
        <sz val="8"/>
        <color theme="1"/>
        <rFont val="Calibri"/>
        <family val="2"/>
      </rPr>
      <t>̄</t>
    </r>
  </si>
  <si>
    <r>
      <t>T</t>
    </r>
    <r>
      <rPr>
        <vertAlign val="subscript"/>
        <sz val="8"/>
        <color theme="1"/>
        <rFont val="Calibri"/>
        <family val="2"/>
        <scheme val="minor"/>
      </rPr>
      <t>C</t>
    </r>
  </si>
  <si>
    <r>
      <t>T</t>
    </r>
    <r>
      <rPr>
        <vertAlign val="subscript"/>
        <sz val="8"/>
        <color theme="1"/>
        <rFont val="Calibri"/>
        <family val="2"/>
        <scheme val="minor"/>
      </rPr>
      <t>TAB</t>
    </r>
  </si>
  <si>
    <t>Criterio</t>
  </si>
  <si>
    <t>IC</t>
  </si>
  <si>
    <t>LI</t>
  </si>
  <si>
    <t>LS</t>
  </si>
  <si>
    <t>Efecto de Formulación con Carry Over</t>
  </si>
  <si>
    <t>Se debe eliminar todos  los datos obtenidos en el segundo periodo</t>
  </si>
  <si>
    <r>
      <t>Y</t>
    </r>
    <r>
      <rPr>
        <b/>
        <sz val="8"/>
        <color theme="1"/>
        <rFont val="Calibri"/>
        <family val="2"/>
      </rPr>
      <t>̄.1k</t>
    </r>
  </si>
  <si>
    <t>F|C</t>
  </si>
  <si>
    <t>gL</t>
  </si>
  <si>
    <r>
      <t>(Yi1k-Y</t>
    </r>
    <r>
      <rPr>
        <b/>
        <sz val="8"/>
        <color theme="1"/>
        <rFont val="Calibri"/>
        <family val="2"/>
      </rPr>
      <t>̄.1k)</t>
    </r>
    <r>
      <rPr>
        <b/>
        <vertAlign val="superscript"/>
        <sz val="8"/>
        <color theme="1"/>
        <rFont val="Calibri"/>
        <family val="2"/>
      </rPr>
      <t>2</t>
    </r>
  </si>
  <si>
    <r>
      <t>S</t>
    </r>
    <r>
      <rPr>
        <vertAlign val="subscript"/>
        <sz val="8"/>
        <color theme="1"/>
        <rFont val="Calibri"/>
        <family val="2"/>
        <scheme val="minor"/>
      </rPr>
      <t>F</t>
    </r>
    <r>
      <rPr>
        <vertAlign val="superscript"/>
        <sz val="8"/>
        <color theme="1"/>
        <rFont val="Calibri"/>
        <family val="2"/>
        <scheme val="minor"/>
      </rPr>
      <t>2</t>
    </r>
  </si>
  <si>
    <t>V(F|C)</t>
  </si>
  <si>
    <t>Se acepta Ho.</t>
  </si>
  <si>
    <t>No hay efectos de Carry-Over</t>
  </si>
  <si>
    <t>El intervalo incluye el cero</t>
  </si>
  <si>
    <t>Efecto de la Formulación</t>
  </si>
  <si>
    <r>
      <t>d</t>
    </r>
    <r>
      <rPr>
        <b/>
        <vertAlign val="subscript"/>
        <sz val="8"/>
        <color theme="1"/>
        <rFont val="Calibri"/>
        <family val="2"/>
        <scheme val="minor"/>
      </rPr>
      <t>ik</t>
    </r>
  </si>
  <si>
    <r>
      <t>d</t>
    </r>
    <r>
      <rPr>
        <b/>
        <sz val="8"/>
        <color theme="1"/>
        <rFont val="Calibri"/>
        <family val="2"/>
      </rPr>
      <t>̄</t>
    </r>
    <r>
      <rPr>
        <b/>
        <vertAlign val="subscript"/>
        <sz val="8"/>
        <color theme="1"/>
        <rFont val="Calibri"/>
        <family val="2"/>
        <scheme val="minor"/>
      </rPr>
      <t>.k</t>
    </r>
  </si>
  <si>
    <t>F_2</t>
  </si>
  <si>
    <t>F_1</t>
  </si>
  <si>
    <r>
      <t>σ̂</t>
    </r>
    <r>
      <rPr>
        <vertAlign val="superscript"/>
        <sz val="8"/>
        <color theme="1"/>
        <rFont val="Calibri"/>
        <family val="2"/>
      </rPr>
      <t>2</t>
    </r>
    <r>
      <rPr>
        <sz val="8"/>
        <color theme="1"/>
        <rFont val="Calibri"/>
        <family val="2"/>
      </rPr>
      <t>d</t>
    </r>
  </si>
  <si>
    <t>g_L</t>
  </si>
  <si>
    <r>
      <t>(d</t>
    </r>
    <r>
      <rPr>
        <b/>
        <vertAlign val="subscript"/>
        <sz val="8"/>
        <color theme="1"/>
        <rFont val="Calibri"/>
        <family val="2"/>
        <scheme val="minor"/>
      </rPr>
      <t>ik</t>
    </r>
    <r>
      <rPr>
        <b/>
        <sz val="8"/>
        <color theme="1"/>
        <rFont val="Calibri"/>
        <family val="2"/>
        <scheme val="minor"/>
      </rPr>
      <t>-d̄</t>
    </r>
    <r>
      <rPr>
        <b/>
        <vertAlign val="subscript"/>
        <sz val="8"/>
        <color theme="1"/>
        <rFont val="Calibri"/>
        <family val="2"/>
        <scheme val="minor"/>
      </rPr>
      <t>.k</t>
    </r>
    <r>
      <rPr>
        <b/>
        <sz val="8"/>
        <color theme="1"/>
        <rFont val="Calibri"/>
        <family val="2"/>
        <scheme val="minor"/>
      </rPr>
      <t>)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</si>
  <si>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Se acepta H0</t>
  </si>
  <si>
    <t>Efecto del Periodo</t>
  </si>
  <si>
    <t>Prom.Ln(AUC)</t>
  </si>
  <si>
    <t>-</t>
  </si>
  <si>
    <r>
      <t>O</t>
    </r>
    <r>
      <rPr>
        <b/>
        <sz val="8"/>
        <color theme="1"/>
        <rFont val="Calibri"/>
        <family val="2"/>
      </rPr>
      <t>̂</t>
    </r>
    <r>
      <rPr>
        <b/>
        <sz val="8"/>
        <color theme="1"/>
        <rFont val="Calibri"/>
        <family val="2"/>
        <scheme val="minor"/>
      </rPr>
      <t>.j</t>
    </r>
  </si>
  <si>
    <r>
      <t>P</t>
    </r>
    <r>
      <rPr>
        <b/>
        <sz val="8"/>
        <color theme="1"/>
        <rFont val="Calibri"/>
        <family val="2"/>
      </rPr>
      <t>̂</t>
    </r>
  </si>
  <si>
    <t>SS_CARRY</t>
  </si>
  <si>
    <t>Carry-Over</t>
  </si>
  <si>
    <t>Formulación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</si>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</sst>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000000"/>
  </numFmts>
  <fonts count="16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FF0000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perscript"/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vertAlign val="superscript"/>
      <sz val="8"/>
      <color theme="1"/>
      <name val="Calibri"/>
      <family val="2"/>
    </font>
    <font>
      <vertAlign val="superscript"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11" fontId="2" fillId="3" borderId="5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11" fontId="2" fillId="3" borderId="8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11" fontId="2" fillId="3" borderId="11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164" fontId="2" fillId="4" borderId="14" xfId="0" applyNumberFormat="1" applyFont="1" applyFill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2" fontId="2" fillId="4" borderId="15" xfId="0" applyNumberFormat="1" applyFont="1" applyFill="1" applyBorder="1" applyAlignment="1">
      <alignment horizontal="center"/>
    </xf>
    <xf numFmtId="11" fontId="2" fillId="4" borderId="14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11" fontId="2" fillId="4" borderId="8" xfId="0" applyNumberFormat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165" fontId="2" fillId="4" borderId="11" xfId="0" applyNumberFormat="1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11" fontId="2" fillId="4" borderId="1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7" fontId="2" fillId="0" borderId="8" xfId="0" applyNumberFormat="1" applyFont="1" applyBorder="1" applyAlignment="1">
      <alignment horizontal="center"/>
    </xf>
    <xf numFmtId="11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1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076159230096238"/>
          <c:y val="0.16245370370370371"/>
          <c:w val="0.82868285214348203"/>
          <c:h val="0.66162037037037025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Hoja1!$D$5:$D$7</c:f>
                <c:numCache>
                  <c:formatCode>General</c:formatCode>
                  <c:ptCount val="3"/>
                  <c:pt idx="0">
                    <c:v>0.12303866442071595</c:v>
                  </c:pt>
                  <c:pt idx="1">
                    <c:v>0.12303866442071595</c:v>
                  </c:pt>
                  <c:pt idx="2">
                    <c:v>5.2363513081632243E-2</c:v>
                  </c:pt>
                </c:numCache>
              </c:numRef>
            </c:plus>
            <c:minus>
              <c:numRef>
                <c:f>Hoja1!$D$5:$D$7</c:f>
                <c:numCache>
                  <c:formatCode>General</c:formatCode>
                  <c:ptCount val="3"/>
                  <c:pt idx="0">
                    <c:v>0.12303866442071595</c:v>
                  </c:pt>
                  <c:pt idx="1">
                    <c:v>0.12303866442071595</c:v>
                  </c:pt>
                  <c:pt idx="2">
                    <c:v>5.2363513081632243E-2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Hoja1!$B$5:$B$7</c:f>
              <c:strCache>
                <c:ptCount val="3"/>
                <c:pt idx="0">
                  <c:v>Carry-Over</c:v>
                </c:pt>
                <c:pt idx="1">
                  <c:v>Formulación</c:v>
                </c:pt>
                <c:pt idx="2">
                  <c:v>Periodo</c:v>
                </c:pt>
              </c:strCache>
            </c:strRef>
          </c:cat>
          <c:val>
            <c:numRef>
              <c:f>Hoja1!$C$5:$C$7</c:f>
              <c:numCache>
                <c:formatCode>0.0000</c:formatCode>
                <c:ptCount val="3"/>
                <c:pt idx="0">
                  <c:v>-3.3286551332670555E-2</c:v>
                </c:pt>
                <c:pt idx="1">
                  <c:v>-1.6468198463882811E-2</c:v>
                </c:pt>
                <c:pt idx="2">
                  <c:v>-3.0186303794737412E-2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1-4930-9E7E-B6D93C19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373920"/>
        <c:axId val="396374248"/>
      </c:lineChart>
      <c:catAx>
        <c:axId val="3963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6374248"/>
        <c:crossesAt val="-0.2"/>
        <c:auto val="1"/>
        <c:lblAlgn val="ctr"/>
        <c:lblOffset val="100"/>
        <c:noMultiLvlLbl val="0"/>
      </c:catAx>
      <c:valAx>
        <c:axId val="396374248"/>
        <c:scaling>
          <c:orientation val="minMax"/>
          <c:max val="0.2"/>
          <c:min val="-0.2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63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266701</xdr:colOff>
      <xdr:row>20</xdr:row>
      <xdr:rowOff>76200</xdr:rowOff>
    </xdr:from>
    <xdr:ext cx="2362199" cy="457200"/>
    <xdr:sp macro="" textlink="">
      <xdr:nvSpPr>
        <xdr:cNvPr id="2" name="CuadroTexto 1"/>
        <xdr:cNvSpPr txBox="1"/>
      </xdr:nvSpPr>
      <xdr:spPr>
        <a:xfrm>
          <a:off x="8810626" y="2743200"/>
          <a:ext cx="2362199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100"/>
            <a:t>Parece que hay bastante</a:t>
          </a:r>
          <a:r>
            <a:rPr lang="es-CO" sz="1100" baseline="0"/>
            <a:t> variabilidad </a:t>
          </a:r>
        </a:p>
        <a:p>
          <a:r>
            <a:rPr lang="es-CO" sz="1100" baseline="0"/>
            <a:t>entre sujetos, respecto a intersujetos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19</xdr:row>
      <xdr:rowOff>66675</xdr:rowOff>
    </xdr:from>
    <xdr:to>
      <xdr:col>18</xdr:col>
      <xdr:colOff>47625</xdr:colOff>
      <xdr:row>23</xdr:row>
      <xdr:rowOff>114300</xdr:rowOff>
    </xdr:to>
    <xdr:sp macro="" textlink="">
      <xdr:nvSpPr>
        <xdr:cNvPr id="2" name="CuadroTexto 1"/>
        <xdr:cNvSpPr txBox="1"/>
      </xdr:nvSpPr>
      <xdr:spPr>
        <a:xfrm>
          <a:off x="8591550" y="2800350"/>
          <a:ext cx="30384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No</a:t>
          </a:r>
          <a:r>
            <a:rPr lang="es-CO" sz="1100" baseline="0"/>
            <a:t> hay efecto de la formulación</a:t>
          </a:r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2</xdr:row>
      <xdr:rowOff>4762</xdr:rowOff>
    </xdr:from>
    <xdr:to>
      <xdr:col>12</xdr:col>
      <xdr:colOff>357187</xdr:colOff>
      <xdr:row>21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2" sqref="A2:D26"/>
    </sheetView>
  </sheetViews>
  <sheetFormatPr baseColWidth="10" defaultRowHeight="11.25" x14ac:dyDescent="0.2"/>
  <cols>
    <col min="1" max="16384" width="11.42578125" style="2"/>
  </cols>
  <sheetData>
    <row r="1" spans="1:12" ht="12" thickBot="1" x14ac:dyDescent="0.25">
      <c r="A1" s="1" t="s">
        <v>0</v>
      </c>
      <c r="D1" s="1" t="s">
        <v>1</v>
      </c>
    </row>
    <row r="2" spans="1:12" ht="12" thickBot="1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5" t="s">
        <v>10</v>
      </c>
      <c r="J2" s="4" t="s">
        <v>11</v>
      </c>
      <c r="K2" s="4" t="s">
        <v>12</v>
      </c>
      <c r="L2" s="4" t="s">
        <v>13</v>
      </c>
    </row>
    <row r="3" spans="1:12" x14ac:dyDescent="0.2">
      <c r="A3" s="6" t="s">
        <v>14</v>
      </c>
      <c r="B3" s="7">
        <v>1</v>
      </c>
      <c r="C3" s="7">
        <v>700</v>
      </c>
      <c r="D3" s="8">
        <v>115.78753944801063</v>
      </c>
      <c r="E3" s="9">
        <v>18.983466900255177</v>
      </c>
      <c r="F3" s="9">
        <v>1.5040404100429821</v>
      </c>
      <c r="G3" s="9">
        <v>0.22972478358606593</v>
      </c>
      <c r="H3" s="8">
        <v>1.4728837697799999</v>
      </c>
      <c r="I3" s="10">
        <v>26.279080912834161</v>
      </c>
      <c r="J3" s="11">
        <v>3.7460032185162597E-4</v>
      </c>
      <c r="K3" s="8">
        <v>0.99999833279829453</v>
      </c>
      <c r="L3" s="9">
        <v>2.9968025748130078E-3</v>
      </c>
    </row>
    <row r="4" spans="1:12" x14ac:dyDescent="0.2">
      <c r="A4" s="12" t="s">
        <v>14</v>
      </c>
      <c r="B4" s="13">
        <v>2</v>
      </c>
      <c r="C4" s="13">
        <v>700</v>
      </c>
      <c r="D4" s="14">
        <v>119.26646696625082</v>
      </c>
      <c r="E4" s="15">
        <v>19.554222044086028</v>
      </c>
      <c r="F4" s="15">
        <v>1.5042335997634448</v>
      </c>
      <c r="G4" s="15">
        <v>0.22971846576223504</v>
      </c>
      <c r="H4" s="14">
        <v>1.472775426225736</v>
      </c>
      <c r="I4" s="16">
        <v>25.512911702203731</v>
      </c>
      <c r="J4" s="17">
        <v>4.6122582918975072E-4</v>
      </c>
      <c r="K4" s="14">
        <v>0.99999806533297975</v>
      </c>
      <c r="L4" s="15">
        <v>3.6898066335180058E-3</v>
      </c>
    </row>
    <row r="5" spans="1:12" x14ac:dyDescent="0.2">
      <c r="A5" s="12" t="s">
        <v>14</v>
      </c>
      <c r="B5" s="13">
        <v>3</v>
      </c>
      <c r="C5" s="13">
        <v>700</v>
      </c>
      <c r="D5" s="14">
        <v>112.32406538265442</v>
      </c>
      <c r="E5" s="15">
        <v>18.413688515862486</v>
      </c>
      <c r="F5" s="15">
        <v>1.5033495583412204</v>
      </c>
      <c r="G5" s="15">
        <v>0.22971909544197688</v>
      </c>
      <c r="H5" s="14">
        <v>1.4733352187935873</v>
      </c>
      <c r="I5" s="16">
        <v>27.089654237517557</v>
      </c>
      <c r="J5" s="17">
        <v>3.8861502367970423E-4</v>
      </c>
      <c r="K5" s="14">
        <v>0.99999816183151014</v>
      </c>
      <c r="L5" s="15">
        <v>3.1089201894376338E-3</v>
      </c>
    </row>
    <row r="6" spans="1:12" x14ac:dyDescent="0.2">
      <c r="A6" s="12" t="s">
        <v>14</v>
      </c>
      <c r="B6" s="13">
        <v>4</v>
      </c>
      <c r="C6" s="13">
        <v>700</v>
      </c>
      <c r="D6" s="14">
        <v>109.99116927538945</v>
      </c>
      <c r="E6" s="15">
        <v>18.036288864229661</v>
      </c>
      <c r="F6" s="15">
        <v>1.503147962562823</v>
      </c>
      <c r="G6" s="15">
        <v>0.22982441738703005</v>
      </c>
      <c r="H6" s="14">
        <v>1.4732255646136236</v>
      </c>
      <c r="I6" s="16">
        <v>27.65289227988578</v>
      </c>
      <c r="J6" s="17">
        <v>3.7753754500191074E-4</v>
      </c>
      <c r="K6" s="14">
        <v>0.99999813845842445</v>
      </c>
      <c r="L6" s="15">
        <v>3.0203003600152859E-3</v>
      </c>
    </row>
    <row r="7" spans="1:12" x14ac:dyDescent="0.2">
      <c r="A7" s="12" t="s">
        <v>14</v>
      </c>
      <c r="B7" s="13">
        <v>5</v>
      </c>
      <c r="C7" s="13">
        <v>700</v>
      </c>
      <c r="D7" s="14">
        <v>121.60414886775784</v>
      </c>
      <c r="E7" s="15">
        <v>19.934154745773501</v>
      </c>
      <c r="F7" s="15">
        <v>1.5036985938414338</v>
      </c>
      <c r="G7" s="15">
        <v>0.22969181297887731</v>
      </c>
      <c r="H7" s="14">
        <v>1.4731751568235982</v>
      </c>
      <c r="I7" s="16">
        <v>25.025334454230396</v>
      </c>
      <c r="J7" s="17">
        <v>4.5435044599185788E-4</v>
      </c>
      <c r="K7" s="14">
        <v>0.99999816626593319</v>
      </c>
      <c r="L7" s="15">
        <v>3.634803567934863E-3</v>
      </c>
    </row>
    <row r="8" spans="1:12" x14ac:dyDescent="0.2">
      <c r="A8" s="12" t="s">
        <v>14</v>
      </c>
      <c r="B8" s="13">
        <v>6</v>
      </c>
      <c r="C8" s="13">
        <v>700</v>
      </c>
      <c r="D8" s="14">
        <v>125.03927041578136</v>
      </c>
      <c r="E8" s="15">
        <v>20.501570401296185</v>
      </c>
      <c r="F8" s="15">
        <v>1.5047882085348983</v>
      </c>
      <c r="G8" s="15">
        <v>0.22971876059641655</v>
      </c>
      <c r="H8" s="14">
        <v>1.4724229393804866</v>
      </c>
      <c r="I8" s="16">
        <v>24.335958513251324</v>
      </c>
      <c r="J8" s="17">
        <v>4.5638604764483662E-4</v>
      </c>
      <c r="K8" s="14">
        <v>0.99999825840581358</v>
      </c>
      <c r="L8" s="15">
        <v>3.651088381158693E-3</v>
      </c>
    </row>
    <row r="9" spans="1:12" x14ac:dyDescent="0.2">
      <c r="A9" s="12" t="s">
        <v>14</v>
      </c>
      <c r="B9" s="13">
        <v>7</v>
      </c>
      <c r="C9" s="13">
        <v>700</v>
      </c>
      <c r="D9" s="14">
        <v>106.53580113799599</v>
      </c>
      <c r="E9" s="15">
        <v>17.465370280062082</v>
      </c>
      <c r="F9" s="15">
        <v>1.5031742290003507</v>
      </c>
      <c r="G9" s="15">
        <v>0.22973207192822098</v>
      </c>
      <c r="H9" s="14">
        <v>1.4734172896335078</v>
      </c>
      <c r="I9" s="16">
        <v>28.559457055538587</v>
      </c>
      <c r="J9" s="17">
        <v>3.0655653806802951E-4</v>
      </c>
      <c r="K9" s="14">
        <v>0.99999838822112652</v>
      </c>
      <c r="L9" s="15">
        <v>2.4524523045442361E-3</v>
      </c>
    </row>
    <row r="10" spans="1:12" x14ac:dyDescent="0.2">
      <c r="A10" s="12" t="s">
        <v>14</v>
      </c>
      <c r="B10" s="13">
        <v>8</v>
      </c>
      <c r="C10" s="13">
        <v>700</v>
      </c>
      <c r="D10" s="14">
        <v>111.13355907868316</v>
      </c>
      <c r="E10" s="15">
        <v>18.223983904188692</v>
      </c>
      <c r="F10" s="15">
        <v>1.5036131621833291</v>
      </c>
      <c r="G10" s="15">
        <v>0.22981427299667656</v>
      </c>
      <c r="H10" s="14">
        <v>1.4729530651724585</v>
      </c>
      <c r="I10" s="16">
        <v>27.370211080813551</v>
      </c>
      <c r="J10" s="17">
        <v>3.8544491619434276E-4</v>
      </c>
      <c r="K10" s="14">
        <v>0.99999813838471874</v>
      </c>
      <c r="L10" s="15">
        <v>3.083559329554742E-3</v>
      </c>
    </row>
    <row r="11" spans="1:12" x14ac:dyDescent="0.2">
      <c r="A11" s="12" t="s">
        <v>14</v>
      </c>
      <c r="B11" s="13">
        <v>9</v>
      </c>
      <c r="C11" s="13">
        <v>700</v>
      </c>
      <c r="D11" s="14">
        <v>120.44145199481767</v>
      </c>
      <c r="E11" s="15">
        <v>19.74298916080631</v>
      </c>
      <c r="F11" s="15">
        <v>1.5044251475734909</v>
      </c>
      <c r="G11" s="15">
        <v>0.22964400089883896</v>
      </c>
      <c r="H11" s="14">
        <v>1.4728219101073639</v>
      </c>
      <c r="I11" s="16">
        <v>25.271481517581829</v>
      </c>
      <c r="J11" s="17">
        <v>3.691721183053465E-4</v>
      </c>
      <c r="K11" s="14">
        <v>0.99999848107626044</v>
      </c>
      <c r="L11" s="15">
        <v>2.953376946442772E-3</v>
      </c>
    </row>
    <row r="12" spans="1:12" x14ac:dyDescent="0.2">
      <c r="A12" s="12" t="s">
        <v>14</v>
      </c>
      <c r="B12" s="13">
        <v>10</v>
      </c>
      <c r="C12" s="13">
        <v>700</v>
      </c>
      <c r="D12" s="14">
        <v>118.91954625567342</v>
      </c>
      <c r="E12" s="15">
        <v>19.534969968642169</v>
      </c>
      <c r="F12" s="15">
        <v>1.5010390049479605</v>
      </c>
      <c r="G12" s="15">
        <v>0.2303664712033294</v>
      </c>
      <c r="H12" s="14">
        <v>1.4733435865398488</v>
      </c>
      <c r="I12" s="16">
        <v>25.510323834627691</v>
      </c>
      <c r="J12" s="17">
        <v>5.0743040528810647E-4</v>
      </c>
      <c r="K12" s="14">
        <v>0.9999978658133073</v>
      </c>
      <c r="L12" s="15">
        <v>4.0594432423048518E-3</v>
      </c>
    </row>
    <row r="13" spans="1:12" x14ac:dyDescent="0.2">
      <c r="A13" s="12" t="s">
        <v>14</v>
      </c>
      <c r="B13" s="13">
        <v>11</v>
      </c>
      <c r="C13" s="13">
        <v>700</v>
      </c>
      <c r="D13" s="14">
        <v>121.25713829492589</v>
      </c>
      <c r="E13" s="15">
        <v>19.914922810644324</v>
      </c>
      <c r="F13" s="15">
        <v>1.5005557906042166</v>
      </c>
      <c r="G13" s="15">
        <v>0.2303291584117175</v>
      </c>
      <c r="H13" s="14">
        <v>1.4737349801908999</v>
      </c>
      <c r="I13" s="16">
        <v>25.022736276714774</v>
      </c>
      <c r="J13" s="17">
        <v>4.9598153786443175E-4</v>
      </c>
      <c r="K13" s="14">
        <v>0.99999799297844949</v>
      </c>
      <c r="L13" s="15">
        <v>3.967852302915454E-3</v>
      </c>
    </row>
    <row r="14" spans="1:12" ht="12" thickBot="1" x14ac:dyDescent="0.25">
      <c r="A14" s="18" t="s">
        <v>14</v>
      </c>
      <c r="B14" s="19">
        <v>12</v>
      </c>
      <c r="C14" s="19">
        <v>700</v>
      </c>
      <c r="D14" s="20">
        <v>118.89538064949642</v>
      </c>
      <c r="E14" s="21">
        <v>19.535671045703594</v>
      </c>
      <c r="F14" s="21">
        <v>1.5004530989334228</v>
      </c>
      <c r="G14" s="21">
        <v>0.23047542090798667</v>
      </c>
      <c r="H14" s="20">
        <v>1.4734707474567752</v>
      </c>
      <c r="I14" s="22">
        <v>25.504560964737585</v>
      </c>
      <c r="J14" s="23">
        <v>5.3693704119464017E-4</v>
      </c>
      <c r="K14" s="20">
        <v>0.99999774161252974</v>
      </c>
      <c r="L14" s="21">
        <v>4.2954963295571214E-3</v>
      </c>
    </row>
    <row r="15" spans="1:12" x14ac:dyDescent="0.2">
      <c r="A15" s="24" t="s">
        <v>15</v>
      </c>
      <c r="B15" s="25">
        <v>1</v>
      </c>
      <c r="C15" s="25">
        <v>700</v>
      </c>
      <c r="D15" s="26">
        <v>115.16003193243034</v>
      </c>
      <c r="E15" s="27">
        <v>21.294937893796025</v>
      </c>
      <c r="F15" s="27">
        <v>2.7966922547642725</v>
      </c>
      <c r="G15" s="27">
        <v>0.22961012145430201</v>
      </c>
      <c r="H15" s="26">
        <v>0.97270101557647226</v>
      </c>
      <c r="I15" s="28">
        <v>26.285502188777667</v>
      </c>
      <c r="J15" s="29">
        <v>4.211789000830017E-4</v>
      </c>
      <c r="K15" s="26">
        <v>0.99999839104633637</v>
      </c>
      <c r="L15" s="27">
        <v>3.3694312006640136E-3</v>
      </c>
    </row>
    <row r="16" spans="1:12" x14ac:dyDescent="0.2">
      <c r="A16" s="30" t="s">
        <v>15</v>
      </c>
      <c r="B16" s="31">
        <v>2</v>
      </c>
      <c r="C16" s="31">
        <v>700</v>
      </c>
      <c r="D16" s="32">
        <v>119.73073317737918</v>
      </c>
      <c r="E16" s="33">
        <v>22.146047609235168</v>
      </c>
      <c r="F16" s="33">
        <v>2.7974747373110476</v>
      </c>
      <c r="G16" s="33">
        <v>0.2296562854284121</v>
      </c>
      <c r="H16" s="32">
        <v>0.97245271520058241</v>
      </c>
      <c r="I16" s="34">
        <v>25.275612981276524</v>
      </c>
      <c r="J16" s="35">
        <v>4.311461945426025E-4</v>
      </c>
      <c r="K16" s="32">
        <v>0.99999847694353017</v>
      </c>
      <c r="L16" s="33">
        <v>3.44916955634082E-3</v>
      </c>
    </row>
    <row r="17" spans="1:12" x14ac:dyDescent="0.2">
      <c r="A17" s="30" t="s">
        <v>15</v>
      </c>
      <c r="B17" s="31">
        <v>3</v>
      </c>
      <c r="C17" s="31">
        <v>700</v>
      </c>
      <c r="D17" s="32">
        <v>110.58928846376821</v>
      </c>
      <c r="E17" s="33">
        <v>20.443855114669994</v>
      </c>
      <c r="F17" s="33">
        <v>2.795817139991966</v>
      </c>
      <c r="G17" s="33">
        <v>0.2295615704434037</v>
      </c>
      <c r="H17" s="32">
        <v>0.9729748097736215</v>
      </c>
      <c r="I17" s="34">
        <v>27.379345848310706</v>
      </c>
      <c r="J17" s="35">
        <v>4.2647140246948216E-4</v>
      </c>
      <c r="K17" s="32">
        <v>0.99999823259375242</v>
      </c>
      <c r="L17" s="33">
        <v>3.4117712197558572E-3</v>
      </c>
    </row>
    <row r="18" spans="1:12" x14ac:dyDescent="0.2">
      <c r="A18" s="30" t="s">
        <v>15</v>
      </c>
      <c r="B18" s="31">
        <v>4</v>
      </c>
      <c r="C18" s="31">
        <v>700</v>
      </c>
      <c r="D18" s="32">
        <v>105.93219556744117</v>
      </c>
      <c r="E18" s="33">
        <v>19.589745578140452</v>
      </c>
      <c r="F18" s="33">
        <v>2.796647839958303</v>
      </c>
      <c r="G18" s="33">
        <v>0.22959615941869635</v>
      </c>
      <c r="H18" s="32">
        <v>0.97273003685050241</v>
      </c>
      <c r="I18" s="34">
        <v>28.57372552036329</v>
      </c>
      <c r="J18" s="35">
        <v>3.8287285934349006E-4</v>
      </c>
      <c r="K18" s="32">
        <v>0.99999827171668609</v>
      </c>
      <c r="L18" s="33">
        <v>3.0629828747479205E-3</v>
      </c>
    </row>
    <row r="19" spans="1:12" x14ac:dyDescent="0.2">
      <c r="A19" s="30" t="s">
        <v>15</v>
      </c>
      <c r="B19" s="31">
        <v>5</v>
      </c>
      <c r="C19" s="31">
        <v>700</v>
      </c>
      <c r="D19" s="32">
        <v>124.3321035941759</v>
      </c>
      <c r="E19" s="33">
        <v>23.000735508592314</v>
      </c>
      <c r="F19" s="33">
        <v>2.7960271709041677</v>
      </c>
      <c r="G19" s="33">
        <v>0.22968126458653129</v>
      </c>
      <c r="H19" s="32">
        <v>0.97276691051424402</v>
      </c>
      <c r="I19" s="34">
        <v>24.334042642979064</v>
      </c>
      <c r="J19" s="35">
        <v>5.2849384786016575E-4</v>
      </c>
      <c r="K19" s="32">
        <v>0.99999826926784563</v>
      </c>
      <c r="L19" s="33">
        <v>4.227950782881326E-3</v>
      </c>
    </row>
    <row r="20" spans="1:12" x14ac:dyDescent="0.2">
      <c r="A20" s="30" t="s">
        <v>15</v>
      </c>
      <c r="B20" s="31">
        <v>6</v>
      </c>
      <c r="C20" s="31">
        <v>700</v>
      </c>
      <c r="D20" s="32">
        <v>120.93539506171511</v>
      </c>
      <c r="E20" s="33">
        <v>22.363619589276144</v>
      </c>
      <c r="F20" s="33">
        <v>2.7979820176732679</v>
      </c>
      <c r="G20" s="33">
        <v>0.22958556646126768</v>
      </c>
      <c r="H20" s="32">
        <v>0.97242416574608381</v>
      </c>
      <c r="I20" s="34">
        <v>25.031598260893222</v>
      </c>
      <c r="J20" s="35">
        <v>4.4279619498906457E-4</v>
      </c>
      <c r="K20" s="32">
        <v>0.99999846623565147</v>
      </c>
      <c r="L20" s="33">
        <v>3.5423695599125166E-3</v>
      </c>
    </row>
    <row r="21" spans="1:12" x14ac:dyDescent="0.2">
      <c r="A21" s="30" t="s">
        <v>15</v>
      </c>
      <c r="B21" s="31">
        <v>7</v>
      </c>
      <c r="C21" s="31">
        <v>700</v>
      </c>
      <c r="D21" s="32">
        <v>109.39728614965787</v>
      </c>
      <c r="E21" s="33">
        <v>20.234909996707845</v>
      </c>
      <c r="F21" s="33">
        <v>2.7970003113600472</v>
      </c>
      <c r="G21" s="33">
        <v>0.22970945524034247</v>
      </c>
      <c r="H21" s="32">
        <v>0.97249650252011477</v>
      </c>
      <c r="I21" s="34">
        <v>27.661122203611576</v>
      </c>
      <c r="J21" s="35">
        <v>3.8098396746733264E-4</v>
      </c>
      <c r="K21" s="32">
        <v>0.99999838779750372</v>
      </c>
      <c r="L21" s="33">
        <v>3.0478717397386611E-3</v>
      </c>
    </row>
    <row r="22" spans="1:12" x14ac:dyDescent="0.2">
      <c r="A22" s="30" t="s">
        <v>15</v>
      </c>
      <c r="B22" s="31">
        <v>8</v>
      </c>
      <c r="C22" s="31">
        <v>700</v>
      </c>
      <c r="D22" s="32">
        <v>118.60590089858248</v>
      </c>
      <c r="E22" s="33">
        <v>21.933990368520426</v>
      </c>
      <c r="F22" s="33">
        <v>2.7960686484536104</v>
      </c>
      <c r="G22" s="33">
        <v>0.22959305770256752</v>
      </c>
      <c r="H22" s="32">
        <v>0.97287302798012321</v>
      </c>
      <c r="I22" s="34">
        <v>25.51908237180432</v>
      </c>
      <c r="J22" s="35">
        <v>4.8662811409537645E-4</v>
      </c>
      <c r="K22" s="32">
        <v>0.99999824787285574</v>
      </c>
      <c r="L22" s="33">
        <v>3.8930249127630116E-3</v>
      </c>
    </row>
    <row r="23" spans="1:12" x14ac:dyDescent="0.2">
      <c r="A23" s="30" t="s">
        <v>15</v>
      </c>
      <c r="B23" s="31">
        <v>9</v>
      </c>
      <c r="C23" s="31">
        <v>700</v>
      </c>
      <c r="D23" s="32">
        <v>111.71413124627246</v>
      </c>
      <c r="E23" s="33">
        <v>20.655922385186098</v>
      </c>
      <c r="F23" s="33">
        <v>2.797333191542231</v>
      </c>
      <c r="G23" s="33">
        <v>0.22962908624632455</v>
      </c>
      <c r="H23" s="32">
        <v>0.97252241280545171</v>
      </c>
      <c r="I23" s="34">
        <v>27.099287624409079</v>
      </c>
      <c r="J23" s="35">
        <v>3.7306738835095945E-4</v>
      </c>
      <c r="K23" s="32">
        <v>0.99999848519444656</v>
      </c>
      <c r="L23" s="33">
        <v>2.9845391068076756E-3</v>
      </c>
    </row>
    <row r="24" spans="1:12" x14ac:dyDescent="0.2">
      <c r="A24" s="30" t="s">
        <v>15</v>
      </c>
      <c r="B24" s="31">
        <v>10</v>
      </c>
      <c r="C24" s="31">
        <v>700</v>
      </c>
      <c r="D24" s="32">
        <v>119.38976332448726</v>
      </c>
      <c r="E24" s="33">
        <v>22.127642372849277</v>
      </c>
      <c r="F24" s="33">
        <v>2.7930427589207434</v>
      </c>
      <c r="G24" s="33">
        <v>0.23018726411861126</v>
      </c>
      <c r="H24" s="32">
        <v>0.97281781181532467</v>
      </c>
      <c r="I24" s="34">
        <v>25.281436202322901</v>
      </c>
      <c r="J24" s="35">
        <v>5.4351453243796279E-4</v>
      </c>
      <c r="K24" s="32">
        <v>0.99999807536062246</v>
      </c>
      <c r="L24" s="33">
        <v>4.3481162595037023E-3</v>
      </c>
    </row>
    <row r="25" spans="1:12" x14ac:dyDescent="0.2">
      <c r="A25" s="30" t="s">
        <v>15</v>
      </c>
      <c r="B25" s="31">
        <v>11</v>
      </c>
      <c r="C25" s="31">
        <v>700</v>
      </c>
      <c r="D25" s="32">
        <v>123.99118708640654</v>
      </c>
      <c r="E25" s="33">
        <v>22.982310646190104</v>
      </c>
      <c r="F25" s="33">
        <v>2.7917630928916699</v>
      </c>
      <c r="G25" s="33">
        <v>0.23019205928400552</v>
      </c>
      <c r="H25" s="32">
        <v>0.97311879361609677</v>
      </c>
      <c r="I25" s="34">
        <v>24.339465880252824</v>
      </c>
      <c r="J25" s="35">
        <v>6.6286881632961897E-4</v>
      </c>
      <c r="K25" s="32">
        <v>0.9999978241682087</v>
      </c>
      <c r="L25" s="33">
        <v>5.3029505306369518E-3</v>
      </c>
    </row>
    <row r="26" spans="1:12" ht="12" thickBot="1" x14ac:dyDescent="0.25">
      <c r="A26" s="36" t="s">
        <v>15</v>
      </c>
      <c r="B26" s="37">
        <v>12</v>
      </c>
      <c r="C26" s="37">
        <v>700</v>
      </c>
      <c r="D26" s="38">
        <v>110.24823311422108</v>
      </c>
      <c r="E26" s="39">
        <v>20.425441270699963</v>
      </c>
      <c r="F26" s="39">
        <v>2.7910241219196665</v>
      </c>
      <c r="G26" s="39">
        <v>0.23013641319083417</v>
      </c>
      <c r="H26" s="38">
        <v>0.97336949459172162</v>
      </c>
      <c r="I26" s="40">
        <v>27.386198080016882</v>
      </c>
      <c r="J26" s="41">
        <v>5.3576720288552255E-4</v>
      </c>
      <c r="K26" s="38">
        <v>0.99999777383941912</v>
      </c>
      <c r="L26" s="39">
        <v>4.2861376230841804E-3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workbookViewId="0">
      <selection activeCell="K29" sqref="K29"/>
    </sheetView>
  </sheetViews>
  <sheetFormatPr baseColWidth="10" defaultColWidth="7.28515625" defaultRowHeight="11.25" x14ac:dyDescent="0.25"/>
  <cols>
    <col min="1" max="3" width="7.28515625" style="42"/>
    <col min="4" max="4" width="7.140625" style="42" bestFit="1" customWidth="1"/>
    <col min="5" max="5" width="7.28515625" style="42"/>
    <col min="6" max="6" width="9.5703125" style="42" customWidth="1"/>
    <col min="7" max="16384" width="7.28515625" style="42"/>
  </cols>
  <sheetData>
    <row r="1" spans="1:17" x14ac:dyDescent="0.25">
      <c r="A1" s="77" t="s">
        <v>3</v>
      </c>
      <c r="B1" s="77" t="s">
        <v>16</v>
      </c>
      <c r="C1" s="77" t="s">
        <v>28</v>
      </c>
      <c r="D1" s="77" t="s">
        <v>2</v>
      </c>
      <c r="E1" s="77" t="s">
        <v>29</v>
      </c>
      <c r="F1" s="48"/>
      <c r="G1" s="48"/>
      <c r="H1" s="48"/>
      <c r="I1" s="77" t="s">
        <v>16</v>
      </c>
      <c r="J1" s="77" t="s">
        <v>28</v>
      </c>
      <c r="K1" s="77" t="s">
        <v>29</v>
      </c>
      <c r="L1" s="48"/>
    </row>
    <row r="2" spans="1:17" x14ac:dyDescent="0.25">
      <c r="A2" s="44">
        <v>1</v>
      </c>
      <c r="B2" s="44">
        <v>2</v>
      </c>
      <c r="C2" s="44">
        <v>1</v>
      </c>
      <c r="D2" s="44">
        <v>2</v>
      </c>
      <c r="E2" s="63">
        <v>4.7463227430314525</v>
      </c>
      <c r="F2" s="67">
        <f>E2^2</f>
        <v>22.527579581017612</v>
      </c>
      <c r="G2" s="66"/>
      <c r="H2" s="66"/>
      <c r="I2" s="44">
        <v>2</v>
      </c>
      <c r="J2" s="44">
        <v>1</v>
      </c>
      <c r="K2" s="63">
        <v>4.7463227430314525</v>
      </c>
      <c r="L2" s="66"/>
      <c r="P2" s="42" t="s">
        <v>69</v>
      </c>
      <c r="Q2" s="67">
        <f>(2*6*6/(12))*((AVERAGE(E2:E7)+AVERAGE(E8:E13))-(AVERAGE(E14:E19)+AVERAGE(E20:E25))^2)</f>
        <v>-487.57931876348658</v>
      </c>
    </row>
    <row r="3" spans="1:17" x14ac:dyDescent="0.25">
      <c r="A3" s="76">
        <v>3</v>
      </c>
      <c r="B3" s="76">
        <v>2</v>
      </c>
      <c r="C3" s="76">
        <v>1</v>
      </c>
      <c r="D3" s="76">
        <v>2</v>
      </c>
      <c r="E3" s="78">
        <v>4.7058232350650169</v>
      </c>
      <c r="F3" s="67">
        <f t="shared" ref="F3:F25" si="0">E3^2</f>
        <v>22.144772319677781</v>
      </c>
      <c r="G3" s="66"/>
      <c r="H3" s="66"/>
      <c r="I3" s="76">
        <v>2</v>
      </c>
      <c r="J3" s="76">
        <v>1</v>
      </c>
      <c r="K3" s="78">
        <v>4.7058232350650169</v>
      </c>
      <c r="L3" s="66"/>
    </row>
    <row r="4" spans="1:17" x14ac:dyDescent="0.25">
      <c r="A4" s="44">
        <v>6</v>
      </c>
      <c r="B4" s="44">
        <v>2</v>
      </c>
      <c r="C4" s="44">
        <v>1</v>
      </c>
      <c r="D4" s="44">
        <v>2</v>
      </c>
      <c r="E4" s="63">
        <v>4.7952564778981808</v>
      </c>
      <c r="F4" s="67">
        <f t="shared" si="0"/>
        <v>22.994484688824464</v>
      </c>
      <c r="G4" s="66"/>
      <c r="H4" s="66"/>
      <c r="I4" s="44">
        <v>2</v>
      </c>
      <c r="J4" s="44">
        <v>1</v>
      </c>
      <c r="K4" s="63">
        <v>4.7952564778981808</v>
      </c>
      <c r="L4" s="66"/>
    </row>
    <row r="5" spans="1:17" x14ac:dyDescent="0.25">
      <c r="A5" s="76">
        <v>7</v>
      </c>
      <c r="B5" s="76">
        <v>2</v>
      </c>
      <c r="C5" s="76">
        <v>1</v>
      </c>
      <c r="D5" s="76">
        <v>2</v>
      </c>
      <c r="E5" s="78">
        <v>4.6949860830043022</v>
      </c>
      <c r="F5" s="67">
        <f t="shared" si="0"/>
        <v>22.042894319604081</v>
      </c>
      <c r="G5" s="66"/>
      <c r="H5" s="66"/>
      <c r="I5" s="76">
        <v>2</v>
      </c>
      <c r="J5" s="76">
        <v>1</v>
      </c>
      <c r="K5" s="78">
        <v>4.6949860830043022</v>
      </c>
      <c r="L5" s="66"/>
    </row>
    <row r="6" spans="1:17" x14ac:dyDescent="0.25">
      <c r="A6" s="44">
        <v>8</v>
      </c>
      <c r="B6" s="44">
        <v>2</v>
      </c>
      <c r="C6" s="44">
        <v>1</v>
      </c>
      <c r="D6" s="44">
        <v>2</v>
      </c>
      <c r="E6" s="63">
        <v>4.7758062399513896</v>
      </c>
      <c r="F6" s="67">
        <f t="shared" si="0"/>
        <v>22.808325241558631</v>
      </c>
      <c r="G6" s="66"/>
      <c r="H6" s="66"/>
      <c r="I6" s="44">
        <v>2</v>
      </c>
      <c r="J6" s="44">
        <v>1</v>
      </c>
      <c r="K6" s="63">
        <v>4.7758062399513896</v>
      </c>
      <c r="L6" s="66"/>
    </row>
    <row r="7" spans="1:17" x14ac:dyDescent="0.25">
      <c r="A7" s="76">
        <v>10</v>
      </c>
      <c r="B7" s="76">
        <v>2</v>
      </c>
      <c r="C7" s="76">
        <v>1</v>
      </c>
      <c r="D7" s="76">
        <v>2</v>
      </c>
      <c r="E7" s="78">
        <v>4.7823934629823297</v>
      </c>
      <c r="F7" s="67">
        <f t="shared" si="0"/>
        <v>22.871287234776119</v>
      </c>
      <c r="G7" s="66"/>
      <c r="H7" s="66"/>
      <c r="I7" s="76">
        <v>2</v>
      </c>
      <c r="J7" s="76">
        <v>1</v>
      </c>
      <c r="K7" s="78">
        <v>4.7823934629823297</v>
      </c>
      <c r="L7" s="66"/>
    </row>
    <row r="8" spans="1:17" x14ac:dyDescent="0.25">
      <c r="A8" s="44">
        <v>1</v>
      </c>
      <c r="B8" s="44">
        <v>2</v>
      </c>
      <c r="C8" s="44">
        <v>2</v>
      </c>
      <c r="D8" s="44">
        <v>1</v>
      </c>
      <c r="E8" s="63">
        <v>4.7517569552732599</v>
      </c>
      <c r="F8" s="67">
        <f t="shared" si="0"/>
        <v>22.5791941619878</v>
      </c>
      <c r="G8" s="66"/>
      <c r="H8" s="66"/>
      <c r="I8" s="44">
        <v>2</v>
      </c>
      <c r="J8" s="44">
        <v>2</v>
      </c>
      <c r="K8" s="63">
        <v>4.7517569552732599</v>
      </c>
      <c r="L8" s="66"/>
    </row>
    <row r="9" spans="1:17" x14ac:dyDescent="0.25">
      <c r="A9" s="76">
        <v>3</v>
      </c>
      <c r="B9" s="76">
        <v>2</v>
      </c>
      <c r="C9" s="76">
        <v>2</v>
      </c>
      <c r="D9" s="76">
        <v>1</v>
      </c>
      <c r="E9" s="78">
        <v>4.7213881342686301</v>
      </c>
      <c r="F9" s="67">
        <f t="shared" si="0"/>
        <v>22.291505914412618</v>
      </c>
      <c r="G9" s="66"/>
      <c r="H9" s="66"/>
      <c r="I9" s="76">
        <v>2</v>
      </c>
      <c r="J9" s="76">
        <v>2</v>
      </c>
      <c r="K9" s="78">
        <v>4.7213881342686301</v>
      </c>
      <c r="L9" s="66"/>
    </row>
    <row r="10" spans="1:17" x14ac:dyDescent="0.25">
      <c r="A10" s="44">
        <v>6</v>
      </c>
      <c r="B10" s="44">
        <v>2</v>
      </c>
      <c r="C10" s="44">
        <v>2</v>
      </c>
      <c r="D10" s="44">
        <v>1</v>
      </c>
      <c r="E10" s="63">
        <v>4.8286278512895873</v>
      </c>
      <c r="F10" s="67">
        <f t="shared" si="0"/>
        <v>23.315646926249496</v>
      </c>
      <c r="G10" s="66"/>
      <c r="H10" s="66"/>
      <c r="I10" s="44">
        <v>2</v>
      </c>
      <c r="J10" s="44">
        <v>2</v>
      </c>
      <c r="K10" s="63">
        <v>4.8286278512895873</v>
      </c>
      <c r="L10" s="66"/>
    </row>
    <row r="11" spans="1:17" x14ac:dyDescent="0.25">
      <c r="A11" s="76">
        <v>7</v>
      </c>
      <c r="B11" s="76">
        <v>2</v>
      </c>
      <c r="C11" s="76">
        <v>2</v>
      </c>
      <c r="D11" s="76">
        <v>1</v>
      </c>
      <c r="E11" s="78">
        <v>4.6684810895802071</v>
      </c>
      <c r="F11" s="67">
        <f t="shared" si="0"/>
        <v>21.794715683767997</v>
      </c>
      <c r="G11" s="66"/>
      <c r="H11" s="66"/>
      <c r="I11" s="76">
        <v>2</v>
      </c>
      <c r="J11" s="76">
        <v>2</v>
      </c>
      <c r="K11" s="78">
        <v>4.6684810895802071</v>
      </c>
      <c r="L11" s="66"/>
    </row>
    <row r="12" spans="1:17" x14ac:dyDescent="0.25">
      <c r="A12" s="44">
        <v>8</v>
      </c>
      <c r="B12" s="44">
        <v>2</v>
      </c>
      <c r="C12" s="44">
        <v>2</v>
      </c>
      <c r="D12" s="44">
        <v>1</v>
      </c>
      <c r="E12" s="63">
        <v>4.7107327129484089</v>
      </c>
      <c r="F12" s="67">
        <f t="shared" si="0"/>
        <v>22.191002692842275</v>
      </c>
      <c r="G12" s="66"/>
      <c r="H12" s="66"/>
      <c r="I12" s="44">
        <v>2</v>
      </c>
      <c r="J12" s="44">
        <v>2</v>
      </c>
      <c r="K12" s="63">
        <v>4.7107327129484089</v>
      </c>
      <c r="L12" s="66"/>
    </row>
    <row r="13" spans="1:17" x14ac:dyDescent="0.25">
      <c r="A13" s="76">
        <v>10</v>
      </c>
      <c r="B13" s="76">
        <v>2</v>
      </c>
      <c r="C13" s="76">
        <v>2</v>
      </c>
      <c r="D13" s="76">
        <v>1</v>
      </c>
      <c r="E13" s="78">
        <v>4.7784471825800132</v>
      </c>
      <c r="F13" s="67">
        <f t="shared" si="0"/>
        <v>22.833557476706865</v>
      </c>
      <c r="G13" s="66"/>
      <c r="H13" s="66"/>
      <c r="I13" s="76">
        <v>2</v>
      </c>
      <c r="J13" s="76">
        <v>2</v>
      </c>
      <c r="K13" s="78">
        <v>4.7784471825800132</v>
      </c>
      <c r="L13" s="66"/>
    </row>
    <row r="14" spans="1:17" x14ac:dyDescent="0.25">
      <c r="A14" s="44">
        <v>2</v>
      </c>
      <c r="B14" s="44">
        <v>1</v>
      </c>
      <c r="C14" s="44">
        <v>1</v>
      </c>
      <c r="D14" s="44">
        <v>1</v>
      </c>
      <c r="E14" s="63">
        <v>4.781360208002515</v>
      </c>
      <c r="F14" s="67">
        <f t="shared" si="0"/>
        <v>22.861405438669856</v>
      </c>
      <c r="G14" s="66"/>
      <c r="H14" s="66"/>
      <c r="I14" s="44">
        <v>1</v>
      </c>
      <c r="J14" s="44">
        <v>1</v>
      </c>
      <c r="K14" s="63">
        <v>4.781360208002515</v>
      </c>
      <c r="L14" s="66"/>
    </row>
    <row r="15" spans="1:17" x14ac:dyDescent="0.25">
      <c r="A15" s="76">
        <v>4</v>
      </c>
      <c r="B15" s="76">
        <v>1</v>
      </c>
      <c r="C15" s="76">
        <v>1</v>
      </c>
      <c r="D15" s="76">
        <v>1</v>
      </c>
      <c r="E15" s="78">
        <v>4.700400083255218</v>
      </c>
      <c r="F15" s="67">
        <f t="shared" si="0"/>
        <v>22.093760942665661</v>
      </c>
      <c r="G15" s="66"/>
      <c r="H15" s="66"/>
      <c r="I15" s="76">
        <v>1</v>
      </c>
      <c r="J15" s="76">
        <v>1</v>
      </c>
      <c r="K15" s="78">
        <v>4.700400083255218</v>
      </c>
      <c r="L15" s="66"/>
    </row>
    <row r="16" spans="1:17" x14ac:dyDescent="0.25">
      <c r="A16" s="44">
        <v>5</v>
      </c>
      <c r="B16" s="44">
        <v>1</v>
      </c>
      <c r="C16" s="44">
        <v>1</v>
      </c>
      <c r="D16" s="44">
        <v>1</v>
      </c>
      <c r="E16" s="63">
        <v>4.8007710879282994</v>
      </c>
      <c r="F16" s="67">
        <f t="shared" si="0"/>
        <v>23.047403038688266</v>
      </c>
      <c r="G16" s="66"/>
      <c r="H16" s="66"/>
      <c r="I16" s="44">
        <v>1</v>
      </c>
      <c r="J16" s="44">
        <v>1</v>
      </c>
      <c r="K16" s="63">
        <v>4.8007710879282994</v>
      </c>
      <c r="L16" s="66"/>
    </row>
    <row r="17" spans="1:12" x14ac:dyDescent="0.25">
      <c r="A17" s="76">
        <v>9</v>
      </c>
      <c r="B17" s="76">
        <v>1</v>
      </c>
      <c r="C17" s="76">
        <v>1</v>
      </c>
      <c r="D17" s="76">
        <v>1</v>
      </c>
      <c r="E17" s="78">
        <v>4.7911637592932514</v>
      </c>
      <c r="F17" s="67">
        <f t="shared" si="0"/>
        <v>22.955250168365041</v>
      </c>
      <c r="G17" s="66"/>
      <c r="H17" s="66"/>
      <c r="I17" s="76">
        <v>1</v>
      </c>
      <c r="J17" s="76">
        <v>1</v>
      </c>
      <c r="K17" s="78">
        <v>4.7911637592932514</v>
      </c>
      <c r="L17" s="66"/>
    </row>
    <row r="18" spans="1:12" x14ac:dyDescent="0.25">
      <c r="A18" s="44">
        <v>11</v>
      </c>
      <c r="B18" s="44">
        <v>1</v>
      </c>
      <c r="C18" s="44">
        <v>1</v>
      </c>
      <c r="D18" s="44">
        <v>1</v>
      </c>
      <c r="E18" s="63">
        <v>4.7979134006201445</v>
      </c>
      <c r="F18" s="67">
        <f t="shared" si="0"/>
        <v>23.01997299985036</v>
      </c>
      <c r="G18" s="66"/>
      <c r="H18" s="66"/>
      <c r="I18" s="44">
        <v>1</v>
      </c>
      <c r="J18" s="44">
        <v>1</v>
      </c>
      <c r="K18" s="63">
        <v>4.7979134006201445</v>
      </c>
      <c r="L18" s="66"/>
    </row>
    <row r="19" spans="1:12" x14ac:dyDescent="0.25">
      <c r="A19" s="76">
        <v>12</v>
      </c>
      <c r="B19" s="76">
        <v>1</v>
      </c>
      <c r="C19" s="76">
        <v>1</v>
      </c>
      <c r="D19" s="76">
        <v>1</v>
      </c>
      <c r="E19" s="78">
        <v>4.7782439522229057</v>
      </c>
      <c r="F19" s="67">
        <f t="shared" si="0"/>
        <v>22.831615266954774</v>
      </c>
      <c r="G19" s="66"/>
      <c r="H19" s="66"/>
      <c r="I19" s="76">
        <v>1</v>
      </c>
      <c r="J19" s="76">
        <v>1</v>
      </c>
      <c r="K19" s="78">
        <v>4.7782439522229057</v>
      </c>
      <c r="L19" s="66"/>
    </row>
    <row r="20" spans="1:12" x14ac:dyDescent="0.25">
      <c r="A20" s="44">
        <v>2</v>
      </c>
      <c r="B20" s="44">
        <v>1</v>
      </c>
      <c r="C20" s="44">
        <v>2</v>
      </c>
      <c r="D20" s="44">
        <v>2</v>
      </c>
      <c r="E20" s="63">
        <v>4.7852453312995724</v>
      </c>
      <c r="F20" s="67">
        <f t="shared" si="0"/>
        <v>22.898572880724355</v>
      </c>
      <c r="G20" s="66"/>
      <c r="H20" s="66"/>
      <c r="I20" s="44">
        <v>1</v>
      </c>
      <c r="J20" s="44">
        <v>2</v>
      </c>
      <c r="K20" s="63">
        <v>4.7852453312995724</v>
      </c>
      <c r="L20" s="66"/>
    </row>
    <row r="21" spans="1:12" x14ac:dyDescent="0.25">
      <c r="A21" s="76">
        <v>4</v>
      </c>
      <c r="B21" s="76">
        <v>1</v>
      </c>
      <c r="C21" s="76">
        <v>2</v>
      </c>
      <c r="D21" s="76">
        <v>2</v>
      </c>
      <c r="E21" s="78">
        <v>4.6627992249813692</v>
      </c>
      <c r="F21" s="67">
        <f t="shared" si="0"/>
        <v>21.741696612486859</v>
      </c>
      <c r="G21" s="66"/>
      <c r="H21" s="66"/>
      <c r="I21" s="76">
        <v>1</v>
      </c>
      <c r="J21" s="76">
        <v>2</v>
      </c>
      <c r="K21" s="78">
        <v>4.6627992249813692</v>
      </c>
      <c r="L21" s="66"/>
    </row>
    <row r="22" spans="1:12" x14ac:dyDescent="0.25">
      <c r="A22" s="44">
        <v>5</v>
      </c>
      <c r="B22" s="44">
        <v>1</v>
      </c>
      <c r="C22" s="44">
        <v>2</v>
      </c>
      <c r="D22" s="44">
        <v>2</v>
      </c>
      <c r="E22" s="63">
        <v>4.8229562402633279</v>
      </c>
      <c r="F22" s="67">
        <f t="shared" si="0"/>
        <v>23.260906895494976</v>
      </c>
      <c r="G22" s="66"/>
      <c r="H22" s="66"/>
      <c r="I22" s="44">
        <v>1</v>
      </c>
      <c r="J22" s="44">
        <v>2</v>
      </c>
      <c r="K22" s="63">
        <v>4.8229562402633279</v>
      </c>
      <c r="L22" s="66"/>
    </row>
    <row r="23" spans="1:12" x14ac:dyDescent="0.25">
      <c r="A23" s="76">
        <v>9</v>
      </c>
      <c r="B23" s="76">
        <v>1</v>
      </c>
      <c r="C23" s="76">
        <v>2</v>
      </c>
      <c r="D23" s="76">
        <v>2</v>
      </c>
      <c r="E23" s="78">
        <v>4.7159432087830409</v>
      </c>
      <c r="F23" s="67">
        <f t="shared" si="0"/>
        <v>22.240120348466885</v>
      </c>
      <c r="G23" s="66"/>
      <c r="H23" s="66"/>
      <c r="I23" s="76">
        <v>1</v>
      </c>
      <c r="J23" s="76">
        <v>2</v>
      </c>
      <c r="K23" s="78">
        <v>4.7159432087830409</v>
      </c>
      <c r="L23" s="66"/>
    </row>
    <row r="24" spans="1:12" x14ac:dyDescent="0.25">
      <c r="A24" s="44">
        <v>11</v>
      </c>
      <c r="B24" s="44">
        <v>1</v>
      </c>
      <c r="C24" s="44">
        <v>2</v>
      </c>
      <c r="D24" s="44">
        <v>2</v>
      </c>
      <c r="E24" s="63">
        <v>4.8202104911954926</v>
      </c>
      <c r="F24" s="67">
        <f t="shared" si="0"/>
        <v>23.234429179431093</v>
      </c>
      <c r="G24" s="66"/>
      <c r="H24" s="66"/>
      <c r="I24" s="44">
        <v>1</v>
      </c>
      <c r="J24" s="44">
        <v>2</v>
      </c>
      <c r="K24" s="63">
        <v>4.8202104911954926</v>
      </c>
      <c r="L24" s="66"/>
    </row>
    <row r="25" spans="1:12" x14ac:dyDescent="0.25">
      <c r="A25" s="76">
        <v>12</v>
      </c>
      <c r="B25" s="76">
        <v>1</v>
      </c>
      <c r="C25" s="76">
        <v>2</v>
      </c>
      <c r="D25" s="76">
        <v>2</v>
      </c>
      <c r="E25" s="78">
        <v>4.702734488023669</v>
      </c>
      <c r="F25" s="67">
        <f t="shared" si="0"/>
        <v>22.11571166484724</v>
      </c>
      <c r="G25" s="66"/>
      <c r="H25" s="66"/>
      <c r="I25" s="76">
        <v>1</v>
      </c>
      <c r="J25" s="76">
        <v>2</v>
      </c>
      <c r="K25" s="78">
        <v>4.702734488023669</v>
      </c>
      <c r="L25" s="66"/>
    </row>
  </sheetData>
  <sortState ref="A2:E25">
    <sortCondition descending="1" ref="B2:B25"/>
    <sortCondition ref="C2:C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9"/>
  <sheetViews>
    <sheetView showGridLines="0" workbookViewId="0">
      <selection activeCell="F7" sqref="F7"/>
    </sheetView>
  </sheetViews>
  <sheetFormatPr baseColWidth="10" defaultRowHeight="11.25" x14ac:dyDescent="0.25"/>
  <cols>
    <col min="1" max="1" width="3.85546875" style="42" customWidth="1"/>
    <col min="2" max="6" width="8.7109375" style="42" customWidth="1"/>
    <col min="7" max="16384" width="11.42578125" style="42"/>
  </cols>
  <sheetData>
    <row r="1" spans="2:6" x14ac:dyDescent="0.25">
      <c r="C1" s="43" t="s">
        <v>16</v>
      </c>
      <c r="D1" s="43" t="s">
        <v>17</v>
      </c>
      <c r="E1" s="43" t="s">
        <v>18</v>
      </c>
    </row>
    <row r="2" spans="2:6" x14ac:dyDescent="0.25">
      <c r="C2" s="43" t="s">
        <v>19</v>
      </c>
      <c r="D2" s="44" t="s">
        <v>20</v>
      </c>
      <c r="E2" s="44" t="s">
        <v>21</v>
      </c>
    </row>
    <row r="3" spans="2:6" x14ac:dyDescent="0.25">
      <c r="C3" s="43" t="s">
        <v>22</v>
      </c>
      <c r="D3" s="44" t="s">
        <v>21</v>
      </c>
      <c r="E3" s="44" t="s">
        <v>20</v>
      </c>
    </row>
    <row r="4" spans="2:6" x14ac:dyDescent="0.25">
      <c r="C4" s="45"/>
      <c r="D4" s="46"/>
      <c r="E4" s="46"/>
    </row>
    <row r="5" spans="2:6" x14ac:dyDescent="0.25">
      <c r="C5" s="45"/>
      <c r="D5" s="46"/>
      <c r="E5" s="46"/>
    </row>
    <row r="6" spans="2:6" x14ac:dyDescent="0.25">
      <c r="B6" s="47" t="s">
        <v>23</v>
      </c>
    </row>
    <row r="7" spans="2:6" s="48" customFormat="1" x14ac:dyDescent="0.25">
      <c r="B7" s="43" t="s">
        <v>3</v>
      </c>
      <c r="C7" s="43" t="s">
        <v>24</v>
      </c>
      <c r="D7" s="43" t="s">
        <v>25</v>
      </c>
      <c r="E7" s="43" t="s">
        <v>26</v>
      </c>
      <c r="F7" s="43" t="s">
        <v>27</v>
      </c>
    </row>
    <row r="8" spans="2:6" x14ac:dyDescent="0.25">
      <c r="B8" s="44">
        <v>1</v>
      </c>
      <c r="C8" s="49">
        <v>0.2761790256431842</v>
      </c>
      <c r="D8" s="43" t="s">
        <v>19</v>
      </c>
      <c r="E8" s="44" t="str">
        <f>INDEX($D$8:$D$19,_xlfn.RANK.EQ(C8,$C$8:$C$19))</f>
        <v>2 (TR)</v>
      </c>
      <c r="F8" s="44" t="s">
        <v>22</v>
      </c>
    </row>
    <row r="9" spans="2:6" x14ac:dyDescent="0.25">
      <c r="B9" s="44">
        <v>2</v>
      </c>
      <c r="C9" s="49">
        <v>0.9117754492960557</v>
      </c>
      <c r="D9" s="43" t="s">
        <v>19</v>
      </c>
      <c r="E9" s="44" t="str">
        <f t="shared" ref="E9:E19" si="0">INDEX($D$8:$D$19,_xlfn.RANK.EQ(C9,$C$8:$C$19))</f>
        <v>1 (RT)</v>
      </c>
      <c r="F9" s="44" t="s">
        <v>19</v>
      </c>
    </row>
    <row r="10" spans="2:6" x14ac:dyDescent="0.25">
      <c r="B10" s="44">
        <v>3</v>
      </c>
      <c r="C10" s="49">
        <v>0.28667801932175507</v>
      </c>
      <c r="D10" s="43" t="s">
        <v>19</v>
      </c>
      <c r="E10" s="44" t="str">
        <f t="shared" si="0"/>
        <v>2 (TR)</v>
      </c>
      <c r="F10" s="44" t="s">
        <v>22</v>
      </c>
    </row>
    <row r="11" spans="2:6" x14ac:dyDescent="0.25">
      <c r="B11" s="44">
        <v>4</v>
      </c>
      <c r="C11" s="49">
        <v>0.64276051843470428</v>
      </c>
      <c r="D11" s="43" t="s">
        <v>19</v>
      </c>
      <c r="E11" s="44" t="str">
        <f t="shared" si="0"/>
        <v>1 (RT)</v>
      </c>
      <c r="F11" s="44" t="s">
        <v>19</v>
      </c>
    </row>
    <row r="12" spans="2:6" x14ac:dyDescent="0.25">
      <c r="B12" s="44">
        <v>5</v>
      </c>
      <c r="C12" s="49">
        <v>0.79430188520144351</v>
      </c>
      <c r="D12" s="43" t="s">
        <v>19</v>
      </c>
      <c r="E12" s="44" t="str">
        <f t="shared" si="0"/>
        <v>1 (RT)</v>
      </c>
      <c r="F12" s="44" t="s">
        <v>19</v>
      </c>
    </row>
    <row r="13" spans="2:6" x14ac:dyDescent="0.25">
      <c r="B13" s="44">
        <v>6</v>
      </c>
      <c r="C13" s="49">
        <v>0.20400483304207739</v>
      </c>
      <c r="D13" s="43" t="s">
        <v>19</v>
      </c>
      <c r="E13" s="44" t="str">
        <f t="shared" si="0"/>
        <v>2 (TR)</v>
      </c>
      <c r="F13" s="44" t="s">
        <v>22</v>
      </c>
    </row>
    <row r="14" spans="2:6" x14ac:dyDescent="0.25">
      <c r="B14" s="44">
        <v>7</v>
      </c>
      <c r="C14" s="49">
        <v>0.57023788769386863</v>
      </c>
      <c r="D14" s="43" t="s">
        <v>22</v>
      </c>
      <c r="E14" s="44" t="str">
        <f t="shared" si="0"/>
        <v>2 (TR)</v>
      </c>
      <c r="F14" s="44" t="s">
        <v>22</v>
      </c>
    </row>
    <row r="15" spans="2:6" x14ac:dyDescent="0.25">
      <c r="B15" s="44">
        <v>8</v>
      </c>
      <c r="C15" s="49">
        <v>0.4007491429284743</v>
      </c>
      <c r="D15" s="43" t="s">
        <v>22</v>
      </c>
      <c r="E15" s="44" t="str">
        <f t="shared" si="0"/>
        <v>2 (TR)</v>
      </c>
      <c r="F15" s="44" t="s">
        <v>22</v>
      </c>
    </row>
    <row r="16" spans="2:6" x14ac:dyDescent="0.25">
      <c r="B16" s="44">
        <v>9</v>
      </c>
      <c r="C16" s="49">
        <v>0.75984784693516805</v>
      </c>
      <c r="D16" s="43" t="s">
        <v>22</v>
      </c>
      <c r="E16" s="44" t="str">
        <f t="shared" si="0"/>
        <v>1 (RT)</v>
      </c>
      <c r="F16" s="44" t="s">
        <v>19</v>
      </c>
    </row>
    <row r="17" spans="2:6" x14ac:dyDescent="0.25">
      <c r="B17" s="44">
        <v>10</v>
      </c>
      <c r="C17" s="49">
        <v>0.38170418328898681</v>
      </c>
      <c r="D17" s="43" t="s">
        <v>22</v>
      </c>
      <c r="E17" s="44" t="str">
        <f t="shared" si="0"/>
        <v>2 (TR)</v>
      </c>
      <c r="F17" s="44" t="s">
        <v>22</v>
      </c>
    </row>
    <row r="18" spans="2:6" x14ac:dyDescent="0.25">
      <c r="B18" s="44">
        <v>11</v>
      </c>
      <c r="C18" s="49">
        <v>0.78795198035319847</v>
      </c>
      <c r="D18" s="43" t="s">
        <v>22</v>
      </c>
      <c r="E18" s="44" t="str">
        <f t="shared" si="0"/>
        <v>1 (RT)</v>
      </c>
      <c r="F18" s="44" t="s">
        <v>19</v>
      </c>
    </row>
    <row r="19" spans="2:6" x14ac:dyDescent="0.25">
      <c r="B19" s="44">
        <v>12</v>
      </c>
      <c r="C19" s="49">
        <v>0.96099158532610662</v>
      </c>
      <c r="D19" s="43" t="s">
        <v>22</v>
      </c>
      <c r="E19" s="44" t="str">
        <f t="shared" si="0"/>
        <v>1 (RT)</v>
      </c>
      <c r="F19" s="44" t="s">
        <v>19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showGridLines="0" workbookViewId="0">
      <selection activeCell="D19" sqref="D19"/>
    </sheetView>
  </sheetViews>
  <sheetFormatPr baseColWidth="10" defaultRowHeight="11.25" x14ac:dyDescent="0.2"/>
  <cols>
    <col min="1" max="16384" width="11.42578125" style="2"/>
  </cols>
  <sheetData>
    <row r="2" spans="1:7" s="1" customFormat="1" x14ac:dyDescent="0.2">
      <c r="A2" s="53" t="s">
        <v>2</v>
      </c>
      <c r="B2" s="53" t="s">
        <v>3</v>
      </c>
      <c r="C2" s="53" t="s">
        <v>16</v>
      </c>
      <c r="D2" s="53" t="s">
        <v>28</v>
      </c>
      <c r="E2" s="53" t="s">
        <v>4</v>
      </c>
      <c r="F2" s="53" t="s">
        <v>5</v>
      </c>
      <c r="G2" s="53" t="s">
        <v>29</v>
      </c>
    </row>
    <row r="3" spans="1:7" x14ac:dyDescent="0.2">
      <c r="A3" s="50" t="s">
        <v>20</v>
      </c>
      <c r="B3" s="50">
        <v>1</v>
      </c>
      <c r="C3" s="50" t="s">
        <v>22</v>
      </c>
      <c r="D3" s="50">
        <v>2</v>
      </c>
      <c r="E3" s="50">
        <v>700</v>
      </c>
      <c r="F3" s="51">
        <v>115.78753944801063</v>
      </c>
      <c r="G3" s="52">
        <v>4.7517569552732599</v>
      </c>
    </row>
    <row r="4" spans="1:7" x14ac:dyDescent="0.2">
      <c r="A4" s="50" t="s">
        <v>20</v>
      </c>
      <c r="B4" s="50">
        <v>2</v>
      </c>
      <c r="C4" s="50" t="s">
        <v>19</v>
      </c>
      <c r="D4" s="50">
        <v>1</v>
      </c>
      <c r="E4" s="50">
        <v>700</v>
      </c>
      <c r="F4" s="51">
        <v>119.26646696625082</v>
      </c>
      <c r="G4" s="52">
        <v>4.781360208002515</v>
      </c>
    </row>
    <row r="5" spans="1:7" x14ac:dyDescent="0.2">
      <c r="A5" s="50" t="s">
        <v>20</v>
      </c>
      <c r="B5" s="50">
        <v>3</v>
      </c>
      <c r="C5" s="50" t="s">
        <v>22</v>
      </c>
      <c r="D5" s="50">
        <v>2</v>
      </c>
      <c r="E5" s="50">
        <v>700</v>
      </c>
      <c r="F5" s="51">
        <v>112.32406538265442</v>
      </c>
      <c r="G5" s="52">
        <v>4.7213881342686301</v>
      </c>
    </row>
    <row r="6" spans="1:7" x14ac:dyDescent="0.2">
      <c r="A6" s="50" t="s">
        <v>20</v>
      </c>
      <c r="B6" s="50">
        <v>4</v>
      </c>
      <c r="C6" s="50" t="s">
        <v>19</v>
      </c>
      <c r="D6" s="50">
        <v>1</v>
      </c>
      <c r="E6" s="50">
        <v>700</v>
      </c>
      <c r="F6" s="51">
        <v>109.99116927538945</v>
      </c>
      <c r="G6" s="52">
        <v>4.700400083255218</v>
      </c>
    </row>
    <row r="7" spans="1:7" x14ac:dyDescent="0.2">
      <c r="A7" s="50" t="s">
        <v>20</v>
      </c>
      <c r="B7" s="50">
        <v>5</v>
      </c>
      <c r="C7" s="50" t="s">
        <v>19</v>
      </c>
      <c r="D7" s="50">
        <v>1</v>
      </c>
      <c r="E7" s="50">
        <v>700</v>
      </c>
      <c r="F7" s="51">
        <v>121.60414886775784</v>
      </c>
      <c r="G7" s="52">
        <v>4.8007710879282994</v>
      </c>
    </row>
    <row r="8" spans="1:7" x14ac:dyDescent="0.2">
      <c r="A8" s="50" t="s">
        <v>20</v>
      </c>
      <c r="B8" s="50">
        <v>6</v>
      </c>
      <c r="C8" s="50" t="s">
        <v>22</v>
      </c>
      <c r="D8" s="50">
        <v>2</v>
      </c>
      <c r="E8" s="50">
        <v>700</v>
      </c>
      <c r="F8" s="51">
        <v>125.03927041578136</v>
      </c>
      <c r="G8" s="52">
        <v>4.8286278512895873</v>
      </c>
    </row>
    <row r="9" spans="1:7" x14ac:dyDescent="0.2">
      <c r="A9" s="50" t="s">
        <v>20</v>
      </c>
      <c r="B9" s="50">
        <v>7</v>
      </c>
      <c r="C9" s="50" t="s">
        <v>22</v>
      </c>
      <c r="D9" s="50">
        <v>2</v>
      </c>
      <c r="E9" s="50">
        <v>700</v>
      </c>
      <c r="F9" s="51">
        <v>106.53580113799599</v>
      </c>
      <c r="G9" s="52">
        <v>4.6684810895802071</v>
      </c>
    </row>
    <row r="10" spans="1:7" x14ac:dyDescent="0.2">
      <c r="A10" s="50" t="s">
        <v>20</v>
      </c>
      <c r="B10" s="50">
        <v>8</v>
      </c>
      <c r="C10" s="50" t="s">
        <v>22</v>
      </c>
      <c r="D10" s="50">
        <v>2</v>
      </c>
      <c r="E10" s="50">
        <v>700</v>
      </c>
      <c r="F10" s="51">
        <v>111.13355907868316</v>
      </c>
      <c r="G10" s="52">
        <v>4.7107327129484089</v>
      </c>
    </row>
    <row r="11" spans="1:7" x14ac:dyDescent="0.2">
      <c r="A11" s="50" t="s">
        <v>20</v>
      </c>
      <c r="B11" s="50">
        <v>9</v>
      </c>
      <c r="C11" s="50" t="s">
        <v>19</v>
      </c>
      <c r="D11" s="50">
        <v>1</v>
      </c>
      <c r="E11" s="50">
        <v>700</v>
      </c>
      <c r="F11" s="51">
        <v>120.44145199481767</v>
      </c>
      <c r="G11" s="52">
        <v>4.7911637592932514</v>
      </c>
    </row>
    <row r="12" spans="1:7" x14ac:dyDescent="0.2">
      <c r="A12" s="50" t="s">
        <v>20</v>
      </c>
      <c r="B12" s="50">
        <v>10</v>
      </c>
      <c r="C12" s="50" t="s">
        <v>22</v>
      </c>
      <c r="D12" s="50">
        <v>2</v>
      </c>
      <c r="E12" s="50">
        <v>700</v>
      </c>
      <c r="F12" s="51">
        <v>118.91954625567342</v>
      </c>
      <c r="G12" s="52">
        <v>4.7784471825800132</v>
      </c>
    </row>
    <row r="13" spans="1:7" x14ac:dyDescent="0.2">
      <c r="A13" s="50" t="s">
        <v>20</v>
      </c>
      <c r="B13" s="50">
        <v>11</v>
      </c>
      <c r="C13" s="50" t="s">
        <v>19</v>
      </c>
      <c r="D13" s="50">
        <v>1</v>
      </c>
      <c r="E13" s="50">
        <v>700</v>
      </c>
      <c r="F13" s="51">
        <v>121.25713829492589</v>
      </c>
      <c r="G13" s="52">
        <v>4.7979134006201445</v>
      </c>
    </row>
    <row r="14" spans="1:7" x14ac:dyDescent="0.2">
      <c r="A14" s="50" t="s">
        <v>20</v>
      </c>
      <c r="B14" s="50">
        <v>12</v>
      </c>
      <c r="C14" s="50" t="s">
        <v>19</v>
      </c>
      <c r="D14" s="50">
        <v>1</v>
      </c>
      <c r="E14" s="50">
        <v>700</v>
      </c>
      <c r="F14" s="51">
        <v>118.89538064949642</v>
      </c>
      <c r="G14" s="52">
        <v>4.7782439522229057</v>
      </c>
    </row>
    <row r="15" spans="1:7" x14ac:dyDescent="0.2">
      <c r="A15" s="50" t="s">
        <v>21</v>
      </c>
      <c r="B15" s="50">
        <v>1</v>
      </c>
      <c r="C15" s="50" t="s">
        <v>22</v>
      </c>
      <c r="D15" s="50">
        <v>1</v>
      </c>
      <c r="E15" s="50">
        <v>700</v>
      </c>
      <c r="F15" s="51">
        <v>115.16003193243034</v>
      </c>
      <c r="G15" s="52">
        <v>4.7463227430314525</v>
      </c>
    </row>
    <row r="16" spans="1:7" x14ac:dyDescent="0.2">
      <c r="A16" s="50" t="s">
        <v>21</v>
      </c>
      <c r="B16" s="50">
        <v>2</v>
      </c>
      <c r="C16" s="50" t="s">
        <v>19</v>
      </c>
      <c r="D16" s="50">
        <v>2</v>
      </c>
      <c r="E16" s="50">
        <v>700</v>
      </c>
      <c r="F16" s="51">
        <v>119.73073317737918</v>
      </c>
      <c r="G16" s="52">
        <v>4.7852453312995724</v>
      </c>
    </row>
    <row r="17" spans="1:7" x14ac:dyDescent="0.2">
      <c r="A17" s="50" t="s">
        <v>21</v>
      </c>
      <c r="B17" s="50">
        <v>3</v>
      </c>
      <c r="C17" s="50" t="s">
        <v>22</v>
      </c>
      <c r="D17" s="50">
        <v>1</v>
      </c>
      <c r="E17" s="50">
        <v>700</v>
      </c>
      <c r="F17" s="51">
        <v>110.58928846376821</v>
      </c>
      <c r="G17" s="52">
        <v>4.7058232350650169</v>
      </c>
    </row>
    <row r="18" spans="1:7" x14ac:dyDescent="0.2">
      <c r="A18" s="50" t="s">
        <v>21</v>
      </c>
      <c r="B18" s="50">
        <v>4</v>
      </c>
      <c r="C18" s="50" t="s">
        <v>19</v>
      </c>
      <c r="D18" s="50">
        <v>2</v>
      </c>
      <c r="E18" s="50">
        <v>700</v>
      </c>
      <c r="F18" s="51">
        <v>105.93219556744117</v>
      </c>
      <c r="G18" s="52">
        <v>4.6627992249813692</v>
      </c>
    </row>
    <row r="19" spans="1:7" x14ac:dyDescent="0.2">
      <c r="A19" s="50" t="s">
        <v>21</v>
      </c>
      <c r="B19" s="50">
        <v>5</v>
      </c>
      <c r="C19" s="50" t="s">
        <v>19</v>
      </c>
      <c r="D19" s="50">
        <v>2</v>
      </c>
      <c r="E19" s="50">
        <v>700</v>
      </c>
      <c r="F19" s="51">
        <v>124.3321035941759</v>
      </c>
      <c r="G19" s="52">
        <v>4.8229562402633279</v>
      </c>
    </row>
    <row r="20" spans="1:7" x14ac:dyDescent="0.2">
      <c r="A20" s="50" t="s">
        <v>21</v>
      </c>
      <c r="B20" s="50">
        <v>6</v>
      </c>
      <c r="C20" s="50" t="s">
        <v>22</v>
      </c>
      <c r="D20" s="50">
        <v>1</v>
      </c>
      <c r="E20" s="50">
        <v>700</v>
      </c>
      <c r="F20" s="51">
        <v>120.93539506171511</v>
      </c>
      <c r="G20" s="52">
        <v>4.7952564778981808</v>
      </c>
    </row>
    <row r="21" spans="1:7" x14ac:dyDescent="0.2">
      <c r="A21" s="50" t="s">
        <v>21</v>
      </c>
      <c r="B21" s="50">
        <v>7</v>
      </c>
      <c r="C21" s="50" t="s">
        <v>22</v>
      </c>
      <c r="D21" s="50">
        <v>1</v>
      </c>
      <c r="E21" s="50">
        <v>700</v>
      </c>
      <c r="F21" s="51">
        <v>109.39728614965787</v>
      </c>
      <c r="G21" s="52">
        <v>4.6949860830043022</v>
      </c>
    </row>
    <row r="22" spans="1:7" x14ac:dyDescent="0.2">
      <c r="A22" s="50" t="s">
        <v>21</v>
      </c>
      <c r="B22" s="50">
        <v>8</v>
      </c>
      <c r="C22" s="50" t="s">
        <v>22</v>
      </c>
      <c r="D22" s="50">
        <v>1</v>
      </c>
      <c r="E22" s="50">
        <v>700</v>
      </c>
      <c r="F22" s="51">
        <v>118.60590089858248</v>
      </c>
      <c r="G22" s="52">
        <v>4.7758062399513896</v>
      </c>
    </row>
    <row r="23" spans="1:7" x14ac:dyDescent="0.2">
      <c r="A23" s="50" t="s">
        <v>21</v>
      </c>
      <c r="B23" s="50">
        <v>9</v>
      </c>
      <c r="C23" s="50" t="s">
        <v>19</v>
      </c>
      <c r="D23" s="50">
        <v>2</v>
      </c>
      <c r="E23" s="50">
        <v>700</v>
      </c>
      <c r="F23" s="51">
        <v>111.71413124627246</v>
      </c>
      <c r="G23" s="52">
        <v>4.7159432087830409</v>
      </c>
    </row>
    <row r="24" spans="1:7" x14ac:dyDescent="0.2">
      <c r="A24" s="50" t="s">
        <v>21</v>
      </c>
      <c r="B24" s="50">
        <v>10</v>
      </c>
      <c r="C24" s="50" t="s">
        <v>22</v>
      </c>
      <c r="D24" s="50">
        <v>1</v>
      </c>
      <c r="E24" s="50">
        <v>700</v>
      </c>
      <c r="F24" s="51">
        <v>119.38976332448726</v>
      </c>
      <c r="G24" s="52">
        <v>4.7823934629823297</v>
      </c>
    </row>
    <row r="25" spans="1:7" x14ac:dyDescent="0.2">
      <c r="A25" s="50" t="s">
        <v>21</v>
      </c>
      <c r="B25" s="50">
        <v>11</v>
      </c>
      <c r="C25" s="50" t="s">
        <v>19</v>
      </c>
      <c r="D25" s="50">
        <v>2</v>
      </c>
      <c r="E25" s="50">
        <v>700</v>
      </c>
      <c r="F25" s="51">
        <v>123.99118708640654</v>
      </c>
      <c r="G25" s="52">
        <v>4.8202104911954926</v>
      </c>
    </row>
    <row r="26" spans="1:7" x14ac:dyDescent="0.2">
      <c r="A26" s="50" t="s">
        <v>21</v>
      </c>
      <c r="B26" s="50">
        <v>12</v>
      </c>
      <c r="C26" s="50" t="s">
        <v>19</v>
      </c>
      <c r="D26" s="50">
        <v>2</v>
      </c>
      <c r="E26" s="50">
        <v>700</v>
      </c>
      <c r="F26" s="51">
        <v>110.24823311422108</v>
      </c>
      <c r="G26" s="52">
        <v>4.702734488023669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showGridLines="0" workbookViewId="0">
      <selection activeCell="A2" sqref="A2:G26"/>
    </sheetView>
  </sheetViews>
  <sheetFormatPr baseColWidth="10" defaultRowHeight="11.25" x14ac:dyDescent="0.2"/>
  <cols>
    <col min="1" max="16384" width="11.42578125" style="2"/>
  </cols>
  <sheetData>
    <row r="2" spans="1:7" s="1" customFormat="1" x14ac:dyDescent="0.2">
      <c r="A2" s="53" t="s">
        <v>3</v>
      </c>
      <c r="B2" s="53" t="s">
        <v>16</v>
      </c>
      <c r="C2" s="53" t="s">
        <v>28</v>
      </c>
      <c r="D2" s="53" t="s">
        <v>2</v>
      </c>
      <c r="E2" s="53" t="s">
        <v>4</v>
      </c>
      <c r="F2" s="53" t="s">
        <v>5</v>
      </c>
      <c r="G2" s="53" t="s">
        <v>29</v>
      </c>
    </row>
    <row r="3" spans="1:7" x14ac:dyDescent="0.2">
      <c r="A3" s="50">
        <v>1</v>
      </c>
      <c r="B3" s="50" t="s">
        <v>22</v>
      </c>
      <c r="C3" s="50">
        <v>1</v>
      </c>
      <c r="D3" s="50" t="s">
        <v>21</v>
      </c>
      <c r="E3" s="50">
        <v>700</v>
      </c>
      <c r="F3" s="51">
        <v>115.16003193243034</v>
      </c>
      <c r="G3" s="52">
        <v>4.7463227430314525</v>
      </c>
    </row>
    <row r="4" spans="1:7" x14ac:dyDescent="0.2">
      <c r="A4" s="50">
        <v>1</v>
      </c>
      <c r="B4" s="50" t="s">
        <v>22</v>
      </c>
      <c r="C4" s="50">
        <v>2</v>
      </c>
      <c r="D4" s="50" t="s">
        <v>20</v>
      </c>
      <c r="E4" s="50">
        <v>700</v>
      </c>
      <c r="F4" s="51">
        <v>115.78753944801063</v>
      </c>
      <c r="G4" s="52">
        <v>4.7517569552732599</v>
      </c>
    </row>
    <row r="5" spans="1:7" x14ac:dyDescent="0.2">
      <c r="A5" s="50">
        <v>2</v>
      </c>
      <c r="B5" s="50" t="s">
        <v>19</v>
      </c>
      <c r="C5" s="50">
        <v>1</v>
      </c>
      <c r="D5" s="50" t="s">
        <v>20</v>
      </c>
      <c r="E5" s="50">
        <v>700</v>
      </c>
      <c r="F5" s="51">
        <v>119.26646696625082</v>
      </c>
      <c r="G5" s="52">
        <v>4.781360208002515</v>
      </c>
    </row>
    <row r="6" spans="1:7" x14ac:dyDescent="0.2">
      <c r="A6" s="50">
        <v>2</v>
      </c>
      <c r="B6" s="50" t="s">
        <v>19</v>
      </c>
      <c r="C6" s="50">
        <v>2</v>
      </c>
      <c r="D6" s="50" t="s">
        <v>21</v>
      </c>
      <c r="E6" s="50">
        <v>700</v>
      </c>
      <c r="F6" s="51">
        <v>119.73073317737918</v>
      </c>
      <c r="G6" s="52">
        <v>4.7852453312995724</v>
      </c>
    </row>
    <row r="7" spans="1:7" x14ac:dyDescent="0.2">
      <c r="A7" s="50">
        <v>3</v>
      </c>
      <c r="B7" s="50" t="s">
        <v>22</v>
      </c>
      <c r="C7" s="50">
        <v>1</v>
      </c>
      <c r="D7" s="50" t="s">
        <v>21</v>
      </c>
      <c r="E7" s="50">
        <v>700</v>
      </c>
      <c r="F7" s="51">
        <v>110.58928846376821</v>
      </c>
      <c r="G7" s="52">
        <v>4.7058232350650169</v>
      </c>
    </row>
    <row r="8" spans="1:7" x14ac:dyDescent="0.2">
      <c r="A8" s="50">
        <v>3</v>
      </c>
      <c r="B8" s="50" t="s">
        <v>22</v>
      </c>
      <c r="C8" s="50">
        <v>2</v>
      </c>
      <c r="D8" s="50" t="s">
        <v>20</v>
      </c>
      <c r="E8" s="50">
        <v>700</v>
      </c>
      <c r="F8" s="51">
        <v>112.32406538265442</v>
      </c>
      <c r="G8" s="52">
        <v>4.7213881342686301</v>
      </c>
    </row>
    <row r="9" spans="1:7" x14ac:dyDescent="0.2">
      <c r="A9" s="50">
        <v>4</v>
      </c>
      <c r="B9" s="50" t="s">
        <v>19</v>
      </c>
      <c r="C9" s="50">
        <v>1</v>
      </c>
      <c r="D9" s="50" t="s">
        <v>20</v>
      </c>
      <c r="E9" s="50">
        <v>700</v>
      </c>
      <c r="F9" s="51">
        <v>109.99116927538945</v>
      </c>
      <c r="G9" s="52">
        <v>4.700400083255218</v>
      </c>
    </row>
    <row r="10" spans="1:7" x14ac:dyDescent="0.2">
      <c r="A10" s="50">
        <v>4</v>
      </c>
      <c r="B10" s="50" t="s">
        <v>19</v>
      </c>
      <c r="C10" s="50">
        <v>2</v>
      </c>
      <c r="D10" s="50" t="s">
        <v>21</v>
      </c>
      <c r="E10" s="50">
        <v>700</v>
      </c>
      <c r="F10" s="51">
        <v>105.93219556744117</v>
      </c>
      <c r="G10" s="52">
        <v>4.6627992249813692</v>
      </c>
    </row>
    <row r="11" spans="1:7" x14ac:dyDescent="0.2">
      <c r="A11" s="50">
        <v>5</v>
      </c>
      <c r="B11" s="50" t="s">
        <v>19</v>
      </c>
      <c r="C11" s="50">
        <v>1</v>
      </c>
      <c r="D11" s="50" t="s">
        <v>20</v>
      </c>
      <c r="E11" s="50">
        <v>700</v>
      </c>
      <c r="F11" s="51">
        <v>121.60414886775784</v>
      </c>
      <c r="G11" s="52">
        <v>4.8007710879282994</v>
      </c>
    </row>
    <row r="12" spans="1:7" x14ac:dyDescent="0.2">
      <c r="A12" s="50">
        <v>5</v>
      </c>
      <c r="B12" s="50" t="s">
        <v>19</v>
      </c>
      <c r="C12" s="50">
        <v>2</v>
      </c>
      <c r="D12" s="50" t="s">
        <v>21</v>
      </c>
      <c r="E12" s="50">
        <v>700</v>
      </c>
      <c r="F12" s="51">
        <v>124.3321035941759</v>
      </c>
      <c r="G12" s="52">
        <v>4.8229562402633279</v>
      </c>
    </row>
    <row r="13" spans="1:7" x14ac:dyDescent="0.2">
      <c r="A13" s="50">
        <v>6</v>
      </c>
      <c r="B13" s="50" t="s">
        <v>22</v>
      </c>
      <c r="C13" s="50">
        <v>1</v>
      </c>
      <c r="D13" s="50" t="s">
        <v>21</v>
      </c>
      <c r="E13" s="50">
        <v>700</v>
      </c>
      <c r="F13" s="51">
        <v>120.93539506171511</v>
      </c>
      <c r="G13" s="52">
        <v>4.7952564778981808</v>
      </c>
    </row>
    <row r="14" spans="1:7" x14ac:dyDescent="0.2">
      <c r="A14" s="50">
        <v>6</v>
      </c>
      <c r="B14" s="50" t="s">
        <v>22</v>
      </c>
      <c r="C14" s="50">
        <v>2</v>
      </c>
      <c r="D14" s="50" t="s">
        <v>20</v>
      </c>
      <c r="E14" s="50">
        <v>700</v>
      </c>
      <c r="F14" s="51">
        <v>125.03927041578136</v>
      </c>
      <c r="G14" s="52">
        <v>4.8286278512895873</v>
      </c>
    </row>
    <row r="15" spans="1:7" x14ac:dyDescent="0.2">
      <c r="A15" s="50">
        <v>7</v>
      </c>
      <c r="B15" s="50" t="s">
        <v>22</v>
      </c>
      <c r="C15" s="50">
        <v>1</v>
      </c>
      <c r="D15" s="50" t="s">
        <v>21</v>
      </c>
      <c r="E15" s="50">
        <v>700</v>
      </c>
      <c r="F15" s="51">
        <v>109.39728614965787</v>
      </c>
      <c r="G15" s="52">
        <v>4.6949860830043022</v>
      </c>
    </row>
    <row r="16" spans="1:7" x14ac:dyDescent="0.2">
      <c r="A16" s="50">
        <v>7</v>
      </c>
      <c r="B16" s="50" t="s">
        <v>22</v>
      </c>
      <c r="C16" s="50">
        <v>2</v>
      </c>
      <c r="D16" s="50" t="s">
        <v>20</v>
      </c>
      <c r="E16" s="50">
        <v>700</v>
      </c>
      <c r="F16" s="51">
        <v>106.53580113799599</v>
      </c>
      <c r="G16" s="52">
        <v>4.6684810895802071</v>
      </c>
    </row>
    <row r="17" spans="1:7" x14ac:dyDescent="0.2">
      <c r="A17" s="50">
        <v>8</v>
      </c>
      <c r="B17" s="50" t="s">
        <v>22</v>
      </c>
      <c r="C17" s="50">
        <v>1</v>
      </c>
      <c r="D17" s="50" t="s">
        <v>21</v>
      </c>
      <c r="E17" s="50">
        <v>700</v>
      </c>
      <c r="F17" s="51">
        <v>118.60590089858248</v>
      </c>
      <c r="G17" s="52">
        <v>4.7758062399513896</v>
      </c>
    </row>
    <row r="18" spans="1:7" x14ac:dyDescent="0.2">
      <c r="A18" s="50">
        <v>8</v>
      </c>
      <c r="B18" s="50" t="s">
        <v>22</v>
      </c>
      <c r="C18" s="50">
        <v>2</v>
      </c>
      <c r="D18" s="50" t="s">
        <v>20</v>
      </c>
      <c r="E18" s="50">
        <v>700</v>
      </c>
      <c r="F18" s="51">
        <v>111.13355907868316</v>
      </c>
      <c r="G18" s="52">
        <v>4.7107327129484089</v>
      </c>
    </row>
    <row r="19" spans="1:7" x14ac:dyDescent="0.2">
      <c r="A19" s="50">
        <v>9</v>
      </c>
      <c r="B19" s="50" t="s">
        <v>19</v>
      </c>
      <c r="C19" s="50">
        <v>1</v>
      </c>
      <c r="D19" s="50" t="s">
        <v>20</v>
      </c>
      <c r="E19" s="50">
        <v>700</v>
      </c>
      <c r="F19" s="51">
        <v>120.44145199481767</v>
      </c>
      <c r="G19" s="52">
        <v>4.7911637592932514</v>
      </c>
    </row>
    <row r="20" spans="1:7" x14ac:dyDescent="0.2">
      <c r="A20" s="50">
        <v>9</v>
      </c>
      <c r="B20" s="50" t="s">
        <v>19</v>
      </c>
      <c r="C20" s="50">
        <v>2</v>
      </c>
      <c r="D20" s="50" t="s">
        <v>21</v>
      </c>
      <c r="E20" s="50">
        <v>700</v>
      </c>
      <c r="F20" s="51">
        <v>111.71413124627246</v>
      </c>
      <c r="G20" s="52">
        <v>4.7159432087830409</v>
      </c>
    </row>
    <row r="21" spans="1:7" x14ac:dyDescent="0.2">
      <c r="A21" s="50">
        <v>10</v>
      </c>
      <c r="B21" s="50" t="s">
        <v>22</v>
      </c>
      <c r="C21" s="50">
        <v>1</v>
      </c>
      <c r="D21" s="50" t="s">
        <v>21</v>
      </c>
      <c r="E21" s="50">
        <v>700</v>
      </c>
      <c r="F21" s="51">
        <v>119.38976332448726</v>
      </c>
      <c r="G21" s="52">
        <v>4.7823934629823297</v>
      </c>
    </row>
    <row r="22" spans="1:7" x14ac:dyDescent="0.2">
      <c r="A22" s="50">
        <v>10</v>
      </c>
      <c r="B22" s="50" t="s">
        <v>22</v>
      </c>
      <c r="C22" s="50">
        <v>2</v>
      </c>
      <c r="D22" s="50" t="s">
        <v>20</v>
      </c>
      <c r="E22" s="50">
        <v>700</v>
      </c>
      <c r="F22" s="51">
        <v>118.91954625567342</v>
      </c>
      <c r="G22" s="52">
        <v>4.7784471825800132</v>
      </c>
    </row>
    <row r="23" spans="1:7" x14ac:dyDescent="0.2">
      <c r="A23" s="50">
        <v>11</v>
      </c>
      <c r="B23" s="50" t="s">
        <v>19</v>
      </c>
      <c r="C23" s="50">
        <v>1</v>
      </c>
      <c r="D23" s="50" t="s">
        <v>20</v>
      </c>
      <c r="E23" s="50">
        <v>700</v>
      </c>
      <c r="F23" s="51">
        <v>121.25713829492589</v>
      </c>
      <c r="G23" s="52">
        <v>4.7979134006201445</v>
      </c>
    </row>
    <row r="24" spans="1:7" x14ac:dyDescent="0.2">
      <c r="A24" s="50">
        <v>11</v>
      </c>
      <c r="B24" s="50" t="s">
        <v>19</v>
      </c>
      <c r="C24" s="50">
        <v>2</v>
      </c>
      <c r="D24" s="50" t="s">
        <v>21</v>
      </c>
      <c r="E24" s="50">
        <v>700</v>
      </c>
      <c r="F24" s="51">
        <v>123.99118708640654</v>
      </c>
      <c r="G24" s="52">
        <v>4.8202104911954926</v>
      </c>
    </row>
    <row r="25" spans="1:7" x14ac:dyDescent="0.2">
      <c r="A25" s="50">
        <v>12</v>
      </c>
      <c r="B25" s="50" t="s">
        <v>19</v>
      </c>
      <c r="C25" s="50">
        <v>1</v>
      </c>
      <c r="D25" s="50" t="s">
        <v>20</v>
      </c>
      <c r="E25" s="50">
        <v>700</v>
      </c>
      <c r="F25" s="51">
        <v>118.89538064949642</v>
      </c>
      <c r="G25" s="52">
        <v>4.7782439522229057</v>
      </c>
    </row>
    <row r="26" spans="1:7" x14ac:dyDescent="0.2">
      <c r="A26" s="50">
        <v>12</v>
      </c>
      <c r="B26" s="50" t="s">
        <v>19</v>
      </c>
      <c r="C26" s="50">
        <v>2</v>
      </c>
      <c r="D26" s="50" t="s">
        <v>21</v>
      </c>
      <c r="E26" s="50">
        <v>700</v>
      </c>
      <c r="F26" s="51">
        <v>110.24823311422108</v>
      </c>
      <c r="G26" s="52">
        <v>4.702734488023669</v>
      </c>
    </row>
  </sheetData>
  <sortState ref="A3:G26">
    <sortCondition ref="A3:A26"/>
    <sortCondition ref="C3:C26"/>
    <sortCondition ref="D3:D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GridLines="0" zoomScaleNormal="100" workbookViewId="0">
      <selection activeCell="J24" sqref="J24"/>
    </sheetView>
  </sheetViews>
  <sheetFormatPr baseColWidth="10" defaultRowHeight="10.5" customHeight="1" x14ac:dyDescent="0.2"/>
  <cols>
    <col min="1" max="21" width="9.85546875" style="2" customWidth="1"/>
    <col min="22" max="16384" width="11.42578125" style="2"/>
  </cols>
  <sheetData>
    <row r="1" spans="1:12" ht="10.5" customHeight="1" x14ac:dyDescent="0.2">
      <c r="A1" s="55" t="s">
        <v>30</v>
      </c>
    </row>
    <row r="4" spans="1:12" s="1" customFormat="1" ht="10.5" customHeight="1" x14ac:dyDescent="0.25">
      <c r="A4" s="53" t="s">
        <v>3</v>
      </c>
      <c r="B4" s="53" t="s">
        <v>16</v>
      </c>
      <c r="C4" s="53" t="s">
        <v>28</v>
      </c>
      <c r="D4" s="53" t="s">
        <v>2</v>
      </c>
      <c r="E4" s="53" t="s">
        <v>29</v>
      </c>
      <c r="F4" s="53" t="s">
        <v>32</v>
      </c>
      <c r="H4" s="53" t="s">
        <v>3</v>
      </c>
      <c r="I4" s="53" t="s">
        <v>16</v>
      </c>
      <c r="J4" s="53" t="s">
        <v>31</v>
      </c>
      <c r="K4" s="53" t="s">
        <v>34</v>
      </c>
      <c r="L4" s="53" t="s">
        <v>35</v>
      </c>
    </row>
    <row r="5" spans="1:12" ht="10.5" customHeight="1" x14ac:dyDescent="0.2">
      <c r="A5" s="50">
        <v>1</v>
      </c>
      <c r="B5" s="50" t="s">
        <v>22</v>
      </c>
      <c r="C5" s="50">
        <v>1</v>
      </c>
      <c r="D5" s="50" t="s">
        <v>21</v>
      </c>
      <c r="E5" s="52">
        <v>4.7463227430314525</v>
      </c>
      <c r="F5" s="52">
        <f>E5+E6</f>
        <v>9.4980796983047124</v>
      </c>
      <c r="H5" s="50">
        <v>2</v>
      </c>
      <c r="I5" s="50" t="s">
        <v>19</v>
      </c>
      <c r="J5" s="51">
        <v>9.5666055393020901</v>
      </c>
      <c r="K5" s="51">
        <f>AVERAGE(J5:J10)</f>
        <v>9.5266235793114671</v>
      </c>
      <c r="L5" s="51">
        <f>(J5-$K$5)^2</f>
        <v>1.5985571246917814E-3</v>
      </c>
    </row>
    <row r="6" spans="1:12" ht="10.5" customHeight="1" x14ac:dyDescent="0.2">
      <c r="A6" s="50">
        <v>1</v>
      </c>
      <c r="B6" s="50" t="s">
        <v>22</v>
      </c>
      <c r="C6" s="50">
        <v>2</v>
      </c>
      <c r="D6" s="50" t="s">
        <v>20</v>
      </c>
      <c r="E6" s="52">
        <v>4.7517569552732599</v>
      </c>
      <c r="F6" s="50" t="s">
        <v>33</v>
      </c>
      <c r="H6" s="50">
        <v>4</v>
      </c>
      <c r="I6" s="50" t="s">
        <v>19</v>
      </c>
      <c r="J6" s="51">
        <v>9.3631993082365881</v>
      </c>
      <c r="K6" s="50" t="s">
        <v>33</v>
      </c>
      <c r="L6" s="51">
        <f t="shared" ref="L6:L10" si="0">(J6-$K$5)^2</f>
        <v>2.6707492376355533E-2</v>
      </c>
    </row>
    <row r="7" spans="1:12" ht="10.5" customHeight="1" x14ac:dyDescent="0.2">
      <c r="A7" s="50">
        <v>2</v>
      </c>
      <c r="B7" s="50" t="s">
        <v>19</v>
      </c>
      <c r="C7" s="50">
        <v>1</v>
      </c>
      <c r="D7" s="50" t="s">
        <v>20</v>
      </c>
      <c r="E7" s="52">
        <v>4.781360208002515</v>
      </c>
      <c r="F7" s="52">
        <f>E7+E8</f>
        <v>9.5666055393020883</v>
      </c>
      <c r="H7" s="50">
        <v>5</v>
      </c>
      <c r="I7" s="50" t="s">
        <v>19</v>
      </c>
      <c r="J7" s="51">
        <v>9.6237273281916274</v>
      </c>
      <c r="K7" s="50" t="s">
        <v>33</v>
      </c>
      <c r="L7" s="51">
        <f t="shared" si="0"/>
        <v>9.4291380465812268E-3</v>
      </c>
    </row>
    <row r="8" spans="1:12" ht="10.5" customHeight="1" x14ac:dyDescent="0.2">
      <c r="A8" s="50">
        <v>2</v>
      </c>
      <c r="B8" s="50" t="s">
        <v>19</v>
      </c>
      <c r="C8" s="50">
        <v>2</v>
      </c>
      <c r="D8" s="50" t="s">
        <v>21</v>
      </c>
      <c r="E8" s="52">
        <v>4.7852453312995724</v>
      </c>
      <c r="F8" s="50" t="s">
        <v>33</v>
      </c>
      <c r="H8" s="50">
        <v>9</v>
      </c>
      <c r="I8" s="50" t="s">
        <v>19</v>
      </c>
      <c r="J8" s="51">
        <v>9.5071069680762932</v>
      </c>
      <c r="K8" s="50" t="s">
        <v>33</v>
      </c>
      <c r="L8" s="51">
        <f t="shared" si="0"/>
        <v>3.8089811410491601E-4</v>
      </c>
    </row>
    <row r="9" spans="1:12" ht="10.5" customHeight="1" x14ac:dyDescent="0.2">
      <c r="A9" s="50">
        <v>3</v>
      </c>
      <c r="B9" s="50" t="s">
        <v>22</v>
      </c>
      <c r="C9" s="50">
        <v>1</v>
      </c>
      <c r="D9" s="50" t="s">
        <v>21</v>
      </c>
      <c r="E9" s="52">
        <v>4.7058232350650169</v>
      </c>
      <c r="F9" s="52">
        <f>E9+E10</f>
        <v>9.4272113693336479</v>
      </c>
      <c r="H9" s="50">
        <v>11</v>
      </c>
      <c r="I9" s="50" t="s">
        <v>19</v>
      </c>
      <c r="J9" s="51">
        <v>9.6181238918156371</v>
      </c>
      <c r="K9" s="50" t="s">
        <v>33</v>
      </c>
      <c r="L9" s="51">
        <f t="shared" si="0"/>
        <v>8.3723071883607704E-3</v>
      </c>
    </row>
    <row r="10" spans="1:12" ht="10.5" customHeight="1" x14ac:dyDescent="0.2">
      <c r="A10" s="50">
        <v>3</v>
      </c>
      <c r="B10" s="50" t="s">
        <v>22</v>
      </c>
      <c r="C10" s="50">
        <v>2</v>
      </c>
      <c r="D10" s="50" t="s">
        <v>20</v>
      </c>
      <c r="E10" s="52">
        <v>4.7213881342686301</v>
      </c>
      <c r="F10" s="50" t="s">
        <v>33</v>
      </c>
      <c r="H10" s="50">
        <v>12</v>
      </c>
      <c r="I10" s="50" t="s">
        <v>19</v>
      </c>
      <c r="J10" s="51">
        <v>9.4809784402465738</v>
      </c>
      <c r="K10" s="50" t="s">
        <v>33</v>
      </c>
      <c r="L10" s="51">
        <f t="shared" si="0"/>
        <v>2.0834787202534495E-3</v>
      </c>
    </row>
    <row r="11" spans="1:12" ht="10.5" customHeight="1" x14ac:dyDescent="0.2">
      <c r="A11" s="50">
        <v>4</v>
      </c>
      <c r="B11" s="50" t="s">
        <v>19</v>
      </c>
      <c r="C11" s="50">
        <v>1</v>
      </c>
      <c r="D11" s="50" t="s">
        <v>20</v>
      </c>
      <c r="E11" s="52">
        <v>4.700400083255218</v>
      </c>
      <c r="F11" s="52">
        <f>E11+E12</f>
        <v>9.3631993082365881</v>
      </c>
      <c r="H11" s="50">
        <v>1</v>
      </c>
      <c r="I11" s="50" t="s">
        <v>22</v>
      </c>
      <c r="J11" s="51">
        <v>9.4980796983047124</v>
      </c>
      <c r="K11" s="51">
        <f>AVERAGE(J11:J16)</f>
        <v>9.4933370279787965</v>
      </c>
      <c r="L11" s="51">
        <f t="shared" ref="L11:L16" si="1">(J11-$K$11)^2</f>
        <v>2.2492921820323322E-5</v>
      </c>
    </row>
    <row r="12" spans="1:12" ht="10.5" customHeight="1" x14ac:dyDescent="0.2">
      <c r="A12" s="50">
        <v>4</v>
      </c>
      <c r="B12" s="50" t="s">
        <v>19</v>
      </c>
      <c r="C12" s="50">
        <v>2</v>
      </c>
      <c r="D12" s="50" t="s">
        <v>21</v>
      </c>
      <c r="E12" s="52">
        <v>4.6627992249813692</v>
      </c>
      <c r="F12" s="50" t="s">
        <v>33</v>
      </c>
      <c r="H12" s="50">
        <v>3</v>
      </c>
      <c r="I12" s="50" t="s">
        <v>22</v>
      </c>
      <c r="J12" s="51">
        <v>9.4272113693336479</v>
      </c>
      <c r="K12" s="50" t="s">
        <v>33</v>
      </c>
      <c r="L12" s="51">
        <f t="shared" si="1"/>
        <v>4.3726027312547197E-3</v>
      </c>
    </row>
    <row r="13" spans="1:12" ht="10.5" customHeight="1" x14ac:dyDescent="0.2">
      <c r="A13" s="50">
        <v>5</v>
      </c>
      <c r="B13" s="50" t="s">
        <v>19</v>
      </c>
      <c r="C13" s="50">
        <v>1</v>
      </c>
      <c r="D13" s="50" t="s">
        <v>20</v>
      </c>
      <c r="E13" s="52">
        <v>4.8007710879282994</v>
      </c>
      <c r="F13" s="52">
        <f>E13+E14</f>
        <v>9.6237273281916274</v>
      </c>
      <c r="H13" s="50">
        <v>6</v>
      </c>
      <c r="I13" s="50" t="s">
        <v>22</v>
      </c>
      <c r="J13" s="51">
        <v>9.6238843291877672</v>
      </c>
      <c r="K13" s="50" t="s">
        <v>33</v>
      </c>
      <c r="L13" s="51">
        <f t="shared" si="1"/>
        <v>1.7042597852945703E-2</v>
      </c>
    </row>
    <row r="14" spans="1:12" ht="10.5" customHeight="1" x14ac:dyDescent="0.2">
      <c r="A14" s="50">
        <v>5</v>
      </c>
      <c r="B14" s="50" t="s">
        <v>19</v>
      </c>
      <c r="C14" s="50">
        <v>2</v>
      </c>
      <c r="D14" s="50" t="s">
        <v>21</v>
      </c>
      <c r="E14" s="52">
        <v>4.8229562402633279</v>
      </c>
      <c r="F14" s="50" t="s">
        <v>33</v>
      </c>
      <c r="H14" s="50">
        <v>7</v>
      </c>
      <c r="I14" s="50" t="s">
        <v>22</v>
      </c>
      <c r="J14" s="51">
        <v>9.3634671725845102</v>
      </c>
      <c r="K14" s="50" t="s">
        <v>33</v>
      </c>
      <c r="L14" s="51">
        <f t="shared" si="1"/>
        <v>1.6866179340132837E-2</v>
      </c>
    </row>
    <row r="15" spans="1:12" ht="10.5" customHeight="1" x14ac:dyDescent="0.2">
      <c r="A15" s="50">
        <v>6</v>
      </c>
      <c r="B15" s="50" t="s">
        <v>22</v>
      </c>
      <c r="C15" s="50">
        <v>1</v>
      </c>
      <c r="D15" s="50" t="s">
        <v>21</v>
      </c>
      <c r="E15" s="52">
        <v>4.7952564778981808</v>
      </c>
      <c r="F15" s="52">
        <f>E15+E16</f>
        <v>9.6238843291877672</v>
      </c>
      <c r="H15" s="50">
        <v>8</v>
      </c>
      <c r="I15" s="50" t="s">
        <v>22</v>
      </c>
      <c r="J15" s="51">
        <v>9.4865389528997994</v>
      </c>
      <c r="K15" s="50" t="s">
        <v>33</v>
      </c>
      <c r="L15" s="51">
        <f t="shared" si="1"/>
        <v>4.6213824779681441E-5</v>
      </c>
    </row>
    <row r="16" spans="1:12" ht="10.5" customHeight="1" x14ac:dyDescent="0.2">
      <c r="A16" s="50">
        <v>6</v>
      </c>
      <c r="B16" s="50" t="s">
        <v>22</v>
      </c>
      <c r="C16" s="50">
        <v>2</v>
      </c>
      <c r="D16" s="50" t="s">
        <v>20</v>
      </c>
      <c r="E16" s="52">
        <v>4.8286278512895873</v>
      </c>
      <c r="F16" s="50" t="s">
        <v>33</v>
      </c>
      <c r="H16" s="50">
        <v>10</v>
      </c>
      <c r="I16" s="50" t="s">
        <v>22</v>
      </c>
      <c r="J16" s="51">
        <v>9.5608406455623438</v>
      </c>
      <c r="K16" s="50" t="s">
        <v>33</v>
      </c>
      <c r="L16" s="51">
        <f t="shared" si="1"/>
        <v>4.556738386865794E-3</v>
      </c>
    </row>
    <row r="17" spans="1:12" ht="10.5" customHeight="1" x14ac:dyDescent="0.2">
      <c r="A17" s="50">
        <v>7</v>
      </c>
      <c r="B17" s="50" t="s">
        <v>22</v>
      </c>
      <c r="C17" s="50">
        <v>1</v>
      </c>
      <c r="D17" s="50" t="s">
        <v>21</v>
      </c>
      <c r="E17" s="52">
        <v>4.6949860830043022</v>
      </c>
      <c r="F17" s="52">
        <f>E17+E18</f>
        <v>9.3634671725845102</v>
      </c>
    </row>
    <row r="18" spans="1:12" ht="10.5" customHeight="1" x14ac:dyDescent="0.2">
      <c r="A18" s="50">
        <v>7</v>
      </c>
      <c r="B18" s="50" t="s">
        <v>22</v>
      </c>
      <c r="C18" s="50">
        <v>2</v>
      </c>
      <c r="D18" s="50" t="s">
        <v>20</v>
      </c>
      <c r="E18" s="52">
        <v>4.6684810895802071</v>
      </c>
      <c r="F18" s="50" t="s">
        <v>33</v>
      </c>
      <c r="I18" s="44" t="s">
        <v>37</v>
      </c>
      <c r="J18" s="59">
        <f>$K$11-$K$5</f>
        <v>-3.3286551332670555E-2</v>
      </c>
    </row>
    <row r="19" spans="1:12" ht="10.5" customHeight="1" x14ac:dyDescent="0.2">
      <c r="A19" s="50">
        <v>8</v>
      </c>
      <c r="B19" s="50" t="s">
        <v>22</v>
      </c>
      <c r="C19" s="50">
        <v>1</v>
      </c>
      <c r="D19" s="50" t="s">
        <v>21</v>
      </c>
      <c r="E19" s="52">
        <v>4.7758062399513896</v>
      </c>
      <c r="F19" s="52">
        <f>E19+E20</f>
        <v>9.4865389528997994</v>
      </c>
      <c r="I19" s="60" t="s">
        <v>36</v>
      </c>
      <c r="J19" s="61">
        <f>(1/(COUNT($L$5:$L$10)+COUNT($L$11:$L$16)-2))*SUM(SUM($L$5:$L$10),SUM($L$11:$L$16))</f>
        <v>9.1478696628146724E-3</v>
      </c>
    </row>
    <row r="20" spans="1:12" ht="10.5" customHeight="1" x14ac:dyDescent="0.2">
      <c r="A20" s="50">
        <v>8</v>
      </c>
      <c r="B20" s="50" t="s">
        <v>22</v>
      </c>
      <c r="C20" s="50">
        <v>2</v>
      </c>
      <c r="D20" s="50" t="s">
        <v>20</v>
      </c>
      <c r="E20" s="52">
        <v>4.7107327129484089</v>
      </c>
      <c r="F20" s="50" t="s">
        <v>33</v>
      </c>
      <c r="I20" s="44" t="s">
        <v>38</v>
      </c>
      <c r="J20" s="59">
        <f>$J$18/(SQRT($J$19)*SQRT((1/COUNT($L$5:$L$10))+(1/COUNT($L$11:$L$16))))</f>
        <v>-0.60279472816246926</v>
      </c>
    </row>
    <row r="21" spans="1:12" ht="10.5" customHeight="1" x14ac:dyDescent="0.2">
      <c r="A21" s="50">
        <v>9</v>
      </c>
      <c r="B21" s="50" t="s">
        <v>19</v>
      </c>
      <c r="C21" s="50">
        <v>1</v>
      </c>
      <c r="D21" s="50" t="s">
        <v>20</v>
      </c>
      <c r="E21" s="52">
        <v>4.7911637592932514</v>
      </c>
      <c r="F21" s="52">
        <f>E21+E22</f>
        <v>9.5071069680762932</v>
      </c>
      <c r="I21" s="44" t="s">
        <v>39</v>
      </c>
      <c r="J21" s="59">
        <f>_xlfn.T.INV.2T(0.05,10)</f>
        <v>2.2281388519862744</v>
      </c>
    </row>
    <row r="22" spans="1:12" ht="10.5" customHeight="1" x14ac:dyDescent="0.2">
      <c r="A22" s="50">
        <v>9</v>
      </c>
      <c r="B22" s="50" t="s">
        <v>19</v>
      </c>
      <c r="C22" s="50">
        <v>2</v>
      </c>
      <c r="D22" s="50" t="s">
        <v>21</v>
      </c>
      <c r="E22" s="52">
        <v>4.7159432087830409</v>
      </c>
      <c r="F22" s="50" t="s">
        <v>33</v>
      </c>
      <c r="I22" s="44" t="s">
        <v>40</v>
      </c>
      <c r="J22" s="44" t="str">
        <f>IF(ABS($J$20)&gt;$J$21,"Rechazar H0","Aceptar H0")</f>
        <v>Aceptar H0</v>
      </c>
      <c r="L22" s="54" t="s">
        <v>53</v>
      </c>
    </row>
    <row r="23" spans="1:12" ht="10.5" customHeight="1" x14ac:dyDescent="0.2">
      <c r="A23" s="50">
        <v>10</v>
      </c>
      <c r="B23" s="50" t="s">
        <v>22</v>
      </c>
      <c r="C23" s="50">
        <v>1</v>
      </c>
      <c r="D23" s="50" t="s">
        <v>21</v>
      </c>
      <c r="E23" s="52">
        <v>4.7823934629823297</v>
      </c>
      <c r="F23" s="52">
        <f>E23+E24</f>
        <v>9.5608406455623438</v>
      </c>
    </row>
    <row r="24" spans="1:12" ht="10.5" customHeight="1" x14ac:dyDescent="0.2">
      <c r="A24" s="50">
        <v>10</v>
      </c>
      <c r="B24" s="50" t="s">
        <v>22</v>
      </c>
      <c r="C24" s="50">
        <v>2</v>
      </c>
      <c r="D24" s="50" t="s">
        <v>20</v>
      </c>
      <c r="E24" s="52">
        <v>4.7784471825800132</v>
      </c>
      <c r="F24" s="50" t="s">
        <v>33</v>
      </c>
      <c r="I24" s="50" t="s">
        <v>41</v>
      </c>
      <c r="J24" s="57">
        <f>J21*SQRT(J19)*SQRT((1/6)+(1/6))</f>
        <v>0.12303866442071595</v>
      </c>
    </row>
    <row r="25" spans="1:12" ht="10.5" customHeight="1" x14ac:dyDescent="0.2">
      <c r="A25" s="50">
        <v>11</v>
      </c>
      <c r="B25" s="50" t="s">
        <v>19</v>
      </c>
      <c r="C25" s="50">
        <v>1</v>
      </c>
      <c r="D25" s="50" t="s">
        <v>20</v>
      </c>
      <c r="E25" s="52">
        <v>4.7979134006201445</v>
      </c>
      <c r="F25" s="52">
        <f>E25+E26</f>
        <v>9.6181238918156371</v>
      </c>
      <c r="I25" s="50" t="s">
        <v>42</v>
      </c>
      <c r="J25" s="56">
        <f>$J$18-$J$24</f>
        <v>-0.15632521575338651</v>
      </c>
    </row>
    <row r="26" spans="1:12" ht="10.5" customHeight="1" x14ac:dyDescent="0.2">
      <c r="A26" s="50">
        <v>11</v>
      </c>
      <c r="B26" s="50" t="s">
        <v>19</v>
      </c>
      <c r="C26" s="50">
        <v>2</v>
      </c>
      <c r="D26" s="50" t="s">
        <v>21</v>
      </c>
      <c r="E26" s="52">
        <v>4.8202104911954926</v>
      </c>
      <c r="F26" s="50" t="s">
        <v>33</v>
      </c>
      <c r="I26" s="50" t="s">
        <v>43</v>
      </c>
      <c r="J26" s="56">
        <f>$J$18+$J$24</f>
        <v>8.9752113088045399E-2</v>
      </c>
      <c r="L26" s="54" t="s">
        <v>53</v>
      </c>
    </row>
    <row r="27" spans="1:12" ht="10.5" customHeight="1" x14ac:dyDescent="0.2">
      <c r="A27" s="50">
        <v>12</v>
      </c>
      <c r="B27" s="50" t="s">
        <v>19</v>
      </c>
      <c r="C27" s="50">
        <v>1</v>
      </c>
      <c r="D27" s="50" t="s">
        <v>20</v>
      </c>
      <c r="E27" s="52">
        <v>4.7782439522229057</v>
      </c>
      <c r="F27" s="52">
        <f>E27+E28</f>
        <v>9.4809784402465738</v>
      </c>
    </row>
    <row r="28" spans="1:12" ht="10.5" customHeight="1" x14ac:dyDescent="0.2">
      <c r="A28" s="50">
        <v>12</v>
      </c>
      <c r="B28" s="50" t="s">
        <v>19</v>
      </c>
      <c r="C28" s="50">
        <v>2</v>
      </c>
      <c r="D28" s="50" t="s">
        <v>21</v>
      </c>
      <c r="E28" s="52">
        <v>4.702734488023669</v>
      </c>
      <c r="F28" s="50" t="s">
        <v>33</v>
      </c>
      <c r="I28" s="68" t="s">
        <v>54</v>
      </c>
    </row>
  </sheetData>
  <sortState ref="H5:J16">
    <sortCondition ref="I5:I16"/>
    <sortCondition ref="H5:H1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showGridLines="0" workbookViewId="0">
      <selection activeCell="K18" sqref="K18"/>
    </sheetView>
  </sheetViews>
  <sheetFormatPr baseColWidth="10" defaultColWidth="7.5703125" defaultRowHeight="11.25" x14ac:dyDescent="0.25"/>
  <cols>
    <col min="1" max="18" width="7.5703125" style="42"/>
    <col min="19" max="19" width="8.28515625" style="42" bestFit="1" customWidth="1"/>
    <col min="20" max="16384" width="7.5703125" style="42"/>
  </cols>
  <sheetData>
    <row r="1" spans="1:20" x14ac:dyDescent="0.25">
      <c r="A1" s="64" t="s">
        <v>55</v>
      </c>
    </row>
    <row r="3" spans="1:20" s="48" customFormat="1" ht="12.75" x14ac:dyDescent="0.25">
      <c r="A3" s="43" t="s">
        <v>3</v>
      </c>
      <c r="B3" s="43" t="s">
        <v>16</v>
      </c>
      <c r="C3" s="43" t="s">
        <v>28</v>
      </c>
      <c r="D3" s="43" t="s">
        <v>2</v>
      </c>
      <c r="E3" s="43" t="s">
        <v>4</v>
      </c>
      <c r="F3" s="43" t="s">
        <v>5</v>
      </c>
      <c r="G3" s="43" t="s">
        <v>29</v>
      </c>
      <c r="H3" s="43" t="s">
        <v>56</v>
      </c>
      <c r="J3" s="43" t="s">
        <v>3</v>
      </c>
      <c r="K3" s="43" t="s">
        <v>16</v>
      </c>
      <c r="L3" s="43" t="s">
        <v>29</v>
      </c>
      <c r="M3" s="43" t="s">
        <v>56</v>
      </c>
      <c r="N3" s="43" t="s">
        <v>57</v>
      </c>
      <c r="O3" s="43" t="s">
        <v>62</v>
      </c>
      <c r="Q3" s="43" t="s">
        <v>3</v>
      </c>
      <c r="R3" s="43" t="s">
        <v>16</v>
      </c>
      <c r="S3" s="43" t="s">
        <v>2</v>
      </c>
      <c r="T3" s="43" t="s">
        <v>29</v>
      </c>
    </row>
    <row r="4" spans="1:20" x14ac:dyDescent="0.25">
      <c r="A4" s="44">
        <v>1</v>
      </c>
      <c r="B4" s="44" t="s">
        <v>22</v>
      </c>
      <c r="C4" s="44">
        <v>1</v>
      </c>
      <c r="D4" s="44" t="s">
        <v>21</v>
      </c>
      <c r="E4" s="44">
        <v>700</v>
      </c>
      <c r="F4" s="62">
        <v>115.16003193243034</v>
      </c>
      <c r="G4" s="49">
        <v>4.7463227430314525</v>
      </c>
      <c r="H4" s="44" t="s">
        <v>33</v>
      </c>
      <c r="J4" s="44">
        <v>2</v>
      </c>
      <c r="K4" s="44" t="s">
        <v>19</v>
      </c>
      <c r="L4" s="59">
        <v>4.7852453312995724</v>
      </c>
      <c r="M4" s="62">
        <v>3.885123297057369E-3</v>
      </c>
      <c r="N4" s="62">
        <v>-2.3327251129310334E-2</v>
      </c>
      <c r="O4" s="44">
        <f>(M4-$N$4)^2</f>
        <v>7.4051332192083096E-4</v>
      </c>
      <c r="Q4" s="44">
        <v>2</v>
      </c>
      <c r="R4" s="44" t="s">
        <v>19</v>
      </c>
      <c r="S4" s="44" t="s">
        <v>20</v>
      </c>
      <c r="T4" s="59">
        <v>4.781360208002515</v>
      </c>
    </row>
    <row r="5" spans="1:20" x14ac:dyDescent="0.25">
      <c r="A5" s="44">
        <v>1</v>
      </c>
      <c r="B5" s="44" t="s">
        <v>22</v>
      </c>
      <c r="C5" s="44">
        <v>2</v>
      </c>
      <c r="D5" s="44" t="s">
        <v>20</v>
      </c>
      <c r="E5" s="44">
        <v>700</v>
      </c>
      <c r="F5" s="62">
        <v>115.78753944801063</v>
      </c>
      <c r="G5" s="49">
        <v>4.7517569552732599</v>
      </c>
      <c r="H5" s="49">
        <f>G5-G4</f>
        <v>5.4342122418074013E-3</v>
      </c>
      <c r="J5" s="44">
        <v>4</v>
      </c>
      <c r="K5" s="44" t="s">
        <v>19</v>
      </c>
      <c r="L5" s="59">
        <v>4.6627992249813692</v>
      </c>
      <c r="M5" s="62">
        <v>-3.7600858273848736E-2</v>
      </c>
      <c r="N5" s="44" t="s">
        <v>33</v>
      </c>
      <c r="O5" s="44">
        <f t="shared" ref="O5:O9" si="0">(M5-$N$4)^2</f>
        <v>2.0373586091661773E-4</v>
      </c>
      <c r="Q5" s="44">
        <v>4</v>
      </c>
      <c r="R5" s="44" t="s">
        <v>19</v>
      </c>
      <c r="S5" s="44" t="s">
        <v>20</v>
      </c>
      <c r="T5" s="59">
        <v>4.700400083255218</v>
      </c>
    </row>
    <row r="6" spans="1:20" x14ac:dyDescent="0.25">
      <c r="A6" s="44">
        <v>2</v>
      </c>
      <c r="B6" s="44" t="s">
        <v>19</v>
      </c>
      <c r="C6" s="44">
        <v>1</v>
      </c>
      <c r="D6" s="44" t="s">
        <v>20</v>
      </c>
      <c r="E6" s="44">
        <v>700</v>
      </c>
      <c r="F6" s="62">
        <v>119.26646696625082</v>
      </c>
      <c r="G6" s="49">
        <v>4.781360208002515</v>
      </c>
      <c r="H6" s="49" t="s">
        <v>33</v>
      </c>
      <c r="J6" s="44">
        <v>5</v>
      </c>
      <c r="K6" s="44" t="s">
        <v>19</v>
      </c>
      <c r="L6" s="59">
        <v>4.8229562402633279</v>
      </c>
      <c r="M6" s="62">
        <v>2.2185152335028491E-2</v>
      </c>
      <c r="N6" s="44" t="s">
        <v>33</v>
      </c>
      <c r="O6" s="44">
        <f t="shared" si="0"/>
        <v>2.0713788691007606E-3</v>
      </c>
      <c r="Q6" s="44">
        <v>5</v>
      </c>
      <c r="R6" s="44" t="s">
        <v>19</v>
      </c>
      <c r="S6" s="44" t="s">
        <v>20</v>
      </c>
      <c r="T6" s="59">
        <v>4.8007710879282994</v>
      </c>
    </row>
    <row r="7" spans="1:20" x14ac:dyDescent="0.25">
      <c r="A7" s="44">
        <v>2</v>
      </c>
      <c r="B7" s="44" t="s">
        <v>19</v>
      </c>
      <c r="C7" s="44">
        <v>2</v>
      </c>
      <c r="D7" s="44" t="s">
        <v>21</v>
      </c>
      <c r="E7" s="44">
        <v>700</v>
      </c>
      <c r="F7" s="62">
        <v>119.73073317737918</v>
      </c>
      <c r="G7" s="49">
        <v>4.7852453312995724</v>
      </c>
      <c r="H7" s="49">
        <f t="shared" ref="H7:H25" si="1">G7-G6</f>
        <v>3.885123297057369E-3</v>
      </c>
      <c r="J7" s="44">
        <v>9</v>
      </c>
      <c r="K7" s="44" t="s">
        <v>19</v>
      </c>
      <c r="L7" s="59">
        <v>4.7159432087830409</v>
      </c>
      <c r="M7" s="62">
        <v>-7.5220550510210593E-2</v>
      </c>
      <c r="N7" s="44" t="s">
        <v>33</v>
      </c>
      <c r="O7" s="44">
        <f t="shared" si="0"/>
        <v>2.6929145206357431E-3</v>
      </c>
      <c r="Q7" s="44">
        <v>9</v>
      </c>
      <c r="R7" s="44" t="s">
        <v>19</v>
      </c>
      <c r="S7" s="44" t="s">
        <v>20</v>
      </c>
      <c r="T7" s="59">
        <v>4.7911637592932514</v>
      </c>
    </row>
    <row r="8" spans="1:20" x14ac:dyDescent="0.25">
      <c r="A8" s="44">
        <v>3</v>
      </c>
      <c r="B8" s="44" t="s">
        <v>22</v>
      </c>
      <c r="C8" s="44">
        <v>1</v>
      </c>
      <c r="D8" s="44" t="s">
        <v>21</v>
      </c>
      <c r="E8" s="44">
        <v>700</v>
      </c>
      <c r="F8" s="62">
        <v>110.58928846376821</v>
      </c>
      <c r="G8" s="49">
        <v>4.7058232350650169</v>
      </c>
      <c r="H8" s="49" t="s">
        <v>33</v>
      </c>
      <c r="J8" s="44">
        <v>11</v>
      </c>
      <c r="K8" s="44" t="s">
        <v>19</v>
      </c>
      <c r="L8" s="59">
        <v>4.8202104911954926</v>
      </c>
      <c r="M8" s="62">
        <v>2.2297090575348122E-2</v>
      </c>
      <c r="N8" s="44" t="s">
        <v>33</v>
      </c>
      <c r="O8" s="44">
        <f t="shared" si="0"/>
        <v>2.0815805559834368E-3</v>
      </c>
      <c r="Q8" s="44">
        <v>11</v>
      </c>
      <c r="R8" s="44" t="s">
        <v>19</v>
      </c>
      <c r="S8" s="44" t="s">
        <v>20</v>
      </c>
      <c r="T8" s="59">
        <v>4.7979134006201445</v>
      </c>
    </row>
    <row r="9" spans="1:20" x14ac:dyDescent="0.25">
      <c r="A9" s="44">
        <v>3</v>
      </c>
      <c r="B9" s="44" t="s">
        <v>22</v>
      </c>
      <c r="C9" s="44">
        <v>2</v>
      </c>
      <c r="D9" s="44" t="s">
        <v>20</v>
      </c>
      <c r="E9" s="44">
        <v>700</v>
      </c>
      <c r="F9" s="62">
        <v>112.32406538265442</v>
      </c>
      <c r="G9" s="49">
        <v>4.7213881342686301</v>
      </c>
      <c r="H9" s="49">
        <f t="shared" si="1"/>
        <v>1.5564899203613258E-2</v>
      </c>
      <c r="J9" s="44">
        <v>12</v>
      </c>
      <c r="K9" s="44" t="s">
        <v>19</v>
      </c>
      <c r="L9" s="59">
        <v>4.702734488023669</v>
      </c>
      <c r="M9" s="62">
        <v>-7.5509464199236653E-2</v>
      </c>
      <c r="N9" s="44" t="s">
        <v>33</v>
      </c>
      <c r="O9" s="44">
        <f t="shared" si="0"/>
        <v>2.7229833608751891E-3</v>
      </c>
      <c r="Q9" s="44">
        <v>12</v>
      </c>
      <c r="R9" s="44" t="s">
        <v>19</v>
      </c>
      <c r="S9" s="44" t="s">
        <v>20</v>
      </c>
      <c r="T9" s="59">
        <v>4.7782439522229057</v>
      </c>
    </row>
    <row r="10" spans="1:20" x14ac:dyDescent="0.25">
      <c r="A10" s="44">
        <v>4</v>
      </c>
      <c r="B10" s="44" t="s">
        <v>19</v>
      </c>
      <c r="C10" s="44">
        <v>1</v>
      </c>
      <c r="D10" s="44" t="s">
        <v>20</v>
      </c>
      <c r="E10" s="44">
        <v>700</v>
      </c>
      <c r="F10" s="62">
        <v>109.99116927538945</v>
      </c>
      <c r="G10" s="49">
        <v>4.700400083255218</v>
      </c>
      <c r="H10" s="49" t="s">
        <v>33</v>
      </c>
      <c r="J10" s="44">
        <v>1</v>
      </c>
      <c r="K10" s="44" t="s">
        <v>22</v>
      </c>
      <c r="L10" s="59">
        <v>4.7517569552732599</v>
      </c>
      <c r="M10" s="62">
        <v>5.4342122418074013E-3</v>
      </c>
      <c r="N10" s="62">
        <v>-6.859052665427523E-3</v>
      </c>
      <c r="O10" s="44">
        <f>(M10-$N$10)^2</f>
        <v>1.511243620794537E-4</v>
      </c>
      <c r="Q10" s="44">
        <v>1</v>
      </c>
      <c r="R10" s="44" t="s">
        <v>22</v>
      </c>
      <c r="S10" s="44" t="s">
        <v>20</v>
      </c>
      <c r="T10" s="59">
        <v>4.7517569552732599</v>
      </c>
    </row>
    <row r="11" spans="1:20" x14ac:dyDescent="0.25">
      <c r="A11" s="44">
        <v>4</v>
      </c>
      <c r="B11" s="44" t="s">
        <v>19</v>
      </c>
      <c r="C11" s="44">
        <v>2</v>
      </c>
      <c r="D11" s="44" t="s">
        <v>21</v>
      </c>
      <c r="E11" s="44">
        <v>700</v>
      </c>
      <c r="F11" s="62">
        <v>105.93219556744117</v>
      </c>
      <c r="G11" s="49">
        <v>4.6627992249813692</v>
      </c>
      <c r="H11" s="49">
        <f t="shared" si="1"/>
        <v>-3.7600858273848736E-2</v>
      </c>
      <c r="J11" s="44">
        <v>3</v>
      </c>
      <c r="K11" s="44" t="s">
        <v>22</v>
      </c>
      <c r="L11" s="59">
        <v>4.7213881342686301</v>
      </c>
      <c r="M11" s="62">
        <v>1.5564899203613258E-2</v>
      </c>
      <c r="N11" s="44" t="s">
        <v>33</v>
      </c>
      <c r="O11" s="44">
        <f t="shared" ref="O11:O15" si="2">(M11-$N$10)^2</f>
        <v>5.0283361742505753E-4</v>
      </c>
      <c r="Q11" s="44">
        <v>3</v>
      </c>
      <c r="R11" s="44" t="s">
        <v>22</v>
      </c>
      <c r="S11" s="44" t="s">
        <v>20</v>
      </c>
      <c r="T11" s="59">
        <v>4.7213881342686301</v>
      </c>
    </row>
    <row r="12" spans="1:20" x14ac:dyDescent="0.25">
      <c r="A12" s="44">
        <v>5</v>
      </c>
      <c r="B12" s="44" t="s">
        <v>19</v>
      </c>
      <c r="C12" s="44">
        <v>1</v>
      </c>
      <c r="D12" s="44" t="s">
        <v>20</v>
      </c>
      <c r="E12" s="44">
        <v>700</v>
      </c>
      <c r="F12" s="62">
        <v>121.60414886775784</v>
      </c>
      <c r="G12" s="49">
        <v>4.8007710879282994</v>
      </c>
      <c r="H12" s="49" t="s">
        <v>33</v>
      </c>
      <c r="J12" s="44">
        <v>6</v>
      </c>
      <c r="K12" s="44" t="s">
        <v>22</v>
      </c>
      <c r="L12" s="59">
        <v>4.8286278512895873</v>
      </c>
      <c r="M12" s="62">
        <v>3.33713733914065E-2</v>
      </c>
      <c r="N12" s="44" t="s">
        <v>33</v>
      </c>
      <c r="O12" s="44">
        <f t="shared" si="2"/>
        <v>1.6184871807143899E-3</v>
      </c>
      <c r="Q12" s="44">
        <v>6</v>
      </c>
      <c r="R12" s="44" t="s">
        <v>22</v>
      </c>
      <c r="S12" s="44" t="s">
        <v>20</v>
      </c>
      <c r="T12" s="59">
        <v>4.8286278512895873</v>
      </c>
    </row>
    <row r="13" spans="1:20" x14ac:dyDescent="0.25">
      <c r="A13" s="44">
        <v>5</v>
      </c>
      <c r="B13" s="44" t="s">
        <v>19</v>
      </c>
      <c r="C13" s="44">
        <v>2</v>
      </c>
      <c r="D13" s="44" t="s">
        <v>21</v>
      </c>
      <c r="E13" s="44">
        <v>700</v>
      </c>
      <c r="F13" s="62">
        <v>124.3321035941759</v>
      </c>
      <c r="G13" s="49">
        <v>4.8229562402633279</v>
      </c>
      <c r="H13" s="49">
        <f t="shared" si="1"/>
        <v>2.2185152335028491E-2</v>
      </c>
      <c r="J13" s="44">
        <v>7</v>
      </c>
      <c r="K13" s="44" t="s">
        <v>22</v>
      </c>
      <c r="L13" s="59">
        <v>4.6684810895802071</v>
      </c>
      <c r="M13" s="62">
        <v>-2.6504993424095069E-2</v>
      </c>
      <c r="N13" s="44" t="s">
        <v>33</v>
      </c>
      <c r="O13" s="44">
        <f t="shared" si="2"/>
        <v>3.8596298829307477E-4</v>
      </c>
      <c r="Q13" s="44">
        <v>7</v>
      </c>
      <c r="R13" s="44" t="s">
        <v>22</v>
      </c>
      <c r="S13" s="44" t="s">
        <v>20</v>
      </c>
      <c r="T13" s="59">
        <v>4.6684810895802071</v>
      </c>
    </row>
    <row r="14" spans="1:20" x14ac:dyDescent="0.25">
      <c r="A14" s="44">
        <v>6</v>
      </c>
      <c r="B14" s="44" t="s">
        <v>22</v>
      </c>
      <c r="C14" s="44">
        <v>1</v>
      </c>
      <c r="D14" s="44" t="s">
        <v>21</v>
      </c>
      <c r="E14" s="44">
        <v>700</v>
      </c>
      <c r="F14" s="62">
        <v>120.93539506171511</v>
      </c>
      <c r="G14" s="49">
        <v>4.7952564778981808</v>
      </c>
      <c r="H14" s="49" t="s">
        <v>33</v>
      </c>
      <c r="J14" s="44">
        <v>8</v>
      </c>
      <c r="K14" s="44" t="s">
        <v>22</v>
      </c>
      <c r="L14" s="59">
        <v>4.7107327129484089</v>
      </c>
      <c r="M14" s="62">
        <v>-6.5073527002980747E-2</v>
      </c>
      <c r="N14" s="44" t="s">
        <v>33</v>
      </c>
      <c r="O14" s="44">
        <f t="shared" si="2"/>
        <v>3.3889250223976429E-3</v>
      </c>
      <c r="Q14" s="44">
        <v>8</v>
      </c>
      <c r="R14" s="44" t="s">
        <v>22</v>
      </c>
      <c r="S14" s="44" t="s">
        <v>20</v>
      </c>
      <c r="T14" s="59">
        <v>4.7107327129484089</v>
      </c>
    </row>
    <row r="15" spans="1:20" x14ac:dyDescent="0.25">
      <c r="A15" s="44">
        <v>6</v>
      </c>
      <c r="B15" s="44" t="s">
        <v>22</v>
      </c>
      <c r="C15" s="44">
        <v>2</v>
      </c>
      <c r="D15" s="44" t="s">
        <v>20</v>
      </c>
      <c r="E15" s="44">
        <v>700</v>
      </c>
      <c r="F15" s="62">
        <v>125.03927041578136</v>
      </c>
      <c r="G15" s="49">
        <v>4.8286278512895873</v>
      </c>
      <c r="H15" s="49">
        <f t="shared" si="1"/>
        <v>3.33713733914065E-2</v>
      </c>
      <c r="J15" s="69">
        <v>10</v>
      </c>
      <c r="K15" s="69" t="s">
        <v>22</v>
      </c>
      <c r="L15" s="72">
        <v>4.7784471825800132</v>
      </c>
      <c r="M15" s="71">
        <v>-3.9462804023164821E-3</v>
      </c>
      <c r="N15" s="44" t="s">
        <v>33</v>
      </c>
      <c r="O15" s="44">
        <f t="shared" si="2"/>
        <v>8.4842422567490143E-6</v>
      </c>
      <c r="Q15" s="44">
        <v>10</v>
      </c>
      <c r="R15" s="44" t="s">
        <v>22</v>
      </c>
      <c r="S15" s="44" t="s">
        <v>20</v>
      </c>
      <c r="T15" s="59">
        <v>4.7784471825800132</v>
      </c>
    </row>
    <row r="16" spans="1:20" x14ac:dyDescent="0.25">
      <c r="A16" s="44">
        <v>7</v>
      </c>
      <c r="B16" s="44" t="s">
        <v>22</v>
      </c>
      <c r="C16" s="44">
        <v>1</v>
      </c>
      <c r="D16" s="44" t="s">
        <v>21</v>
      </c>
      <c r="E16" s="44">
        <v>700</v>
      </c>
      <c r="F16" s="62">
        <v>109.39728614965787</v>
      </c>
      <c r="G16" s="49">
        <v>4.6949860830043022</v>
      </c>
      <c r="H16" s="49" t="s">
        <v>33</v>
      </c>
      <c r="J16" s="70"/>
      <c r="K16" s="70"/>
      <c r="L16" s="70"/>
      <c r="M16" s="70"/>
      <c r="Q16" s="44">
        <v>2</v>
      </c>
      <c r="R16" s="44" t="s">
        <v>19</v>
      </c>
      <c r="S16" s="44" t="s">
        <v>21</v>
      </c>
      <c r="T16" s="59">
        <v>4.7852453312995724</v>
      </c>
    </row>
    <row r="17" spans="1:20" x14ac:dyDescent="0.25">
      <c r="A17" s="44">
        <v>7</v>
      </c>
      <c r="B17" s="44" t="s">
        <v>22</v>
      </c>
      <c r="C17" s="44">
        <v>2</v>
      </c>
      <c r="D17" s="44" t="s">
        <v>20</v>
      </c>
      <c r="E17" s="44">
        <v>700</v>
      </c>
      <c r="F17" s="62">
        <v>106.53580113799599</v>
      </c>
      <c r="G17" s="49">
        <v>4.6684810895802071</v>
      </c>
      <c r="H17" s="49">
        <f t="shared" si="1"/>
        <v>-2.6504993424095069E-2</v>
      </c>
      <c r="J17" s="46"/>
      <c r="K17" s="46"/>
      <c r="L17" s="46"/>
      <c r="M17" s="46"/>
      <c r="Q17" s="44">
        <v>4</v>
      </c>
      <c r="R17" s="44" t="s">
        <v>19</v>
      </c>
      <c r="S17" s="44" t="s">
        <v>21</v>
      </c>
      <c r="T17" s="59">
        <v>4.6627992249813692</v>
      </c>
    </row>
    <row r="18" spans="1:20" x14ac:dyDescent="0.25">
      <c r="A18" s="44">
        <v>8</v>
      </c>
      <c r="B18" s="44" t="s">
        <v>22</v>
      </c>
      <c r="C18" s="44">
        <v>1</v>
      </c>
      <c r="D18" s="44" t="s">
        <v>21</v>
      </c>
      <c r="E18" s="44">
        <v>700</v>
      </c>
      <c r="F18" s="62">
        <v>118.60590089858248</v>
      </c>
      <c r="G18" s="49">
        <v>4.7758062399513896</v>
      </c>
      <c r="H18" s="49" t="s">
        <v>33</v>
      </c>
      <c r="J18" s="44" t="s">
        <v>59</v>
      </c>
      <c r="K18" s="62">
        <f>N4-N10</f>
        <v>-1.6468198463882811E-2</v>
      </c>
      <c r="L18" s="46"/>
      <c r="M18" s="46"/>
      <c r="Q18" s="44">
        <v>5</v>
      </c>
      <c r="R18" s="44" t="s">
        <v>19</v>
      </c>
      <c r="S18" s="44" t="s">
        <v>21</v>
      </c>
      <c r="T18" s="59">
        <v>4.8229562402633279</v>
      </c>
    </row>
    <row r="19" spans="1:20" x14ac:dyDescent="0.25">
      <c r="A19" s="44">
        <v>8</v>
      </c>
      <c r="B19" s="44" t="s">
        <v>22</v>
      </c>
      <c r="C19" s="44">
        <v>2</v>
      </c>
      <c r="D19" s="44" t="s">
        <v>20</v>
      </c>
      <c r="E19" s="44">
        <v>700</v>
      </c>
      <c r="F19" s="62">
        <v>111.13355907868316</v>
      </c>
      <c r="G19" s="49">
        <v>4.7107327129484089</v>
      </c>
      <c r="H19" s="49">
        <f t="shared" si="1"/>
        <v>-6.5073527002980747E-2</v>
      </c>
      <c r="J19" s="44" t="s">
        <v>58</v>
      </c>
      <c r="K19" s="62">
        <f>((AVERAGE($T$16:$T$21)+AVERAGE($T$22:$T$27))/2)-((AVERAGE($T$4:$T$9)+AVERAGE($T$10:$T$15))/2)</f>
        <v>-8.2340992319407391E-3</v>
      </c>
      <c r="L19" s="46"/>
      <c r="M19" s="46"/>
      <c r="Q19" s="44">
        <v>9</v>
      </c>
      <c r="R19" s="44" t="s">
        <v>19</v>
      </c>
      <c r="S19" s="44" t="s">
        <v>21</v>
      </c>
      <c r="T19" s="59">
        <v>4.7159432087830409</v>
      </c>
    </row>
    <row r="20" spans="1:20" x14ac:dyDescent="0.25">
      <c r="A20" s="44">
        <v>9</v>
      </c>
      <c r="B20" s="44" t="s">
        <v>19</v>
      </c>
      <c r="C20" s="44">
        <v>1</v>
      </c>
      <c r="D20" s="44" t="s">
        <v>20</v>
      </c>
      <c r="E20" s="44">
        <v>700</v>
      </c>
      <c r="F20" s="62">
        <v>120.44145199481767</v>
      </c>
      <c r="G20" s="49">
        <v>4.7911637592932514</v>
      </c>
      <c r="H20" s="49" t="s">
        <v>33</v>
      </c>
      <c r="J20" s="44" t="s">
        <v>61</v>
      </c>
      <c r="K20" s="73">
        <f>6+6-2</f>
        <v>10</v>
      </c>
      <c r="L20" s="46"/>
      <c r="M20" s="46"/>
      <c r="Q20" s="44">
        <v>11</v>
      </c>
      <c r="R20" s="44" t="s">
        <v>19</v>
      </c>
      <c r="S20" s="44" t="s">
        <v>21</v>
      </c>
      <c r="T20" s="59">
        <v>4.8202104911954926</v>
      </c>
    </row>
    <row r="21" spans="1:20" ht="12.75" x14ac:dyDescent="0.25">
      <c r="A21" s="44">
        <v>9</v>
      </c>
      <c r="B21" s="44" t="s">
        <v>19</v>
      </c>
      <c r="C21" s="44">
        <v>2</v>
      </c>
      <c r="D21" s="44" t="s">
        <v>21</v>
      </c>
      <c r="E21" s="44">
        <v>700</v>
      </c>
      <c r="F21" s="62">
        <v>111.71413124627246</v>
      </c>
      <c r="G21" s="49">
        <v>4.7159432087830409</v>
      </c>
      <c r="H21" s="49">
        <f t="shared" si="1"/>
        <v>-7.5220550510210593E-2</v>
      </c>
      <c r="J21" s="60" t="s">
        <v>60</v>
      </c>
      <c r="K21" s="62">
        <f>(1/K20)*SUM(O4:O15)</f>
        <v>1.6568923902598948E-3</v>
      </c>
      <c r="L21" s="46"/>
      <c r="M21" s="46"/>
      <c r="Q21" s="44">
        <v>12</v>
      </c>
      <c r="R21" s="44" t="s">
        <v>19</v>
      </c>
      <c r="S21" s="44" t="s">
        <v>21</v>
      </c>
      <c r="T21" s="59">
        <v>4.702734488023669</v>
      </c>
    </row>
    <row r="22" spans="1:20" x14ac:dyDescent="0.25">
      <c r="A22" s="44">
        <v>10</v>
      </c>
      <c r="B22" s="44" t="s">
        <v>22</v>
      </c>
      <c r="C22" s="44">
        <v>1</v>
      </c>
      <c r="D22" s="44" t="s">
        <v>21</v>
      </c>
      <c r="E22" s="44">
        <v>700</v>
      </c>
      <c r="F22" s="62">
        <v>119.38976332448726</v>
      </c>
      <c r="G22" s="49">
        <v>4.7823934629823297</v>
      </c>
      <c r="H22" s="49" t="s">
        <v>33</v>
      </c>
      <c r="J22" s="46"/>
      <c r="K22" s="46"/>
      <c r="L22" s="46"/>
      <c r="M22" s="46"/>
      <c r="Q22" s="44">
        <v>1</v>
      </c>
      <c r="R22" s="44" t="s">
        <v>22</v>
      </c>
      <c r="S22" s="44" t="s">
        <v>21</v>
      </c>
      <c r="T22" s="59">
        <v>4.7463227430314525</v>
      </c>
    </row>
    <row r="23" spans="1:20" ht="12.75" x14ac:dyDescent="0.25">
      <c r="A23" s="44">
        <v>10</v>
      </c>
      <c r="B23" s="44" t="s">
        <v>22</v>
      </c>
      <c r="C23" s="44">
        <v>2</v>
      </c>
      <c r="D23" s="44" t="s">
        <v>20</v>
      </c>
      <c r="E23" s="44">
        <v>700</v>
      </c>
      <c r="F23" s="62">
        <v>118.91954625567342</v>
      </c>
      <c r="G23" s="49">
        <v>4.7784471825800132</v>
      </c>
      <c r="H23" s="49">
        <f t="shared" si="1"/>
        <v>-3.9462804023164821E-3</v>
      </c>
      <c r="J23" s="44" t="s">
        <v>38</v>
      </c>
      <c r="K23" s="63">
        <f>$K$18/(SQRT($K$21)*SQRT(2/6))</f>
        <v>-0.70074429044504027</v>
      </c>
      <c r="L23" s="63">
        <f>$K$19/(SQRT($K$21)*SQRT(2/6))</f>
        <v>-0.35037214522249183</v>
      </c>
      <c r="M23" s="46"/>
      <c r="N23" s="65" t="s">
        <v>63</v>
      </c>
      <c r="Q23" s="44">
        <v>3</v>
      </c>
      <c r="R23" s="44" t="s">
        <v>22</v>
      </c>
      <c r="S23" s="44" t="s">
        <v>21</v>
      </c>
      <c r="T23" s="59">
        <v>4.7058232350650169</v>
      </c>
    </row>
    <row r="24" spans="1:20" ht="12.75" x14ac:dyDescent="0.25">
      <c r="A24" s="44">
        <v>11</v>
      </c>
      <c r="B24" s="44" t="s">
        <v>19</v>
      </c>
      <c r="C24" s="44">
        <v>1</v>
      </c>
      <c r="D24" s="44" t="s">
        <v>20</v>
      </c>
      <c r="E24" s="44">
        <v>700</v>
      </c>
      <c r="F24" s="62">
        <v>121.25713829492589</v>
      </c>
      <c r="G24" s="49">
        <v>4.7979134006201445</v>
      </c>
      <c r="H24" s="49" t="s">
        <v>33</v>
      </c>
      <c r="J24" s="44" t="s">
        <v>39</v>
      </c>
      <c r="K24" s="63">
        <f>_xlfn.T.INV.2T(0.05,$K$20)</f>
        <v>2.2281388519862744</v>
      </c>
      <c r="L24" s="63">
        <f>_xlfn.T.INV.2T(0.05,$K$20)</f>
        <v>2.2281388519862744</v>
      </c>
      <c r="M24" s="46"/>
      <c r="Q24" s="44">
        <v>6</v>
      </c>
      <c r="R24" s="44" t="s">
        <v>22</v>
      </c>
      <c r="S24" s="44" t="s">
        <v>21</v>
      </c>
      <c r="T24" s="59">
        <v>4.7952564778981808</v>
      </c>
    </row>
    <row r="25" spans="1:20" x14ac:dyDescent="0.25">
      <c r="A25" s="44">
        <v>11</v>
      </c>
      <c r="B25" s="44" t="s">
        <v>19</v>
      </c>
      <c r="C25" s="44">
        <v>2</v>
      </c>
      <c r="D25" s="44" t="s">
        <v>21</v>
      </c>
      <c r="E25" s="44">
        <v>700</v>
      </c>
      <c r="F25" s="62">
        <v>123.99118708640654</v>
      </c>
      <c r="G25" s="49">
        <v>4.8202104911954926</v>
      </c>
      <c r="H25" s="49">
        <f t="shared" si="1"/>
        <v>2.2297090575348122E-2</v>
      </c>
      <c r="J25" s="46"/>
      <c r="K25" s="46"/>
      <c r="L25" s="46"/>
      <c r="M25" s="46"/>
      <c r="Q25" s="44">
        <v>7</v>
      </c>
      <c r="R25" s="44" t="s">
        <v>22</v>
      </c>
      <c r="S25" s="44" t="s">
        <v>21</v>
      </c>
      <c r="T25" s="59">
        <v>4.6949860830043022</v>
      </c>
    </row>
    <row r="26" spans="1:20" x14ac:dyDescent="0.25">
      <c r="A26" s="44">
        <v>12</v>
      </c>
      <c r="B26" s="44" t="s">
        <v>19</v>
      </c>
      <c r="C26" s="44">
        <v>1</v>
      </c>
      <c r="D26" s="44" t="s">
        <v>20</v>
      </c>
      <c r="E26" s="44">
        <v>700</v>
      </c>
      <c r="F26" s="62">
        <v>118.89538064949642</v>
      </c>
      <c r="G26" s="49">
        <v>4.7782439522229057</v>
      </c>
      <c r="H26" s="49" t="s">
        <v>33</v>
      </c>
      <c r="J26" s="44" t="s">
        <v>41</v>
      </c>
      <c r="K26" s="59">
        <f>K24*SQRT($K$21)*SQRT(2/6)</f>
        <v>5.2363513081632243E-2</v>
      </c>
      <c r="L26" s="59">
        <f>L24*SQRT($K$21)*SQRT(2/6)</f>
        <v>5.2363513081632243E-2</v>
      </c>
      <c r="M26" s="46"/>
      <c r="N26" s="65" t="s">
        <v>63</v>
      </c>
      <c r="Q26" s="44">
        <v>8</v>
      </c>
      <c r="R26" s="44" t="s">
        <v>22</v>
      </c>
      <c r="S26" s="44" t="s">
        <v>21</v>
      </c>
      <c r="T26" s="59">
        <v>4.7758062399513896</v>
      </c>
    </row>
    <row r="27" spans="1:20" x14ac:dyDescent="0.25">
      <c r="A27" s="44">
        <v>12</v>
      </c>
      <c r="B27" s="44" t="s">
        <v>19</v>
      </c>
      <c r="C27" s="44">
        <v>2</v>
      </c>
      <c r="D27" s="44" t="s">
        <v>21</v>
      </c>
      <c r="E27" s="44">
        <v>700</v>
      </c>
      <c r="F27" s="62">
        <v>110.24823311422108</v>
      </c>
      <c r="G27" s="49">
        <v>4.702734488023669</v>
      </c>
      <c r="H27" s="49">
        <f>G27-G26</f>
        <v>-7.5509464199236653E-2</v>
      </c>
      <c r="J27" s="44" t="s">
        <v>42</v>
      </c>
      <c r="K27" s="59">
        <f>$K$18-$K$26</f>
        <v>-6.8831711545515054E-2</v>
      </c>
      <c r="L27" s="59">
        <f>$K$19-$L$26</f>
        <v>-6.0597612313572982E-2</v>
      </c>
      <c r="M27" s="46"/>
      <c r="Q27" s="44">
        <v>10</v>
      </c>
      <c r="R27" s="44" t="s">
        <v>22</v>
      </c>
      <c r="S27" s="44" t="s">
        <v>21</v>
      </c>
      <c r="T27" s="59">
        <v>4.7823934629823297</v>
      </c>
    </row>
    <row r="28" spans="1:20" x14ac:dyDescent="0.25">
      <c r="J28" s="44" t="s">
        <v>43</v>
      </c>
      <c r="K28" s="59">
        <f>$K$18+$K$26</f>
        <v>3.5895314617749433E-2</v>
      </c>
      <c r="L28" s="59">
        <f>$K$19+$L$26</f>
        <v>4.4129413849691504E-2</v>
      </c>
    </row>
  </sheetData>
  <sortState ref="Q4:T27">
    <sortCondition ref="S4:S27"/>
    <sortCondition ref="R4:R2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showGridLines="0" workbookViewId="0">
      <selection activeCell="J20" sqref="J20"/>
    </sheetView>
  </sheetViews>
  <sheetFormatPr baseColWidth="10" defaultRowHeight="11.25" x14ac:dyDescent="0.25"/>
  <cols>
    <col min="1" max="7" width="8.85546875" style="42" customWidth="1"/>
    <col min="8" max="8" width="11.42578125" style="42"/>
    <col min="9" max="12" width="9.42578125" style="42" customWidth="1"/>
    <col min="13" max="13" width="7.140625" style="42" customWidth="1"/>
    <col min="14" max="14" width="9.7109375" style="42" customWidth="1"/>
    <col min="15" max="16384" width="11.42578125" style="42"/>
  </cols>
  <sheetData>
    <row r="1" spans="1:14" x14ac:dyDescent="0.25">
      <c r="A1" s="64" t="s">
        <v>44</v>
      </c>
    </row>
    <row r="2" spans="1:14" x14ac:dyDescent="0.25">
      <c r="A2" s="65" t="s">
        <v>45</v>
      </c>
    </row>
    <row r="4" spans="1:14" s="48" customFormat="1" ht="12.75" x14ac:dyDescent="0.25">
      <c r="A4" s="43" t="s">
        <v>3</v>
      </c>
      <c r="B4" s="43" t="s">
        <v>16</v>
      </c>
      <c r="C4" s="43" t="s">
        <v>28</v>
      </c>
      <c r="D4" s="43" t="s">
        <v>2</v>
      </c>
      <c r="E4" s="43" t="s">
        <v>4</v>
      </c>
      <c r="F4" s="43" t="s">
        <v>5</v>
      </c>
      <c r="G4" s="43" t="s">
        <v>29</v>
      </c>
      <c r="I4" s="43" t="s">
        <v>3</v>
      </c>
      <c r="J4" s="43" t="s">
        <v>16</v>
      </c>
      <c r="K4" s="43" t="s">
        <v>2</v>
      </c>
      <c r="L4" s="43" t="s">
        <v>29</v>
      </c>
      <c r="M4" s="43" t="s">
        <v>46</v>
      </c>
      <c r="N4" s="43" t="s">
        <v>49</v>
      </c>
    </row>
    <row r="5" spans="1:14" x14ac:dyDescent="0.25">
      <c r="A5" s="44">
        <v>1</v>
      </c>
      <c r="B5" s="44" t="s">
        <v>22</v>
      </c>
      <c r="C5" s="44">
        <v>1</v>
      </c>
      <c r="D5" s="44" t="s">
        <v>21</v>
      </c>
      <c r="E5" s="44">
        <v>700</v>
      </c>
      <c r="F5" s="62">
        <v>115.16003193243034</v>
      </c>
      <c r="G5" s="49">
        <v>4.7463227430314525</v>
      </c>
      <c r="I5" s="44">
        <v>2</v>
      </c>
      <c r="J5" s="44" t="s">
        <v>19</v>
      </c>
      <c r="K5" s="44" t="s">
        <v>20</v>
      </c>
      <c r="L5" s="62">
        <v>4.781360208002515</v>
      </c>
      <c r="M5" s="59">
        <f>AVERAGE(L5:L10)</f>
        <v>4.7749754152203883</v>
      </c>
      <c r="N5" s="62">
        <f>(L5-$M$5)^2</f>
        <v>4.0765578870698229E-5</v>
      </c>
    </row>
    <row r="6" spans="1:14" x14ac:dyDescent="0.25">
      <c r="A6" s="44">
        <v>2</v>
      </c>
      <c r="B6" s="44" t="s">
        <v>19</v>
      </c>
      <c r="C6" s="44">
        <v>1</v>
      </c>
      <c r="D6" s="44" t="s">
        <v>20</v>
      </c>
      <c r="E6" s="44">
        <v>700</v>
      </c>
      <c r="F6" s="62">
        <v>119.26646696625082</v>
      </c>
      <c r="G6" s="49">
        <v>4.781360208002515</v>
      </c>
      <c r="I6" s="44">
        <v>4</v>
      </c>
      <c r="J6" s="44" t="s">
        <v>19</v>
      </c>
      <c r="K6" s="44" t="s">
        <v>20</v>
      </c>
      <c r="L6" s="62">
        <v>4.700400083255218</v>
      </c>
      <c r="M6" s="44" t="s">
        <v>33</v>
      </c>
      <c r="N6" s="62">
        <f t="shared" ref="N6:N10" si="0">(L6-$M$5)^2</f>
        <v>5.561480137715351E-3</v>
      </c>
    </row>
    <row r="7" spans="1:14" x14ac:dyDescent="0.25">
      <c r="A7" s="44">
        <v>3</v>
      </c>
      <c r="B7" s="44" t="s">
        <v>22</v>
      </c>
      <c r="C7" s="44">
        <v>1</v>
      </c>
      <c r="D7" s="44" t="s">
        <v>21</v>
      </c>
      <c r="E7" s="44">
        <v>700</v>
      </c>
      <c r="F7" s="62">
        <v>110.58928846376821</v>
      </c>
      <c r="G7" s="49">
        <v>4.7058232350650169</v>
      </c>
      <c r="I7" s="44">
        <v>5</v>
      </c>
      <c r="J7" s="44" t="s">
        <v>19</v>
      </c>
      <c r="K7" s="44" t="s">
        <v>20</v>
      </c>
      <c r="L7" s="62">
        <v>4.8007710879282994</v>
      </c>
      <c r="M7" s="44" t="s">
        <v>33</v>
      </c>
      <c r="N7" s="62">
        <f t="shared" si="0"/>
        <v>6.6541673045367297E-4</v>
      </c>
    </row>
    <row r="8" spans="1:14" x14ac:dyDescent="0.25">
      <c r="A8" s="44">
        <v>4</v>
      </c>
      <c r="B8" s="44" t="s">
        <v>19</v>
      </c>
      <c r="C8" s="44">
        <v>1</v>
      </c>
      <c r="D8" s="44" t="s">
        <v>20</v>
      </c>
      <c r="E8" s="44">
        <v>700</v>
      </c>
      <c r="F8" s="62">
        <v>109.99116927538945</v>
      </c>
      <c r="G8" s="49">
        <v>4.700400083255218</v>
      </c>
      <c r="I8" s="44">
        <v>9</v>
      </c>
      <c r="J8" s="44" t="s">
        <v>19</v>
      </c>
      <c r="K8" s="44" t="s">
        <v>20</v>
      </c>
      <c r="L8" s="62">
        <v>4.7911637592932514</v>
      </c>
      <c r="M8" s="44" t="s">
        <v>33</v>
      </c>
      <c r="N8" s="62">
        <f t="shared" si="0"/>
        <v>2.6206248382140446E-4</v>
      </c>
    </row>
    <row r="9" spans="1:14" x14ac:dyDescent="0.25">
      <c r="A9" s="44">
        <v>5</v>
      </c>
      <c r="B9" s="44" t="s">
        <v>19</v>
      </c>
      <c r="C9" s="44">
        <v>1</v>
      </c>
      <c r="D9" s="44" t="s">
        <v>20</v>
      </c>
      <c r="E9" s="44">
        <v>700</v>
      </c>
      <c r="F9" s="62">
        <v>121.60414886775784</v>
      </c>
      <c r="G9" s="49">
        <v>4.8007710879282994</v>
      </c>
      <c r="I9" s="44">
        <v>11</v>
      </c>
      <c r="J9" s="44" t="s">
        <v>19</v>
      </c>
      <c r="K9" s="44" t="s">
        <v>20</v>
      </c>
      <c r="L9" s="62">
        <v>4.7979134006201445</v>
      </c>
      <c r="M9" s="44" t="s">
        <v>33</v>
      </c>
      <c r="N9" s="62">
        <f t="shared" si="0"/>
        <v>5.261511741994296E-4</v>
      </c>
    </row>
    <row r="10" spans="1:14" x14ac:dyDescent="0.25">
      <c r="A10" s="44">
        <v>6</v>
      </c>
      <c r="B10" s="44" t="s">
        <v>22</v>
      </c>
      <c r="C10" s="44">
        <v>1</v>
      </c>
      <c r="D10" s="44" t="s">
        <v>21</v>
      </c>
      <c r="E10" s="44">
        <v>700</v>
      </c>
      <c r="F10" s="62">
        <v>120.93539506171511</v>
      </c>
      <c r="G10" s="49">
        <v>4.7952564778981808</v>
      </c>
      <c r="I10" s="44">
        <v>12</v>
      </c>
      <c r="J10" s="44" t="s">
        <v>19</v>
      </c>
      <c r="K10" s="44" t="s">
        <v>20</v>
      </c>
      <c r="L10" s="62">
        <v>4.7782439522229057</v>
      </c>
      <c r="M10" s="44" t="s">
        <v>33</v>
      </c>
      <c r="N10" s="62">
        <f t="shared" si="0"/>
        <v>1.0683334136825372E-5</v>
      </c>
    </row>
    <row r="11" spans="1:14" x14ac:dyDescent="0.25">
      <c r="A11" s="44">
        <v>7</v>
      </c>
      <c r="B11" s="44" t="s">
        <v>22</v>
      </c>
      <c r="C11" s="44">
        <v>1</v>
      </c>
      <c r="D11" s="44" t="s">
        <v>21</v>
      </c>
      <c r="E11" s="44">
        <v>700</v>
      </c>
      <c r="F11" s="62">
        <v>109.39728614965787</v>
      </c>
      <c r="G11" s="49">
        <v>4.6949860830043022</v>
      </c>
      <c r="I11" s="44">
        <v>1</v>
      </c>
      <c r="J11" s="44" t="s">
        <v>22</v>
      </c>
      <c r="K11" s="44" t="s">
        <v>21</v>
      </c>
      <c r="L11" s="62">
        <v>4.7463227430314525</v>
      </c>
      <c r="M11" s="59">
        <f>AVERAGE(L11:L16)</f>
        <v>4.7500980403221122</v>
      </c>
      <c r="N11" s="62">
        <f>(L11-$M$11)^2</f>
        <v>1.4252869632862693E-5</v>
      </c>
    </row>
    <row r="12" spans="1:14" x14ac:dyDescent="0.25">
      <c r="A12" s="44">
        <v>8</v>
      </c>
      <c r="B12" s="44" t="s">
        <v>22</v>
      </c>
      <c r="C12" s="44">
        <v>1</v>
      </c>
      <c r="D12" s="44" t="s">
        <v>21</v>
      </c>
      <c r="E12" s="44">
        <v>700</v>
      </c>
      <c r="F12" s="62">
        <v>118.60590089858248</v>
      </c>
      <c r="G12" s="49">
        <v>4.7758062399513896</v>
      </c>
      <c r="I12" s="44">
        <v>3</v>
      </c>
      <c r="J12" s="44" t="s">
        <v>22</v>
      </c>
      <c r="K12" s="44" t="s">
        <v>21</v>
      </c>
      <c r="L12" s="62">
        <v>4.7058232350650169</v>
      </c>
      <c r="M12" s="44" t="s">
        <v>33</v>
      </c>
      <c r="N12" s="62">
        <f t="shared" ref="N12:N15" si="1">(L12-$M$11)^2</f>
        <v>1.9602583805537199E-3</v>
      </c>
    </row>
    <row r="13" spans="1:14" x14ac:dyDescent="0.25">
      <c r="A13" s="44">
        <v>9</v>
      </c>
      <c r="B13" s="44" t="s">
        <v>19</v>
      </c>
      <c r="C13" s="44">
        <v>1</v>
      </c>
      <c r="D13" s="44" t="s">
        <v>20</v>
      </c>
      <c r="E13" s="44">
        <v>700</v>
      </c>
      <c r="F13" s="62">
        <v>120.44145199481767</v>
      </c>
      <c r="G13" s="49">
        <v>4.7911637592932514</v>
      </c>
      <c r="I13" s="44">
        <v>6</v>
      </c>
      <c r="J13" s="44" t="s">
        <v>22</v>
      </c>
      <c r="K13" s="44" t="s">
        <v>21</v>
      </c>
      <c r="L13" s="62">
        <v>4.7952564778981808</v>
      </c>
      <c r="M13" s="44" t="s">
        <v>33</v>
      </c>
      <c r="N13" s="62">
        <f t="shared" si="1"/>
        <v>2.0392844843116773E-3</v>
      </c>
    </row>
    <row r="14" spans="1:14" x14ac:dyDescent="0.25">
      <c r="A14" s="44">
        <v>10</v>
      </c>
      <c r="B14" s="44" t="s">
        <v>22</v>
      </c>
      <c r="C14" s="44">
        <v>1</v>
      </c>
      <c r="D14" s="44" t="s">
        <v>21</v>
      </c>
      <c r="E14" s="44">
        <v>700</v>
      </c>
      <c r="F14" s="62">
        <v>119.38976332448726</v>
      </c>
      <c r="G14" s="49">
        <v>4.7823934629823297</v>
      </c>
      <c r="I14" s="44">
        <v>7</v>
      </c>
      <c r="J14" s="44" t="s">
        <v>22</v>
      </c>
      <c r="K14" s="44" t="s">
        <v>21</v>
      </c>
      <c r="L14" s="62">
        <v>4.6949860830043022</v>
      </c>
      <c r="M14" s="44" t="s">
        <v>33</v>
      </c>
      <c r="N14" s="62">
        <f t="shared" si="1"/>
        <v>3.0373278394001161E-3</v>
      </c>
    </row>
    <row r="15" spans="1:14" x14ac:dyDescent="0.25">
      <c r="A15" s="44">
        <v>11</v>
      </c>
      <c r="B15" s="44" t="s">
        <v>19</v>
      </c>
      <c r="C15" s="44">
        <v>1</v>
      </c>
      <c r="D15" s="44" t="s">
        <v>20</v>
      </c>
      <c r="E15" s="44">
        <v>700</v>
      </c>
      <c r="F15" s="62">
        <v>121.25713829492589</v>
      </c>
      <c r="G15" s="49">
        <v>4.7979134006201445</v>
      </c>
      <c r="I15" s="44">
        <v>8</v>
      </c>
      <c r="J15" s="44" t="s">
        <v>22</v>
      </c>
      <c r="K15" s="44" t="s">
        <v>21</v>
      </c>
      <c r="L15" s="62">
        <v>4.7758062399513896</v>
      </c>
      <c r="M15" s="44" t="s">
        <v>33</v>
      </c>
      <c r="N15" s="62">
        <f t="shared" si="1"/>
        <v>6.6091152817877841E-4</v>
      </c>
    </row>
    <row r="16" spans="1:14" x14ac:dyDescent="0.25">
      <c r="A16" s="44">
        <v>12</v>
      </c>
      <c r="B16" s="44" t="s">
        <v>19</v>
      </c>
      <c r="C16" s="44">
        <v>1</v>
      </c>
      <c r="D16" s="44" t="s">
        <v>20</v>
      </c>
      <c r="E16" s="44">
        <v>700</v>
      </c>
      <c r="F16" s="62">
        <v>118.89538064949642</v>
      </c>
      <c r="G16" s="49">
        <v>4.7782439522229057</v>
      </c>
      <c r="I16" s="44">
        <v>10</v>
      </c>
      <c r="J16" s="44" t="s">
        <v>22</v>
      </c>
      <c r="K16" s="44" t="s">
        <v>21</v>
      </c>
      <c r="L16" s="62">
        <v>4.7823934629823297</v>
      </c>
      <c r="M16" s="44" t="s">
        <v>33</v>
      </c>
      <c r="N16" s="62">
        <f>(L16-$M$11)^2</f>
        <v>1.0429943248020871E-3</v>
      </c>
    </row>
    <row r="20" spans="9:12" x14ac:dyDescent="0.25">
      <c r="I20" s="44" t="s">
        <v>47</v>
      </c>
      <c r="J20" s="59">
        <f>M11-M5</f>
        <v>-2.4877374898276017E-2</v>
      </c>
    </row>
    <row r="21" spans="9:12" x14ac:dyDescent="0.25">
      <c r="I21" s="44" t="s">
        <v>48</v>
      </c>
      <c r="J21" s="44">
        <f>6+6-2</f>
        <v>10</v>
      </c>
    </row>
    <row r="22" spans="9:12" ht="12.75" x14ac:dyDescent="0.25">
      <c r="I22" s="44" t="s">
        <v>50</v>
      </c>
      <c r="J22" s="62">
        <f>(1/$J$21)*SUM($N$5:$N$16)</f>
        <v>1.5821588866076625E-3</v>
      </c>
    </row>
    <row r="23" spans="9:12" x14ac:dyDescent="0.25">
      <c r="I23" s="44" t="s">
        <v>51</v>
      </c>
      <c r="J23" s="62">
        <f>J22*(2/6)</f>
        <v>5.2738629553588745E-4</v>
      </c>
    </row>
    <row r="25" spans="9:12" ht="12.75" x14ac:dyDescent="0.25">
      <c r="I25" s="44" t="s">
        <v>38</v>
      </c>
      <c r="J25" s="63">
        <f>J20/(SQRT(J22)*SQRT(2/6))</f>
        <v>-1.0832785178335809</v>
      </c>
    </row>
    <row r="26" spans="9:12" ht="12.75" x14ac:dyDescent="0.25">
      <c r="I26" s="44" t="s">
        <v>39</v>
      </c>
      <c r="J26" s="63">
        <f>_xlfn.T.INV.2T(0.05,10)</f>
        <v>2.2281388519862744</v>
      </c>
      <c r="L26" s="42" t="s">
        <v>52</v>
      </c>
    </row>
    <row r="28" spans="9:12" x14ac:dyDescent="0.25">
      <c r="I28" s="44" t="s">
        <v>41</v>
      </c>
      <c r="J28" s="59">
        <f>J26*SQRT(J22)*SQRT(2/6)</f>
        <v>5.1168969599000552E-2</v>
      </c>
      <c r="L28" s="42" t="s">
        <v>52</v>
      </c>
    </row>
    <row r="29" spans="9:12" x14ac:dyDescent="0.25">
      <c r="I29" s="44" t="s">
        <v>42</v>
      </c>
      <c r="J29" s="59">
        <f>$J$20-J28</f>
        <v>-7.6046344497276569E-2</v>
      </c>
    </row>
    <row r="30" spans="9:12" x14ac:dyDescent="0.25">
      <c r="I30" s="44" t="s">
        <v>43</v>
      </c>
      <c r="J30" s="59">
        <f>$J$20+$J$28</f>
        <v>2.6291594700724535E-2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workbookViewId="0">
      <selection activeCell="N4" sqref="N4"/>
    </sheetView>
  </sheetViews>
  <sheetFormatPr baseColWidth="10" defaultColWidth="9.42578125" defaultRowHeight="11.25" x14ac:dyDescent="0.2"/>
  <cols>
    <col min="1" max="16384" width="9.42578125" style="2"/>
  </cols>
  <sheetData>
    <row r="1" spans="1:14" x14ac:dyDescent="0.2">
      <c r="A1" s="55" t="s">
        <v>64</v>
      </c>
    </row>
    <row r="3" spans="1:14" s="1" customFormat="1" x14ac:dyDescent="0.2">
      <c r="A3" s="53" t="s">
        <v>3</v>
      </c>
      <c r="B3" s="53" t="s">
        <v>16</v>
      </c>
      <c r="C3" s="53" t="s">
        <v>28</v>
      </c>
      <c r="D3" s="53" t="s">
        <v>2</v>
      </c>
      <c r="E3" s="53" t="s">
        <v>4</v>
      </c>
      <c r="F3" s="53" t="s">
        <v>5</v>
      </c>
      <c r="G3" s="53" t="s">
        <v>29</v>
      </c>
      <c r="H3" s="53" t="s">
        <v>65</v>
      </c>
      <c r="J3" s="53" t="s">
        <v>28</v>
      </c>
      <c r="K3" s="53" t="s">
        <v>16</v>
      </c>
      <c r="L3" s="53" t="s">
        <v>65</v>
      </c>
      <c r="M3" s="53" t="s">
        <v>67</v>
      </c>
      <c r="N3" s="53" t="s">
        <v>68</v>
      </c>
    </row>
    <row r="4" spans="1:14" x14ac:dyDescent="0.2">
      <c r="A4" s="50">
        <v>2</v>
      </c>
      <c r="B4" s="50" t="s">
        <v>19</v>
      </c>
      <c r="C4" s="50">
        <v>1</v>
      </c>
      <c r="D4" s="50" t="s">
        <v>20</v>
      </c>
      <c r="E4" s="50">
        <v>700</v>
      </c>
      <c r="F4" s="51">
        <v>119.26646696625082</v>
      </c>
      <c r="G4" s="52">
        <v>4.781360208002515</v>
      </c>
      <c r="H4" s="52">
        <v>4.7749754152203883</v>
      </c>
      <c r="J4" s="50">
        <v>1</v>
      </c>
      <c r="K4" s="50" t="s">
        <v>19</v>
      </c>
      <c r="L4" s="52">
        <v>4.7749754152203883</v>
      </c>
      <c r="M4" s="52">
        <f>L6-L4</f>
        <v>-2.3327251129309445E-2</v>
      </c>
      <c r="N4" s="52">
        <f>(M4+M6)</f>
        <v>-3.0186303794737412E-2</v>
      </c>
    </row>
    <row r="5" spans="1:14" x14ac:dyDescent="0.2">
      <c r="A5" s="50">
        <v>4</v>
      </c>
      <c r="B5" s="50" t="s">
        <v>19</v>
      </c>
      <c r="C5" s="50">
        <v>1</v>
      </c>
      <c r="D5" s="50" t="s">
        <v>20</v>
      </c>
      <c r="E5" s="50">
        <v>700</v>
      </c>
      <c r="F5" s="51">
        <v>109.99116927538945</v>
      </c>
      <c r="G5" s="52">
        <v>4.700400083255218</v>
      </c>
      <c r="H5" s="50" t="s">
        <v>66</v>
      </c>
      <c r="J5" s="50">
        <v>1</v>
      </c>
      <c r="K5" s="50" t="s">
        <v>22</v>
      </c>
      <c r="L5" s="52">
        <v>4.7500980403221122</v>
      </c>
      <c r="M5" s="50" t="s">
        <v>66</v>
      </c>
      <c r="N5" s="50" t="s">
        <v>66</v>
      </c>
    </row>
    <row r="6" spans="1:14" x14ac:dyDescent="0.2">
      <c r="A6" s="50">
        <v>5</v>
      </c>
      <c r="B6" s="50" t="s">
        <v>19</v>
      </c>
      <c r="C6" s="50">
        <v>1</v>
      </c>
      <c r="D6" s="50" t="s">
        <v>20</v>
      </c>
      <c r="E6" s="50">
        <v>700</v>
      </c>
      <c r="F6" s="51">
        <v>121.60414886775784</v>
      </c>
      <c r="G6" s="52">
        <v>4.8007710879282994</v>
      </c>
      <c r="H6" s="50" t="s">
        <v>66</v>
      </c>
      <c r="J6" s="50">
        <v>2</v>
      </c>
      <c r="K6" s="50" t="s">
        <v>19</v>
      </c>
      <c r="L6" s="52">
        <v>4.7516481640910788</v>
      </c>
      <c r="M6" s="52">
        <f>L7-L5</f>
        <v>-6.8590526654279671E-3</v>
      </c>
      <c r="N6" s="50" t="s">
        <v>66</v>
      </c>
    </row>
    <row r="7" spans="1:14" x14ac:dyDescent="0.2">
      <c r="A7" s="50">
        <v>9</v>
      </c>
      <c r="B7" s="50" t="s">
        <v>19</v>
      </c>
      <c r="C7" s="50">
        <v>1</v>
      </c>
      <c r="D7" s="50" t="s">
        <v>20</v>
      </c>
      <c r="E7" s="50">
        <v>700</v>
      </c>
      <c r="F7" s="51">
        <v>120.44145199481767</v>
      </c>
      <c r="G7" s="52">
        <v>4.7911637592932514</v>
      </c>
      <c r="H7" s="50" t="s">
        <v>66</v>
      </c>
      <c r="J7" s="50">
        <v>2</v>
      </c>
      <c r="K7" s="50" t="s">
        <v>22</v>
      </c>
      <c r="L7" s="52">
        <v>4.7432389876566843</v>
      </c>
      <c r="M7" s="50" t="s">
        <v>66</v>
      </c>
      <c r="N7" s="50" t="s">
        <v>66</v>
      </c>
    </row>
    <row r="8" spans="1:14" x14ac:dyDescent="0.2">
      <c r="A8" s="50">
        <v>11</v>
      </c>
      <c r="B8" s="50" t="s">
        <v>19</v>
      </c>
      <c r="C8" s="50">
        <v>1</v>
      </c>
      <c r="D8" s="50" t="s">
        <v>20</v>
      </c>
      <c r="E8" s="50">
        <v>700</v>
      </c>
      <c r="F8" s="51">
        <v>121.25713829492589</v>
      </c>
      <c r="G8" s="52">
        <v>4.7979134006201445</v>
      </c>
      <c r="H8" s="50" t="s">
        <v>66</v>
      </c>
    </row>
    <row r="9" spans="1:14" x14ac:dyDescent="0.2">
      <c r="A9" s="50">
        <v>12</v>
      </c>
      <c r="B9" s="50" t="s">
        <v>19</v>
      </c>
      <c r="C9" s="50">
        <v>1</v>
      </c>
      <c r="D9" s="50" t="s">
        <v>20</v>
      </c>
      <c r="E9" s="50">
        <v>700</v>
      </c>
      <c r="F9" s="51">
        <v>118.89538064949642</v>
      </c>
      <c r="G9" s="52">
        <v>4.7782439522229057</v>
      </c>
      <c r="H9" s="50" t="s">
        <v>66</v>
      </c>
      <c r="J9" s="50" t="s">
        <v>48</v>
      </c>
      <c r="K9" s="50">
        <v>10</v>
      </c>
    </row>
    <row r="10" spans="1:14" ht="12.75" x14ac:dyDescent="0.2">
      <c r="A10" s="50">
        <v>1</v>
      </c>
      <c r="B10" s="50" t="s">
        <v>22</v>
      </c>
      <c r="C10" s="50">
        <v>1</v>
      </c>
      <c r="D10" s="50" t="s">
        <v>21</v>
      </c>
      <c r="E10" s="50">
        <v>700</v>
      </c>
      <c r="F10" s="51">
        <v>115.16003193243034</v>
      </c>
      <c r="G10" s="52">
        <v>4.7463227430314525</v>
      </c>
      <c r="H10" s="52">
        <v>4.7500980403221122</v>
      </c>
      <c r="J10" s="74" t="s">
        <v>38</v>
      </c>
      <c r="K10" s="58">
        <f>N4/(SQRT('4'!$K$21)*SQRT(2/6))</f>
        <v>-1.2844683697608505</v>
      </c>
    </row>
    <row r="11" spans="1:14" ht="12.75" x14ac:dyDescent="0.2">
      <c r="A11" s="50">
        <v>3</v>
      </c>
      <c r="B11" s="50" t="s">
        <v>22</v>
      </c>
      <c r="C11" s="50">
        <v>1</v>
      </c>
      <c r="D11" s="50" t="s">
        <v>21</v>
      </c>
      <c r="E11" s="50">
        <v>700</v>
      </c>
      <c r="F11" s="51">
        <v>110.58928846376821</v>
      </c>
      <c r="G11" s="52">
        <v>4.7058232350650169</v>
      </c>
      <c r="H11" s="50" t="s">
        <v>66</v>
      </c>
      <c r="J11" s="44" t="s">
        <v>39</v>
      </c>
      <c r="K11" s="63">
        <f>_xlfn.T.INV.2T(0.05,$K$9)</f>
        <v>2.2281388519862744</v>
      </c>
      <c r="M11" s="2" t="s">
        <v>63</v>
      </c>
    </row>
    <row r="12" spans="1:14" x14ac:dyDescent="0.2">
      <c r="A12" s="50">
        <v>6</v>
      </c>
      <c r="B12" s="50" t="s">
        <v>22</v>
      </c>
      <c r="C12" s="50">
        <v>1</v>
      </c>
      <c r="D12" s="50" t="s">
        <v>21</v>
      </c>
      <c r="E12" s="50">
        <v>700</v>
      </c>
      <c r="F12" s="51">
        <v>120.93539506171511</v>
      </c>
      <c r="G12" s="52">
        <v>4.7952564778981808</v>
      </c>
      <c r="H12" s="50" t="s">
        <v>66</v>
      </c>
    </row>
    <row r="13" spans="1:14" x14ac:dyDescent="0.2">
      <c r="A13" s="50">
        <v>7</v>
      </c>
      <c r="B13" s="50" t="s">
        <v>22</v>
      </c>
      <c r="C13" s="50">
        <v>1</v>
      </c>
      <c r="D13" s="50" t="s">
        <v>21</v>
      </c>
      <c r="E13" s="50">
        <v>700</v>
      </c>
      <c r="F13" s="51">
        <v>109.39728614965787</v>
      </c>
      <c r="G13" s="52">
        <v>4.6949860830043022</v>
      </c>
      <c r="H13" s="50" t="s">
        <v>66</v>
      </c>
      <c r="J13" s="50" t="s">
        <v>41</v>
      </c>
      <c r="K13" s="75">
        <f>K11*SQRT('4'!$K$21)*SQRT(2/6)</f>
        <v>5.2363513081632243E-2</v>
      </c>
    </row>
    <row r="14" spans="1:14" x14ac:dyDescent="0.2">
      <c r="A14" s="50">
        <v>8</v>
      </c>
      <c r="B14" s="50" t="s">
        <v>22</v>
      </c>
      <c r="C14" s="50">
        <v>1</v>
      </c>
      <c r="D14" s="50" t="s">
        <v>21</v>
      </c>
      <c r="E14" s="50">
        <v>700</v>
      </c>
      <c r="F14" s="51">
        <v>118.60590089858248</v>
      </c>
      <c r="G14" s="52">
        <v>4.7758062399513896</v>
      </c>
      <c r="H14" s="50" t="s">
        <v>66</v>
      </c>
      <c r="J14" s="50" t="s">
        <v>42</v>
      </c>
      <c r="K14" s="58">
        <f>$N$4-$K$13</f>
        <v>-8.2549816876369655E-2</v>
      </c>
    </row>
    <row r="15" spans="1:14" x14ac:dyDescent="0.2">
      <c r="A15" s="50">
        <v>10</v>
      </c>
      <c r="B15" s="50" t="s">
        <v>22</v>
      </c>
      <c r="C15" s="50">
        <v>1</v>
      </c>
      <c r="D15" s="50" t="s">
        <v>21</v>
      </c>
      <c r="E15" s="50">
        <v>700</v>
      </c>
      <c r="F15" s="51">
        <v>119.38976332448726</v>
      </c>
      <c r="G15" s="52">
        <v>4.7823934629823297</v>
      </c>
      <c r="H15" s="50" t="s">
        <v>66</v>
      </c>
      <c r="J15" s="50" t="s">
        <v>43</v>
      </c>
      <c r="K15" s="58">
        <f>$N$4+$K$13</f>
        <v>2.2177209286894831E-2</v>
      </c>
      <c r="M15" s="2" t="s">
        <v>63</v>
      </c>
    </row>
    <row r="16" spans="1:14" x14ac:dyDescent="0.2">
      <c r="A16" s="50">
        <v>2</v>
      </c>
      <c r="B16" s="50" t="s">
        <v>19</v>
      </c>
      <c r="C16" s="50">
        <v>2</v>
      </c>
      <c r="D16" s="50" t="s">
        <v>21</v>
      </c>
      <c r="E16" s="50">
        <v>700</v>
      </c>
      <c r="F16" s="51">
        <v>119.73073317737918</v>
      </c>
      <c r="G16" s="52">
        <v>4.7852453312995724</v>
      </c>
      <c r="H16" s="52">
        <v>4.7516481640910788</v>
      </c>
    </row>
    <row r="17" spans="1:8" x14ac:dyDescent="0.2">
      <c r="A17" s="50">
        <v>4</v>
      </c>
      <c r="B17" s="50" t="s">
        <v>19</v>
      </c>
      <c r="C17" s="50">
        <v>2</v>
      </c>
      <c r="D17" s="50" t="s">
        <v>21</v>
      </c>
      <c r="E17" s="50">
        <v>700</v>
      </c>
      <c r="F17" s="51">
        <v>105.93219556744117</v>
      </c>
      <c r="G17" s="52">
        <v>4.6627992249813692</v>
      </c>
      <c r="H17" s="50" t="s">
        <v>66</v>
      </c>
    </row>
    <row r="18" spans="1:8" x14ac:dyDescent="0.2">
      <c r="A18" s="50">
        <v>5</v>
      </c>
      <c r="B18" s="50" t="s">
        <v>19</v>
      </c>
      <c r="C18" s="50">
        <v>2</v>
      </c>
      <c r="D18" s="50" t="s">
        <v>21</v>
      </c>
      <c r="E18" s="50">
        <v>700</v>
      </c>
      <c r="F18" s="51">
        <v>124.3321035941759</v>
      </c>
      <c r="G18" s="52">
        <v>4.8229562402633279</v>
      </c>
      <c r="H18" s="50" t="s">
        <v>66</v>
      </c>
    </row>
    <row r="19" spans="1:8" x14ac:dyDescent="0.2">
      <c r="A19" s="50">
        <v>9</v>
      </c>
      <c r="B19" s="50" t="s">
        <v>19</v>
      </c>
      <c r="C19" s="50">
        <v>2</v>
      </c>
      <c r="D19" s="50" t="s">
        <v>21</v>
      </c>
      <c r="E19" s="50">
        <v>700</v>
      </c>
      <c r="F19" s="51">
        <v>111.71413124627246</v>
      </c>
      <c r="G19" s="52">
        <v>4.7159432087830409</v>
      </c>
      <c r="H19" s="50" t="s">
        <v>66</v>
      </c>
    </row>
    <row r="20" spans="1:8" x14ac:dyDescent="0.2">
      <c r="A20" s="50">
        <v>11</v>
      </c>
      <c r="B20" s="50" t="s">
        <v>19</v>
      </c>
      <c r="C20" s="50">
        <v>2</v>
      </c>
      <c r="D20" s="50" t="s">
        <v>21</v>
      </c>
      <c r="E20" s="50">
        <v>700</v>
      </c>
      <c r="F20" s="51">
        <v>123.99118708640654</v>
      </c>
      <c r="G20" s="52">
        <v>4.8202104911954926</v>
      </c>
      <c r="H20" s="50" t="s">
        <v>66</v>
      </c>
    </row>
    <row r="21" spans="1:8" x14ac:dyDescent="0.2">
      <c r="A21" s="50">
        <v>12</v>
      </c>
      <c r="B21" s="50" t="s">
        <v>19</v>
      </c>
      <c r="C21" s="50">
        <v>2</v>
      </c>
      <c r="D21" s="50" t="s">
        <v>21</v>
      </c>
      <c r="E21" s="50">
        <v>700</v>
      </c>
      <c r="F21" s="51">
        <v>110.24823311422108</v>
      </c>
      <c r="G21" s="52">
        <v>4.702734488023669</v>
      </c>
      <c r="H21" s="50" t="s">
        <v>66</v>
      </c>
    </row>
    <row r="22" spans="1:8" x14ac:dyDescent="0.2">
      <c r="A22" s="50">
        <v>1</v>
      </c>
      <c r="B22" s="50" t="s">
        <v>22</v>
      </c>
      <c r="C22" s="50">
        <v>2</v>
      </c>
      <c r="D22" s="50" t="s">
        <v>20</v>
      </c>
      <c r="E22" s="50">
        <v>700</v>
      </c>
      <c r="F22" s="51">
        <v>115.78753944801063</v>
      </c>
      <c r="G22" s="52">
        <v>4.7517569552732599</v>
      </c>
      <c r="H22" s="52">
        <v>4.7432389876566843</v>
      </c>
    </row>
    <row r="23" spans="1:8" x14ac:dyDescent="0.2">
      <c r="A23" s="50">
        <v>3</v>
      </c>
      <c r="B23" s="50" t="s">
        <v>22</v>
      </c>
      <c r="C23" s="50">
        <v>2</v>
      </c>
      <c r="D23" s="50" t="s">
        <v>20</v>
      </c>
      <c r="E23" s="50">
        <v>700</v>
      </c>
      <c r="F23" s="51">
        <v>112.32406538265442</v>
      </c>
      <c r="G23" s="52">
        <v>4.7213881342686301</v>
      </c>
      <c r="H23" s="50" t="s">
        <v>66</v>
      </c>
    </row>
    <row r="24" spans="1:8" x14ac:dyDescent="0.2">
      <c r="A24" s="50">
        <v>6</v>
      </c>
      <c r="B24" s="50" t="s">
        <v>22</v>
      </c>
      <c r="C24" s="50">
        <v>2</v>
      </c>
      <c r="D24" s="50" t="s">
        <v>20</v>
      </c>
      <c r="E24" s="50">
        <v>700</v>
      </c>
      <c r="F24" s="51">
        <v>125.03927041578136</v>
      </c>
      <c r="G24" s="52">
        <v>4.8286278512895873</v>
      </c>
      <c r="H24" s="50" t="s">
        <v>66</v>
      </c>
    </row>
    <row r="25" spans="1:8" x14ac:dyDescent="0.2">
      <c r="A25" s="50">
        <v>7</v>
      </c>
      <c r="B25" s="50" t="s">
        <v>22</v>
      </c>
      <c r="C25" s="50">
        <v>2</v>
      </c>
      <c r="D25" s="50" t="s">
        <v>20</v>
      </c>
      <c r="E25" s="50">
        <v>700</v>
      </c>
      <c r="F25" s="51">
        <v>106.53580113799599</v>
      </c>
      <c r="G25" s="52">
        <v>4.6684810895802071</v>
      </c>
      <c r="H25" s="50" t="s">
        <v>66</v>
      </c>
    </row>
    <row r="26" spans="1:8" x14ac:dyDescent="0.2">
      <c r="A26" s="50">
        <v>8</v>
      </c>
      <c r="B26" s="50" t="s">
        <v>22</v>
      </c>
      <c r="C26" s="50">
        <v>2</v>
      </c>
      <c r="D26" s="50" t="s">
        <v>20</v>
      </c>
      <c r="E26" s="50">
        <v>700</v>
      </c>
      <c r="F26" s="51">
        <v>111.13355907868316</v>
      </c>
      <c r="G26" s="52">
        <v>4.7107327129484089</v>
      </c>
      <c r="H26" s="50" t="s">
        <v>66</v>
      </c>
    </row>
    <row r="27" spans="1:8" x14ac:dyDescent="0.2">
      <c r="A27" s="50">
        <v>10</v>
      </c>
      <c r="B27" s="50" t="s">
        <v>22</v>
      </c>
      <c r="C27" s="50">
        <v>2</v>
      </c>
      <c r="D27" s="50" t="s">
        <v>20</v>
      </c>
      <c r="E27" s="50">
        <v>700</v>
      </c>
      <c r="F27" s="51">
        <v>118.91954625567342</v>
      </c>
      <c r="G27" s="52">
        <v>4.7784471825800132</v>
      </c>
      <c r="H27" s="50" t="s">
        <v>66</v>
      </c>
    </row>
  </sheetData>
  <sortState ref="J4:L7">
    <sortCondition ref="J4:J7"/>
    <sortCondition ref="K4:K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"/>
  <sheetViews>
    <sheetView showGridLines="0" tabSelected="1" workbookViewId="0">
      <selection activeCell="C11" sqref="C11"/>
    </sheetView>
  </sheetViews>
  <sheetFormatPr baseColWidth="10" defaultRowHeight="11.25" x14ac:dyDescent="0.25"/>
  <cols>
    <col min="1" max="16384" width="11.42578125" style="42"/>
  </cols>
  <sheetData>
    <row r="4" spans="2:6" x14ac:dyDescent="0.25">
      <c r="C4" s="42" t="s">
        <v>72</v>
      </c>
      <c r="D4" s="42" t="s">
        <v>41</v>
      </c>
      <c r="E4" s="42" t="s">
        <v>42</v>
      </c>
      <c r="F4" s="42" t="s">
        <v>43</v>
      </c>
    </row>
    <row r="5" spans="2:6" x14ac:dyDescent="0.25">
      <c r="B5" s="42" t="s">
        <v>70</v>
      </c>
      <c r="C5" s="79">
        <v>-3.3286551332670555E-2</v>
      </c>
      <c r="D5" s="79">
        <v>0.12303866442071595</v>
      </c>
      <c r="E5" s="79">
        <v>-0.15632521575338651</v>
      </c>
      <c r="F5" s="79">
        <v>8.9752113088045399E-2</v>
      </c>
    </row>
    <row r="6" spans="2:6" x14ac:dyDescent="0.25">
      <c r="B6" s="42" t="s">
        <v>71</v>
      </c>
      <c r="C6" s="79">
        <v>-1.6468198463882811E-2</v>
      </c>
      <c r="D6" s="79">
        <v>0.12303866442071595</v>
      </c>
      <c r="E6" s="79">
        <v>-0.15632521575338651</v>
      </c>
      <c r="F6" s="79">
        <v>8.9752113088045399E-2</v>
      </c>
    </row>
    <row r="7" spans="2:6" x14ac:dyDescent="0.25">
      <c r="B7" s="42" t="s">
        <v>28</v>
      </c>
      <c r="C7" s="79">
        <v>-3.0186303794737412E-2</v>
      </c>
      <c r="D7" s="79">
        <v>5.2363513081632243E-2</v>
      </c>
      <c r="E7" s="79">
        <v>-8.2549816876369655E-2</v>
      </c>
      <c r="F7" s="79">
        <v>2.2177209286894831E-2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DATA</vt:lpstr>
      <vt:lpstr>Aleat.</vt:lpstr>
      <vt:lpstr>1</vt:lpstr>
      <vt:lpstr>2</vt:lpstr>
      <vt:lpstr>3</vt:lpstr>
      <vt:lpstr>4</vt:lpstr>
      <vt:lpstr>5</vt:lpstr>
      <vt:lpstr>6</vt:lpstr>
      <vt:lpstr>Hoja1</vt:lpstr>
      <vt:lpstr>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Parra G.</dc:creator>
  <cp:lastModifiedBy>Daniel S. Parra G.</cp:lastModifiedBy>
  <dcterms:created xsi:type="dcterms:W3CDTF">2018-09-23T01:51:38Z</dcterms:created>
  <dcterms:modified xsi:type="dcterms:W3CDTF">2018-09-27T20:03:50Z</dcterms:modified>
</cp:coreProperties>
</file>