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Dropbox\Jaracohe - Daniela\Heurística GMOP\HeuristicaSimple\"/>
    </mc:Choice>
  </mc:AlternateContent>
  <bookViews>
    <workbookView minimized="1" xWindow="0" yWindow="0" windowWidth="16380" windowHeight="8190" tabRatio="443"/>
  </bookViews>
  <sheets>
    <sheet name="Planteamiento" sheetId="1" r:id="rId1"/>
    <sheet name="Nivel 1" sheetId="2" r:id="rId2"/>
    <sheet name="Nivel 2 Opc CA" sheetId="3" r:id="rId3"/>
    <sheet name="Hoja3" sheetId="4" r:id="rId4"/>
    <sheet name="Tests fresh" sheetId="5" r:id="rId5"/>
  </sheets>
  <calcPr calcId="152511"/>
</workbook>
</file>

<file path=xl/calcChain.xml><?xml version="1.0" encoding="utf-8"?>
<calcChain xmlns="http://schemas.openxmlformats.org/spreadsheetml/2006/main">
  <c r="I7" i="1" l="1"/>
  <c r="C32" i="1" a="1"/>
  <c r="C32" i="1" s="1"/>
  <c r="G17" i="1"/>
  <c r="G16" i="1" s="1"/>
  <c r="F17" i="1"/>
  <c r="F16" i="1" s="1"/>
  <c r="F18" i="1" s="1"/>
  <c r="F35" i="1" l="1"/>
  <c r="F34" i="1"/>
  <c r="F32" i="1"/>
  <c r="E35" i="1"/>
  <c r="E34" i="1"/>
  <c r="E32" i="1"/>
  <c r="D35" i="1"/>
  <c r="D34" i="1"/>
  <c r="D33" i="1"/>
  <c r="D32" i="1"/>
  <c r="F33" i="1"/>
  <c r="E33" i="1"/>
  <c r="C35" i="1"/>
  <c r="C34" i="1"/>
  <c r="C33" i="1"/>
  <c r="G18" i="1"/>
  <c r="G15" i="1" s="1"/>
  <c r="F15" i="1"/>
  <c r="A46" i="5" l="1"/>
  <c r="B46" i="5"/>
  <c r="D46" i="5"/>
  <c r="E46" i="5"/>
  <c r="F46" i="5"/>
  <c r="G46" i="5"/>
  <c r="H46" i="5"/>
  <c r="I46" i="5"/>
  <c r="J46" i="5"/>
  <c r="C46" i="5"/>
  <c r="T18" i="5" l="1"/>
  <c r="R18" i="5"/>
  <c r="P18" i="5"/>
  <c r="T17" i="5"/>
  <c r="S17" i="5"/>
  <c r="R17" i="5"/>
  <c r="U17" i="5" s="1"/>
  <c r="P17" i="5"/>
  <c r="U16" i="5"/>
  <c r="T16" i="5"/>
  <c r="R16" i="5"/>
  <c r="P16" i="5"/>
  <c r="S16" i="5" s="1"/>
  <c r="T15" i="5"/>
  <c r="R15" i="5"/>
  <c r="U15" i="5" s="1"/>
  <c r="P15" i="5"/>
  <c r="S15" i="5" s="1"/>
  <c r="R14" i="5"/>
  <c r="U14" i="5" s="1"/>
  <c r="Q14" i="5"/>
  <c r="P14" i="5"/>
  <c r="S14" i="5" s="1"/>
  <c r="U13" i="5"/>
  <c r="R13" i="5"/>
  <c r="Q13" i="5"/>
  <c r="T13" i="5" s="1"/>
  <c r="P13" i="5"/>
  <c r="S13" i="5" s="1"/>
  <c r="S12" i="5"/>
  <c r="R12" i="5"/>
  <c r="U12" i="5" s="1"/>
  <c r="Q12" i="5"/>
  <c r="T12" i="5" s="1"/>
  <c r="P12" i="5"/>
  <c r="O12" i="5"/>
  <c r="P11" i="5" s="1"/>
  <c r="S11" i="5" s="1"/>
  <c r="Q11" i="5"/>
  <c r="T11" i="5" s="1"/>
  <c r="T10" i="5"/>
  <c r="R10" i="5"/>
  <c r="U10" i="5" s="1"/>
  <c r="Q10" i="5"/>
  <c r="P10" i="5"/>
  <c r="S10" i="5" s="1"/>
  <c r="R9" i="5"/>
  <c r="U9" i="5" s="1"/>
  <c r="Q9" i="5"/>
  <c r="T9" i="5" s="1"/>
  <c r="P9" i="5"/>
  <c r="S9" i="5" s="1"/>
  <c r="L33" i="5"/>
  <c r="I30" i="5"/>
  <c r="I31" i="5"/>
  <c r="I32" i="5"/>
  <c r="I33" i="5"/>
  <c r="I34" i="5"/>
  <c r="I35" i="5"/>
  <c r="I37" i="5"/>
  <c r="I38" i="5"/>
  <c r="I29" i="5"/>
  <c r="H38" i="5"/>
  <c r="H30" i="5"/>
  <c r="H31" i="5"/>
  <c r="H32" i="5"/>
  <c r="H33" i="5"/>
  <c r="H34" i="5"/>
  <c r="H35" i="5"/>
  <c r="H36" i="5"/>
  <c r="H29" i="5"/>
  <c r="G30" i="5"/>
  <c r="G31" i="5"/>
  <c r="G32" i="5"/>
  <c r="G33" i="5"/>
  <c r="G34" i="5"/>
  <c r="G35" i="5"/>
  <c r="G36" i="5"/>
  <c r="F31" i="5"/>
  <c r="F32" i="5"/>
  <c r="F33" i="5"/>
  <c r="F34" i="5"/>
  <c r="F35" i="5"/>
  <c r="F36" i="5"/>
  <c r="F37" i="5"/>
  <c r="F29" i="5"/>
  <c r="K23" i="5"/>
  <c r="B12" i="5"/>
  <c r="K13" i="5" s="1"/>
  <c r="J23" i="5" s="1"/>
  <c r="E32" i="5" s="1"/>
  <c r="H9" i="5"/>
  <c r="G13" i="5"/>
  <c r="G15" i="5"/>
  <c r="G16" i="5"/>
  <c r="G17" i="5"/>
  <c r="G18" i="5"/>
  <c r="E10" i="5"/>
  <c r="H10" i="5" s="1"/>
  <c r="E11" i="5"/>
  <c r="E12" i="5"/>
  <c r="H12" i="5" s="1"/>
  <c r="E13" i="5"/>
  <c r="H13" i="5" s="1"/>
  <c r="E14" i="5"/>
  <c r="H14" i="5" s="1"/>
  <c r="E15" i="5"/>
  <c r="H15" i="5" s="1"/>
  <c r="E16" i="5"/>
  <c r="H16" i="5" s="1"/>
  <c r="E17" i="5"/>
  <c r="H17" i="5" s="1"/>
  <c r="E18" i="5"/>
  <c r="E9" i="5"/>
  <c r="D10" i="5"/>
  <c r="G10" i="5" s="1"/>
  <c r="D11" i="5"/>
  <c r="G11" i="5" s="1"/>
  <c r="D12" i="5"/>
  <c r="G12" i="5" s="1"/>
  <c r="D13" i="5"/>
  <c r="D14" i="5"/>
  <c r="D9" i="5"/>
  <c r="G9" i="5" s="1"/>
  <c r="C17" i="5"/>
  <c r="F17" i="5" s="1"/>
  <c r="C18" i="5"/>
  <c r="C12" i="5"/>
  <c r="F12" i="5" s="1"/>
  <c r="C13" i="5"/>
  <c r="F13" i="5" s="1"/>
  <c r="C14" i="5"/>
  <c r="F14" i="5" s="1"/>
  <c r="C15" i="5"/>
  <c r="F15" i="5" s="1"/>
  <c r="C16" i="5"/>
  <c r="F16" i="5" s="1"/>
  <c r="C9" i="5"/>
  <c r="F9" i="5" s="1"/>
  <c r="C10" i="5"/>
  <c r="F10" i="5" s="1"/>
  <c r="C11" i="5"/>
  <c r="F11" i="5" s="1"/>
  <c r="M61" i="4" a="1"/>
  <c r="M61" i="4" s="1"/>
  <c r="G57" i="4"/>
  <c r="R11" i="5" l="1"/>
  <c r="U11" i="5" s="1"/>
  <c r="X13" i="5"/>
  <c r="F30" i="5"/>
  <c r="G29" i="5"/>
  <c r="N66" i="4"/>
  <c r="R64" i="4"/>
  <c r="P63" i="4"/>
  <c r="N62" i="4"/>
  <c r="P61" i="4"/>
  <c r="M66" i="4"/>
  <c r="O65" i="4"/>
  <c r="M64" i="4"/>
  <c r="Q62" i="4"/>
  <c r="O61" i="4"/>
  <c r="P66" i="4"/>
  <c r="R65" i="4"/>
  <c r="N65" i="4"/>
  <c r="P64" i="4"/>
  <c r="R63" i="4"/>
  <c r="N63" i="4"/>
  <c r="P62" i="4"/>
  <c r="R61" i="4"/>
  <c r="N61" i="4"/>
  <c r="R66" i="4"/>
  <c r="P65" i="4"/>
  <c r="N64" i="4"/>
  <c r="R62" i="4"/>
  <c r="Q66" i="4"/>
  <c r="Q64" i="4"/>
  <c r="O63" i="4"/>
  <c r="M62" i="4"/>
  <c r="O66" i="4"/>
  <c r="Q65" i="4"/>
  <c r="M65" i="4"/>
  <c r="O64" i="4"/>
  <c r="Q63" i="4"/>
  <c r="M63" i="4"/>
  <c r="O62" i="4"/>
  <c r="Q61" i="4"/>
  <c r="C34" i="4"/>
  <c r="C35" i="4" s="1"/>
  <c r="D35" i="4" s="1"/>
  <c r="C25" i="4"/>
  <c r="C24" i="4"/>
  <c r="C28" i="4"/>
  <c r="C26" i="2"/>
  <c r="D13" i="4"/>
  <c r="D18" i="4"/>
  <c r="D17" i="4"/>
  <c r="D16" i="4"/>
  <c r="D15" i="4"/>
  <c r="D14" i="4"/>
  <c r="D19" i="4" s="1"/>
  <c r="E6" i="4"/>
  <c r="E14" i="4" s="1"/>
  <c r="F6" i="4"/>
  <c r="F14" i="4" s="1"/>
  <c r="G6" i="4"/>
  <c r="G14" i="4" s="1"/>
  <c r="H6" i="4"/>
  <c r="H14" i="4" s="1"/>
  <c r="I6" i="4"/>
  <c r="I14" i="4" s="1"/>
  <c r="J6" i="4"/>
  <c r="J14" i="4" s="1"/>
  <c r="K6" i="4"/>
  <c r="K14" i="4" s="1"/>
  <c r="L6" i="4"/>
  <c r="L14" i="4" s="1"/>
  <c r="M6" i="4"/>
  <c r="M14" i="4" s="1"/>
  <c r="E7" i="4"/>
  <c r="E15" i="4" s="1"/>
  <c r="F7" i="4"/>
  <c r="F15" i="4" s="1"/>
  <c r="G7" i="4"/>
  <c r="G15" i="4" s="1"/>
  <c r="H7" i="4"/>
  <c r="H15" i="4" s="1"/>
  <c r="I7" i="4"/>
  <c r="I15" i="4" s="1"/>
  <c r="J7" i="4"/>
  <c r="J15" i="4" s="1"/>
  <c r="K7" i="4"/>
  <c r="K15" i="4" s="1"/>
  <c r="L7" i="4"/>
  <c r="L15" i="4" s="1"/>
  <c r="M7" i="4"/>
  <c r="M15" i="4" s="1"/>
  <c r="E8" i="4"/>
  <c r="E16" i="4" s="1"/>
  <c r="F8" i="4"/>
  <c r="F16" i="4" s="1"/>
  <c r="G8" i="4"/>
  <c r="G16" i="4" s="1"/>
  <c r="H8" i="4"/>
  <c r="H16" i="4" s="1"/>
  <c r="I8" i="4"/>
  <c r="I16" i="4" s="1"/>
  <c r="J8" i="4"/>
  <c r="J16" i="4" s="1"/>
  <c r="K8" i="4"/>
  <c r="K16" i="4" s="1"/>
  <c r="L8" i="4"/>
  <c r="L16" i="4" s="1"/>
  <c r="M8" i="4"/>
  <c r="M16" i="4" s="1"/>
  <c r="E9" i="4"/>
  <c r="E17" i="4" s="1"/>
  <c r="F9" i="4"/>
  <c r="F17" i="4" s="1"/>
  <c r="G9" i="4"/>
  <c r="G17" i="4" s="1"/>
  <c r="H9" i="4"/>
  <c r="H17" i="4" s="1"/>
  <c r="I9" i="4"/>
  <c r="I17" i="4" s="1"/>
  <c r="J9" i="4"/>
  <c r="J17" i="4" s="1"/>
  <c r="K9" i="4"/>
  <c r="K17" i="4" s="1"/>
  <c r="L9" i="4"/>
  <c r="L17" i="4" s="1"/>
  <c r="M9" i="4"/>
  <c r="M17" i="4" s="1"/>
  <c r="E10" i="4"/>
  <c r="E18" i="4" s="1"/>
  <c r="F10" i="4"/>
  <c r="F18" i="4" s="1"/>
  <c r="G10" i="4"/>
  <c r="G18" i="4" s="1"/>
  <c r="H10" i="4"/>
  <c r="H18" i="4" s="1"/>
  <c r="I10" i="4"/>
  <c r="I18" i="4" s="1"/>
  <c r="J10" i="4"/>
  <c r="J18" i="4" s="1"/>
  <c r="K10" i="4"/>
  <c r="K18" i="4" s="1"/>
  <c r="L10" i="4"/>
  <c r="L18" i="4" s="1"/>
  <c r="M10" i="4"/>
  <c r="M18" i="4" s="1"/>
  <c r="F5" i="4"/>
  <c r="F13" i="4" s="1"/>
  <c r="G5" i="4"/>
  <c r="G13" i="4" s="1"/>
  <c r="H5" i="4"/>
  <c r="H13" i="4" s="1"/>
  <c r="I5" i="4"/>
  <c r="I13" i="4" s="1"/>
  <c r="J5" i="4"/>
  <c r="J13" i="4" s="1"/>
  <c r="K5" i="4"/>
  <c r="K13" i="4" s="1"/>
  <c r="L5" i="4"/>
  <c r="L13" i="4" s="1"/>
  <c r="M5" i="4"/>
  <c r="M13" i="4" s="1"/>
  <c r="E5" i="4"/>
  <c r="E13" i="4" s="1"/>
  <c r="V3" i="4"/>
  <c r="D34" i="4" l="1"/>
  <c r="C27" i="4"/>
  <c r="C26" i="4" s="1"/>
  <c r="C23" i="4" s="1"/>
  <c r="E35" i="4"/>
  <c r="L19" i="4"/>
  <c r="H19" i="4"/>
  <c r="E19" i="4"/>
  <c r="G19" i="4"/>
  <c r="J19" i="4"/>
  <c r="F19" i="4"/>
  <c r="K19" i="4"/>
  <c r="M19" i="4"/>
  <c r="I19" i="4"/>
  <c r="G25" i="2"/>
  <c r="H1" i="4" a="1"/>
  <c r="I2" i="4" s="1"/>
  <c r="H4" i="2"/>
  <c r="I4" i="2"/>
  <c r="J4" i="2"/>
  <c r="K4" i="2"/>
  <c r="L4" i="2"/>
  <c r="M4" i="2"/>
  <c r="H5" i="2"/>
  <c r="J5" i="2"/>
  <c r="K5" i="2"/>
  <c r="M5" i="2"/>
  <c r="H6" i="2"/>
  <c r="J6" i="2"/>
  <c r="K6" i="2"/>
  <c r="M6" i="2"/>
  <c r="H7" i="2"/>
  <c r="J7" i="2"/>
  <c r="K7" i="2"/>
  <c r="M7" i="2"/>
  <c r="H8" i="2"/>
  <c r="J8" i="2"/>
  <c r="K8" i="2"/>
  <c r="M8" i="2"/>
  <c r="I9" i="2"/>
  <c r="L9" i="2"/>
  <c r="C10" i="2"/>
  <c r="E9" i="2" s="1"/>
  <c r="I10" i="2"/>
  <c r="L10" i="2"/>
  <c r="C11" i="2"/>
  <c r="G10" i="2" s="1"/>
  <c r="I11" i="2"/>
  <c r="L11" i="2"/>
  <c r="C12" i="2"/>
  <c r="F7" i="2" s="1"/>
  <c r="I7" i="2" s="1"/>
  <c r="I12" i="2"/>
  <c r="L12" i="2"/>
  <c r="C13" i="2"/>
  <c r="F8" i="2" s="1"/>
  <c r="H13" i="2"/>
  <c r="I13" i="2"/>
  <c r="J13" i="2"/>
  <c r="K13" i="2"/>
  <c r="L13" i="2"/>
  <c r="M13" i="2"/>
  <c r="H20" i="2"/>
  <c r="I20" i="2"/>
  <c r="J20" i="2"/>
  <c r="H21" i="2"/>
  <c r="J21" i="2"/>
  <c r="H22" i="2"/>
  <c r="J22" i="2"/>
  <c r="H23" i="2"/>
  <c r="J23" i="2"/>
  <c r="H24" i="2"/>
  <c r="J24" i="2"/>
  <c r="I25" i="2"/>
  <c r="I26" i="2"/>
  <c r="C27" i="2"/>
  <c r="F22" i="2" s="1"/>
  <c r="I27" i="2"/>
  <c r="C28" i="2"/>
  <c r="G27" i="2" s="1"/>
  <c r="I28" i="2"/>
  <c r="L28" i="2"/>
  <c r="C29" i="2"/>
  <c r="F24" i="2" s="1"/>
  <c r="H29" i="2"/>
  <c r="I29" i="2"/>
  <c r="J29" i="2"/>
  <c r="H30" i="2"/>
  <c r="I30" i="2"/>
  <c r="J30" i="2"/>
  <c r="I33" i="2"/>
  <c r="I34" i="2"/>
  <c r="I35" i="2"/>
  <c r="I36" i="2"/>
  <c r="F4" i="3"/>
  <c r="G4" i="3"/>
  <c r="F5" i="3"/>
  <c r="G5" i="3"/>
  <c r="F6" i="3"/>
  <c r="G6" i="3"/>
  <c r="C9" i="3"/>
  <c r="E7" i="3" s="1"/>
  <c r="C10" i="3"/>
  <c r="E8" i="3" s="1"/>
  <c r="C11" i="3"/>
  <c r="E9" i="3" s="1"/>
  <c r="G9" i="3" s="1"/>
  <c r="F11" i="3"/>
  <c r="G11" i="3"/>
  <c r="C12" i="3"/>
  <c r="E10" i="3" s="1"/>
  <c r="F12" i="3"/>
  <c r="G12" i="3"/>
  <c r="F13" i="3"/>
  <c r="G13" i="3"/>
  <c r="F14" i="3"/>
  <c r="G14" i="3"/>
  <c r="F15" i="3"/>
  <c r="G15" i="3"/>
  <c r="F16" i="3"/>
  <c r="G16" i="3"/>
  <c r="F17" i="3"/>
  <c r="G17" i="3"/>
  <c r="F23" i="3"/>
  <c r="F24" i="3"/>
  <c r="F25" i="3"/>
  <c r="F26" i="3"/>
  <c r="C28" i="3"/>
  <c r="E27" i="3" s="1"/>
  <c r="G27" i="3" s="1"/>
  <c r="C29" i="3"/>
  <c r="E28" i="3" s="1"/>
  <c r="F28" i="3" s="1"/>
  <c r="C30" i="3"/>
  <c r="E29" i="3" s="1"/>
  <c r="C31" i="3"/>
  <c r="E30" i="3" s="1"/>
  <c r="F31" i="3"/>
  <c r="F32" i="3"/>
  <c r="F33" i="3"/>
  <c r="F34" i="3"/>
  <c r="F35" i="3"/>
  <c r="F36" i="3"/>
  <c r="D38" i="3"/>
  <c r="L26" i="2"/>
  <c r="G33" i="2"/>
  <c r="M29" i="2"/>
  <c r="M20" i="2"/>
  <c r="M22" i="2"/>
  <c r="M24" i="2"/>
  <c r="M23" i="2"/>
  <c r="M30" i="2"/>
  <c r="M21" i="2"/>
  <c r="G23" i="3"/>
  <c r="G31" i="3"/>
  <c r="G35" i="3"/>
  <c r="K29" i="2"/>
  <c r="G25" i="3"/>
  <c r="G33" i="3"/>
  <c r="K21" i="2"/>
  <c r="K23" i="2"/>
  <c r="K30" i="2"/>
  <c r="G24" i="3"/>
  <c r="G32" i="3"/>
  <c r="G36" i="3"/>
  <c r="K24" i="2"/>
  <c r="G26" i="3"/>
  <c r="K20" i="2"/>
  <c r="G34" i="3"/>
  <c r="K22" i="2"/>
  <c r="L27" i="2"/>
  <c r="L30" i="2"/>
  <c r="L20" i="2"/>
  <c r="L29" i="2"/>
  <c r="L25" i="2"/>
  <c r="E25" i="2"/>
  <c r="F21" i="2"/>
  <c r="I21" i="2" s="1"/>
  <c r="H34" i="3" l="1"/>
  <c r="P21" i="2"/>
  <c r="F5" i="2"/>
  <c r="L5" i="2" s="1"/>
  <c r="O29" i="2"/>
  <c r="H26" i="3"/>
  <c r="P23" i="2"/>
  <c r="P29" i="2"/>
  <c r="H31" i="3"/>
  <c r="N8" i="2"/>
  <c r="E26" i="2"/>
  <c r="K26" i="2" s="1"/>
  <c r="O20" i="2"/>
  <c r="P8" i="2"/>
  <c r="P7" i="2"/>
  <c r="H35" i="3"/>
  <c r="P30" i="2"/>
  <c r="H5" i="3"/>
  <c r="P13" i="2"/>
  <c r="O26" i="2"/>
  <c r="O28" i="2"/>
  <c r="N21" i="2"/>
  <c r="O27" i="2"/>
  <c r="P4" i="2"/>
  <c r="N22" i="2"/>
  <c r="N24" i="2"/>
  <c r="N30" i="2"/>
  <c r="H23" i="3"/>
  <c r="P24" i="2"/>
  <c r="O4" i="2"/>
  <c r="E28" i="2"/>
  <c r="K28" i="2" s="1"/>
  <c r="G11" i="2"/>
  <c r="P22" i="2"/>
  <c r="E11" i="2"/>
  <c r="P20" i="2"/>
  <c r="H24" i="3"/>
  <c r="N4" i="2"/>
  <c r="H33" i="3"/>
  <c r="O25" i="2"/>
  <c r="E10" i="2"/>
  <c r="H10" i="2" s="1"/>
  <c r="O30" i="2"/>
  <c r="N23" i="2"/>
  <c r="N29" i="2"/>
  <c r="P5" i="2"/>
  <c r="O13" i="2"/>
  <c r="O9" i="2"/>
  <c r="O11" i="2"/>
  <c r="O10" i="2"/>
  <c r="P6" i="2"/>
  <c r="H11" i="3"/>
  <c r="O12" i="2"/>
  <c r="H6" i="3"/>
  <c r="H4" i="3"/>
  <c r="N6" i="2"/>
  <c r="H36" i="3"/>
  <c r="H32" i="3"/>
  <c r="H25" i="3"/>
  <c r="H17" i="3"/>
  <c r="H15" i="3"/>
  <c r="H13" i="3"/>
  <c r="N20" i="2"/>
  <c r="N13" i="2"/>
  <c r="N5" i="2"/>
  <c r="H16" i="3"/>
  <c r="H14" i="3"/>
  <c r="H12" i="3"/>
  <c r="N7" i="2"/>
  <c r="H2" i="4"/>
  <c r="H1" i="4"/>
  <c r="I1" i="4"/>
  <c r="F35" i="4"/>
  <c r="H35" i="4" s="1"/>
  <c r="H34" i="4" s="1"/>
  <c r="E34" i="4"/>
  <c r="L21" i="2"/>
  <c r="O21" i="2" s="1"/>
  <c r="H33" i="2" s="1"/>
  <c r="L8" i="2"/>
  <c r="I8" i="2"/>
  <c r="G12" i="2"/>
  <c r="J12" i="2" s="1"/>
  <c r="E12" i="2"/>
  <c r="G36" i="2"/>
  <c r="M10" i="2"/>
  <c r="J10" i="2"/>
  <c r="F6" i="2"/>
  <c r="F7" i="3"/>
  <c r="G7" i="3"/>
  <c r="J25" i="2"/>
  <c r="M25" i="2"/>
  <c r="H25" i="2"/>
  <c r="K25" i="2"/>
  <c r="G30" i="3"/>
  <c r="F30" i="3"/>
  <c r="I24" i="2"/>
  <c r="L24" i="2"/>
  <c r="G28" i="2"/>
  <c r="M28" i="2" s="1"/>
  <c r="G34" i="2"/>
  <c r="K9" i="2"/>
  <c r="H9" i="2"/>
  <c r="G9" i="2"/>
  <c r="I5" i="2"/>
  <c r="O5" i="2" s="1"/>
  <c r="F27" i="3"/>
  <c r="H27" i="3" s="1"/>
  <c r="G10" i="3"/>
  <c r="F10" i="3"/>
  <c r="F29" i="3"/>
  <c r="G29" i="3"/>
  <c r="M27" i="2"/>
  <c r="J27" i="2"/>
  <c r="F9" i="3"/>
  <c r="H9" i="3" s="1"/>
  <c r="G35" i="2"/>
  <c r="L7" i="2"/>
  <c r="O7" i="2" s="1"/>
  <c r="F23" i="2"/>
  <c r="E27" i="2"/>
  <c r="G8" i="3"/>
  <c r="F8" i="3"/>
  <c r="L22" i="2"/>
  <c r="I22" i="2"/>
  <c r="G26" i="2"/>
  <c r="G28" i="3"/>
  <c r="H28" i="3" s="1"/>
  <c r="H26" i="2" l="1"/>
  <c r="N26" i="2" s="1"/>
  <c r="P10" i="2"/>
  <c r="H11" i="5"/>
  <c r="O22" i="2"/>
  <c r="H34" i="2" s="1"/>
  <c r="H28" i="2"/>
  <c r="N28" i="2" s="1"/>
  <c r="K10" i="2"/>
  <c r="N10" i="2" s="1"/>
  <c r="J11" i="2"/>
  <c r="M11" i="2"/>
  <c r="K11" i="2"/>
  <c r="H11" i="2"/>
  <c r="M12" i="2"/>
  <c r="P12" i="2" s="1"/>
  <c r="N9" i="2"/>
  <c r="N25" i="2"/>
  <c r="H7" i="3"/>
  <c r="O8" i="2"/>
  <c r="F34" i="4"/>
  <c r="K12" i="2"/>
  <c r="H12" i="2"/>
  <c r="J28" i="2"/>
  <c r="P28" i="2" s="1"/>
  <c r="H30" i="3"/>
  <c r="I6" i="2"/>
  <c r="L6" i="2"/>
  <c r="P25" i="2"/>
  <c r="O24" i="2"/>
  <c r="H36" i="2" s="1"/>
  <c r="P27" i="2"/>
  <c r="H8" i="3"/>
  <c r="J9" i="2"/>
  <c r="M9" i="2"/>
  <c r="H10" i="3"/>
  <c r="H27" i="2"/>
  <c r="K27" i="2"/>
  <c r="L23" i="2"/>
  <c r="I23" i="2"/>
  <c r="H29" i="3"/>
  <c r="M26" i="2"/>
  <c r="J26" i="2"/>
  <c r="N11" i="2" l="1"/>
  <c r="P11" i="2"/>
  <c r="N12" i="2"/>
  <c r="H37" i="3"/>
  <c r="H18" i="3"/>
  <c r="O6" i="2"/>
  <c r="O14" i="2" s="1"/>
  <c r="P26" i="2"/>
  <c r="P31" i="2" s="1"/>
  <c r="P9" i="2"/>
  <c r="O23" i="2"/>
  <c r="N27" i="2"/>
  <c r="N31" i="2" s="1"/>
  <c r="N14" i="2" l="1"/>
  <c r="K38" i="3" s="1"/>
  <c r="P14" i="2"/>
  <c r="I35" i="4"/>
  <c r="H35" i="2"/>
  <c r="O31" i="2"/>
  <c r="J35" i="4" l="1"/>
  <c r="I34" i="4"/>
  <c r="K35" i="4" l="1"/>
  <c r="J34" i="4"/>
  <c r="L35" i="4" l="1"/>
  <c r="L34" i="4" s="1"/>
  <c r="K34" i="4"/>
</calcChain>
</file>

<file path=xl/comments1.xml><?xml version="1.0" encoding="utf-8"?>
<comments xmlns="http://schemas.openxmlformats.org/spreadsheetml/2006/main">
  <authors>
    <author/>
  </authors>
  <commentList>
    <comment ref="B6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Stock Keep Unit</t>
        </r>
      </text>
    </comment>
    <comment ref="C6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Holding Cost</t>
        </r>
      </text>
    </comment>
    <comment ref="C14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Setup Cost</t>
        </r>
      </text>
    </comment>
    <comment ref="D14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Operation Cost</t>
        </r>
      </text>
    </comment>
    <comment ref="E14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Lead Time
Unidades: días</t>
        </r>
      </text>
    </comment>
    <comment ref="F14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Setup Cost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9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El total de B's = número de A's a producir * el número de B's que necesita el S1 por cada A.</t>
        </r>
      </text>
    </comment>
    <comment ref="C28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El total de B's = número de A's a producir * el número de B's que necesita el S1 por cada A.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2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Lead Time
Unidades: días</t>
        </r>
      </text>
    </comment>
  </commentList>
</comments>
</file>

<file path=xl/sharedStrings.xml><?xml version="1.0" encoding="utf-8"?>
<sst xmlns="http://schemas.openxmlformats.org/spreadsheetml/2006/main" count="298" uniqueCount="75">
  <si>
    <t>Demanda</t>
  </si>
  <si>
    <t>A</t>
  </si>
  <si>
    <t>Los tiempos son acumulativos?</t>
  </si>
  <si>
    <t>B</t>
  </si>
  <si>
    <t>Es necesario sumar los tiempos de lead time, setup time y operation time?</t>
  </si>
  <si>
    <t>Estos tiempos se siguen sumando a los strokes de los siguientes niveles?</t>
  </si>
  <si>
    <t>Inventario Inicial</t>
  </si>
  <si>
    <t>SKU</t>
  </si>
  <si>
    <t>HC</t>
  </si>
  <si>
    <t>C</t>
  </si>
  <si>
    <t>D</t>
  </si>
  <si>
    <t>E</t>
  </si>
  <si>
    <t>F</t>
  </si>
  <si>
    <t>Relative costs and times</t>
  </si>
  <si>
    <t>Accumulated costs</t>
  </si>
  <si>
    <t>COSTS</t>
  </si>
  <si>
    <t>Stroke</t>
  </si>
  <si>
    <t>SC</t>
  </si>
  <si>
    <t>OC</t>
  </si>
  <si>
    <t>LT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</si>
  <si>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</si>
  <si>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</si>
  <si>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</si>
  <si>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</si>
  <si>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</si>
  <si>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</si>
  <si>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</si>
  <si>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</si>
  <si>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</si>
  <si>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Stroke INPUT</t>
  </si>
  <si>
    <t>Mik</t>
  </si>
  <si>
    <t>Stroke OUTPUT</t>
  </si>
  <si>
    <t>Nik</t>
  </si>
  <si>
    <t>i</t>
  </si>
  <si>
    <t>COSTO RELATIVO AL NIVEL</t>
  </si>
  <si>
    <t>Unidades</t>
  </si>
  <si>
    <t>Costo preparar</t>
  </si>
  <si>
    <t>Costo producir</t>
  </si>
  <si>
    <t>Costo total</t>
  </si>
  <si>
    <t>Req</t>
  </si>
  <si>
    <t>Balance</t>
  </si>
  <si>
    <t>COSTO ACUMULADO</t>
  </si>
  <si>
    <t>Producir A a partir del Stroke 1, produciendo B a partir del Stroke 2</t>
  </si>
  <si>
    <t>Costo ciclo</t>
  </si>
  <si>
    <t>Producir A a partir del Stroke 1, produciendo C a partir del Stroke 3</t>
  </si>
  <si>
    <t xml:space="preserve">Costo total de producir </t>
  </si>
  <si>
    <t>unidades de A en un ciclo de 4 días utilizando la alternativa número 1</t>
  </si>
  <si>
    <t>MMULT</t>
  </si>
  <si>
    <t># columnas A = # filas B</t>
  </si>
  <si>
    <t># filas A, # columnas B</t>
  </si>
  <si>
    <t>RESULT</t>
  </si>
  <si>
    <t>FILAS</t>
  </si>
  <si>
    <t>COLUMNAS</t>
  </si>
  <si>
    <t>EOQ</t>
  </si>
  <si>
    <t>Qopt</t>
  </si>
  <si>
    <t>S</t>
  </si>
  <si>
    <t>H</t>
  </si>
  <si>
    <t>MPS</t>
  </si>
  <si>
    <t>TEMP</t>
  </si>
  <si>
    <t>REQUIREM</t>
  </si>
  <si>
    <t>input</t>
  </si>
  <si>
    <t>Day</t>
  </si>
  <si>
    <t>Producto A</t>
  </si>
  <si>
    <t>NULL</t>
  </si>
  <si>
    <t>Costos totales</t>
  </si>
  <si>
    <t>Stroke:</t>
  </si>
  <si>
    <t>Ejecutado el día:</t>
  </si>
  <si>
    <t>Veces:</t>
  </si>
  <si>
    <t>INICIAL</t>
  </si>
  <si>
    <t>Producto B</t>
  </si>
  <si>
    <t>Demand</t>
  </si>
  <si>
    <t>Produced</t>
  </si>
  <si>
    <t>Difference</t>
  </si>
  <si>
    <t>Stroke-Stroke</t>
  </si>
  <si>
    <t>Horizonte de planeación: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</si>
</sst>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(* #,##0.00_);_(* \(#,##0.00\);_(* \-??_);_(@_)"/>
    <numFmt numFmtId="166" formatCode="_(* #,##0_);_(* \(#,##0\);_(* \-??_);_(@_)"/>
    <numFmt numFmtId="167" formatCode="_(* #,##0.0_);_(* \(#,##0.0\);_(* \-??_);_(@_)"/>
  </numFmts>
  <fonts count="17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color indexed="10"/>
      <name val="Arial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sz val="11"/>
      <color indexed="17"/>
      <name val="Calibri"/>
      <family val="2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0"/>
        <bgColor indexed="3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60"/>
      </patternFill>
    </fill>
    <fill>
      <patternFill patternType="solid">
        <fgColor indexed="44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22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22"/>
      </right>
      <top style="thin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22"/>
      </right>
      <top style="thin">
        <color indexed="8"/>
      </top>
      <bottom style="medium">
        <color indexed="8"/>
      </bottom>
      <diagonal/>
    </border>
    <border>
      <left/>
      <right style="thin">
        <color indexed="22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9" fillId="2" borderId="0" applyNumberFormat="0" applyBorder="0" applyAlignment="0" applyProtection="0"/>
    <xf numFmtId="0" fontId="12" fillId="4" borderId="1" applyNumberFormat="0" applyAlignment="0" applyProtection="0"/>
    <xf numFmtId="165" fontId="12" fillId="0" borderId="0" applyFill="0" applyBorder="0" applyAlignment="0" applyProtection="0"/>
    <xf numFmtId="0" fontId="14" fillId="12" borderId="0" applyNumberFormat="0" applyBorder="0" applyAlignment="0" applyProtection="0"/>
    <xf numFmtId="0" fontId="15" fillId="13" borderId="0" applyNumberFormat="0" applyBorder="0" applyAlignment="0" applyProtection="0"/>
  </cellStyleXfs>
  <cellXfs count="156">
    <xf numFmtId="0" fontId="0" fillId="0" borderId="0" xfId="0"/>
    <xf numFmtId="0" fontId="0" fillId="0" borderId="0" xfId="0" applyAlignment="1">
      <alignment horizontal="center"/>
    </xf>
    <xf numFmtId="0" fontId="2" fillId="4" borderId="1" xfId="2" applyNumberFormat="1" applyFont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4" borderId="3" xfId="2" applyNumberFormat="1" applyFont="1" applyBorder="1" applyAlignment="1" applyProtection="1"/>
    <xf numFmtId="0" fontId="0" fillId="4" borderId="1" xfId="2" applyNumberFormat="1" applyFont="1" applyAlignment="1" applyProtection="1">
      <alignment horizontal="center"/>
    </xf>
    <xf numFmtId="0" fontId="0" fillId="0" borderId="0" xfId="0" applyNumberFormat="1" applyFont="1" applyFill="1" applyBorder="1" applyAlignment="1"/>
    <xf numFmtId="0" fontId="0" fillId="0" borderId="0" xfId="0" applyFill="1"/>
    <xf numFmtId="0" fontId="3" fillId="0" borderId="0" xfId="0" applyNumberFormat="1" applyFont="1" applyFill="1" applyBorder="1" applyAlignment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NumberFormat="1" applyFont="1" applyFill="1" applyBorder="1" applyAlignment="1"/>
    <xf numFmtId="0" fontId="1" fillId="0" borderId="0" xfId="0" applyFont="1"/>
    <xf numFmtId="0" fontId="3" fillId="4" borderId="5" xfId="2" applyNumberFormat="1" applyFont="1" applyBorder="1" applyAlignment="1" applyProtection="1">
      <alignment horizontal="center"/>
    </xf>
    <xf numFmtId="0" fontId="0" fillId="4" borderId="6" xfId="2" applyNumberFormat="1" applyFont="1" applyBorder="1" applyAlignment="1" applyProtection="1">
      <alignment horizontal="center"/>
    </xf>
    <xf numFmtId="0" fontId="0" fillId="4" borderId="7" xfId="2" applyNumberFormat="1" applyFont="1" applyBorder="1" applyAlignment="1" applyProtection="1">
      <alignment horizontal="center"/>
    </xf>
    <xf numFmtId="0" fontId="0" fillId="4" borderId="8" xfId="2" applyNumberFormat="1" applyFont="1" applyBorder="1" applyAlignment="1" applyProtection="1">
      <alignment horizontal="center"/>
    </xf>
    <xf numFmtId="0" fontId="0" fillId="4" borderId="9" xfId="2" applyNumberFormat="1" applyFont="1" applyBorder="1" applyAlignment="1" applyProtection="1">
      <alignment horizontal="center"/>
    </xf>
    <xf numFmtId="0" fontId="0" fillId="0" borderId="0" xfId="0" applyBorder="1"/>
    <xf numFmtId="0" fontId="5" fillId="0" borderId="0" xfId="0" applyNumberFormat="1" applyFont="1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5" fillId="0" borderId="4" xfId="0" applyNumberFormat="1" applyFont="1" applyFill="1" applyBorder="1" applyAlignment="1"/>
    <xf numFmtId="0" fontId="0" fillId="0" borderId="4" xfId="0" applyBorder="1"/>
    <xf numFmtId="0" fontId="3" fillId="0" borderId="0" xfId="0" applyFont="1" applyFill="1" applyBorder="1" applyAlignment="1">
      <alignment horizontal="center"/>
    </xf>
    <xf numFmtId="0" fontId="0" fillId="4" borderId="12" xfId="2" applyNumberFormat="1" applyFont="1" applyBorder="1" applyAlignment="1" applyProtection="1">
      <alignment horizontal="center"/>
    </xf>
    <xf numFmtId="0" fontId="6" fillId="4" borderId="13" xfId="2" applyNumberFormat="1" applyFont="1" applyBorder="1" applyAlignment="1" applyProtection="1">
      <alignment horizontal="center"/>
    </xf>
    <xf numFmtId="0" fontId="0" fillId="4" borderId="14" xfId="2" applyNumberFormat="1" applyFont="1" applyBorder="1" applyAlignment="1" applyProtection="1">
      <alignment horizontal="center"/>
    </xf>
    <xf numFmtId="0" fontId="6" fillId="4" borderId="15" xfId="2" applyNumberFormat="1" applyFont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0" xfId="2" applyNumberFormat="1" applyFont="1" applyFill="1" applyBorder="1" applyAlignment="1" applyProtection="1"/>
    <xf numFmtId="0" fontId="3" fillId="0" borderId="0" xfId="0" applyNumberFormat="1" applyFont="1" applyFill="1" applyBorder="1" applyAlignment="1">
      <alignment horizontal="center"/>
    </xf>
    <xf numFmtId="0" fontId="6" fillId="4" borderId="0" xfId="2" applyNumberFormat="1" applyFont="1" applyBorder="1" applyAlignment="1" applyProtection="1">
      <alignment horizontal="center"/>
    </xf>
    <xf numFmtId="0" fontId="8" fillId="4" borderId="0" xfId="2" applyNumberFormat="1" applyFont="1" applyBorder="1" applyAlignment="1" applyProtection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1" fillId="0" borderId="0" xfId="2" applyNumberFormat="1" applyFont="1" applyFill="1" applyBorder="1" applyAlignment="1" applyProtection="1">
      <alignment vertical="center"/>
    </xf>
    <xf numFmtId="0" fontId="3" fillId="0" borderId="0" xfId="2" applyNumberFormat="1" applyFont="1" applyFill="1" applyBorder="1" applyAlignment="1" applyProtection="1">
      <alignment horizontal="center"/>
    </xf>
    <xf numFmtId="0" fontId="0" fillId="0" borderId="0" xfId="2" applyNumberFormat="1" applyFont="1" applyFill="1" applyBorder="1" applyAlignment="1" applyProtection="1">
      <alignment horizontal="center"/>
    </xf>
    <xf numFmtId="0" fontId="7" fillId="1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8" borderId="27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28" xfId="0" applyFont="1" applyFill="1" applyBorder="1" applyAlignment="1">
      <alignment horizontal="center"/>
    </xf>
    <xf numFmtId="0" fontId="0" fillId="8" borderId="29" xfId="0" applyFont="1" applyFill="1" applyBorder="1" applyAlignment="1">
      <alignment horizontal="center"/>
    </xf>
    <xf numFmtId="0" fontId="0" fillId="8" borderId="25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/>
    </xf>
    <xf numFmtId="0" fontId="0" fillId="8" borderId="30" xfId="0" applyFont="1" applyFill="1" applyBorder="1" applyAlignment="1">
      <alignment horizontal="center"/>
    </xf>
    <xf numFmtId="0" fontId="0" fillId="8" borderId="31" xfId="0" applyFont="1" applyFill="1" applyBorder="1" applyAlignment="1">
      <alignment horizontal="center"/>
    </xf>
    <xf numFmtId="0" fontId="0" fillId="8" borderId="3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6" fontId="0" fillId="0" borderId="30" xfId="3" applyNumberFormat="1" applyFont="1" applyFill="1" applyBorder="1" applyAlignment="1" applyProtection="1">
      <alignment horizontal="center"/>
    </xf>
    <xf numFmtId="166" fontId="0" fillId="0" borderId="31" xfId="3" applyNumberFormat="1" applyFont="1" applyFill="1" applyBorder="1" applyAlignment="1" applyProtection="1"/>
    <xf numFmtId="166" fontId="0" fillId="0" borderId="32" xfId="3" applyNumberFormat="1" applyFont="1" applyFill="1" applyBorder="1" applyAlignment="1" applyProtection="1">
      <alignment horizontal="center"/>
    </xf>
    <xf numFmtId="166" fontId="0" fillId="0" borderId="31" xfId="3" applyNumberFormat="1" applyFont="1" applyFill="1" applyBorder="1" applyAlignment="1" applyProtection="1">
      <alignment horizontal="center"/>
    </xf>
    <xf numFmtId="166" fontId="0" fillId="0" borderId="27" xfId="3" applyNumberFormat="1" applyFont="1" applyFill="1" applyBorder="1" applyAlignment="1" applyProtection="1">
      <alignment horizontal="center"/>
    </xf>
    <xf numFmtId="166" fontId="0" fillId="0" borderId="0" xfId="3" applyNumberFormat="1" applyFont="1" applyFill="1" applyBorder="1" applyAlignment="1" applyProtection="1"/>
    <xf numFmtId="166" fontId="0" fillId="0" borderId="28" xfId="3" applyNumberFormat="1" applyFont="1" applyFill="1" applyBorder="1" applyAlignment="1" applyProtection="1">
      <alignment horizontal="center"/>
    </xf>
    <xf numFmtId="166" fontId="0" fillId="0" borderId="0" xfId="3" applyNumberFormat="1" applyFont="1" applyFill="1" applyBorder="1" applyAlignment="1" applyProtection="1">
      <alignment horizontal="center"/>
    </xf>
    <xf numFmtId="166" fontId="0" fillId="0" borderId="27" xfId="3" applyNumberFormat="1" applyFont="1" applyFill="1" applyBorder="1" applyAlignment="1" applyProtection="1"/>
    <xf numFmtId="167" fontId="0" fillId="0" borderId="28" xfId="3" applyNumberFormat="1" applyFont="1" applyFill="1" applyBorder="1" applyAlignment="1" applyProtection="1"/>
    <xf numFmtId="166" fontId="0" fillId="7" borderId="28" xfId="3" applyNumberFormat="1" applyFont="1" applyFill="1" applyBorder="1" applyAlignment="1" applyProtection="1">
      <alignment horizontal="center"/>
    </xf>
    <xf numFmtId="0" fontId="7" fillId="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66" fontId="0" fillId="5" borderId="28" xfId="3" applyNumberFormat="1" applyFont="1" applyFill="1" applyBorder="1" applyAlignment="1" applyProtection="1">
      <alignment horizontal="center"/>
    </xf>
    <xf numFmtId="0" fontId="0" fillId="5" borderId="0" xfId="0" applyFill="1" applyAlignment="1">
      <alignment horizontal="center"/>
    </xf>
    <xf numFmtId="166" fontId="0" fillId="6" borderId="28" xfId="3" applyNumberFormat="1" applyFont="1" applyFill="1" applyBorder="1" applyAlignment="1" applyProtection="1">
      <alignment horizontal="center"/>
    </xf>
    <xf numFmtId="0" fontId="0" fillId="6" borderId="0" xfId="0" applyFill="1" applyAlignment="1">
      <alignment horizontal="center"/>
    </xf>
    <xf numFmtId="166" fontId="0" fillId="11" borderId="28" xfId="3" applyNumberFormat="1" applyFont="1" applyFill="1" applyBorder="1" applyAlignment="1" applyProtection="1">
      <alignment horizontal="center"/>
    </xf>
    <xf numFmtId="0" fontId="0" fillId="11" borderId="0" xfId="0" applyFill="1" applyAlignment="1">
      <alignment horizontal="center"/>
    </xf>
    <xf numFmtId="166" fontId="0" fillId="0" borderId="33" xfId="3" applyNumberFormat="1" applyFont="1" applyFill="1" applyBorder="1" applyAlignment="1" applyProtection="1">
      <alignment horizontal="center"/>
    </xf>
    <xf numFmtId="166" fontId="0" fillId="0" borderId="34" xfId="3" applyNumberFormat="1" applyFont="1" applyFill="1" applyBorder="1" applyAlignment="1" applyProtection="1">
      <alignment horizontal="center"/>
    </xf>
    <xf numFmtId="166" fontId="0" fillId="0" borderId="35" xfId="3" applyNumberFormat="1" applyFont="1" applyFill="1" applyBorder="1" applyAlignment="1" applyProtection="1">
      <alignment horizontal="center"/>
    </xf>
    <xf numFmtId="166" fontId="0" fillId="0" borderId="0" xfId="0" applyNumberFormat="1"/>
    <xf numFmtId="166" fontId="9" fillId="2" borderId="0" xfId="1" applyNumberFormat="1" applyBorder="1" applyAlignment="1" applyProtection="1"/>
    <xf numFmtId="165" fontId="0" fillId="0" borderId="30" xfId="3" applyNumberFormat="1" applyFont="1" applyFill="1" applyBorder="1" applyAlignment="1" applyProtection="1">
      <alignment horizontal="center"/>
    </xf>
    <xf numFmtId="165" fontId="0" fillId="0" borderId="31" xfId="3" applyNumberFormat="1" applyFont="1" applyFill="1" applyBorder="1" applyAlignment="1" applyProtection="1">
      <alignment horizontal="center"/>
    </xf>
    <xf numFmtId="165" fontId="0" fillId="0" borderId="32" xfId="3" applyNumberFormat="1" applyFont="1" applyFill="1" applyBorder="1" applyAlignment="1" applyProtection="1">
      <alignment horizontal="center"/>
    </xf>
    <xf numFmtId="165" fontId="0" fillId="0" borderId="27" xfId="3" applyNumberFormat="1" applyFont="1" applyFill="1" applyBorder="1" applyAlignment="1" applyProtection="1">
      <alignment horizontal="center"/>
    </xf>
    <xf numFmtId="165" fontId="0" fillId="0" borderId="0" xfId="3" applyNumberFormat="1" applyFont="1" applyFill="1" applyBorder="1" applyAlignment="1" applyProtection="1">
      <alignment horizontal="center"/>
    </xf>
    <xf numFmtId="165" fontId="0" fillId="0" borderId="28" xfId="3" applyNumberFormat="1" applyFont="1" applyFill="1" applyBorder="1" applyAlignment="1" applyProtection="1">
      <alignment horizontal="center"/>
    </xf>
    <xf numFmtId="165" fontId="0" fillId="0" borderId="33" xfId="3" applyNumberFormat="1" applyFont="1" applyFill="1" applyBorder="1" applyAlignment="1" applyProtection="1">
      <alignment horizontal="center"/>
    </xf>
    <xf numFmtId="165" fontId="0" fillId="0" borderId="34" xfId="3" applyNumberFormat="1" applyFont="1" applyFill="1" applyBorder="1" applyAlignment="1" applyProtection="1">
      <alignment horizontal="center"/>
    </xf>
    <xf numFmtId="165" fontId="0" fillId="0" borderId="35" xfId="3" applyNumberFormat="1" applyFont="1" applyFill="1" applyBorder="1" applyAlignment="1" applyProtection="1">
      <alignment horizontal="center"/>
    </xf>
    <xf numFmtId="165" fontId="0" fillId="0" borderId="0" xfId="0" applyNumberFormat="1"/>
    <xf numFmtId="165" fontId="9" fillId="2" borderId="0" xfId="1" applyNumberFormat="1" applyBorder="1" applyAlignment="1" applyProtection="1"/>
    <xf numFmtId="0" fontId="0" fillId="0" borderId="29" xfId="0" applyFont="1" applyBorder="1" applyAlignment="1"/>
    <xf numFmtId="0" fontId="0" fillId="0" borderId="36" xfId="0" applyFont="1" applyBorder="1" applyAlignment="1"/>
    <xf numFmtId="0" fontId="0" fillId="8" borderId="37" xfId="0" applyFont="1" applyFill="1" applyBorder="1" applyAlignment="1">
      <alignment horizontal="center"/>
    </xf>
    <xf numFmtId="166" fontId="0" fillId="0" borderId="38" xfId="3" applyNumberFormat="1" applyFont="1" applyFill="1" applyBorder="1" applyAlignment="1" applyProtection="1">
      <alignment horizontal="center"/>
    </xf>
    <xf numFmtId="166" fontId="0" fillId="7" borderId="38" xfId="3" applyNumberFormat="1" applyFont="1" applyFill="1" applyBorder="1" applyAlignment="1" applyProtection="1">
      <alignment horizontal="center"/>
    </xf>
    <xf numFmtId="166" fontId="0" fillId="5" borderId="38" xfId="3" applyNumberFormat="1" applyFont="1" applyFill="1" applyBorder="1" applyAlignment="1" applyProtection="1">
      <alignment horizontal="center"/>
    </xf>
    <xf numFmtId="166" fontId="0" fillId="6" borderId="38" xfId="3" applyNumberFormat="1" applyFont="1" applyFill="1" applyBorder="1" applyAlignment="1" applyProtection="1">
      <alignment horizontal="center"/>
    </xf>
    <xf numFmtId="166" fontId="0" fillId="11" borderId="38" xfId="3" applyNumberFormat="1" applyFont="1" applyFill="1" applyBorder="1" applyAlignment="1" applyProtection="1">
      <alignment horizontal="center"/>
    </xf>
    <xf numFmtId="166" fontId="0" fillId="0" borderId="39" xfId="3" applyNumberFormat="1" applyFont="1" applyFill="1" applyBorder="1" applyAlignment="1" applyProtection="1">
      <alignment horizontal="center"/>
    </xf>
    <xf numFmtId="0" fontId="0" fillId="0" borderId="37" xfId="0" applyFont="1" applyBorder="1" applyAlignment="1"/>
    <xf numFmtId="0" fontId="0" fillId="8" borderId="36" xfId="0" applyFont="1" applyFill="1" applyBorder="1" applyAlignment="1">
      <alignment horizontal="center"/>
    </xf>
    <xf numFmtId="166" fontId="0" fillId="0" borderId="36" xfId="3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2" applyNumberFormat="1" applyFont="1" applyBorder="1" applyAlignment="1" applyProtection="1">
      <alignment horizontal="center"/>
    </xf>
    <xf numFmtId="165" fontId="8" fillId="0" borderId="27" xfId="3" applyNumberFormat="1" applyFont="1" applyFill="1" applyBorder="1" applyAlignment="1" applyProtection="1">
      <alignment horizontal="center"/>
    </xf>
    <xf numFmtId="165" fontId="8" fillId="0" borderId="0" xfId="3" applyNumberFormat="1" applyFont="1" applyFill="1" applyBorder="1" applyAlignment="1" applyProtection="1">
      <alignment horizontal="center"/>
    </xf>
    <xf numFmtId="165" fontId="13" fillId="5" borderId="0" xfId="3" applyNumberFormat="1" applyFont="1" applyFill="1" applyBorder="1" applyAlignment="1" applyProtection="1">
      <alignment horizontal="center"/>
    </xf>
    <xf numFmtId="165" fontId="13" fillId="6" borderId="0" xfId="3" applyNumberFormat="1" applyFont="1" applyFill="1" applyBorder="1" applyAlignment="1" applyProtection="1">
      <alignment horizontal="center"/>
    </xf>
    <xf numFmtId="165" fontId="13" fillId="11" borderId="0" xfId="3" applyNumberFormat="1" applyFont="1" applyFill="1" applyBorder="1" applyAlignment="1" applyProtection="1">
      <alignment horizontal="center"/>
    </xf>
    <xf numFmtId="165" fontId="13" fillId="7" borderId="0" xfId="3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41" xfId="0" applyBorder="1"/>
    <xf numFmtId="0" fontId="0" fillId="0" borderId="41" xfId="0" applyBorder="1" applyAlignment="1">
      <alignment horizontal="center" vertical="center"/>
    </xf>
    <xf numFmtId="164" fontId="14" fillId="12" borderId="0" xfId="4" applyNumberFormat="1"/>
    <xf numFmtId="0" fontId="0" fillId="0" borderId="0" xfId="0" applyAlignment="1">
      <alignment horizontal="right"/>
    </xf>
    <xf numFmtId="0" fontId="0" fillId="0" borderId="41" xfId="0" applyFont="1" applyFill="1" applyBorder="1" applyAlignment="1">
      <alignment horizontal="center"/>
    </xf>
    <xf numFmtId="166" fontId="0" fillId="0" borderId="41" xfId="3" applyNumberFormat="1" applyFont="1" applyFill="1" applyBorder="1" applyAlignment="1" applyProtection="1">
      <alignment horizontal="center"/>
    </xf>
    <xf numFmtId="166" fontId="0" fillId="0" borderId="41" xfId="3" applyNumberFormat="1" applyFont="1" applyFill="1" applyBorder="1" applyAlignment="1" applyProtection="1"/>
    <xf numFmtId="164" fontId="0" fillId="0" borderId="41" xfId="0" applyNumberFormat="1" applyBorder="1"/>
    <xf numFmtId="16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4" xfId="0" applyFont="1" applyBorder="1" applyAlignment="1"/>
    <xf numFmtId="164" fontId="8" fillId="0" borderId="10" xfId="0" applyNumberFormat="1" applyFont="1" applyFill="1" applyBorder="1"/>
    <xf numFmtId="164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4" fontId="16" fillId="0" borderId="10" xfId="5" applyNumberFormat="1" applyFont="1" applyFill="1" applyBorder="1"/>
    <xf numFmtId="164" fontId="0" fillId="0" borderId="2" xfId="0" applyNumberFormat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0" xfId="0" applyNumberFormat="1" applyFill="1"/>
    <xf numFmtId="164" fontId="3" fillId="0" borderId="0" xfId="0" applyNumberFormat="1" applyFont="1" applyFill="1"/>
    <xf numFmtId="164" fontId="8" fillId="0" borderId="11" xfId="0" applyNumberFormat="1" applyFont="1" applyFill="1" applyBorder="1"/>
    <xf numFmtId="164" fontId="8" fillId="0" borderId="0" xfId="0" applyNumberFormat="1" applyFont="1" applyFill="1" applyBorder="1"/>
    <xf numFmtId="164" fontId="8" fillId="0" borderId="0" xfId="0" applyNumberFormat="1" applyFont="1" applyFill="1"/>
    <xf numFmtId="164" fontId="3" fillId="0" borderId="11" xfId="0" applyNumberFormat="1" applyFont="1" applyFill="1" applyBorder="1"/>
    <xf numFmtId="164" fontId="16" fillId="0" borderId="11" xfId="5" applyNumberFormat="1" applyFont="1" applyFill="1" applyBorder="1"/>
    <xf numFmtId="164" fontId="0" fillId="0" borderId="0" xfId="0" applyNumberFormat="1" applyFill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2" applyNumberFormat="1" applyFont="1" applyFill="1" applyBorder="1" applyAlignment="1" applyProtection="1">
      <alignment horizontal="center"/>
    </xf>
    <xf numFmtId="0" fontId="0" fillId="0" borderId="37" xfId="0" applyFont="1" applyBorder="1" applyAlignment="1">
      <alignment horizontal="center"/>
    </xf>
    <xf numFmtId="166" fontId="1" fillId="0" borderId="0" xfId="3" applyNumberFormat="1" applyFont="1" applyFill="1" applyBorder="1" applyAlignment="1" applyProtection="1"/>
    <xf numFmtId="0" fontId="0" fillId="0" borderId="41" xfId="0" applyBorder="1" applyAlignment="1">
      <alignment horizontal="center" vertical="center"/>
    </xf>
    <xf numFmtId="0" fontId="0" fillId="0" borderId="41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2" xfId="0" applyFont="1" applyBorder="1" applyAlignment="1">
      <alignment horizontal="center"/>
    </xf>
  </cellXfs>
  <cellStyles count="6">
    <cellStyle name="Buena" xfId="4" builtinId="26"/>
    <cellStyle name="Excel_BuiltIn_Buena 1" xfId="1"/>
    <cellStyle name="Excel_BuiltIn_Notas 1" xfId="2"/>
    <cellStyle name="Millares" xfId="3" builtinId="3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Hoja3!$C$35:$L$35</c:f>
              <c:numCache>
                <c:formatCode>General</c:formatCode>
                <c:ptCount val="10"/>
                <c:pt idx="0">
                  <c:v>2700</c:v>
                </c:pt>
                <c:pt idx="1">
                  <c:v>2100</c:v>
                </c:pt>
                <c:pt idx="2">
                  <c:v>1700</c:v>
                </c:pt>
                <c:pt idx="3">
                  <c:v>750</c:v>
                </c:pt>
                <c:pt idx="4">
                  <c:v>2950</c:v>
                </c:pt>
                <c:pt idx="5">
                  <c:v>2650</c:v>
                </c:pt>
                <c:pt idx="6">
                  <c:v>2350</c:v>
                </c:pt>
                <c:pt idx="7">
                  <c:v>2050</c:v>
                </c:pt>
                <c:pt idx="8">
                  <c:v>1950</c:v>
                </c:pt>
                <c:pt idx="9">
                  <c:v>1750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639000"/>
        <c:axId val="286640568"/>
      </c:lineChart>
      <c:catAx>
        <c:axId val="286639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6640568"/>
        <c:crosses val="autoZero"/>
        <c:auto val="1"/>
        <c:lblAlgn val="ctr"/>
        <c:lblOffset val="100"/>
        <c:noMultiLvlLbl val="0"/>
      </c:catAx>
      <c:valAx>
        <c:axId val="28664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663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559069</xdr:colOff>
      <xdr:row>1</xdr:row>
      <xdr:rowOff>158750</xdr:rowOff>
    </xdr:from>
    <xdr:to>
      <xdr:col>17</xdr:col>
      <xdr:colOff>375234</xdr:colOff>
      <xdr:row>26</xdr:row>
      <xdr:rowOff>14816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4902" y="349250"/>
          <a:ext cx="2155082" cy="4629149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</xdr:row>
      <xdr:rowOff>0</xdr:rowOff>
    </xdr:from>
    <xdr:to>
      <xdr:col>22</xdr:col>
      <xdr:colOff>211982</xdr:colOff>
      <xdr:row>26</xdr:row>
      <xdr:rowOff>57149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425" y="381000"/>
          <a:ext cx="2155082" cy="4629149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19</xdr:row>
      <xdr:rowOff>95250</xdr:rowOff>
    </xdr:from>
    <xdr:to>
      <xdr:col>15</xdr:col>
      <xdr:colOff>581835</xdr:colOff>
      <xdr:row>29</xdr:row>
      <xdr:rowOff>76463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3714750"/>
          <a:ext cx="5801535" cy="1886213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23</xdr:row>
      <xdr:rowOff>76200</xdr:rowOff>
    </xdr:from>
    <xdr:to>
      <xdr:col>6</xdr:col>
      <xdr:colOff>466899</xdr:colOff>
      <xdr:row>26</xdr:row>
      <xdr:rowOff>133438</xdr:rowOff>
    </xdr:to>
    <xdr:pic>
      <xdr:nvPicPr>
        <xdr:cNvPr id="3" name="Imagen 2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4457700"/>
          <a:ext cx="1247949" cy="628738"/>
        </a:xfrm>
        <a:prstGeom prst="rect">
          <a:avLst/>
        </a:prstGeom>
      </xdr:spPr>
    </xdr:pic>
    <xdr:clientData/>
  </xdr:twoCellAnchor>
  <xdr:twoCellAnchor>
    <xdr:from>
      <xdr:col>2</xdr:col>
      <xdr:colOff>390525</xdr:colOff>
      <xdr:row>38</xdr:row>
      <xdr:rowOff>23812</xdr:rowOff>
    </xdr:from>
    <xdr:to>
      <xdr:col>8</xdr:col>
      <xdr:colOff>352425</xdr:colOff>
      <xdr:row>52</xdr:row>
      <xdr:rowOff>100012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5"/>
  <sheetViews>
    <sheetView tabSelected="1" zoomScale="90" zoomScaleNormal="90" workbookViewId="0">
      <selection activeCell="M8" sqref="M8"/>
    </sheetView>
  </sheetViews>
  <sheetFormatPr baseColWidth="10" defaultColWidth="6.7109375" defaultRowHeight="15" x14ac:dyDescent="0.25"/>
  <cols>
    <col min="3" max="3" width="7.7109375" customWidth="1"/>
    <col min="4" max="5" width="6" bestFit="1" customWidth="1"/>
    <col min="6" max="6" width="8.42578125" customWidth="1"/>
    <col min="7" max="7" width="7.140625" customWidth="1"/>
    <col min="8" max="8" width="6" bestFit="1" customWidth="1"/>
    <col min="9" max="9" width="8" customWidth="1"/>
    <col min="10" max="12" width="6" bestFit="1" customWidth="1"/>
    <col min="14" max="14" width="9.42578125" customWidth="1"/>
    <col min="15" max="15" width="15.7109375" customWidth="1"/>
    <col min="16" max="16" width="9.85546875" customWidth="1"/>
    <col min="17" max="22" width="9.5703125" customWidth="1"/>
    <col min="23" max="24" width="9.42578125" customWidth="1"/>
    <col min="25" max="25" width="6.5703125" customWidth="1"/>
    <col min="26" max="26" width="8.28515625" style="1" customWidth="1"/>
    <col min="27" max="27" width="8.42578125" style="1" customWidth="1"/>
    <col min="28" max="28" width="6.7109375" style="1"/>
    <col min="29" max="29" width="6.7109375" style="1" bestFit="1" customWidth="1"/>
    <col min="30" max="30" width="6.7109375" style="1"/>
  </cols>
  <sheetData>
    <row r="1" spans="2:39" x14ac:dyDescent="0.25">
      <c r="C1" s="146" t="s">
        <v>0</v>
      </c>
      <c r="D1" s="146"/>
      <c r="E1" s="146"/>
      <c r="F1" s="146"/>
      <c r="G1" s="146"/>
      <c r="H1" s="146"/>
      <c r="I1" s="146"/>
      <c r="J1" s="146"/>
      <c r="K1" s="146"/>
      <c r="L1" s="146"/>
      <c r="V1" t="s">
        <v>2</v>
      </c>
    </row>
    <row r="2" spans="2:39" x14ac:dyDescent="0.25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V2" t="s">
        <v>4</v>
      </c>
    </row>
    <row r="3" spans="2:39" x14ac:dyDescent="0.25">
      <c r="B3" s="1" t="s">
        <v>1</v>
      </c>
      <c r="C3" s="136">
        <v>0</v>
      </c>
      <c r="D3" s="136">
        <v>0</v>
      </c>
      <c r="E3" s="136">
        <v>0</v>
      </c>
      <c r="F3" s="136">
        <v>0</v>
      </c>
      <c r="G3" s="136">
        <v>800</v>
      </c>
      <c r="H3" s="136">
        <v>300</v>
      </c>
      <c r="I3" s="137">
        <v>300</v>
      </c>
      <c r="J3" s="137">
        <v>300</v>
      </c>
      <c r="K3" s="137">
        <v>100</v>
      </c>
      <c r="L3" s="137">
        <v>200</v>
      </c>
      <c r="M3" s="137">
        <v>300</v>
      </c>
      <c r="N3" s="137">
        <v>400</v>
      </c>
      <c r="V3" t="s">
        <v>5</v>
      </c>
    </row>
    <row r="6" spans="2:39" x14ac:dyDescent="0.25">
      <c r="B6" s="5" t="s">
        <v>7</v>
      </c>
      <c r="C6" s="5" t="s">
        <v>8</v>
      </c>
      <c r="E6" s="148" t="s">
        <v>6</v>
      </c>
      <c r="F6" s="148"/>
      <c r="G6" s="148"/>
      <c r="I6" t="s">
        <v>74</v>
      </c>
    </row>
    <row r="7" spans="2:39" x14ac:dyDescent="0.25">
      <c r="B7" s="7" t="s">
        <v>1</v>
      </c>
      <c r="C7" s="138">
        <v>500</v>
      </c>
      <c r="E7">
        <v>1</v>
      </c>
      <c r="F7" s="6" t="s">
        <v>1</v>
      </c>
      <c r="G7" s="45">
        <v>200</v>
      </c>
      <c r="I7" s="45">
        <f>SUM(E15:E18)</f>
        <v>5</v>
      </c>
    </row>
    <row r="8" spans="2:39" x14ac:dyDescent="0.25">
      <c r="B8" s="9" t="s">
        <v>3</v>
      </c>
      <c r="C8" s="139">
        <v>600</v>
      </c>
      <c r="E8">
        <v>2</v>
      </c>
      <c r="F8" s="6" t="s">
        <v>3</v>
      </c>
      <c r="G8" s="45">
        <v>150</v>
      </c>
      <c r="R8" s="8"/>
      <c r="S8" s="8"/>
      <c r="T8" s="8"/>
      <c r="U8" s="8"/>
      <c r="V8" s="8"/>
      <c r="W8" s="8"/>
      <c r="X8" s="8"/>
      <c r="Y8" s="8"/>
      <c r="Z8" s="30"/>
      <c r="AA8" s="30"/>
      <c r="AB8" s="30"/>
      <c r="AC8" s="30"/>
      <c r="AD8" s="30"/>
      <c r="AE8" s="8"/>
      <c r="AF8" s="8"/>
      <c r="AG8" s="8"/>
      <c r="AH8" s="8"/>
      <c r="AI8" s="8"/>
      <c r="AJ8" s="8"/>
      <c r="AK8" s="8"/>
      <c r="AL8" s="8"/>
      <c r="AM8" s="8"/>
    </row>
    <row r="9" spans="2:39" x14ac:dyDescent="0.25">
      <c r="B9" s="9" t="s">
        <v>9</v>
      </c>
      <c r="C9" s="139">
        <v>560</v>
      </c>
      <c r="E9">
        <v>3</v>
      </c>
      <c r="F9" s="6" t="s">
        <v>9</v>
      </c>
      <c r="G9" s="45">
        <v>30</v>
      </c>
      <c r="R9" s="8"/>
      <c r="S9" s="8"/>
      <c r="T9" s="8"/>
      <c r="U9" s="8"/>
      <c r="V9" s="8"/>
      <c r="W9" s="8"/>
      <c r="X9" s="8"/>
      <c r="Y9" s="8"/>
      <c r="Z9" s="30"/>
      <c r="AA9" s="30"/>
      <c r="AB9" s="30"/>
      <c r="AC9" s="30"/>
      <c r="AD9" s="30"/>
      <c r="AE9" s="8"/>
      <c r="AF9" s="8"/>
      <c r="AG9" s="8"/>
      <c r="AH9" s="8"/>
      <c r="AI9" s="8"/>
      <c r="AJ9" s="8"/>
      <c r="AK9" s="8"/>
      <c r="AL9" s="8"/>
      <c r="AM9" s="8"/>
    </row>
    <row r="10" spans="2:39" x14ac:dyDescent="0.25">
      <c r="B10" s="9" t="s">
        <v>10</v>
      </c>
      <c r="C10" s="139">
        <v>360</v>
      </c>
      <c r="E10">
        <v>4</v>
      </c>
      <c r="F10" s="6" t="s">
        <v>10</v>
      </c>
      <c r="G10" s="45">
        <v>20</v>
      </c>
      <c r="R10" s="8"/>
      <c r="S10" s="8"/>
      <c r="T10" s="8"/>
      <c r="U10" s="8"/>
      <c r="V10" s="8"/>
      <c r="W10" s="8"/>
      <c r="X10" s="8"/>
      <c r="Y10" s="8"/>
      <c r="Z10" s="30"/>
      <c r="AA10" s="30"/>
      <c r="AB10" s="30"/>
      <c r="AC10" s="30"/>
      <c r="AD10" s="30"/>
      <c r="AE10" s="8"/>
      <c r="AF10" s="8"/>
      <c r="AG10" s="8"/>
      <c r="AH10" s="8"/>
      <c r="AI10" s="22"/>
      <c r="AJ10" s="8"/>
      <c r="AK10" s="8"/>
      <c r="AL10" s="8"/>
      <c r="AM10" s="8"/>
    </row>
    <row r="11" spans="2:39" x14ac:dyDescent="0.25">
      <c r="B11" s="9"/>
      <c r="C11" s="11"/>
      <c r="R11" s="8"/>
      <c r="S11" s="8"/>
      <c r="T11" s="8"/>
      <c r="U11" s="8"/>
      <c r="V11" s="8"/>
      <c r="W11" s="8"/>
      <c r="X11" s="8"/>
      <c r="Y11" s="8"/>
      <c r="Z11" s="30"/>
      <c r="AA11" s="30"/>
      <c r="AB11" s="30"/>
      <c r="AC11" s="30"/>
      <c r="AD11" s="30"/>
      <c r="AE11" s="8"/>
      <c r="AF11" s="8"/>
      <c r="AG11" s="8"/>
      <c r="AH11" s="8"/>
      <c r="AI11" s="22"/>
      <c r="AJ11" s="8"/>
      <c r="AK11" s="8"/>
      <c r="AL11" s="8"/>
      <c r="AM11" s="8"/>
    </row>
    <row r="12" spans="2:39" x14ac:dyDescent="0.25">
      <c r="B12" s="12" t="s">
        <v>13</v>
      </c>
      <c r="C12" s="10"/>
      <c r="F12" s="13" t="s">
        <v>14</v>
      </c>
      <c r="R12" s="8"/>
      <c r="S12" s="8"/>
      <c r="T12" s="8"/>
      <c r="U12" s="8"/>
      <c r="V12" s="8"/>
      <c r="W12" s="8"/>
      <c r="X12" s="8"/>
      <c r="Y12" s="8"/>
      <c r="Z12" s="30"/>
      <c r="AA12" s="30"/>
      <c r="AB12" s="30"/>
      <c r="AC12" s="30"/>
      <c r="AD12" s="30"/>
      <c r="AE12" s="8"/>
      <c r="AF12" s="8"/>
      <c r="AG12" s="8"/>
      <c r="AH12" s="8"/>
      <c r="AI12" s="22"/>
      <c r="AJ12" s="8"/>
      <c r="AK12" s="8"/>
      <c r="AL12" s="8"/>
      <c r="AM12" s="8"/>
    </row>
    <row r="13" spans="2:39" x14ac:dyDescent="0.25">
      <c r="B13" s="8"/>
      <c r="C13" s="147" t="s">
        <v>15</v>
      </c>
      <c r="D13" s="147"/>
      <c r="E13" s="131"/>
      <c r="F13" s="147" t="s">
        <v>15</v>
      </c>
      <c r="G13" s="147"/>
      <c r="K13" s="8"/>
      <c r="L13" s="8"/>
      <c r="M13" s="8"/>
      <c r="N13" s="8"/>
      <c r="O13" s="8"/>
      <c r="P13" s="8"/>
      <c r="Q13" s="8"/>
      <c r="R13" s="8"/>
      <c r="S13" s="30"/>
      <c r="T13" s="30"/>
      <c r="U13" s="30"/>
      <c r="V13" s="30"/>
      <c r="W13" s="30"/>
      <c r="X13" s="8"/>
      <c r="Y13" s="8"/>
      <c r="Z13" s="8"/>
      <c r="AA13" s="8"/>
      <c r="AB13" s="22"/>
      <c r="AC13" s="8"/>
      <c r="AD13" s="8"/>
      <c r="AE13" s="8"/>
      <c r="AF13" s="8"/>
    </row>
    <row r="14" spans="2:39" ht="15.75" thickBot="1" x14ac:dyDescent="0.3">
      <c r="B14" s="14" t="s">
        <v>16</v>
      </c>
      <c r="C14" s="15" t="s">
        <v>17</v>
      </c>
      <c r="D14" s="16" t="s">
        <v>18</v>
      </c>
      <c r="E14" s="17" t="s">
        <v>19</v>
      </c>
      <c r="F14" s="18" t="s">
        <v>17</v>
      </c>
      <c r="G14" s="113" t="s">
        <v>18</v>
      </c>
      <c r="H14" s="30"/>
      <c r="I14" s="30"/>
      <c r="J14" s="30"/>
      <c r="K14" s="8"/>
      <c r="L14" s="8"/>
      <c r="M14" s="8"/>
      <c r="N14" s="30"/>
      <c r="O14" s="30"/>
      <c r="P14" s="30"/>
      <c r="Q14" s="30"/>
      <c r="R14" s="30"/>
      <c r="S14" s="8"/>
      <c r="T14" s="8"/>
      <c r="U14" s="8"/>
      <c r="V14" s="9"/>
      <c r="W14" s="22"/>
      <c r="X14" s="8"/>
      <c r="Y14" s="8"/>
      <c r="Z14" s="8"/>
      <c r="AA14" s="8"/>
      <c r="AB14"/>
      <c r="AC14"/>
      <c r="AD14"/>
    </row>
    <row r="15" spans="2:39" x14ac:dyDescent="0.25">
      <c r="B15" s="9" t="s">
        <v>20</v>
      </c>
      <c r="C15" s="140">
        <v>2000</v>
      </c>
      <c r="D15" s="132">
        <v>2</v>
      </c>
      <c r="E15" s="141">
        <v>2</v>
      </c>
      <c r="F15" s="142">
        <f>C15+F16+F17+F18</f>
        <v>15100</v>
      </c>
      <c r="G15" s="133">
        <f>D15+G16+G17+2*G18</f>
        <v>8</v>
      </c>
      <c r="H15" s="129"/>
      <c r="I15" s="130"/>
      <c r="J15" s="30"/>
      <c r="K15" s="8"/>
      <c r="L15" s="8"/>
      <c r="M15" s="8"/>
      <c r="N15" s="30"/>
      <c r="O15" s="30"/>
      <c r="P15" s="30"/>
      <c r="Q15" s="30"/>
      <c r="R15" s="30"/>
      <c r="S15" s="8"/>
      <c r="T15" s="8"/>
      <c r="U15" s="8"/>
      <c r="V15" s="9"/>
      <c r="W15" s="22"/>
      <c r="X15" s="8"/>
      <c r="Y15" s="8"/>
      <c r="Z15" s="8"/>
      <c r="AA15" s="8"/>
      <c r="AB15"/>
      <c r="AC15"/>
      <c r="AD15"/>
    </row>
    <row r="16" spans="2:39" x14ac:dyDescent="0.25">
      <c r="B16" s="9" t="s">
        <v>21</v>
      </c>
      <c r="C16" s="143">
        <v>1800</v>
      </c>
      <c r="D16" s="132">
        <v>0.5</v>
      </c>
      <c r="E16" s="141">
        <v>1</v>
      </c>
      <c r="F16" s="142">
        <f>C16+F17</f>
        <v>3300</v>
      </c>
      <c r="G16" s="134">
        <f>D16+2*G17</f>
        <v>1.5</v>
      </c>
      <c r="H16" s="129"/>
      <c r="I16" s="130"/>
      <c r="J16" s="30"/>
      <c r="K16" s="8"/>
      <c r="L16" s="8"/>
      <c r="M16" s="8"/>
      <c r="N16" s="30"/>
      <c r="O16" s="30"/>
      <c r="P16" s="30"/>
      <c r="Q16" s="30"/>
      <c r="R16" s="30"/>
      <c r="S16" s="8"/>
      <c r="T16" s="8"/>
      <c r="U16" s="8"/>
      <c r="V16" s="20"/>
      <c r="W16" s="22"/>
      <c r="X16" s="8"/>
      <c r="Y16" s="8"/>
      <c r="Z16" s="8"/>
      <c r="AA16" s="8"/>
      <c r="AB16"/>
      <c r="AC16"/>
      <c r="AD16"/>
    </row>
    <row r="17" spans="1:31" x14ac:dyDescent="0.25">
      <c r="B17" s="20" t="s">
        <v>22</v>
      </c>
      <c r="C17" s="144">
        <v>1500</v>
      </c>
      <c r="D17" s="135">
        <v>0.5</v>
      </c>
      <c r="E17" s="141">
        <v>1</v>
      </c>
      <c r="F17" s="142">
        <f>C17</f>
        <v>1500</v>
      </c>
      <c r="G17" s="134">
        <f>D17</f>
        <v>0.5</v>
      </c>
      <c r="H17" s="129"/>
      <c r="I17" s="130"/>
      <c r="J17" s="30"/>
      <c r="K17" s="8"/>
      <c r="L17" s="8"/>
      <c r="M17" s="8"/>
      <c r="N17" s="30"/>
      <c r="O17" s="30"/>
      <c r="P17" s="30"/>
      <c r="Q17" s="30"/>
      <c r="R17" s="30"/>
      <c r="S17" s="8"/>
      <c r="T17" s="8"/>
      <c r="U17" s="8"/>
      <c r="V17" s="20"/>
      <c r="W17" s="22"/>
      <c r="X17" s="8"/>
      <c r="Y17" s="8"/>
      <c r="Z17" s="8"/>
      <c r="AA17" s="8"/>
      <c r="AB17"/>
      <c r="AC17"/>
      <c r="AD17"/>
    </row>
    <row r="18" spans="1:31" x14ac:dyDescent="0.25">
      <c r="B18" s="20" t="s">
        <v>23</v>
      </c>
      <c r="C18" s="144">
        <v>5000</v>
      </c>
      <c r="D18" s="135">
        <v>0.5</v>
      </c>
      <c r="E18" s="141">
        <v>1</v>
      </c>
      <c r="F18" s="142">
        <f>C18+F16</f>
        <v>8300</v>
      </c>
      <c r="G18" s="134">
        <f>D18+G16</f>
        <v>2</v>
      </c>
      <c r="H18" s="129"/>
      <c r="I18" s="130"/>
      <c r="J18" s="30"/>
      <c r="K18" s="8"/>
      <c r="L18" s="8"/>
      <c r="M18" s="8"/>
      <c r="N18" s="30"/>
      <c r="O18" s="30"/>
      <c r="P18" s="30"/>
      <c r="Q18" s="30"/>
      <c r="R18" s="30"/>
      <c r="S18" s="8"/>
      <c r="T18" s="8"/>
      <c r="U18" s="8"/>
      <c r="V18" s="9"/>
      <c r="W18" s="22"/>
      <c r="X18" s="8"/>
      <c r="Y18" s="8"/>
      <c r="Z18" s="8"/>
      <c r="AA18" s="8"/>
      <c r="AB18"/>
      <c r="AC18"/>
      <c r="AD18"/>
    </row>
    <row r="19" spans="1:31" x14ac:dyDescent="0.25">
      <c r="B19" s="9"/>
      <c r="R19" s="8"/>
      <c r="S19" s="30"/>
      <c r="T19" s="30"/>
      <c r="U19" s="30"/>
      <c r="V19" s="30"/>
      <c r="W19" s="8"/>
      <c r="X19" s="8"/>
      <c r="Y19" s="8"/>
      <c r="Z19" s="8"/>
      <c r="AA19" s="22"/>
      <c r="AB19" s="8"/>
      <c r="AC19" s="8"/>
      <c r="AD19" s="8"/>
      <c r="AE19" s="8"/>
    </row>
    <row r="20" spans="1:31" x14ac:dyDescent="0.25">
      <c r="B20" s="9" t="s">
        <v>29</v>
      </c>
      <c r="I20" s="149" t="s">
        <v>31</v>
      </c>
      <c r="J20" s="149"/>
      <c r="Y20" s="8"/>
      <c r="Z20" s="8"/>
      <c r="AA20" s="22"/>
      <c r="AB20" s="8"/>
      <c r="AC20" s="8"/>
      <c r="AD20" s="8"/>
      <c r="AE20" s="8"/>
    </row>
    <row r="21" spans="1:31" x14ac:dyDescent="0.25">
      <c r="C21" s="25">
        <v>0</v>
      </c>
      <c r="D21" s="1">
        <v>1</v>
      </c>
      <c r="E21" s="1">
        <v>2</v>
      </c>
      <c r="F21" s="1">
        <v>3</v>
      </c>
      <c r="G21" s="62"/>
      <c r="J21">
        <v>0</v>
      </c>
      <c r="K21">
        <v>1</v>
      </c>
      <c r="L21">
        <v>2</v>
      </c>
      <c r="M21">
        <v>3</v>
      </c>
      <c r="T21" s="19"/>
      <c r="U21" s="46">
        <v>0</v>
      </c>
      <c r="V21" s="46">
        <v>1</v>
      </c>
      <c r="W21" s="46">
        <v>2</v>
      </c>
      <c r="X21" s="46">
        <v>3</v>
      </c>
      <c r="Y21" s="8"/>
      <c r="Z21" s="8"/>
      <c r="AA21"/>
      <c r="AB21"/>
      <c r="AC21"/>
      <c r="AD21"/>
    </row>
    <row r="22" spans="1:31" x14ac:dyDescent="0.25">
      <c r="B22" s="113" t="s">
        <v>30</v>
      </c>
      <c r="C22" s="113" t="s">
        <v>20</v>
      </c>
      <c r="D22" s="113" t="s">
        <v>21</v>
      </c>
      <c r="E22" s="43" t="s">
        <v>22</v>
      </c>
      <c r="F22" s="44" t="s">
        <v>23</v>
      </c>
      <c r="G22" s="49"/>
      <c r="H22" s="19"/>
      <c r="I22" s="113" t="s">
        <v>32</v>
      </c>
      <c r="J22" s="113" t="s">
        <v>20</v>
      </c>
      <c r="K22" s="113" t="s">
        <v>21</v>
      </c>
      <c r="L22" s="113" t="s">
        <v>22</v>
      </c>
      <c r="M22" s="113" t="s">
        <v>23</v>
      </c>
      <c r="N22" s="49"/>
      <c r="O22" s="49"/>
      <c r="P22" s="49"/>
      <c r="Q22" s="49"/>
      <c r="R22" s="41" t="s">
        <v>31</v>
      </c>
      <c r="T22" s="113" t="s">
        <v>32</v>
      </c>
      <c r="U22" s="113" t="s">
        <v>1</v>
      </c>
      <c r="V22" s="113" t="s">
        <v>3</v>
      </c>
      <c r="W22" s="113" t="s">
        <v>9</v>
      </c>
      <c r="X22" s="113" t="s">
        <v>10</v>
      </c>
      <c r="Y22" s="8"/>
      <c r="Z22" s="8"/>
      <c r="AA22"/>
      <c r="AB22"/>
      <c r="AC22"/>
      <c r="AD22"/>
    </row>
    <row r="23" spans="1:31" x14ac:dyDescent="0.25">
      <c r="A23">
        <v>0</v>
      </c>
      <c r="B23" s="113" t="s">
        <v>1</v>
      </c>
      <c r="C23" s="145">
        <v>0</v>
      </c>
      <c r="D23" s="145">
        <v>0</v>
      </c>
      <c r="E23" s="145">
        <v>0</v>
      </c>
      <c r="F23" s="145">
        <v>0</v>
      </c>
      <c r="G23" s="46"/>
      <c r="H23" s="46">
        <v>0</v>
      </c>
      <c r="I23" s="113" t="s">
        <v>1</v>
      </c>
      <c r="J23" s="145">
        <v>1</v>
      </c>
      <c r="K23" s="145">
        <v>0</v>
      </c>
      <c r="L23" s="145">
        <v>0</v>
      </c>
      <c r="M23" s="145">
        <v>0</v>
      </c>
      <c r="N23" s="46"/>
      <c r="O23" s="46"/>
      <c r="P23" s="46"/>
      <c r="Q23" s="46"/>
      <c r="S23">
        <v>0</v>
      </c>
      <c r="T23" s="113" t="s">
        <v>20</v>
      </c>
      <c r="U23" s="145">
        <v>1</v>
      </c>
      <c r="V23" s="145">
        <v>0</v>
      </c>
      <c r="W23" s="145">
        <v>0</v>
      </c>
      <c r="X23" s="145">
        <v>0</v>
      </c>
      <c r="Y23" s="8"/>
      <c r="Z23" s="8"/>
      <c r="AA23"/>
      <c r="AB23"/>
      <c r="AC23"/>
      <c r="AD23"/>
    </row>
    <row r="24" spans="1:31" x14ac:dyDescent="0.25">
      <c r="A24">
        <v>1</v>
      </c>
      <c r="B24" s="113" t="s">
        <v>3</v>
      </c>
      <c r="C24" s="145">
        <v>2</v>
      </c>
      <c r="D24" s="145">
        <v>0</v>
      </c>
      <c r="E24" s="145">
        <v>0</v>
      </c>
      <c r="F24" s="145">
        <v>0</v>
      </c>
      <c r="G24" s="46"/>
      <c r="H24" s="46">
        <v>1</v>
      </c>
      <c r="I24" s="113" t="s">
        <v>3</v>
      </c>
      <c r="J24" s="145">
        <v>0</v>
      </c>
      <c r="K24" s="145">
        <v>0</v>
      </c>
      <c r="L24" s="145">
        <v>0</v>
      </c>
      <c r="M24" s="145">
        <v>1</v>
      </c>
      <c r="N24" s="46"/>
      <c r="O24" s="46"/>
      <c r="P24" s="46"/>
      <c r="Q24" s="46"/>
      <c r="S24">
        <v>1</v>
      </c>
      <c r="T24" s="113" t="s">
        <v>21</v>
      </c>
      <c r="U24" s="145">
        <v>0</v>
      </c>
      <c r="V24" s="145">
        <v>0</v>
      </c>
      <c r="W24" s="145">
        <v>1</v>
      </c>
      <c r="X24" s="145">
        <v>0</v>
      </c>
      <c r="Y24" s="8"/>
      <c r="Z24" s="8"/>
      <c r="AA24"/>
      <c r="AB24"/>
      <c r="AC24"/>
      <c r="AD24"/>
    </row>
    <row r="25" spans="1:31" x14ac:dyDescent="0.25">
      <c r="A25">
        <v>2</v>
      </c>
      <c r="B25" s="113" t="s">
        <v>9</v>
      </c>
      <c r="C25" s="145">
        <v>1</v>
      </c>
      <c r="D25" s="145">
        <v>0</v>
      </c>
      <c r="E25" s="145">
        <v>0</v>
      </c>
      <c r="F25" s="145">
        <v>1</v>
      </c>
      <c r="G25" s="46"/>
      <c r="H25" s="46">
        <v>2</v>
      </c>
      <c r="I25" s="113" t="s">
        <v>9</v>
      </c>
      <c r="J25" s="145">
        <v>0</v>
      </c>
      <c r="K25" s="145">
        <v>1</v>
      </c>
      <c r="L25" s="145">
        <v>0</v>
      </c>
      <c r="M25" s="145">
        <v>0</v>
      </c>
      <c r="N25" s="46"/>
      <c r="O25" s="46"/>
      <c r="P25" s="46"/>
      <c r="Q25" s="46"/>
      <c r="S25">
        <v>2</v>
      </c>
      <c r="T25" s="113" t="s">
        <v>22</v>
      </c>
      <c r="U25" s="145">
        <v>0</v>
      </c>
      <c r="V25" s="145">
        <v>0</v>
      </c>
      <c r="W25" s="145">
        <v>0</v>
      </c>
      <c r="X25" s="145">
        <v>1</v>
      </c>
      <c r="Y25" s="8"/>
      <c r="Z25" s="8"/>
      <c r="AA25"/>
      <c r="AB25"/>
      <c r="AC25"/>
      <c r="AD25"/>
    </row>
    <row r="26" spans="1:31" x14ac:dyDescent="0.25">
      <c r="A26">
        <v>3</v>
      </c>
      <c r="B26" s="113" t="s">
        <v>10</v>
      </c>
      <c r="C26" s="145">
        <v>1</v>
      </c>
      <c r="D26" s="145">
        <v>2</v>
      </c>
      <c r="E26" s="145">
        <v>0</v>
      </c>
      <c r="F26" s="145">
        <v>0</v>
      </c>
      <c r="G26" s="46"/>
      <c r="H26" s="46">
        <v>3</v>
      </c>
      <c r="I26" s="113" t="s">
        <v>10</v>
      </c>
      <c r="J26" s="145">
        <v>0</v>
      </c>
      <c r="K26" s="145">
        <v>0</v>
      </c>
      <c r="L26" s="145">
        <v>1</v>
      </c>
      <c r="M26" s="145">
        <v>0</v>
      </c>
      <c r="N26" s="46"/>
      <c r="O26" s="46"/>
      <c r="P26" s="46"/>
      <c r="Q26" s="46"/>
      <c r="S26">
        <v>3</v>
      </c>
      <c r="T26" s="113" t="s">
        <v>23</v>
      </c>
      <c r="U26" s="145">
        <v>0</v>
      </c>
      <c r="V26" s="145">
        <v>1</v>
      </c>
      <c r="W26" s="145">
        <v>0</v>
      </c>
      <c r="X26" s="145">
        <v>0</v>
      </c>
      <c r="Y26" s="8"/>
      <c r="Z26" s="8"/>
      <c r="AA26"/>
      <c r="AB26"/>
      <c r="AC26"/>
      <c r="AD26"/>
    </row>
    <row r="27" spans="1:31" x14ac:dyDescent="0.25">
      <c r="A27" s="22"/>
      <c r="B27" s="49"/>
      <c r="C27" s="46"/>
      <c r="D27" s="46"/>
      <c r="E27" s="46"/>
      <c r="F27" s="46"/>
      <c r="G27" s="46"/>
      <c r="I27" s="49"/>
      <c r="J27" s="46"/>
      <c r="K27" s="46"/>
      <c r="L27" s="46"/>
      <c r="M27" s="46"/>
      <c r="N27" s="46"/>
      <c r="O27" s="46"/>
      <c r="P27" s="46"/>
      <c r="Q27" s="46"/>
      <c r="R27" s="46"/>
      <c r="S27" s="8"/>
      <c r="T27" s="8"/>
      <c r="U27" s="8"/>
      <c r="V27" s="8"/>
      <c r="W27" s="8"/>
      <c r="X27" s="8"/>
      <c r="Y27" s="8"/>
      <c r="Z27" s="8"/>
      <c r="AA27"/>
      <c r="AB27"/>
      <c r="AC27"/>
      <c r="AD27"/>
    </row>
    <row r="28" spans="1:31" x14ac:dyDescent="0.25">
      <c r="A28" s="22"/>
      <c r="B28" s="49"/>
      <c r="C28" s="46"/>
      <c r="D28" s="46"/>
      <c r="E28" s="46"/>
      <c r="F28" s="46"/>
      <c r="G28" s="46"/>
      <c r="I28" s="49"/>
      <c r="J28" s="46"/>
      <c r="K28" s="46"/>
      <c r="L28" s="46"/>
      <c r="M28" s="46"/>
      <c r="N28" s="46"/>
      <c r="O28" s="46"/>
      <c r="P28" s="46"/>
      <c r="Q28" s="46"/>
      <c r="R28" s="46"/>
      <c r="S28" s="8"/>
      <c r="T28" s="8"/>
      <c r="U28" s="8"/>
      <c r="V28" s="8"/>
      <c r="W28" s="8"/>
      <c r="X28" s="8"/>
      <c r="Y28" s="8"/>
      <c r="Z28" s="8"/>
      <c r="AA28"/>
      <c r="AB28"/>
      <c r="AC28"/>
      <c r="AD28"/>
    </row>
    <row r="29" spans="1:31" x14ac:dyDescent="0.25">
      <c r="B29" s="41" t="s">
        <v>73</v>
      </c>
    </row>
    <row r="30" spans="1:31" x14ac:dyDescent="0.25">
      <c r="C30">
        <v>0</v>
      </c>
      <c r="D30">
        <v>1</v>
      </c>
      <c r="E30">
        <v>2</v>
      </c>
      <c r="F30">
        <v>3</v>
      </c>
      <c r="N30" t="s">
        <v>3</v>
      </c>
      <c r="O30">
        <v>200</v>
      </c>
      <c r="P30">
        <v>0</v>
      </c>
    </row>
    <row r="31" spans="1:31" x14ac:dyDescent="0.25">
      <c r="A31" s="19"/>
      <c r="B31" s="113"/>
      <c r="C31" s="113" t="s">
        <v>20</v>
      </c>
      <c r="D31" s="113" t="s">
        <v>21</v>
      </c>
      <c r="E31" s="113" t="s">
        <v>22</v>
      </c>
      <c r="F31" s="113" t="s">
        <v>23</v>
      </c>
      <c r="N31" t="s">
        <v>9</v>
      </c>
      <c r="O31">
        <v>100</v>
      </c>
      <c r="P31">
        <v>0</v>
      </c>
    </row>
    <row r="32" spans="1:31" x14ac:dyDescent="0.25">
      <c r="A32" s="46">
        <v>0</v>
      </c>
      <c r="B32" s="113" t="s">
        <v>20</v>
      </c>
      <c r="C32" s="112">
        <f t="array" ref="C32:F35">MMULT(U23:X26,C23:F26)</f>
        <v>0</v>
      </c>
      <c r="D32" s="145">
        <v>0</v>
      </c>
      <c r="E32" s="145">
        <v>0</v>
      </c>
      <c r="F32" s="145">
        <v>0</v>
      </c>
      <c r="N32" t="s">
        <v>10</v>
      </c>
      <c r="O32">
        <v>100</v>
      </c>
      <c r="P32">
        <v>0</v>
      </c>
    </row>
    <row r="33" spans="1:6" x14ac:dyDescent="0.25">
      <c r="A33" s="46">
        <v>1</v>
      </c>
      <c r="B33" s="113" t="s">
        <v>21</v>
      </c>
      <c r="C33" s="145">
        <v>1</v>
      </c>
      <c r="D33" s="145">
        <v>0</v>
      </c>
      <c r="E33" s="145">
        <v>0</v>
      </c>
      <c r="F33" s="145">
        <v>1</v>
      </c>
    </row>
    <row r="34" spans="1:6" x14ac:dyDescent="0.25">
      <c r="A34" s="46">
        <v>2</v>
      </c>
      <c r="B34" s="113" t="s">
        <v>22</v>
      </c>
      <c r="C34" s="145">
        <v>1</v>
      </c>
      <c r="D34" s="145">
        <v>2</v>
      </c>
      <c r="E34" s="145">
        <v>0</v>
      </c>
      <c r="F34" s="145">
        <v>0</v>
      </c>
    </row>
    <row r="35" spans="1:6" x14ac:dyDescent="0.25">
      <c r="A35" s="46">
        <v>3</v>
      </c>
      <c r="B35" s="113" t="s">
        <v>23</v>
      </c>
      <c r="C35" s="145">
        <v>2</v>
      </c>
      <c r="D35" s="145">
        <v>0</v>
      </c>
      <c r="E35" s="145">
        <v>0</v>
      </c>
      <c r="F35" s="145">
        <v>0</v>
      </c>
    </row>
  </sheetData>
  <sheetProtection selectLockedCells="1" selectUnlockedCells="1"/>
  <mergeCells count="5">
    <mergeCell ref="C1:L1"/>
    <mergeCell ref="C13:D13"/>
    <mergeCell ref="F13:G13"/>
    <mergeCell ref="E6:G6"/>
    <mergeCell ref="I20:J2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zoomScaleNormal="100" workbookViewId="0">
      <selection activeCell="J25" sqref="J25"/>
    </sheetView>
  </sheetViews>
  <sheetFormatPr baseColWidth="10" defaultColWidth="7.28515625" defaultRowHeight="15" x14ac:dyDescent="0.25"/>
  <cols>
    <col min="1" max="1" width="5.5703125" customWidth="1"/>
    <col min="5" max="10" width="8" customWidth="1"/>
    <col min="11" max="11" width="10.5703125" customWidth="1"/>
    <col min="12" max="12" width="9.5703125" customWidth="1"/>
    <col min="13" max="13" width="10.5703125" customWidth="1"/>
    <col min="14" max="14" width="11.28515625" bestFit="1" customWidth="1"/>
    <col min="15" max="15" width="10.5703125" customWidth="1"/>
    <col min="16" max="16" width="11.28515625" bestFit="1" customWidth="1"/>
  </cols>
  <sheetData>
    <row r="1" spans="1:20" x14ac:dyDescent="0.25">
      <c r="A1" s="13" t="s">
        <v>34</v>
      </c>
    </row>
    <row r="2" spans="1:20" x14ac:dyDescent="0.25">
      <c r="B2" s="1"/>
      <c r="C2" s="1"/>
      <c r="D2" s="1"/>
      <c r="E2" s="150" t="s">
        <v>35</v>
      </c>
      <c r="F2" s="150"/>
      <c r="G2" s="150"/>
      <c r="H2" s="150" t="s">
        <v>36</v>
      </c>
      <c r="I2" s="150"/>
      <c r="J2" s="150"/>
      <c r="K2" s="150" t="s">
        <v>37</v>
      </c>
      <c r="L2" s="150"/>
      <c r="M2" s="150"/>
      <c r="N2" s="150" t="s">
        <v>38</v>
      </c>
      <c r="O2" s="150"/>
      <c r="P2" s="150"/>
      <c r="R2" s="47"/>
      <c r="S2" s="48"/>
      <c r="T2" s="49"/>
    </row>
    <row r="3" spans="1:20" x14ac:dyDescent="0.25">
      <c r="A3" s="50" t="s">
        <v>19</v>
      </c>
      <c r="B3" s="51" t="s">
        <v>1</v>
      </c>
      <c r="C3" s="52" t="s">
        <v>39</v>
      </c>
      <c r="D3" s="52" t="s">
        <v>40</v>
      </c>
      <c r="E3" s="53" t="s">
        <v>20</v>
      </c>
      <c r="F3" s="54" t="s">
        <v>23</v>
      </c>
      <c r="G3" s="55" t="s">
        <v>24</v>
      </c>
      <c r="H3" s="56" t="s">
        <v>20</v>
      </c>
      <c r="I3" s="57" t="s">
        <v>23</v>
      </c>
      <c r="J3" s="58" t="s">
        <v>24</v>
      </c>
      <c r="K3" s="59" t="s">
        <v>20</v>
      </c>
      <c r="L3" s="60" t="s">
        <v>23</v>
      </c>
      <c r="M3" s="61" t="s">
        <v>24</v>
      </c>
      <c r="N3" s="59" t="s">
        <v>20</v>
      </c>
      <c r="O3" s="60" t="s">
        <v>23</v>
      </c>
      <c r="P3" s="61" t="s">
        <v>24</v>
      </c>
      <c r="R3" s="47"/>
      <c r="S3" s="9"/>
      <c r="T3" s="62"/>
    </row>
    <row r="4" spans="1:20" x14ac:dyDescent="0.25">
      <c r="A4" s="50">
        <v>6</v>
      </c>
      <c r="B4" s="52">
        <v>1</v>
      </c>
      <c r="C4" s="62">
        <v>0</v>
      </c>
      <c r="D4" s="30"/>
      <c r="E4" s="63">
        <v>0</v>
      </c>
      <c r="F4" s="64">
        <v>0</v>
      </c>
      <c r="G4" s="65">
        <v>0</v>
      </c>
      <c r="H4" s="63">
        <f>IF(E4&gt;0,Planteamiento!$C$15,0)</f>
        <v>0</v>
      </c>
      <c r="I4" s="66">
        <f>IF(F4&gt;0,Planteamiento!$C$18,0)</f>
        <v>0</v>
      </c>
      <c r="J4" s="65">
        <f>IF(G4&gt;0,Planteamiento!#REF!,0)</f>
        <v>0</v>
      </c>
      <c r="K4" s="63">
        <f>E4*Planteamiento!$D$15</f>
        <v>0</v>
      </c>
      <c r="L4" s="66">
        <f>F4*Planteamiento!$D$18</f>
        <v>0</v>
      </c>
      <c r="M4" s="65" t="e">
        <f>G4*Planteamiento!#REF!</f>
        <v>#REF!</v>
      </c>
      <c r="N4" s="63">
        <f t="shared" ref="N4:N13" si="0">H4+K4</f>
        <v>0</v>
      </c>
      <c r="O4" s="66">
        <f t="shared" ref="O4:O13" si="1">I4+L4</f>
        <v>0</v>
      </c>
      <c r="P4" s="65" t="e">
        <f t="shared" ref="P4:P13" si="2">J4+M4</f>
        <v>#REF!</v>
      </c>
      <c r="R4" s="47"/>
      <c r="S4" s="9"/>
      <c r="T4" s="25"/>
    </row>
    <row r="5" spans="1:20" x14ac:dyDescent="0.25">
      <c r="A5" s="50">
        <v>5</v>
      </c>
      <c r="B5" s="52">
        <v>2</v>
      </c>
      <c r="C5" s="62">
        <v>0</v>
      </c>
      <c r="D5" s="30"/>
      <c r="E5" s="67">
        <v>0</v>
      </c>
      <c r="F5" s="68">
        <f>C10</f>
        <v>300</v>
      </c>
      <c r="G5" s="69">
        <v>0</v>
      </c>
      <c r="H5" s="67">
        <f>IF(E5&gt;0,Planteamiento!$C$15,0)</f>
        <v>0</v>
      </c>
      <c r="I5" s="70">
        <f>IF(F5&gt;0,Planteamiento!$C$18,0)</f>
        <v>5000</v>
      </c>
      <c r="J5" s="69">
        <f>IF(G5&gt;0,Planteamiento!#REF!,0)</f>
        <v>0</v>
      </c>
      <c r="K5" s="67">
        <f>E5*Planteamiento!$D$15</f>
        <v>0</v>
      </c>
      <c r="L5" s="70">
        <f>F5*Planteamiento!$D$18</f>
        <v>150</v>
      </c>
      <c r="M5" s="69" t="e">
        <f>G5*Planteamiento!#REF!</f>
        <v>#REF!</v>
      </c>
      <c r="N5" s="67">
        <f t="shared" si="0"/>
        <v>0</v>
      </c>
      <c r="O5" s="70">
        <f t="shared" si="1"/>
        <v>5150</v>
      </c>
      <c r="P5" s="69" t="e">
        <f t="shared" si="2"/>
        <v>#REF!</v>
      </c>
      <c r="R5" s="47"/>
      <c r="S5" s="9"/>
      <c r="T5" s="25"/>
    </row>
    <row r="6" spans="1:20" x14ac:dyDescent="0.25">
      <c r="A6" s="50">
        <v>4</v>
      </c>
      <c r="B6" s="52">
        <v>3</v>
      </c>
      <c r="C6" s="62">
        <v>0</v>
      </c>
      <c r="D6" s="30"/>
      <c r="E6" s="67">
        <v>0</v>
      </c>
      <c r="F6" s="68">
        <f>C11</f>
        <v>300</v>
      </c>
      <c r="G6" s="69">
        <v>0</v>
      </c>
      <c r="H6" s="67">
        <f>IF(E6&gt;0,Planteamiento!$C$15,0)</f>
        <v>0</v>
      </c>
      <c r="I6" s="70">
        <f>IF(F6&gt;0,Planteamiento!$C$18,0)</f>
        <v>5000</v>
      </c>
      <c r="J6" s="69">
        <f>IF(G6&gt;0,Planteamiento!#REF!,0)</f>
        <v>0</v>
      </c>
      <c r="K6" s="67">
        <f>E6*Planteamiento!$D$15</f>
        <v>0</v>
      </c>
      <c r="L6" s="70">
        <f>F6*Planteamiento!$D$18</f>
        <v>150</v>
      </c>
      <c r="M6" s="69" t="e">
        <f>G6*Planteamiento!#REF!</f>
        <v>#REF!</v>
      </c>
      <c r="N6" s="67">
        <f t="shared" si="0"/>
        <v>0</v>
      </c>
      <c r="O6" s="70">
        <f t="shared" si="1"/>
        <v>5150</v>
      </c>
      <c r="P6" s="69" t="e">
        <f t="shared" si="2"/>
        <v>#REF!</v>
      </c>
      <c r="R6" s="47"/>
      <c r="S6" s="48"/>
      <c r="T6" s="49"/>
    </row>
    <row r="7" spans="1:20" x14ac:dyDescent="0.25">
      <c r="A7" s="50">
        <v>3</v>
      </c>
      <c r="B7" s="52">
        <v>4</v>
      </c>
      <c r="C7" s="62">
        <v>0</v>
      </c>
      <c r="D7" s="30"/>
      <c r="E7" s="71">
        <v>0</v>
      </c>
      <c r="F7" s="68">
        <f>C12</f>
        <v>100</v>
      </c>
      <c r="G7" s="72">
        <v>0</v>
      </c>
      <c r="H7" s="67">
        <f>IF(E7&gt;0,Planteamiento!$C$15,0)</f>
        <v>0</v>
      </c>
      <c r="I7" s="70">
        <f>IF(F7&gt;0,Planteamiento!$C$18,0)</f>
        <v>5000</v>
      </c>
      <c r="J7" s="69">
        <f>IF(G7&gt;0,Planteamiento!#REF!,0)</f>
        <v>0</v>
      </c>
      <c r="K7" s="67">
        <f>E7*Planteamiento!$D$15</f>
        <v>0</v>
      </c>
      <c r="L7" s="70">
        <f>F7*Planteamiento!$D$18</f>
        <v>50</v>
      </c>
      <c r="M7" s="69" t="e">
        <f>G7*Planteamiento!#REF!</f>
        <v>#REF!</v>
      </c>
      <c r="N7" s="67">
        <f t="shared" si="0"/>
        <v>0</v>
      </c>
      <c r="O7" s="70">
        <f t="shared" si="1"/>
        <v>5050</v>
      </c>
      <c r="P7" s="69" t="e">
        <f t="shared" si="2"/>
        <v>#REF!</v>
      </c>
      <c r="R7" s="47"/>
      <c r="S7" s="9"/>
      <c r="T7" s="25"/>
    </row>
    <row r="8" spans="1:20" x14ac:dyDescent="0.25">
      <c r="A8" s="50">
        <v>2</v>
      </c>
      <c r="B8" s="52">
        <v>5</v>
      </c>
      <c r="C8" s="62">
        <v>0</v>
      </c>
      <c r="D8" s="30"/>
      <c r="E8" s="71">
        <v>0</v>
      </c>
      <c r="F8" s="68">
        <f>C13</f>
        <v>200</v>
      </c>
      <c r="G8" s="72">
        <v>0</v>
      </c>
      <c r="H8" s="67">
        <f>IF(E8&gt;0,Planteamiento!$C$15,0)</f>
        <v>0</v>
      </c>
      <c r="I8" s="70">
        <f>IF(F8&gt;0,Planteamiento!$C$18,0)</f>
        <v>5000</v>
      </c>
      <c r="J8" s="69">
        <f>IF(G8&gt;0,Planteamiento!#REF!,0)</f>
        <v>0</v>
      </c>
      <c r="K8" s="67">
        <f>E8*Planteamiento!$D$15</f>
        <v>0</v>
      </c>
      <c r="L8" s="70">
        <f>F8*Planteamiento!$D$18</f>
        <v>100</v>
      </c>
      <c r="M8" s="69" t="e">
        <f>G8*Planteamiento!#REF!</f>
        <v>#REF!</v>
      </c>
      <c r="N8" s="67">
        <f t="shared" si="0"/>
        <v>0</v>
      </c>
      <c r="O8" s="70">
        <f t="shared" si="1"/>
        <v>5100</v>
      </c>
      <c r="P8" s="69" t="e">
        <f t="shared" si="2"/>
        <v>#REF!</v>
      </c>
      <c r="R8" s="47"/>
      <c r="S8" s="48"/>
      <c r="T8" s="49"/>
    </row>
    <row r="9" spans="1:20" x14ac:dyDescent="0.25">
      <c r="A9" s="50">
        <v>1</v>
      </c>
      <c r="B9" s="52">
        <v>6</v>
      </c>
      <c r="C9" s="21">
        <v>0</v>
      </c>
      <c r="D9" s="1"/>
      <c r="E9" s="67">
        <f>C10</f>
        <v>300</v>
      </c>
      <c r="F9" s="70">
        <v>0</v>
      </c>
      <c r="G9" s="69">
        <f>C10</f>
        <v>300</v>
      </c>
      <c r="H9" s="67">
        <f>IF(E9&gt;0,Planteamiento!$C$15,0)</f>
        <v>2000</v>
      </c>
      <c r="I9" s="70">
        <f>IF(F9&gt;0,Planteamiento!$C$18,0)</f>
        <v>0</v>
      </c>
      <c r="J9" s="69" t="e">
        <f>IF(G9&gt;0,Planteamiento!#REF!,0)</f>
        <v>#REF!</v>
      </c>
      <c r="K9" s="67">
        <f>E9*Planteamiento!$D$15</f>
        <v>600</v>
      </c>
      <c r="L9" s="70">
        <f>F9*Planteamiento!$D$18</f>
        <v>0</v>
      </c>
      <c r="M9" s="69" t="e">
        <f>G9*Planteamiento!#REF!</f>
        <v>#REF!</v>
      </c>
      <c r="N9" s="67">
        <f t="shared" si="0"/>
        <v>2600</v>
      </c>
      <c r="O9" s="70">
        <f t="shared" si="1"/>
        <v>0</v>
      </c>
      <c r="P9" s="73" t="e">
        <f t="shared" si="2"/>
        <v>#REF!</v>
      </c>
      <c r="R9" s="47"/>
      <c r="S9" s="9"/>
      <c r="T9" s="62"/>
    </row>
    <row r="10" spans="1:20" x14ac:dyDescent="0.25">
      <c r="A10" s="74"/>
      <c r="B10" s="75">
        <v>7</v>
      </c>
      <c r="C10" s="76">
        <f>Planteamiento!I3</f>
        <v>300</v>
      </c>
      <c r="D10" s="1"/>
      <c r="E10" s="67">
        <f>C11</f>
        <v>300</v>
      </c>
      <c r="F10" s="70">
        <v>0</v>
      </c>
      <c r="G10" s="69">
        <f>C11</f>
        <v>300</v>
      </c>
      <c r="H10" s="67">
        <f>IF(E10&gt;0,Planteamiento!$C$15,0)</f>
        <v>2000</v>
      </c>
      <c r="I10" s="70">
        <f>IF(F10&gt;0,Planteamiento!$C$18,0)</f>
        <v>0</v>
      </c>
      <c r="J10" s="69" t="e">
        <f>IF(G10&gt;0,Planteamiento!#REF!,0)</f>
        <v>#REF!</v>
      </c>
      <c r="K10" s="67">
        <f>E10*Planteamiento!$D$15</f>
        <v>600</v>
      </c>
      <c r="L10" s="70">
        <f>F10*Planteamiento!$D$18</f>
        <v>0</v>
      </c>
      <c r="M10" s="69" t="e">
        <f>G10*Planteamiento!#REF!</f>
        <v>#REF!</v>
      </c>
      <c r="N10" s="67">
        <f t="shared" si="0"/>
        <v>2600</v>
      </c>
      <c r="O10" s="70">
        <f t="shared" si="1"/>
        <v>0</v>
      </c>
      <c r="P10" s="77" t="e">
        <f t="shared" si="2"/>
        <v>#REF!</v>
      </c>
      <c r="R10" s="47"/>
      <c r="S10" s="9"/>
      <c r="T10" s="25"/>
    </row>
    <row r="11" spans="1:20" x14ac:dyDescent="0.25">
      <c r="A11" s="74"/>
      <c r="B11" s="78">
        <v>8</v>
      </c>
      <c r="C11" s="76">
        <f>Planteamiento!J3</f>
        <v>300</v>
      </c>
      <c r="D11" s="1"/>
      <c r="E11" s="67">
        <f>C12</f>
        <v>100</v>
      </c>
      <c r="F11" s="70">
        <v>0</v>
      </c>
      <c r="G11" s="69">
        <f>C12</f>
        <v>100</v>
      </c>
      <c r="H11" s="67">
        <f>IF(E11&gt;0,Planteamiento!$C$15,0)</f>
        <v>2000</v>
      </c>
      <c r="I11" s="70">
        <f>IF(F11&gt;0,Planteamiento!$C$18,0)</f>
        <v>0</v>
      </c>
      <c r="J11" s="69" t="e">
        <f>IF(G11&gt;0,Planteamiento!#REF!,0)</f>
        <v>#REF!</v>
      </c>
      <c r="K11" s="67">
        <f>E11*Planteamiento!$D$15</f>
        <v>200</v>
      </c>
      <c r="L11" s="70">
        <f>F11*Planteamiento!$D$18</f>
        <v>0</v>
      </c>
      <c r="M11" s="69" t="e">
        <f>G11*Planteamiento!#REF!</f>
        <v>#REF!</v>
      </c>
      <c r="N11" s="67">
        <f t="shared" si="0"/>
        <v>2200</v>
      </c>
      <c r="O11" s="70">
        <f t="shared" si="1"/>
        <v>0</v>
      </c>
      <c r="P11" s="79" t="e">
        <f t="shared" si="2"/>
        <v>#REF!</v>
      </c>
      <c r="R11" s="47"/>
      <c r="S11" s="9"/>
      <c r="T11" s="25"/>
    </row>
    <row r="12" spans="1:20" x14ac:dyDescent="0.25">
      <c r="A12" s="74"/>
      <c r="B12" s="80">
        <v>9</v>
      </c>
      <c r="C12" s="76">
        <f>Planteamiento!K3</f>
        <v>100</v>
      </c>
      <c r="D12" s="1"/>
      <c r="E12" s="67">
        <f>C13</f>
        <v>200</v>
      </c>
      <c r="F12" s="70">
        <v>0</v>
      </c>
      <c r="G12" s="69">
        <f>C13</f>
        <v>200</v>
      </c>
      <c r="H12" s="67">
        <f>IF(E12&gt;0,Planteamiento!$C$15,0)</f>
        <v>2000</v>
      </c>
      <c r="I12" s="70">
        <f>IF(F12&gt;0,Planteamiento!$C$18,0)</f>
        <v>0</v>
      </c>
      <c r="J12" s="69" t="e">
        <f>IF(G12&gt;0,Planteamiento!#REF!,0)</f>
        <v>#REF!</v>
      </c>
      <c r="K12" s="67">
        <f>E12*Planteamiento!$D$15</f>
        <v>400</v>
      </c>
      <c r="L12" s="70">
        <f>F12*Planteamiento!$D$18</f>
        <v>0</v>
      </c>
      <c r="M12" s="69" t="e">
        <f>G12*Planteamiento!#REF!</f>
        <v>#REF!</v>
      </c>
      <c r="N12" s="67">
        <f t="shared" si="0"/>
        <v>2400</v>
      </c>
      <c r="O12" s="70">
        <f t="shared" si="1"/>
        <v>0</v>
      </c>
      <c r="P12" s="81" t="e">
        <f t="shared" si="2"/>
        <v>#REF!</v>
      </c>
      <c r="R12" s="47"/>
      <c r="S12" s="9"/>
      <c r="T12" s="42"/>
    </row>
    <row r="13" spans="1:20" x14ac:dyDescent="0.25">
      <c r="A13" s="74"/>
      <c r="B13" s="82">
        <v>10</v>
      </c>
      <c r="C13" s="76">
        <f>Planteamiento!L3</f>
        <v>200</v>
      </c>
      <c r="D13" s="1"/>
      <c r="E13" s="83">
        <v>0</v>
      </c>
      <c r="F13" s="84">
        <v>0</v>
      </c>
      <c r="G13" s="85">
        <v>0</v>
      </c>
      <c r="H13" s="83">
        <f>IF(E13&gt;0,Planteamiento!$C$15,0)</f>
        <v>0</v>
      </c>
      <c r="I13" s="84">
        <f>IF(F13&gt;0,Planteamiento!$C$18,0)</f>
        <v>0</v>
      </c>
      <c r="J13" s="85">
        <f>IF(G13&gt;0,Planteamiento!#REF!,0)</f>
        <v>0</v>
      </c>
      <c r="K13" s="83">
        <f>E13*Planteamiento!$D$15</f>
        <v>0</v>
      </c>
      <c r="L13" s="84">
        <f>F13*Planteamiento!$D$18</f>
        <v>0</v>
      </c>
      <c r="M13" s="85" t="e">
        <f>G13*Planteamiento!#REF!</f>
        <v>#REF!</v>
      </c>
      <c r="N13" s="83">
        <f t="shared" si="0"/>
        <v>0</v>
      </c>
      <c r="O13" s="84">
        <f t="shared" si="1"/>
        <v>0</v>
      </c>
      <c r="P13" s="85" t="e">
        <f t="shared" si="2"/>
        <v>#REF!</v>
      </c>
    </row>
    <row r="14" spans="1:20" x14ac:dyDescent="0.25">
      <c r="B14" s="30"/>
      <c r="D14" s="1"/>
      <c r="N14" s="86">
        <f>SUM(N4:N13)</f>
        <v>9800</v>
      </c>
      <c r="O14" s="86">
        <f>SUM(O4:O13)</f>
        <v>20450</v>
      </c>
      <c r="P14" s="87" t="e">
        <f>SUM(P4:P13)</f>
        <v>#REF!</v>
      </c>
    </row>
    <row r="17" spans="1:18" x14ac:dyDescent="0.25">
      <c r="A17" s="13" t="s">
        <v>41</v>
      </c>
    </row>
    <row r="18" spans="1:18" x14ac:dyDescent="0.25">
      <c r="B18" s="1"/>
      <c r="C18" s="1"/>
      <c r="D18" s="1"/>
      <c r="E18" s="150" t="s">
        <v>35</v>
      </c>
      <c r="F18" s="150"/>
      <c r="G18" s="150"/>
      <c r="H18" s="150" t="s">
        <v>36</v>
      </c>
      <c r="I18" s="150"/>
      <c r="J18" s="150"/>
      <c r="K18" s="150" t="s">
        <v>37</v>
      </c>
      <c r="L18" s="150"/>
      <c r="M18" s="150"/>
      <c r="N18" s="150" t="s">
        <v>38</v>
      </c>
      <c r="O18" s="150"/>
      <c r="P18" s="150"/>
      <c r="R18" s="86"/>
    </row>
    <row r="19" spans="1:18" x14ac:dyDescent="0.25">
      <c r="A19" s="50" t="s">
        <v>19</v>
      </c>
      <c r="B19" s="51" t="s">
        <v>1</v>
      </c>
      <c r="C19" s="52" t="s">
        <v>39</v>
      </c>
      <c r="D19" s="52" t="s">
        <v>40</v>
      </c>
      <c r="E19" s="53" t="s">
        <v>20</v>
      </c>
      <c r="F19" s="54" t="s">
        <v>23</v>
      </c>
      <c r="G19" s="55" t="s">
        <v>24</v>
      </c>
      <c r="H19" s="59" t="s">
        <v>20</v>
      </c>
      <c r="I19" s="60" t="s">
        <v>23</v>
      </c>
      <c r="J19" s="61" t="s">
        <v>24</v>
      </c>
      <c r="K19" s="59" t="s">
        <v>20</v>
      </c>
      <c r="L19" s="60" t="s">
        <v>23</v>
      </c>
      <c r="M19" s="61" t="s">
        <v>24</v>
      </c>
      <c r="N19" s="59" t="s">
        <v>20</v>
      </c>
      <c r="O19" s="60" t="s">
        <v>23</v>
      </c>
      <c r="P19" s="61" t="s">
        <v>24</v>
      </c>
    </row>
    <row r="20" spans="1:18" x14ac:dyDescent="0.25">
      <c r="A20" s="50">
        <v>6</v>
      </c>
      <c r="B20" s="52">
        <v>1</v>
      </c>
      <c r="C20" s="62">
        <v>0</v>
      </c>
      <c r="D20" s="30"/>
      <c r="E20" s="63">
        <v>0</v>
      </c>
      <c r="F20" s="66">
        <v>0</v>
      </c>
      <c r="G20" s="65">
        <v>0</v>
      </c>
      <c r="H20" s="63">
        <f>IF(E20&gt;0,Planteamiento!$F$15,0)</f>
        <v>0</v>
      </c>
      <c r="I20" s="66">
        <f>IF(F20&gt;0,Planteamiento!$F$18,0)</f>
        <v>0</v>
      </c>
      <c r="J20" s="66">
        <f>IF(G20&gt;0,Planteamiento!#REF!,0)</f>
        <v>0</v>
      </c>
      <c r="K20" s="88">
        <f>E20*Planteamiento!$G$15</f>
        <v>0</v>
      </c>
      <c r="L20" s="89">
        <f>F20*Planteamiento!$G$18</f>
        <v>0</v>
      </c>
      <c r="M20" s="89" t="e">
        <f>G20*Planteamiento!#REF!</f>
        <v>#REF!</v>
      </c>
      <c r="N20" s="88">
        <f t="shared" ref="N20:N30" si="3">H20+K20</f>
        <v>0</v>
      </c>
      <c r="O20" s="89">
        <f t="shared" ref="O20:O30" si="4">I20+L20</f>
        <v>0</v>
      </c>
      <c r="P20" s="90" t="e">
        <f t="shared" ref="P20:P30" si="5">J20+M20</f>
        <v>#REF!</v>
      </c>
    </row>
    <row r="21" spans="1:18" x14ac:dyDescent="0.25">
      <c r="A21" s="50">
        <v>5</v>
      </c>
      <c r="B21" s="52">
        <v>2</v>
      </c>
      <c r="C21" s="62">
        <v>0</v>
      </c>
      <c r="D21" s="30"/>
      <c r="E21" s="67">
        <v>0</v>
      </c>
      <c r="F21" s="70">
        <f>+C26</f>
        <v>100</v>
      </c>
      <c r="G21" s="69">
        <v>0</v>
      </c>
      <c r="H21" s="67">
        <f>IF(E21&gt;0,Planteamiento!$F$15,0)</f>
        <v>0</v>
      </c>
      <c r="I21" s="70">
        <f>IF(F21&gt;0,Planteamiento!$F$18,0)</f>
        <v>8300</v>
      </c>
      <c r="J21" s="70">
        <f>IF(G21&gt;0,Planteamiento!#REF!,0)</f>
        <v>0</v>
      </c>
      <c r="K21" s="91">
        <f>E21*Planteamiento!$G$15</f>
        <v>0</v>
      </c>
      <c r="L21" s="92">
        <f>F21*Planteamiento!$G$18</f>
        <v>200</v>
      </c>
      <c r="M21" s="92" t="e">
        <f>G21*Planteamiento!#REF!</f>
        <v>#REF!</v>
      </c>
      <c r="N21" s="91">
        <f t="shared" si="3"/>
        <v>0</v>
      </c>
      <c r="O21" s="115">
        <f>I21+L21</f>
        <v>8500</v>
      </c>
      <c r="P21" s="93" t="e">
        <f t="shared" si="5"/>
        <v>#REF!</v>
      </c>
    </row>
    <row r="22" spans="1:18" x14ac:dyDescent="0.25">
      <c r="A22" s="50">
        <v>4</v>
      </c>
      <c r="B22" s="52">
        <v>3</v>
      </c>
      <c r="C22" s="62">
        <v>0</v>
      </c>
      <c r="D22" s="30"/>
      <c r="E22" s="67">
        <v>0</v>
      </c>
      <c r="F22" s="70">
        <f>C27</f>
        <v>300</v>
      </c>
      <c r="G22" s="69">
        <v>0</v>
      </c>
      <c r="H22" s="67">
        <f>IF(E22&gt;0,Planteamiento!$F$15,0)</f>
        <v>0</v>
      </c>
      <c r="I22" s="70">
        <f>IF(F22&gt;0,Planteamiento!$F$18,0)</f>
        <v>8300</v>
      </c>
      <c r="J22" s="70">
        <f>IF(G22&gt;0,Planteamiento!#REF!,0)</f>
        <v>0</v>
      </c>
      <c r="K22" s="91">
        <f>E22*Planteamiento!$G$15</f>
        <v>0</v>
      </c>
      <c r="L22" s="92">
        <f>F22*Planteamiento!$G$18</f>
        <v>600</v>
      </c>
      <c r="M22" s="92" t="e">
        <f>G22*Planteamiento!#REF!</f>
        <v>#REF!</v>
      </c>
      <c r="N22" s="91">
        <f t="shared" si="3"/>
        <v>0</v>
      </c>
      <c r="O22" s="116">
        <f t="shared" si="4"/>
        <v>8900</v>
      </c>
      <c r="P22" s="93" t="e">
        <f t="shared" si="5"/>
        <v>#REF!</v>
      </c>
    </row>
    <row r="23" spans="1:18" x14ac:dyDescent="0.25">
      <c r="A23" s="50">
        <v>3</v>
      </c>
      <c r="B23" s="52">
        <v>4</v>
      </c>
      <c r="C23" s="62">
        <v>0</v>
      </c>
      <c r="D23" s="30"/>
      <c r="E23" s="67">
        <v>0</v>
      </c>
      <c r="F23" s="70">
        <f>C28</f>
        <v>100</v>
      </c>
      <c r="G23" s="69">
        <v>0</v>
      </c>
      <c r="H23" s="67">
        <f>IF(E23&gt;0,Planteamiento!$F$15,0)</f>
        <v>0</v>
      </c>
      <c r="I23" s="70">
        <f>IF(F23&gt;0,Planteamiento!$F$18,0)</f>
        <v>8300</v>
      </c>
      <c r="J23" s="70">
        <f>IF(G23&gt;0,Planteamiento!#REF!,0)</f>
        <v>0</v>
      </c>
      <c r="K23" s="91">
        <f>E23*Planteamiento!$G$15</f>
        <v>0</v>
      </c>
      <c r="L23" s="92">
        <f>F23*Planteamiento!$G$18</f>
        <v>200</v>
      </c>
      <c r="M23" s="92" t="e">
        <f>G23*Planteamiento!#REF!</f>
        <v>#REF!</v>
      </c>
      <c r="N23" s="91">
        <f t="shared" si="3"/>
        <v>0</v>
      </c>
      <c r="O23" s="117">
        <f t="shared" si="4"/>
        <v>8500</v>
      </c>
      <c r="P23" s="93" t="e">
        <f t="shared" si="5"/>
        <v>#REF!</v>
      </c>
    </row>
    <row r="24" spans="1:18" x14ac:dyDescent="0.25">
      <c r="A24" s="50">
        <v>2</v>
      </c>
      <c r="B24" s="52">
        <v>5</v>
      </c>
      <c r="C24" s="62">
        <v>0</v>
      </c>
      <c r="D24" s="30"/>
      <c r="E24" s="67">
        <v>0</v>
      </c>
      <c r="F24" s="70">
        <f>C29</f>
        <v>200</v>
      </c>
      <c r="G24" s="69">
        <v>0</v>
      </c>
      <c r="H24" s="67">
        <f>IF(E24&gt;0,Planteamiento!$F$15,0)</f>
        <v>0</v>
      </c>
      <c r="I24" s="70">
        <f>IF(F24&gt;0,Planteamiento!$F$18,0)</f>
        <v>8300</v>
      </c>
      <c r="J24" s="70">
        <f>IF(G24&gt;0,Planteamiento!#REF!,0)</f>
        <v>0</v>
      </c>
      <c r="K24" s="91">
        <f>E24*Planteamiento!$G$15</f>
        <v>0</v>
      </c>
      <c r="L24" s="92">
        <f>F24*Planteamiento!$G$18</f>
        <v>400</v>
      </c>
      <c r="M24" s="92" t="e">
        <f>G24*Planteamiento!#REF!</f>
        <v>#REF!</v>
      </c>
      <c r="N24" s="91">
        <f t="shared" si="3"/>
        <v>0</v>
      </c>
      <c r="O24" s="118">
        <f t="shared" si="4"/>
        <v>8700</v>
      </c>
      <c r="P24" s="93" t="e">
        <f t="shared" si="5"/>
        <v>#REF!</v>
      </c>
    </row>
    <row r="25" spans="1:18" x14ac:dyDescent="0.25">
      <c r="A25" s="50">
        <v>1</v>
      </c>
      <c r="B25" s="52">
        <v>6</v>
      </c>
      <c r="C25" s="21">
        <v>0</v>
      </c>
      <c r="D25" s="1"/>
      <c r="E25" s="67">
        <f>C26</f>
        <v>100</v>
      </c>
      <c r="F25" s="70">
        <v>0</v>
      </c>
      <c r="G25" s="69">
        <f>+C26</f>
        <v>100</v>
      </c>
      <c r="H25" s="67">
        <f>IF(E25&gt;0,Planteamiento!$F$15,0)</f>
        <v>15100</v>
      </c>
      <c r="I25" s="70">
        <f>IF(F25&gt;0,Planteamiento!$F$18,0)</f>
        <v>0</v>
      </c>
      <c r="J25" s="70" t="e">
        <f>IF(G25&gt;0,Planteamiento!#REF!,0)</f>
        <v>#REF!</v>
      </c>
      <c r="K25" s="91">
        <f>E25*Planteamiento!$G$15</f>
        <v>800</v>
      </c>
      <c r="L25" s="92">
        <f>F25*Planteamiento!$G$18</f>
        <v>0</v>
      </c>
      <c r="M25" s="92" t="e">
        <f>G25*Planteamiento!#REF!</f>
        <v>#REF!</v>
      </c>
      <c r="N25" s="114">
        <f>H25+K25</f>
        <v>15900</v>
      </c>
      <c r="O25" s="92">
        <f t="shared" si="4"/>
        <v>0</v>
      </c>
      <c r="P25" s="119" t="e">
        <f>J25+M25</f>
        <v>#REF!</v>
      </c>
    </row>
    <row r="26" spans="1:18" x14ac:dyDescent="0.25">
      <c r="A26" s="74"/>
      <c r="B26" s="75">
        <v>7</v>
      </c>
      <c r="C26" s="76">
        <f>Planteamiento!I3-Planteamiento!G7</f>
        <v>100</v>
      </c>
      <c r="D26" s="1"/>
      <c r="E26" s="67">
        <f>C27</f>
        <v>300</v>
      </c>
      <c r="F26" s="70">
        <v>0</v>
      </c>
      <c r="G26" s="69">
        <f>C27</f>
        <v>300</v>
      </c>
      <c r="H26" s="67">
        <f>IF(E26&gt;0,Planteamiento!$F$15,0)</f>
        <v>15100</v>
      </c>
      <c r="I26" s="70">
        <f>IF(F26&gt;0,Planteamiento!$F$18,0)</f>
        <v>0</v>
      </c>
      <c r="J26" s="70" t="e">
        <f>IF(G26&gt;0,Planteamiento!#REF!,0)</f>
        <v>#REF!</v>
      </c>
      <c r="K26" s="91">
        <f>E26*Planteamiento!$G$15</f>
        <v>2400</v>
      </c>
      <c r="L26" s="92">
        <f>F26*Planteamiento!$G$18</f>
        <v>0</v>
      </c>
      <c r="M26" s="92" t="e">
        <f>G26*Planteamiento!#REF!</f>
        <v>#REF!</v>
      </c>
      <c r="N26" s="114">
        <f t="shared" si="3"/>
        <v>17500</v>
      </c>
      <c r="O26" s="92">
        <f t="shared" si="4"/>
        <v>0</v>
      </c>
      <c r="P26" s="93" t="e">
        <f t="shared" si="5"/>
        <v>#REF!</v>
      </c>
    </row>
    <row r="27" spans="1:18" x14ac:dyDescent="0.25">
      <c r="A27" s="74"/>
      <c r="B27" s="78">
        <v>8</v>
      </c>
      <c r="C27" s="76">
        <f>Planteamiento!J3</f>
        <v>300</v>
      </c>
      <c r="D27" s="1"/>
      <c r="E27" s="67">
        <f>C28</f>
        <v>100</v>
      </c>
      <c r="F27" s="70">
        <v>0</v>
      </c>
      <c r="G27" s="69">
        <f>C28</f>
        <v>100</v>
      </c>
      <c r="H27" s="67">
        <f>IF(E27&gt;0,Planteamiento!$F$15,0)</f>
        <v>15100</v>
      </c>
      <c r="I27" s="70">
        <f>IF(F27&gt;0,Planteamiento!$F$18,0)</f>
        <v>0</v>
      </c>
      <c r="J27" s="70" t="e">
        <f>IF(G27&gt;0,Planteamiento!#REF!,0)</f>
        <v>#REF!</v>
      </c>
      <c r="K27" s="91">
        <f>E27*Planteamiento!$G$15</f>
        <v>800</v>
      </c>
      <c r="L27" s="92">
        <f>F27*Planteamiento!$G$18</f>
        <v>0</v>
      </c>
      <c r="M27" s="92" t="e">
        <f>G27*Planteamiento!#REF!</f>
        <v>#REF!</v>
      </c>
      <c r="N27" s="114">
        <f t="shared" si="3"/>
        <v>15900</v>
      </c>
      <c r="O27" s="92">
        <f t="shared" si="4"/>
        <v>0</v>
      </c>
      <c r="P27" s="93" t="e">
        <f t="shared" si="5"/>
        <v>#REF!</v>
      </c>
    </row>
    <row r="28" spans="1:18" x14ac:dyDescent="0.25">
      <c r="A28" s="74"/>
      <c r="B28" s="80">
        <v>9</v>
      </c>
      <c r="C28" s="76">
        <f>Planteamiento!K3</f>
        <v>100</v>
      </c>
      <c r="D28" s="1"/>
      <c r="E28" s="67">
        <f>C29</f>
        <v>200</v>
      </c>
      <c r="F28" s="70">
        <v>0</v>
      </c>
      <c r="G28" s="69">
        <f>C29</f>
        <v>200</v>
      </c>
      <c r="H28" s="67">
        <f>IF(E28&gt;0,Planteamiento!$F$15,0)</f>
        <v>15100</v>
      </c>
      <c r="I28" s="70">
        <f>IF(F28&gt;0,Planteamiento!$F$18,0)</f>
        <v>0</v>
      </c>
      <c r="J28" s="70" t="e">
        <f>IF(G28&gt;0,Planteamiento!#REF!,0)</f>
        <v>#REF!</v>
      </c>
      <c r="K28" s="91">
        <f>E28*Planteamiento!$G$15</f>
        <v>1600</v>
      </c>
      <c r="L28" s="92">
        <f>F28*Planteamiento!$G$18</f>
        <v>0</v>
      </c>
      <c r="M28" s="92" t="e">
        <f>G28*Planteamiento!#REF!</f>
        <v>#REF!</v>
      </c>
      <c r="N28" s="114">
        <f t="shared" si="3"/>
        <v>16700</v>
      </c>
      <c r="O28" s="92">
        <f t="shared" si="4"/>
        <v>0</v>
      </c>
      <c r="P28" s="93" t="e">
        <f t="shared" si="5"/>
        <v>#REF!</v>
      </c>
    </row>
    <row r="29" spans="1:18" x14ac:dyDescent="0.25">
      <c r="A29" s="74"/>
      <c r="B29" s="82">
        <v>10</v>
      </c>
      <c r="C29" s="76">
        <f>Planteamiento!L3</f>
        <v>200</v>
      </c>
      <c r="D29" s="1"/>
      <c r="E29" s="67">
        <v>0</v>
      </c>
      <c r="F29" s="70">
        <v>0</v>
      </c>
      <c r="G29" s="69">
        <v>0</v>
      </c>
      <c r="H29" s="67">
        <f>IF(E29&gt;0,Planteamiento!$F$15,0)</f>
        <v>0</v>
      </c>
      <c r="I29" s="70">
        <f>IF(F29&gt;0,Planteamiento!$F$18,0)</f>
        <v>0</v>
      </c>
      <c r="J29" s="70">
        <f>IF(G29&gt;0,Planteamiento!#REF!,0)</f>
        <v>0</v>
      </c>
      <c r="K29" s="91">
        <f>E29*Planteamiento!$G$15</f>
        <v>0</v>
      </c>
      <c r="L29" s="92">
        <f>F29*Planteamiento!$G$18</f>
        <v>0</v>
      </c>
      <c r="M29" s="92" t="e">
        <f>G29*Planteamiento!#REF!</f>
        <v>#REF!</v>
      </c>
      <c r="N29" s="91">
        <f t="shared" si="3"/>
        <v>0</v>
      </c>
      <c r="O29" s="92">
        <f t="shared" si="4"/>
        <v>0</v>
      </c>
      <c r="P29" s="93" t="e">
        <f t="shared" si="5"/>
        <v>#REF!</v>
      </c>
    </row>
    <row r="30" spans="1:18" x14ac:dyDescent="0.25">
      <c r="B30" s="30"/>
      <c r="D30" s="1"/>
      <c r="E30" s="83">
        <v>0</v>
      </c>
      <c r="F30" s="84">
        <v>0</v>
      </c>
      <c r="G30" s="85">
        <v>0</v>
      </c>
      <c r="H30" s="83">
        <f>IF(E30&gt;0,Planteamiento!$F$15,0)</f>
        <v>0</v>
      </c>
      <c r="I30" s="84">
        <f>IF(F30&gt;0,Planteamiento!$F$18,0)</f>
        <v>0</v>
      </c>
      <c r="J30" s="84">
        <f>IF(G30&gt;0,Planteamiento!#REF!,0)</f>
        <v>0</v>
      </c>
      <c r="K30" s="94">
        <f>E30*Planteamiento!$G$15</f>
        <v>0</v>
      </c>
      <c r="L30" s="95">
        <f>F30*Planteamiento!$G$18</f>
        <v>0</v>
      </c>
      <c r="M30" s="95" t="e">
        <f>G30*Planteamiento!#REF!</f>
        <v>#REF!</v>
      </c>
      <c r="N30" s="94">
        <f t="shared" si="3"/>
        <v>0</v>
      </c>
      <c r="O30" s="95">
        <f t="shared" si="4"/>
        <v>0</v>
      </c>
      <c r="P30" s="96" t="e">
        <f t="shared" si="5"/>
        <v>#REF!</v>
      </c>
    </row>
    <row r="31" spans="1:18" x14ac:dyDescent="0.25">
      <c r="B31" s="30"/>
      <c r="K31" s="97"/>
      <c r="L31" s="97"/>
      <c r="M31" s="97"/>
      <c r="N31" s="98">
        <f>SUM(N20:N30)</f>
        <v>66000</v>
      </c>
      <c r="O31" s="97">
        <f>SUM(O20:O30)</f>
        <v>34600</v>
      </c>
      <c r="P31" s="97" t="e">
        <f>SUM(P20:P30)</f>
        <v>#REF!</v>
      </c>
    </row>
    <row r="33" spans="4:9" x14ac:dyDescent="0.25">
      <c r="D33" s="1">
        <v>7</v>
      </c>
      <c r="E33" s="1" t="s">
        <v>23</v>
      </c>
      <c r="F33" s="1" t="s">
        <v>1</v>
      </c>
      <c r="G33" s="1">
        <f>+C26</f>
        <v>100</v>
      </c>
      <c r="H33" s="1">
        <f>+O21</f>
        <v>8500</v>
      </c>
      <c r="I33" s="1">
        <f>+B21</f>
        <v>2</v>
      </c>
    </row>
    <row r="34" spans="4:9" x14ac:dyDescent="0.25">
      <c r="D34" s="1">
        <v>8</v>
      </c>
      <c r="E34" s="1" t="s">
        <v>23</v>
      </c>
      <c r="F34" s="1" t="s">
        <v>1</v>
      </c>
      <c r="G34" s="1">
        <f>+C27</f>
        <v>300</v>
      </c>
      <c r="H34" s="1">
        <f>+O22</f>
        <v>8900</v>
      </c>
      <c r="I34" s="1">
        <f>+B22</f>
        <v>3</v>
      </c>
    </row>
    <row r="35" spans="4:9" x14ac:dyDescent="0.25">
      <c r="D35" s="1">
        <v>9</v>
      </c>
      <c r="E35" s="1" t="s">
        <v>23</v>
      </c>
      <c r="F35" s="1" t="s">
        <v>1</v>
      </c>
      <c r="G35" s="1">
        <f>+C28</f>
        <v>100</v>
      </c>
      <c r="H35" s="1">
        <f>+O23</f>
        <v>8500</v>
      </c>
      <c r="I35" s="1">
        <f>+B23</f>
        <v>4</v>
      </c>
    </row>
    <row r="36" spans="4:9" x14ac:dyDescent="0.25">
      <c r="D36" s="1">
        <v>10</v>
      </c>
      <c r="E36" s="1" t="s">
        <v>23</v>
      </c>
      <c r="F36" s="1" t="s">
        <v>1</v>
      </c>
      <c r="G36" s="1">
        <f>+C29</f>
        <v>200</v>
      </c>
      <c r="H36" s="1">
        <f>+O24</f>
        <v>8700</v>
      </c>
      <c r="I36" s="1">
        <f>+B24</f>
        <v>5</v>
      </c>
    </row>
  </sheetData>
  <sheetProtection selectLockedCells="1" selectUnlockedCells="1"/>
  <mergeCells count="8">
    <mergeCell ref="E2:G2"/>
    <mergeCell ref="H2:J2"/>
    <mergeCell ref="K2:M2"/>
    <mergeCell ref="N2:P2"/>
    <mergeCell ref="E18:G18"/>
    <mergeCell ref="H18:J18"/>
    <mergeCell ref="K18:M18"/>
    <mergeCell ref="N18:P18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"/>
  <sheetViews>
    <sheetView zoomScaleNormal="100" workbookViewId="0">
      <selection activeCell="C9" sqref="C9"/>
    </sheetView>
  </sheetViews>
  <sheetFormatPr baseColWidth="10" defaultColWidth="7.28515625" defaultRowHeight="15" x14ac:dyDescent="0.25"/>
  <cols>
    <col min="5" max="5" width="9.28515625" customWidth="1"/>
    <col min="6" max="6" width="14" customWidth="1"/>
    <col min="7" max="7" width="13.85546875" customWidth="1"/>
    <col min="8" max="9" width="10.5703125" customWidth="1"/>
    <col min="10" max="10" width="8" customWidth="1"/>
    <col min="11" max="11" width="5.42578125" customWidth="1"/>
    <col min="12" max="12" width="7.140625" customWidth="1"/>
    <col min="13" max="13" width="5.42578125" customWidth="1"/>
    <col min="14" max="14" width="10.42578125" customWidth="1"/>
    <col min="15" max="15" width="10.5703125" customWidth="1"/>
    <col min="16" max="16" width="8" customWidth="1"/>
  </cols>
  <sheetData>
    <row r="1" spans="1:12" x14ac:dyDescent="0.25">
      <c r="A1" s="13" t="s">
        <v>42</v>
      </c>
    </row>
    <row r="2" spans="1:12" x14ac:dyDescent="0.25">
      <c r="B2" s="1"/>
      <c r="C2" s="1"/>
      <c r="D2" s="1"/>
      <c r="E2" s="99" t="s">
        <v>35</v>
      </c>
      <c r="F2" s="99" t="s">
        <v>36</v>
      </c>
      <c r="G2" s="99" t="s">
        <v>37</v>
      </c>
      <c r="H2" s="100" t="s">
        <v>38</v>
      </c>
    </row>
    <row r="3" spans="1:12" x14ac:dyDescent="0.25">
      <c r="A3" s="50" t="s">
        <v>19</v>
      </c>
      <c r="B3" s="51" t="s">
        <v>3</v>
      </c>
      <c r="C3" s="52" t="s">
        <v>39</v>
      </c>
      <c r="D3" s="52" t="s">
        <v>40</v>
      </c>
      <c r="E3" s="53" t="s">
        <v>21</v>
      </c>
      <c r="F3" s="56" t="s">
        <v>21</v>
      </c>
      <c r="G3" s="59" t="s">
        <v>21</v>
      </c>
      <c r="H3" s="101" t="s">
        <v>21</v>
      </c>
    </row>
    <row r="4" spans="1:12" x14ac:dyDescent="0.25">
      <c r="A4" s="50">
        <v>6</v>
      </c>
      <c r="B4" s="52">
        <v>1</v>
      </c>
      <c r="C4" s="62">
        <v>0</v>
      </c>
      <c r="D4" s="30"/>
      <c r="E4" s="63">
        <v>0</v>
      </c>
      <c r="F4" s="63">
        <f>IF(E4&gt;0,Planteamiento!$C$15,0)</f>
        <v>0</v>
      </c>
      <c r="G4" s="63">
        <f>E4*Planteamiento!$D$15</f>
        <v>0</v>
      </c>
      <c r="H4" s="102">
        <f t="shared" ref="H4:H17" si="0">F4+G4</f>
        <v>0</v>
      </c>
    </row>
    <row r="5" spans="1:12" x14ac:dyDescent="0.25">
      <c r="A5" s="50">
        <v>5</v>
      </c>
      <c r="B5" s="52">
        <v>2</v>
      </c>
      <c r="C5" s="62">
        <v>0</v>
      </c>
      <c r="D5" s="30"/>
      <c r="E5" s="67">
        <v>0</v>
      </c>
      <c r="F5" s="67">
        <f>IF(E5&gt;0,Planteamiento!$C$15,0)</f>
        <v>0</v>
      </c>
      <c r="G5" s="67">
        <f>E5*Planteamiento!$D$15</f>
        <v>0</v>
      </c>
      <c r="H5" s="102">
        <f t="shared" si="0"/>
        <v>0</v>
      </c>
      <c r="K5" s="9"/>
      <c r="L5" s="25"/>
    </row>
    <row r="6" spans="1:12" x14ac:dyDescent="0.25">
      <c r="A6" s="50">
        <v>4</v>
      </c>
      <c r="B6" s="52">
        <v>3</v>
      </c>
      <c r="C6" s="62">
        <v>0</v>
      </c>
      <c r="D6" s="30"/>
      <c r="E6" s="67">
        <v>0</v>
      </c>
      <c r="F6" s="67">
        <f>IF(E6&gt;0,Planteamiento!$C$15,0)</f>
        <v>0</v>
      </c>
      <c r="G6" s="67">
        <f>E6*Planteamiento!$D$15</f>
        <v>0</v>
      </c>
      <c r="H6" s="102">
        <f t="shared" si="0"/>
        <v>0</v>
      </c>
    </row>
    <row r="7" spans="1:12" x14ac:dyDescent="0.25">
      <c r="A7" s="50">
        <v>3</v>
      </c>
      <c r="B7" s="52">
        <v>4</v>
      </c>
      <c r="C7" s="62">
        <v>0</v>
      </c>
      <c r="D7" s="30"/>
      <c r="E7" s="71">
        <f>C9</f>
        <v>600</v>
      </c>
      <c r="F7" s="67">
        <f>IF(E7&gt;0,Planteamiento!$C$15,0)</f>
        <v>2000</v>
      </c>
      <c r="G7" s="67">
        <f>E7*Planteamiento!$D$15</f>
        <v>1200</v>
      </c>
      <c r="H7" s="103">
        <f t="shared" si="0"/>
        <v>3200</v>
      </c>
    </row>
    <row r="8" spans="1:12" x14ac:dyDescent="0.25">
      <c r="A8" s="50">
        <v>2</v>
      </c>
      <c r="B8" s="52">
        <v>5</v>
      </c>
      <c r="C8" s="62">
        <v>0</v>
      </c>
      <c r="D8" s="30"/>
      <c r="E8" s="71">
        <f>C10</f>
        <v>600</v>
      </c>
      <c r="F8" s="67">
        <f>IF(E8&gt;0,Planteamiento!$C$15,0)</f>
        <v>2000</v>
      </c>
      <c r="G8" s="67">
        <f>E8*Planteamiento!$D$15</f>
        <v>1200</v>
      </c>
      <c r="H8" s="104">
        <f t="shared" si="0"/>
        <v>3200</v>
      </c>
    </row>
    <row r="9" spans="1:12" x14ac:dyDescent="0.25">
      <c r="A9" s="50">
        <v>1</v>
      </c>
      <c r="B9" s="52">
        <v>6</v>
      </c>
      <c r="C9" s="76">
        <f>Planteamiento!$I$3*Planteamiento!$C$24</f>
        <v>600</v>
      </c>
      <c r="D9" s="1"/>
      <c r="E9" s="71">
        <f>C11</f>
        <v>200</v>
      </c>
      <c r="F9" s="67">
        <f>IF(E9&gt;0,Planteamiento!$C$15,0)</f>
        <v>2000</v>
      </c>
      <c r="G9" s="67">
        <f>E9*Planteamiento!$D$15</f>
        <v>400</v>
      </c>
      <c r="H9" s="105">
        <f t="shared" si="0"/>
        <v>2400</v>
      </c>
    </row>
    <row r="10" spans="1:12" x14ac:dyDescent="0.25">
      <c r="A10" s="74"/>
      <c r="B10" s="75">
        <v>7</v>
      </c>
      <c r="C10" s="76">
        <f>Planteamiento!$J$3*Planteamiento!$C$24</f>
        <v>600</v>
      </c>
      <c r="D10" s="1"/>
      <c r="E10" s="71">
        <f>C12</f>
        <v>400</v>
      </c>
      <c r="F10" s="67">
        <f>IF(E10&gt;0,Planteamiento!$C$15,0)</f>
        <v>2000</v>
      </c>
      <c r="G10" s="67">
        <f>E10*Planteamiento!$D$15</f>
        <v>800</v>
      </c>
      <c r="H10" s="106">
        <f t="shared" si="0"/>
        <v>2800</v>
      </c>
    </row>
    <row r="11" spans="1:12" x14ac:dyDescent="0.25">
      <c r="A11" s="74"/>
      <c r="B11" s="78">
        <v>8</v>
      </c>
      <c r="C11" s="76">
        <f>Planteamiento!$K$3*Planteamiento!$C$24</f>
        <v>200</v>
      </c>
      <c r="D11" s="1"/>
      <c r="E11" s="67">
        <v>0</v>
      </c>
      <c r="F11" s="67">
        <f>IF(E11&gt;0,Planteamiento!$C$15,0)</f>
        <v>0</v>
      </c>
      <c r="G11" s="67">
        <f>E11*Planteamiento!$D$15</f>
        <v>0</v>
      </c>
      <c r="H11" s="102">
        <f t="shared" si="0"/>
        <v>0</v>
      </c>
    </row>
    <row r="12" spans="1:12" x14ac:dyDescent="0.25">
      <c r="A12" s="74"/>
      <c r="B12" s="80">
        <v>9</v>
      </c>
      <c r="C12" s="76">
        <f>Planteamiento!$L$3*Planteamiento!$C$24</f>
        <v>400</v>
      </c>
      <c r="D12" s="1"/>
      <c r="E12" s="67">
        <v>0</v>
      </c>
      <c r="F12" s="67">
        <f>IF(E12&gt;0,Planteamiento!$C$15,0)</f>
        <v>0</v>
      </c>
      <c r="G12" s="67">
        <f>E12*Planteamiento!$D$15</f>
        <v>0</v>
      </c>
      <c r="H12" s="102">
        <f t="shared" si="0"/>
        <v>0</v>
      </c>
    </row>
    <row r="13" spans="1:12" x14ac:dyDescent="0.25">
      <c r="A13" s="74"/>
      <c r="B13" s="82">
        <v>10</v>
      </c>
      <c r="C13">
        <v>0</v>
      </c>
      <c r="D13" s="1"/>
      <c r="E13" s="67">
        <v>0</v>
      </c>
      <c r="F13" s="67">
        <f>IF(E13&gt;0,Planteamiento!$C$15,0)</f>
        <v>0</v>
      </c>
      <c r="G13" s="67">
        <f>E13*Planteamiento!$D$15</f>
        <v>0</v>
      </c>
      <c r="H13" s="102">
        <f t="shared" si="0"/>
        <v>0</v>
      </c>
    </row>
    <row r="14" spans="1:12" x14ac:dyDescent="0.25">
      <c r="A14" s="8"/>
      <c r="B14" s="30"/>
      <c r="D14" s="1"/>
      <c r="E14" s="67">
        <v>0</v>
      </c>
      <c r="F14" s="67">
        <f>IF(E14&gt;0,Planteamiento!$C$15,0)</f>
        <v>0</v>
      </c>
      <c r="G14" s="67">
        <f>E14*Planteamiento!$D$15</f>
        <v>0</v>
      </c>
      <c r="H14" s="102">
        <f t="shared" si="0"/>
        <v>0</v>
      </c>
    </row>
    <row r="15" spans="1:12" x14ac:dyDescent="0.25">
      <c r="B15" s="30"/>
      <c r="D15" s="1"/>
      <c r="E15" s="67">
        <v>0</v>
      </c>
      <c r="F15" s="67">
        <f>IF(E15&gt;0,Planteamiento!$C$15,0)</f>
        <v>0</v>
      </c>
      <c r="G15" s="67">
        <f>E15*Planteamiento!$D$15</f>
        <v>0</v>
      </c>
      <c r="H15" s="102">
        <f t="shared" si="0"/>
        <v>0</v>
      </c>
    </row>
    <row r="16" spans="1:12" x14ac:dyDescent="0.25">
      <c r="B16" s="30"/>
      <c r="D16" s="1"/>
      <c r="E16" s="67">
        <v>0</v>
      </c>
      <c r="F16" s="67">
        <f>IF(E16&gt;0,Planteamiento!$C$15,0)</f>
        <v>0</v>
      </c>
      <c r="G16" s="67">
        <f>E16*Planteamiento!$D$15</f>
        <v>0</v>
      </c>
      <c r="H16" s="102">
        <f t="shared" si="0"/>
        <v>0</v>
      </c>
    </row>
    <row r="17" spans="1:10" x14ac:dyDescent="0.25">
      <c r="B17" s="30"/>
      <c r="D17" s="1"/>
      <c r="E17" s="83">
        <v>0</v>
      </c>
      <c r="F17" s="83">
        <f>IF(E17&gt;0,Planteamiento!$C$15,0)</f>
        <v>0</v>
      </c>
      <c r="G17" s="83">
        <f>E17*Planteamiento!$D$15</f>
        <v>0</v>
      </c>
      <c r="H17" s="107">
        <f t="shared" si="0"/>
        <v>0</v>
      </c>
    </row>
    <row r="18" spans="1:10" x14ac:dyDescent="0.25">
      <c r="F18" t="s">
        <v>43</v>
      </c>
      <c r="H18" s="86">
        <f>H7+H8+H9+H10</f>
        <v>11600</v>
      </c>
    </row>
    <row r="20" spans="1:10" x14ac:dyDescent="0.25">
      <c r="A20" s="13" t="s">
        <v>44</v>
      </c>
    </row>
    <row r="21" spans="1:10" x14ac:dyDescent="0.25">
      <c r="B21" s="1"/>
      <c r="C21" s="1"/>
      <c r="D21" s="1"/>
      <c r="E21" s="99" t="s">
        <v>35</v>
      </c>
      <c r="F21" s="99" t="s">
        <v>36</v>
      </c>
      <c r="G21" s="99" t="s">
        <v>37</v>
      </c>
      <c r="H21" s="108" t="s">
        <v>38</v>
      </c>
    </row>
    <row r="22" spans="1:10" x14ac:dyDescent="0.25">
      <c r="A22" s="50" t="s">
        <v>19</v>
      </c>
      <c r="B22" s="51" t="s">
        <v>9</v>
      </c>
      <c r="C22" s="52" t="s">
        <v>39</v>
      </c>
      <c r="D22" s="52" t="s">
        <v>40</v>
      </c>
      <c r="E22" s="53" t="s">
        <v>22</v>
      </c>
      <c r="F22" s="56" t="s">
        <v>22</v>
      </c>
      <c r="G22" s="59" t="s">
        <v>22</v>
      </c>
      <c r="H22" s="109" t="s">
        <v>22</v>
      </c>
    </row>
    <row r="23" spans="1:10" x14ac:dyDescent="0.25">
      <c r="A23" s="50">
        <v>6</v>
      </c>
      <c r="B23" s="52">
        <v>1</v>
      </c>
      <c r="C23" s="62">
        <v>0</v>
      </c>
      <c r="D23" s="30"/>
      <c r="E23" s="63">
        <v>0</v>
      </c>
      <c r="F23" s="63">
        <f>IF(E23&gt;0,Planteamiento!$F$15,0)</f>
        <v>0</v>
      </c>
      <c r="G23" s="63">
        <f>E23*Planteamiento!$G$15</f>
        <v>0</v>
      </c>
      <c r="H23" s="110">
        <f t="shared" ref="H23:H36" si="1">F23+G23</f>
        <v>0</v>
      </c>
    </row>
    <row r="24" spans="1:10" x14ac:dyDescent="0.25">
      <c r="A24" s="50">
        <v>5</v>
      </c>
      <c r="B24" s="52">
        <v>2</v>
      </c>
      <c r="C24" s="62">
        <v>0</v>
      </c>
      <c r="D24" s="30"/>
      <c r="E24" s="67">
        <v>0</v>
      </c>
      <c r="F24" s="67">
        <f>IF(E24&gt;0,Planteamiento!$F$15,0)</f>
        <v>0</v>
      </c>
      <c r="G24" s="67">
        <f>E24*Planteamiento!$G$15</f>
        <v>0</v>
      </c>
      <c r="H24" s="102">
        <f t="shared" si="1"/>
        <v>0</v>
      </c>
    </row>
    <row r="25" spans="1:10" x14ac:dyDescent="0.25">
      <c r="A25" s="50">
        <v>4</v>
      </c>
      <c r="B25" s="52">
        <v>3</v>
      </c>
      <c r="C25" s="62">
        <v>0</v>
      </c>
      <c r="D25" s="30"/>
      <c r="E25" s="67">
        <v>0</v>
      </c>
      <c r="F25" s="67">
        <f>IF(E25&gt;0,Planteamiento!$F$15,0)</f>
        <v>0</v>
      </c>
      <c r="G25" s="67">
        <f>E25*Planteamiento!$G$15</f>
        <v>0</v>
      </c>
      <c r="H25" s="102">
        <f t="shared" si="1"/>
        <v>0</v>
      </c>
    </row>
    <row r="26" spans="1:10" x14ac:dyDescent="0.25">
      <c r="A26" s="50">
        <v>3</v>
      </c>
      <c r="B26" s="52">
        <v>4</v>
      </c>
      <c r="C26" s="62">
        <v>0</v>
      </c>
      <c r="D26" s="30"/>
      <c r="E26" s="67">
        <v>0</v>
      </c>
      <c r="F26" s="67">
        <f>IF(E26&gt;0,Planteamiento!$F$15,0)</f>
        <v>0</v>
      </c>
      <c r="G26" s="67">
        <f>E26*Planteamiento!$G$15</f>
        <v>0</v>
      </c>
      <c r="H26" s="102">
        <f t="shared" si="1"/>
        <v>0</v>
      </c>
    </row>
    <row r="27" spans="1:10" x14ac:dyDescent="0.25">
      <c r="A27" s="50">
        <v>2</v>
      </c>
      <c r="B27" s="52">
        <v>5</v>
      </c>
      <c r="C27" s="62">
        <v>0</v>
      </c>
      <c r="D27" s="30"/>
      <c r="E27" s="67">
        <f>C28</f>
        <v>300</v>
      </c>
      <c r="F27" s="67">
        <f>IF(E27&gt;0,Planteamiento!$F$15,0)</f>
        <v>15100</v>
      </c>
      <c r="G27" s="67">
        <f>E27*Planteamiento!$G$15</f>
        <v>2400</v>
      </c>
      <c r="H27" s="103">
        <f t="shared" si="1"/>
        <v>17500</v>
      </c>
      <c r="J27" s="13"/>
    </row>
    <row r="28" spans="1:10" x14ac:dyDescent="0.25">
      <c r="A28" s="50">
        <v>1</v>
      </c>
      <c r="B28" s="52">
        <v>6</v>
      </c>
      <c r="C28" s="76">
        <f>Planteamiento!$I$3*Planteamiento!$C$25</f>
        <v>300</v>
      </c>
      <c r="D28" s="1"/>
      <c r="E28" s="67">
        <f>C29</f>
        <v>300</v>
      </c>
      <c r="F28" s="67">
        <f>IF(E28&gt;0,Planteamiento!$F$15,0)</f>
        <v>15100</v>
      </c>
      <c r="G28" s="67">
        <f>E28*Planteamiento!$G$15</f>
        <v>2400</v>
      </c>
      <c r="H28" s="104">
        <f t="shared" si="1"/>
        <v>17500</v>
      </c>
    </row>
    <row r="29" spans="1:10" x14ac:dyDescent="0.25">
      <c r="A29" s="74"/>
      <c r="B29" s="75">
        <v>7</v>
      </c>
      <c r="C29" s="76">
        <f>Planteamiento!$J$3*Planteamiento!$C$25</f>
        <v>300</v>
      </c>
      <c r="D29" s="1"/>
      <c r="E29" s="67">
        <f>C30</f>
        <v>100</v>
      </c>
      <c r="F29" s="67">
        <f>IF(E29&gt;0,Planteamiento!$F$15,0)</f>
        <v>15100</v>
      </c>
      <c r="G29" s="67">
        <f>E29*Planteamiento!$G$15</f>
        <v>800</v>
      </c>
      <c r="H29" s="105">
        <f t="shared" si="1"/>
        <v>15900</v>
      </c>
    </row>
    <row r="30" spans="1:10" x14ac:dyDescent="0.25">
      <c r="A30" s="74"/>
      <c r="B30" s="78">
        <v>8</v>
      </c>
      <c r="C30" s="76">
        <f>Planteamiento!$K$3*Planteamiento!$C$25</f>
        <v>100</v>
      </c>
      <c r="D30" s="1"/>
      <c r="E30" s="67">
        <f>C31</f>
        <v>200</v>
      </c>
      <c r="F30" s="67">
        <f>IF(E30&gt;0,Planteamiento!$F$15,0)</f>
        <v>15100</v>
      </c>
      <c r="G30" s="67">
        <f>E30*Planteamiento!$G$15</f>
        <v>1600</v>
      </c>
      <c r="H30" s="106">
        <f t="shared" si="1"/>
        <v>16700</v>
      </c>
    </row>
    <row r="31" spans="1:10" x14ac:dyDescent="0.25">
      <c r="A31" s="74"/>
      <c r="B31" s="80">
        <v>9</v>
      </c>
      <c r="C31" s="76">
        <f>Planteamiento!$L$3*Planteamiento!$C$25</f>
        <v>200</v>
      </c>
      <c r="D31" s="1"/>
      <c r="E31" s="67">
        <v>0</v>
      </c>
      <c r="F31" s="67">
        <f>IF(E31&gt;0,Planteamiento!$F$15,0)</f>
        <v>0</v>
      </c>
      <c r="G31" s="67">
        <f>E31*Planteamiento!$G$15</f>
        <v>0</v>
      </c>
      <c r="H31" s="102">
        <f t="shared" si="1"/>
        <v>0</v>
      </c>
    </row>
    <row r="32" spans="1:10" x14ac:dyDescent="0.25">
      <c r="A32" s="74"/>
      <c r="B32" s="82">
        <v>10</v>
      </c>
      <c r="D32" s="1"/>
      <c r="E32" s="67">
        <v>0</v>
      </c>
      <c r="F32" s="67">
        <f>IF(E32&gt;0,Planteamiento!$F$15,0)</f>
        <v>0</v>
      </c>
      <c r="G32" s="67">
        <f>E32*Planteamiento!$G$15</f>
        <v>0</v>
      </c>
      <c r="H32" s="102">
        <f t="shared" si="1"/>
        <v>0</v>
      </c>
    </row>
    <row r="33" spans="1:12" x14ac:dyDescent="0.25">
      <c r="B33" s="30"/>
      <c r="D33" s="1"/>
      <c r="E33" s="67">
        <v>0</v>
      </c>
      <c r="F33" s="67">
        <f>IF(E33&gt;0,Planteamiento!$F$15,0)</f>
        <v>0</v>
      </c>
      <c r="G33" s="67">
        <f>E33*Planteamiento!$G$15</f>
        <v>0</v>
      </c>
      <c r="H33" s="102">
        <f t="shared" si="1"/>
        <v>0</v>
      </c>
    </row>
    <row r="34" spans="1:12" x14ac:dyDescent="0.25">
      <c r="B34" s="30"/>
      <c r="D34" s="1"/>
      <c r="E34" s="67">
        <v>0</v>
      </c>
      <c r="F34" s="67">
        <f>IF(E34&gt;0,Planteamiento!$F$15,0)</f>
        <v>0</v>
      </c>
      <c r="G34" s="67">
        <f>E34*Planteamiento!$G$15</f>
        <v>0</v>
      </c>
      <c r="H34" s="102">
        <f t="shared" si="1"/>
        <v>0</v>
      </c>
    </row>
    <row r="35" spans="1:12" x14ac:dyDescent="0.25">
      <c r="B35" s="30"/>
      <c r="D35" s="1"/>
      <c r="E35" s="67">
        <v>0</v>
      </c>
      <c r="F35" s="67">
        <f>IF(E35&gt;0,Planteamiento!$F$15,0)</f>
        <v>0</v>
      </c>
      <c r="G35" s="67">
        <f>E35*Planteamiento!$G$15</f>
        <v>0</v>
      </c>
      <c r="H35" s="102">
        <f t="shared" si="1"/>
        <v>0</v>
      </c>
    </row>
    <row r="36" spans="1:12" x14ac:dyDescent="0.25">
      <c r="B36" s="30"/>
      <c r="D36" s="1"/>
      <c r="E36" s="83">
        <v>0</v>
      </c>
      <c r="F36" s="83">
        <f>IF(E36&gt;0,Planteamiento!$F$15,0)</f>
        <v>0</v>
      </c>
      <c r="G36" s="83">
        <f>E36*Planteamiento!$G$15</f>
        <v>0</v>
      </c>
      <c r="H36" s="107">
        <f t="shared" si="1"/>
        <v>0</v>
      </c>
    </row>
    <row r="37" spans="1:12" x14ac:dyDescent="0.25">
      <c r="G37" t="s">
        <v>43</v>
      </c>
      <c r="H37" s="86">
        <f>+H27+H28+H29+H30</f>
        <v>67600</v>
      </c>
    </row>
    <row r="38" spans="1:12" x14ac:dyDescent="0.25">
      <c r="A38" s="13" t="s">
        <v>45</v>
      </c>
      <c r="B38" s="13"/>
      <c r="C38" s="13"/>
      <c r="D38" s="111">
        <f>SUM(Planteamiento!I3:L3)</f>
        <v>900</v>
      </c>
      <c r="E38" s="13" t="s">
        <v>46</v>
      </c>
      <c r="F38" s="13"/>
      <c r="G38" s="13"/>
      <c r="H38" s="13"/>
      <c r="I38" s="13"/>
      <c r="K38" s="151">
        <f>H37+H18+'Nivel 1'!N14</f>
        <v>89000</v>
      </c>
      <c r="L38" s="151"/>
    </row>
  </sheetData>
  <sheetProtection selectLockedCells="1" selectUnlockedCells="1"/>
  <mergeCells count="1">
    <mergeCell ref="K38:L38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H7" sqref="H7"/>
    </sheetView>
  </sheetViews>
  <sheetFormatPr baseColWidth="10" defaultRowHeight="15" x14ac:dyDescent="0.25"/>
  <cols>
    <col min="3" max="3" width="12" bestFit="1" customWidth="1"/>
  </cols>
  <sheetData>
    <row r="1" spans="1:22" x14ac:dyDescent="0.25">
      <c r="A1">
        <v>0</v>
      </c>
      <c r="B1">
        <v>1</v>
      </c>
      <c r="C1">
        <v>2</v>
      </c>
      <c r="E1">
        <v>0</v>
      </c>
      <c r="F1">
        <v>3</v>
      </c>
      <c r="H1">
        <f t="array" ref="H1:I2">MMULT(A1:C2,E1:F3)</f>
        <v>5</v>
      </c>
      <c r="I1">
        <v>14</v>
      </c>
      <c r="S1" s="122" t="s">
        <v>51</v>
      </c>
      <c r="T1" s="122" t="s">
        <v>52</v>
      </c>
      <c r="U1" s="122" t="s">
        <v>51</v>
      </c>
      <c r="V1" s="122" t="s">
        <v>52</v>
      </c>
    </row>
    <row r="2" spans="1:22" x14ac:dyDescent="0.25">
      <c r="A2">
        <v>3</v>
      </c>
      <c r="B2">
        <v>4</v>
      </c>
      <c r="C2">
        <v>5</v>
      </c>
      <c r="E2">
        <v>1</v>
      </c>
      <c r="F2">
        <v>4</v>
      </c>
      <c r="H2">
        <v>14</v>
      </c>
      <c r="I2">
        <v>50</v>
      </c>
      <c r="S2" s="152" t="s">
        <v>1</v>
      </c>
      <c r="T2" s="152"/>
      <c r="U2" s="152" t="s">
        <v>3</v>
      </c>
      <c r="V2" s="152"/>
    </row>
    <row r="3" spans="1:22" x14ac:dyDescent="0.25">
      <c r="E3">
        <v>2</v>
      </c>
      <c r="F3">
        <v>5</v>
      </c>
      <c r="P3" s="121" t="s">
        <v>47</v>
      </c>
      <c r="Q3" s="121" t="s">
        <v>48</v>
      </c>
      <c r="R3" s="121"/>
      <c r="S3" s="122">
        <v>6</v>
      </c>
      <c r="T3" s="122">
        <v>9</v>
      </c>
      <c r="U3" s="122">
        <v>9</v>
      </c>
      <c r="V3" s="122">
        <f>T4</f>
        <v>6</v>
      </c>
    </row>
    <row r="4" spans="1:22" x14ac:dyDescent="0.25">
      <c r="P4" s="121" t="s">
        <v>50</v>
      </c>
      <c r="Q4" s="121" t="s">
        <v>49</v>
      </c>
      <c r="R4" s="121"/>
      <c r="S4" s="122">
        <v>6</v>
      </c>
      <c r="T4" s="122">
        <v>6</v>
      </c>
      <c r="U4" s="122"/>
      <c r="V4" s="122"/>
    </row>
    <row r="5" spans="1:22" x14ac:dyDescent="0.25">
      <c r="A5" s="8"/>
      <c r="D5">
        <v>200</v>
      </c>
      <c r="E5">
        <f ca="1">RANDBETWEEN(0,1000)</f>
        <v>545</v>
      </c>
      <c r="F5">
        <f t="shared" ref="F5:M10" ca="1" si="0">RANDBETWEEN(0,1000)</f>
        <v>613</v>
      </c>
      <c r="G5">
        <f t="shared" ca="1" si="0"/>
        <v>960</v>
      </c>
      <c r="H5">
        <f t="shared" ca="1" si="0"/>
        <v>877</v>
      </c>
      <c r="I5">
        <f t="shared" ca="1" si="0"/>
        <v>970</v>
      </c>
      <c r="J5">
        <f t="shared" ca="1" si="0"/>
        <v>428</v>
      </c>
      <c r="K5">
        <f t="shared" ca="1" si="0"/>
        <v>474</v>
      </c>
      <c r="L5">
        <f t="shared" ca="1" si="0"/>
        <v>773</v>
      </c>
      <c r="M5">
        <f t="shared" ca="1" si="0"/>
        <v>789</v>
      </c>
    </row>
    <row r="6" spans="1:22" x14ac:dyDescent="0.25">
      <c r="A6" s="10"/>
      <c r="D6">
        <v>150</v>
      </c>
      <c r="E6">
        <f t="shared" ref="E6:E10" ca="1" si="1">RANDBETWEEN(0,1000)</f>
        <v>379</v>
      </c>
      <c r="F6">
        <f t="shared" ca="1" si="0"/>
        <v>818</v>
      </c>
      <c r="G6">
        <f t="shared" ca="1" si="0"/>
        <v>286</v>
      </c>
      <c r="H6">
        <f t="shared" ca="1" si="0"/>
        <v>422</v>
      </c>
      <c r="I6">
        <f t="shared" ca="1" si="0"/>
        <v>811</v>
      </c>
      <c r="J6">
        <f t="shared" ca="1" si="0"/>
        <v>594</v>
      </c>
      <c r="K6">
        <f t="shared" ca="1" si="0"/>
        <v>966</v>
      </c>
      <c r="L6">
        <f t="shared" ca="1" si="0"/>
        <v>425</v>
      </c>
      <c r="M6">
        <f t="shared" ca="1" si="0"/>
        <v>793</v>
      </c>
    </row>
    <row r="7" spans="1:22" x14ac:dyDescent="0.25">
      <c r="A7" s="10"/>
      <c r="D7">
        <v>30</v>
      </c>
      <c r="E7">
        <f t="shared" ca="1" si="1"/>
        <v>975</v>
      </c>
      <c r="F7">
        <f t="shared" ca="1" si="0"/>
        <v>249</v>
      </c>
      <c r="G7">
        <f t="shared" ca="1" si="0"/>
        <v>814</v>
      </c>
      <c r="H7">
        <f t="shared" ca="1" si="0"/>
        <v>883</v>
      </c>
      <c r="I7">
        <f t="shared" ca="1" si="0"/>
        <v>348</v>
      </c>
      <c r="J7">
        <f t="shared" ca="1" si="0"/>
        <v>203</v>
      </c>
      <c r="K7">
        <f t="shared" ca="1" si="0"/>
        <v>516</v>
      </c>
      <c r="L7">
        <f t="shared" ca="1" si="0"/>
        <v>240</v>
      </c>
      <c r="M7">
        <f t="shared" ca="1" si="0"/>
        <v>593</v>
      </c>
    </row>
    <row r="8" spans="1:22" x14ac:dyDescent="0.25">
      <c r="A8" s="10"/>
      <c r="D8">
        <v>20</v>
      </c>
      <c r="E8">
        <f t="shared" ca="1" si="1"/>
        <v>338</v>
      </c>
      <c r="F8">
        <f t="shared" ca="1" si="0"/>
        <v>247</v>
      </c>
      <c r="G8">
        <f t="shared" ca="1" si="0"/>
        <v>711</v>
      </c>
      <c r="H8">
        <f t="shared" ca="1" si="0"/>
        <v>780</v>
      </c>
      <c r="I8">
        <f t="shared" ca="1" si="0"/>
        <v>125</v>
      </c>
      <c r="J8">
        <f t="shared" ca="1" si="0"/>
        <v>165</v>
      </c>
      <c r="K8">
        <f t="shared" ca="1" si="0"/>
        <v>895</v>
      </c>
      <c r="L8">
        <f t="shared" ca="1" si="0"/>
        <v>937</v>
      </c>
      <c r="M8">
        <f t="shared" ca="1" si="0"/>
        <v>298</v>
      </c>
    </row>
    <row r="9" spans="1:22" x14ac:dyDescent="0.25">
      <c r="A9" s="10"/>
      <c r="D9">
        <v>90</v>
      </c>
      <c r="E9">
        <f t="shared" ca="1" si="1"/>
        <v>708</v>
      </c>
      <c r="F9">
        <f t="shared" ca="1" si="0"/>
        <v>120</v>
      </c>
      <c r="G9">
        <f t="shared" ca="1" si="0"/>
        <v>236</v>
      </c>
      <c r="H9">
        <f t="shared" ca="1" si="0"/>
        <v>981</v>
      </c>
      <c r="I9">
        <f t="shared" ca="1" si="0"/>
        <v>489</v>
      </c>
      <c r="J9">
        <f t="shared" ca="1" si="0"/>
        <v>855</v>
      </c>
      <c r="K9">
        <f t="shared" ca="1" si="0"/>
        <v>250</v>
      </c>
      <c r="L9">
        <f t="shared" ca="1" si="0"/>
        <v>807</v>
      </c>
      <c r="M9">
        <f t="shared" ca="1" si="0"/>
        <v>353</v>
      </c>
    </row>
    <row r="10" spans="1:22" x14ac:dyDescent="0.25">
      <c r="A10" s="11"/>
      <c r="D10">
        <v>10</v>
      </c>
      <c r="E10">
        <f t="shared" ca="1" si="1"/>
        <v>189</v>
      </c>
      <c r="F10">
        <f t="shared" ca="1" si="0"/>
        <v>472</v>
      </c>
      <c r="G10">
        <f t="shared" ca="1" si="0"/>
        <v>593</v>
      </c>
      <c r="H10">
        <f t="shared" ca="1" si="0"/>
        <v>824</v>
      </c>
      <c r="I10">
        <f t="shared" ca="1" si="0"/>
        <v>968</v>
      </c>
      <c r="J10">
        <f t="shared" ca="1" si="0"/>
        <v>507</v>
      </c>
      <c r="K10">
        <f t="shared" ca="1" si="0"/>
        <v>652</v>
      </c>
      <c r="L10">
        <f t="shared" ca="1" si="0"/>
        <v>361</v>
      </c>
      <c r="M10">
        <f t="shared" ca="1" si="0"/>
        <v>622</v>
      </c>
    </row>
    <row r="13" spans="1:22" x14ac:dyDescent="0.25">
      <c r="A13" s="22">
        <v>1</v>
      </c>
      <c r="D13">
        <f t="shared" ref="D13:D18" si="2">D5*$A13</f>
        <v>200</v>
      </c>
      <c r="E13">
        <f t="shared" ref="E13:M13" ca="1" si="3">E5*$A13</f>
        <v>545</v>
      </c>
      <c r="F13">
        <f t="shared" ca="1" si="3"/>
        <v>613</v>
      </c>
      <c r="G13">
        <f t="shared" ca="1" si="3"/>
        <v>960</v>
      </c>
      <c r="H13">
        <f t="shared" ca="1" si="3"/>
        <v>877</v>
      </c>
      <c r="I13">
        <f t="shared" ca="1" si="3"/>
        <v>970</v>
      </c>
      <c r="J13">
        <f t="shared" ca="1" si="3"/>
        <v>428</v>
      </c>
      <c r="K13">
        <f t="shared" ca="1" si="3"/>
        <v>474</v>
      </c>
      <c r="L13">
        <f t="shared" ca="1" si="3"/>
        <v>773</v>
      </c>
      <c r="M13">
        <f t="shared" ca="1" si="3"/>
        <v>789</v>
      </c>
    </row>
    <row r="14" spans="1:22" x14ac:dyDescent="0.25">
      <c r="A14" s="11">
        <v>0.5</v>
      </c>
      <c r="D14">
        <f t="shared" si="2"/>
        <v>75</v>
      </c>
      <c r="E14">
        <f t="shared" ref="E14:M14" ca="1" si="4">E6*$A14</f>
        <v>189.5</v>
      </c>
      <c r="F14">
        <f t="shared" ca="1" si="4"/>
        <v>409</v>
      </c>
      <c r="G14">
        <f t="shared" ca="1" si="4"/>
        <v>143</v>
      </c>
      <c r="H14">
        <f t="shared" ca="1" si="4"/>
        <v>211</v>
      </c>
      <c r="I14">
        <f t="shared" ca="1" si="4"/>
        <v>405.5</v>
      </c>
      <c r="J14">
        <f t="shared" ca="1" si="4"/>
        <v>297</v>
      </c>
      <c r="K14">
        <f t="shared" ca="1" si="4"/>
        <v>483</v>
      </c>
      <c r="L14">
        <f t="shared" ca="1" si="4"/>
        <v>212.5</v>
      </c>
      <c r="M14">
        <f t="shared" ca="1" si="4"/>
        <v>396.5</v>
      </c>
    </row>
    <row r="15" spans="1:22" x14ac:dyDescent="0.25">
      <c r="A15" s="11">
        <v>1</v>
      </c>
      <c r="D15">
        <f t="shared" si="2"/>
        <v>30</v>
      </c>
      <c r="E15">
        <f t="shared" ref="E15:M15" ca="1" si="5">E7*$A15</f>
        <v>975</v>
      </c>
      <c r="F15">
        <f t="shared" ca="1" si="5"/>
        <v>249</v>
      </c>
      <c r="G15">
        <f t="shared" ca="1" si="5"/>
        <v>814</v>
      </c>
      <c r="H15">
        <f t="shared" ca="1" si="5"/>
        <v>883</v>
      </c>
      <c r="I15">
        <f t="shared" ca="1" si="5"/>
        <v>348</v>
      </c>
      <c r="J15">
        <f t="shared" ca="1" si="5"/>
        <v>203</v>
      </c>
      <c r="K15">
        <f t="shared" ca="1" si="5"/>
        <v>516</v>
      </c>
      <c r="L15">
        <f t="shared" ca="1" si="5"/>
        <v>240</v>
      </c>
      <c r="M15">
        <f t="shared" ca="1" si="5"/>
        <v>593</v>
      </c>
    </row>
    <row r="16" spans="1:22" x14ac:dyDescent="0.25">
      <c r="A16" s="11">
        <v>0.1</v>
      </c>
      <c r="D16">
        <f t="shared" si="2"/>
        <v>2</v>
      </c>
      <c r="E16">
        <f t="shared" ref="E16:M16" ca="1" si="6">E8*$A16</f>
        <v>33.800000000000004</v>
      </c>
      <c r="F16">
        <f t="shared" ca="1" si="6"/>
        <v>24.700000000000003</v>
      </c>
      <c r="G16">
        <f t="shared" ca="1" si="6"/>
        <v>71.100000000000009</v>
      </c>
      <c r="H16">
        <f t="shared" ca="1" si="6"/>
        <v>78</v>
      </c>
      <c r="I16">
        <f t="shared" ca="1" si="6"/>
        <v>12.5</v>
      </c>
      <c r="J16">
        <f t="shared" ca="1" si="6"/>
        <v>16.5</v>
      </c>
      <c r="K16">
        <f t="shared" ca="1" si="6"/>
        <v>89.5</v>
      </c>
      <c r="L16">
        <f t="shared" ca="1" si="6"/>
        <v>93.7</v>
      </c>
      <c r="M16">
        <f t="shared" ca="1" si="6"/>
        <v>29.8</v>
      </c>
    </row>
    <row r="17" spans="1:13" x14ac:dyDescent="0.25">
      <c r="A17" s="11">
        <v>2</v>
      </c>
      <c r="D17">
        <f t="shared" si="2"/>
        <v>180</v>
      </c>
      <c r="E17">
        <f t="shared" ref="E17:M17" ca="1" si="7">E9*$A17</f>
        <v>1416</v>
      </c>
      <c r="F17">
        <f t="shared" ca="1" si="7"/>
        <v>240</v>
      </c>
      <c r="G17">
        <f t="shared" ca="1" si="7"/>
        <v>472</v>
      </c>
      <c r="H17">
        <f t="shared" ca="1" si="7"/>
        <v>1962</v>
      </c>
      <c r="I17">
        <f t="shared" ca="1" si="7"/>
        <v>978</v>
      </c>
      <c r="J17">
        <f t="shared" ca="1" si="7"/>
        <v>1710</v>
      </c>
      <c r="K17">
        <f t="shared" ca="1" si="7"/>
        <v>500</v>
      </c>
      <c r="L17">
        <f t="shared" ca="1" si="7"/>
        <v>1614</v>
      </c>
      <c r="M17">
        <f t="shared" ca="1" si="7"/>
        <v>706</v>
      </c>
    </row>
    <row r="18" spans="1:13" x14ac:dyDescent="0.25">
      <c r="A18" s="11">
        <v>1</v>
      </c>
      <c r="D18">
        <f t="shared" si="2"/>
        <v>10</v>
      </c>
      <c r="E18">
        <f t="shared" ref="E18:M18" ca="1" si="8">E10*$A18</f>
        <v>189</v>
      </c>
      <c r="F18">
        <f t="shared" ca="1" si="8"/>
        <v>472</v>
      </c>
      <c r="G18">
        <f t="shared" ca="1" si="8"/>
        <v>593</v>
      </c>
      <c r="H18">
        <f t="shared" ca="1" si="8"/>
        <v>824</v>
      </c>
      <c r="I18">
        <f t="shared" ca="1" si="8"/>
        <v>968</v>
      </c>
      <c r="J18">
        <f t="shared" ca="1" si="8"/>
        <v>507</v>
      </c>
      <c r="K18">
        <f t="shared" ca="1" si="8"/>
        <v>652</v>
      </c>
      <c r="L18">
        <f t="shared" ca="1" si="8"/>
        <v>361</v>
      </c>
      <c r="M18">
        <f t="shared" ca="1" si="8"/>
        <v>622</v>
      </c>
    </row>
    <row r="19" spans="1:13" x14ac:dyDescent="0.25">
      <c r="D19" s="13">
        <f>SUM(D13:D18)</f>
        <v>497</v>
      </c>
      <c r="E19" s="13">
        <f ca="1">SUM(E13:E18)</f>
        <v>3348.3</v>
      </c>
      <c r="F19" s="13">
        <f t="shared" ref="F19:M19" ca="1" si="9">SUM(F13:F18)</f>
        <v>2007.7</v>
      </c>
      <c r="G19" s="13">
        <f t="shared" ca="1" si="9"/>
        <v>3053.1</v>
      </c>
      <c r="H19" s="13">
        <f t="shared" ca="1" si="9"/>
        <v>4835</v>
      </c>
      <c r="I19" s="13">
        <f t="shared" ca="1" si="9"/>
        <v>3682</v>
      </c>
      <c r="J19" s="13">
        <f t="shared" ca="1" si="9"/>
        <v>3161.5</v>
      </c>
      <c r="K19" s="13">
        <f t="shared" ca="1" si="9"/>
        <v>2714.5</v>
      </c>
      <c r="L19" s="13">
        <f t="shared" ca="1" si="9"/>
        <v>3294.2</v>
      </c>
      <c r="M19" s="13">
        <f t="shared" ca="1" si="9"/>
        <v>3136.3</v>
      </c>
    </row>
    <row r="22" spans="1:13" x14ac:dyDescent="0.25">
      <c r="B22" t="s">
        <v>53</v>
      </c>
    </row>
    <row r="23" spans="1:13" x14ac:dyDescent="0.25">
      <c r="B23" t="s">
        <v>54</v>
      </c>
      <c r="C23" t="e">
        <f>SQRT(2*C24*C25/C26)</f>
        <v>#REF!</v>
      </c>
    </row>
    <row r="24" spans="1:13" x14ac:dyDescent="0.25">
      <c r="B24" t="s">
        <v>10</v>
      </c>
      <c r="C24">
        <f>AVERAGE(Planteamiento!C3:L3)</f>
        <v>200</v>
      </c>
    </row>
    <row r="25" spans="1:13" x14ac:dyDescent="0.25">
      <c r="B25" t="s">
        <v>55</v>
      </c>
      <c r="C25" t="e">
        <f>AVERAGE(Planteamiento!G15,Planteamiento!G18,Planteamiento!#REF!)</f>
        <v>#REF!</v>
      </c>
    </row>
    <row r="26" spans="1:13" x14ac:dyDescent="0.25">
      <c r="B26" t="s">
        <v>56</v>
      </c>
      <c r="C26" t="e">
        <f>C27*C28</f>
        <v>#DIV/0!</v>
      </c>
    </row>
    <row r="27" spans="1:13" x14ac:dyDescent="0.25">
      <c r="B27" t="s">
        <v>33</v>
      </c>
      <c r="C27" t="e">
        <f>(Planteamiento!C7/C28)/(C24*C28)</f>
        <v>#DIV/0!</v>
      </c>
    </row>
    <row r="28" spans="1:13" x14ac:dyDescent="0.25">
      <c r="B28" t="s">
        <v>9</v>
      </c>
      <c r="C28">
        <f>Planteamiento!A3</f>
        <v>0</v>
      </c>
    </row>
    <row r="32" spans="1:13" x14ac:dyDescent="0.25">
      <c r="C32" s="1">
        <v>0</v>
      </c>
      <c r="D32" s="1">
        <v>1</v>
      </c>
      <c r="E32" s="1">
        <v>2</v>
      </c>
      <c r="F32" s="1">
        <v>3</v>
      </c>
      <c r="G32" s="1">
        <v>4</v>
      </c>
      <c r="H32" s="1">
        <v>5</v>
      </c>
      <c r="I32" s="1">
        <v>6</v>
      </c>
      <c r="J32" s="1">
        <v>7</v>
      </c>
      <c r="K32" s="1">
        <v>8</v>
      </c>
      <c r="L32" s="1">
        <v>9</v>
      </c>
    </row>
    <row r="33" spans="1:12" x14ac:dyDescent="0.25">
      <c r="A33">
        <v>3000</v>
      </c>
      <c r="B33" t="s">
        <v>59</v>
      </c>
      <c r="C33" s="3">
        <v>300</v>
      </c>
      <c r="D33" s="3">
        <v>600</v>
      </c>
      <c r="E33" s="3">
        <v>400</v>
      </c>
      <c r="F33" s="3">
        <v>950</v>
      </c>
      <c r="G33" s="3">
        <v>800</v>
      </c>
      <c r="H33" s="3">
        <v>300</v>
      </c>
      <c r="I33" s="4">
        <v>300</v>
      </c>
      <c r="J33" s="4">
        <v>300</v>
      </c>
      <c r="K33" s="4">
        <v>100</v>
      </c>
      <c r="L33" s="4">
        <v>200</v>
      </c>
    </row>
    <row r="34" spans="1:12" x14ac:dyDescent="0.25">
      <c r="B34" t="s">
        <v>57</v>
      </c>
      <c r="C34" s="1">
        <f>IF(C33&gt;0,A33)</f>
        <v>3000</v>
      </c>
      <c r="D34" s="1">
        <f>IF(D35&gt;0,0,$A$33)</f>
        <v>0</v>
      </c>
      <c r="E34" s="1">
        <f>IF(E35&gt;0,0,$A$33)</f>
        <v>0</v>
      </c>
      <c r="F34" s="1">
        <f>IF(F35&gt;0,0,$A$33)</f>
        <v>0</v>
      </c>
      <c r="G34" s="1">
        <v>3000</v>
      </c>
      <c r="H34" s="1">
        <f>IF(H35&gt;0,0,$A$33)</f>
        <v>0</v>
      </c>
      <c r="I34" s="1">
        <f>IF(I35&gt;0,0,$A$33)</f>
        <v>0</v>
      </c>
      <c r="J34" s="1">
        <f>IF(J35&gt;0,0,$A$33)</f>
        <v>0</v>
      </c>
      <c r="K34" s="1">
        <f>IF(K35&gt;0,0,$A$33)</f>
        <v>0</v>
      </c>
      <c r="L34" s="1">
        <f>IF(L35&gt;0,0,$A$33)</f>
        <v>0</v>
      </c>
    </row>
    <row r="35" spans="1:12" x14ac:dyDescent="0.25">
      <c r="B35" t="s">
        <v>58</v>
      </c>
      <c r="C35" s="1">
        <f>+C34-C33</f>
        <v>2700</v>
      </c>
      <c r="D35" s="1">
        <f>C35-D33</f>
        <v>2100</v>
      </c>
      <c r="E35" s="1">
        <f>D35-E33</f>
        <v>1700</v>
      </c>
      <c r="F35" s="1">
        <f>E35-F33</f>
        <v>750</v>
      </c>
      <c r="G35" s="1">
        <v>2950</v>
      </c>
      <c r="H35" s="1">
        <f>G35-H33</f>
        <v>2650</v>
      </c>
      <c r="I35" s="1">
        <f>H35-I33</f>
        <v>2350</v>
      </c>
      <c r="J35" s="1">
        <f>I35-J33</f>
        <v>2050</v>
      </c>
      <c r="K35" s="1">
        <f>J35-K33</f>
        <v>1950</v>
      </c>
      <c r="L35" s="1">
        <f>K35-L33</f>
        <v>1750</v>
      </c>
    </row>
    <row r="55" spans="1:18" x14ac:dyDescent="0.25">
      <c r="D55" s="122" t="s">
        <v>51</v>
      </c>
      <c r="E55" s="122" t="s">
        <v>52</v>
      </c>
      <c r="F55" s="122" t="s">
        <v>51</v>
      </c>
      <c r="G55" s="122" t="s">
        <v>52</v>
      </c>
    </row>
    <row r="56" spans="1:18" x14ac:dyDescent="0.25">
      <c r="D56" s="152" t="s">
        <v>1</v>
      </c>
      <c r="E56" s="152"/>
      <c r="F56" s="152" t="s">
        <v>3</v>
      </c>
      <c r="G56" s="152"/>
    </row>
    <row r="57" spans="1:18" x14ac:dyDescent="0.25">
      <c r="A57" s="121" t="s">
        <v>47</v>
      </c>
      <c r="B57" s="121" t="s">
        <v>48</v>
      </c>
      <c r="C57" s="121"/>
      <c r="D57" s="122">
        <v>6</v>
      </c>
      <c r="E57" s="122">
        <v>9</v>
      </c>
      <c r="F57" s="122">
        <v>9</v>
      </c>
      <c r="G57" s="122">
        <f>E58</f>
        <v>6</v>
      </c>
    </row>
    <row r="58" spans="1:18" x14ac:dyDescent="0.25">
      <c r="A58" s="121" t="s">
        <v>50</v>
      </c>
      <c r="B58" s="121" t="s">
        <v>49</v>
      </c>
      <c r="C58" s="121"/>
      <c r="D58" s="122">
        <v>6</v>
      </c>
      <c r="E58" s="122">
        <v>6</v>
      </c>
      <c r="F58" s="122"/>
      <c r="G58" s="122"/>
    </row>
    <row r="60" spans="1:18" x14ac:dyDescent="0.25">
      <c r="M60" s="6" t="s">
        <v>1</v>
      </c>
      <c r="N60" s="6" t="s">
        <v>3</v>
      </c>
      <c r="O60" s="6" t="s">
        <v>9</v>
      </c>
      <c r="P60" s="6" t="s">
        <v>10</v>
      </c>
      <c r="Q60" s="6" t="s">
        <v>11</v>
      </c>
      <c r="R60" s="6" t="s">
        <v>12</v>
      </c>
    </row>
    <row r="61" spans="1:18" x14ac:dyDescent="0.25">
      <c r="A61" t="s">
        <v>60</v>
      </c>
      <c r="B61" s="25">
        <v>0</v>
      </c>
      <c r="C61" s="120">
        <v>1</v>
      </c>
      <c r="D61" s="120">
        <v>2</v>
      </c>
      <c r="E61" s="120">
        <v>3</v>
      </c>
      <c r="F61" s="120">
        <v>4</v>
      </c>
      <c r="G61" s="120">
        <v>5</v>
      </c>
      <c r="H61" s="120">
        <v>6</v>
      </c>
      <c r="I61" s="120">
        <v>7</v>
      </c>
      <c r="J61" s="120">
        <v>8</v>
      </c>
      <c r="L61" s="6" t="s">
        <v>1</v>
      </c>
      <c r="M61">
        <f t="array" ref="M61:R66">MMULT(B63:J68,C73:H81)</f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6" t="s">
        <v>30</v>
      </c>
      <c r="B62" s="6" t="s">
        <v>20</v>
      </c>
      <c r="C62" s="26" t="s">
        <v>21</v>
      </c>
      <c r="D62" s="27" t="s">
        <v>22</v>
      </c>
      <c r="E62" s="27" t="s">
        <v>23</v>
      </c>
      <c r="F62" s="28" t="s">
        <v>24</v>
      </c>
      <c r="G62" s="26" t="s">
        <v>25</v>
      </c>
      <c r="H62" s="27" t="s">
        <v>26</v>
      </c>
      <c r="I62" s="27" t="s">
        <v>27</v>
      </c>
      <c r="J62" s="29" t="s">
        <v>28</v>
      </c>
      <c r="L62" s="6" t="s">
        <v>3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6" t="s">
        <v>1</v>
      </c>
      <c r="B63" s="31">
        <v>0</v>
      </c>
      <c r="C63" s="31">
        <v>0</v>
      </c>
      <c r="D63" s="32">
        <v>0</v>
      </c>
      <c r="E63" s="33">
        <v>0</v>
      </c>
      <c r="F63" s="31">
        <v>0</v>
      </c>
      <c r="G63" s="31">
        <v>0</v>
      </c>
      <c r="H63" s="32">
        <v>0</v>
      </c>
      <c r="I63" s="34">
        <v>0</v>
      </c>
      <c r="J63" s="33">
        <v>0</v>
      </c>
      <c r="L63" s="6" t="s">
        <v>9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6" t="s">
        <v>3</v>
      </c>
      <c r="B64" s="31">
        <v>2</v>
      </c>
      <c r="C64" s="31">
        <v>0</v>
      </c>
      <c r="D64" s="35">
        <v>0</v>
      </c>
      <c r="E64" s="36">
        <v>0</v>
      </c>
      <c r="F64" s="31">
        <v>3</v>
      </c>
      <c r="G64" s="31">
        <v>0</v>
      </c>
      <c r="H64" s="35">
        <v>0</v>
      </c>
      <c r="I64" s="37">
        <v>0</v>
      </c>
      <c r="J64" s="38">
        <v>0</v>
      </c>
      <c r="L64" s="6" t="s">
        <v>10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6" t="s">
        <v>9</v>
      </c>
      <c r="B65" s="31">
        <v>3</v>
      </c>
      <c r="C65" s="31">
        <v>0</v>
      </c>
      <c r="D65" s="35">
        <v>0</v>
      </c>
      <c r="E65" s="36">
        <v>0</v>
      </c>
      <c r="F65" s="31">
        <v>0</v>
      </c>
      <c r="G65" s="31">
        <v>0</v>
      </c>
      <c r="H65" s="35">
        <v>0</v>
      </c>
      <c r="I65" s="37">
        <v>0</v>
      </c>
      <c r="J65" s="38">
        <v>0</v>
      </c>
      <c r="L65" s="6" t="s">
        <v>11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 x14ac:dyDescent="0.25">
      <c r="A66" s="6" t="s">
        <v>10</v>
      </c>
      <c r="B66" s="31">
        <v>0</v>
      </c>
      <c r="C66" s="31">
        <v>2</v>
      </c>
      <c r="D66" s="35">
        <v>0</v>
      </c>
      <c r="E66" s="38">
        <v>0</v>
      </c>
      <c r="F66" s="31">
        <v>1</v>
      </c>
      <c r="G66" s="31">
        <v>0</v>
      </c>
      <c r="H66" s="35">
        <v>0</v>
      </c>
      <c r="I66" s="37">
        <v>0</v>
      </c>
      <c r="J66" s="36">
        <v>0</v>
      </c>
      <c r="L66" s="6" t="s">
        <v>12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6" t="s">
        <v>11</v>
      </c>
      <c r="B67" s="31">
        <v>0</v>
      </c>
      <c r="C67" s="31">
        <v>0</v>
      </c>
      <c r="D67" s="35">
        <v>0</v>
      </c>
      <c r="E67" s="38">
        <v>0</v>
      </c>
      <c r="F67" s="31">
        <v>0</v>
      </c>
      <c r="G67" s="31">
        <v>1</v>
      </c>
      <c r="H67" s="35">
        <v>0</v>
      </c>
      <c r="I67" s="39">
        <v>0</v>
      </c>
      <c r="J67" s="38">
        <v>0</v>
      </c>
    </row>
    <row r="68" spans="1:18" x14ac:dyDescent="0.25">
      <c r="A68" s="6" t="s">
        <v>12</v>
      </c>
      <c r="B68" s="31">
        <v>0</v>
      </c>
      <c r="C68" s="31">
        <v>1</v>
      </c>
      <c r="D68" s="40">
        <v>0</v>
      </c>
      <c r="E68" s="38">
        <v>0</v>
      </c>
      <c r="F68" s="31">
        <v>0</v>
      </c>
      <c r="G68" s="31">
        <v>0</v>
      </c>
      <c r="H68" s="35">
        <v>0</v>
      </c>
      <c r="I68" s="37">
        <v>0</v>
      </c>
      <c r="J68" s="38">
        <v>0</v>
      </c>
    </row>
    <row r="71" spans="1:18" x14ac:dyDescent="0.25">
      <c r="C71">
        <v>200</v>
      </c>
      <c r="D71">
        <v>150</v>
      </c>
      <c r="E71">
        <v>30</v>
      </c>
      <c r="F71">
        <v>20</v>
      </c>
      <c r="G71">
        <v>90</v>
      </c>
      <c r="H71">
        <v>10</v>
      </c>
    </row>
    <row r="72" spans="1:18" x14ac:dyDescent="0.25">
      <c r="A72" s="41" t="s">
        <v>31</v>
      </c>
      <c r="B72" s="6" t="s">
        <v>32</v>
      </c>
      <c r="C72" s="6" t="s">
        <v>1</v>
      </c>
      <c r="D72" s="6" t="s">
        <v>3</v>
      </c>
      <c r="E72" s="6" t="s">
        <v>9</v>
      </c>
      <c r="F72" s="6" t="s">
        <v>10</v>
      </c>
      <c r="G72" s="6" t="s">
        <v>11</v>
      </c>
      <c r="H72" s="6" t="s">
        <v>12</v>
      </c>
    </row>
    <row r="73" spans="1:18" x14ac:dyDescent="0.25">
      <c r="B73" s="6" t="s">
        <v>20</v>
      </c>
      <c r="C73" s="31">
        <v>1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</row>
    <row r="74" spans="1:18" x14ac:dyDescent="0.25">
      <c r="B74" s="6" t="s">
        <v>21</v>
      </c>
      <c r="C74" s="31">
        <v>0</v>
      </c>
      <c r="D74" s="31">
        <v>1</v>
      </c>
      <c r="E74" s="31">
        <v>0</v>
      </c>
      <c r="F74" s="31">
        <v>0</v>
      </c>
      <c r="G74" s="31">
        <v>0</v>
      </c>
      <c r="H74" s="31">
        <v>0</v>
      </c>
    </row>
    <row r="75" spans="1:18" x14ac:dyDescent="0.25">
      <c r="B75" s="6" t="s">
        <v>22</v>
      </c>
      <c r="C75" s="31">
        <v>0</v>
      </c>
      <c r="D75" s="31">
        <v>0</v>
      </c>
      <c r="E75" s="31">
        <v>1</v>
      </c>
      <c r="F75" s="31">
        <v>0</v>
      </c>
      <c r="G75" s="31">
        <v>0</v>
      </c>
      <c r="H75" s="31">
        <v>0</v>
      </c>
    </row>
    <row r="76" spans="1:18" x14ac:dyDescent="0.25">
      <c r="B76" s="6" t="s">
        <v>23</v>
      </c>
      <c r="C76" s="31">
        <v>1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</row>
    <row r="77" spans="1:18" x14ac:dyDescent="0.25">
      <c r="B77" s="6" t="s">
        <v>24</v>
      </c>
      <c r="C77" s="31">
        <v>1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</row>
    <row r="78" spans="1:18" x14ac:dyDescent="0.25">
      <c r="B78" s="6" t="s">
        <v>25</v>
      </c>
      <c r="C78" s="31">
        <v>0</v>
      </c>
      <c r="D78" s="31">
        <v>0</v>
      </c>
      <c r="E78" s="31">
        <v>0</v>
      </c>
      <c r="F78" s="31">
        <v>1</v>
      </c>
      <c r="G78" s="31">
        <v>0</v>
      </c>
      <c r="H78" s="31">
        <v>0</v>
      </c>
    </row>
    <row r="79" spans="1:18" x14ac:dyDescent="0.25">
      <c r="B79" s="6" t="s">
        <v>26</v>
      </c>
      <c r="C79" s="31">
        <v>0</v>
      </c>
      <c r="D79" s="31">
        <v>0</v>
      </c>
      <c r="E79" s="31">
        <v>0</v>
      </c>
      <c r="F79" s="31">
        <v>0</v>
      </c>
      <c r="G79" s="31">
        <v>1</v>
      </c>
      <c r="H79" s="31">
        <v>0</v>
      </c>
    </row>
    <row r="80" spans="1:18" x14ac:dyDescent="0.25">
      <c r="B80" s="6" t="s">
        <v>27</v>
      </c>
      <c r="C80" s="31">
        <v>0</v>
      </c>
      <c r="D80" s="31">
        <v>1</v>
      </c>
      <c r="E80" s="31">
        <v>0</v>
      </c>
      <c r="F80" s="31">
        <v>0</v>
      </c>
      <c r="G80" s="31">
        <v>0</v>
      </c>
      <c r="H80" s="31">
        <v>0</v>
      </c>
    </row>
    <row r="81" spans="2:8" x14ac:dyDescent="0.25">
      <c r="B81" s="6" t="s">
        <v>28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1</v>
      </c>
    </row>
  </sheetData>
  <sheetProtection selectLockedCells="1" selectUnlockedCells="1"/>
  <mergeCells count="4">
    <mergeCell ref="S2:T2"/>
    <mergeCell ref="U2:V2"/>
    <mergeCell ref="D56:E56"/>
    <mergeCell ref="F56:G5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6"/>
  <sheetViews>
    <sheetView workbookViewId="0">
      <selection activeCell="I7" sqref="I7"/>
    </sheetView>
  </sheetViews>
  <sheetFormatPr baseColWidth="10" defaultRowHeight="15" x14ac:dyDescent="0.25"/>
  <sheetData>
    <row r="1" spans="1:25" x14ac:dyDescent="0.25">
      <c r="A1" t="s">
        <v>57</v>
      </c>
    </row>
    <row r="2" spans="1:25" x14ac:dyDescent="0.25">
      <c r="A2" t="s">
        <v>61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25" x14ac:dyDescent="0.25">
      <c r="A3" t="s">
        <v>1</v>
      </c>
      <c r="B3" s="45">
        <v>3000</v>
      </c>
      <c r="C3" s="45">
        <v>0</v>
      </c>
      <c r="D3" s="45">
        <v>0</v>
      </c>
      <c r="E3" s="123">
        <v>3000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</row>
    <row r="4" spans="1:25" x14ac:dyDescent="0.25">
      <c r="A4" t="s">
        <v>3</v>
      </c>
      <c r="B4" s="45">
        <v>3000</v>
      </c>
      <c r="C4" s="45">
        <v>0</v>
      </c>
      <c r="D4" s="45">
        <v>0</v>
      </c>
      <c r="E4" s="45">
        <v>0</v>
      </c>
      <c r="F4" s="123">
        <v>3000</v>
      </c>
      <c r="G4" s="45">
        <v>0</v>
      </c>
      <c r="H4" s="45">
        <v>0</v>
      </c>
      <c r="I4" s="45">
        <v>0</v>
      </c>
      <c r="J4" s="45">
        <v>3000</v>
      </c>
      <c r="K4" s="45">
        <v>3000</v>
      </c>
    </row>
    <row r="5" spans="1:25" x14ac:dyDescent="0.25">
      <c r="A5" t="s">
        <v>68</v>
      </c>
      <c r="B5">
        <v>30</v>
      </c>
      <c r="C5">
        <v>30</v>
      </c>
      <c r="D5">
        <v>30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7" spans="1:25" x14ac:dyDescent="0.25">
      <c r="A7" s="19"/>
      <c r="B7" s="19"/>
      <c r="C7" s="153" t="s">
        <v>62</v>
      </c>
      <c r="D7" s="153"/>
      <c r="E7" s="153"/>
      <c r="F7" s="153" t="s">
        <v>64</v>
      </c>
      <c r="G7" s="153"/>
      <c r="H7" s="153"/>
      <c r="N7" s="19"/>
      <c r="O7" s="19"/>
      <c r="P7" s="153" t="s">
        <v>69</v>
      </c>
      <c r="Q7" s="153"/>
      <c r="R7" s="153"/>
      <c r="S7" s="153" t="s">
        <v>64</v>
      </c>
      <c r="T7" s="153"/>
      <c r="U7" s="153"/>
    </row>
    <row r="8" spans="1:25" x14ac:dyDescent="0.25">
      <c r="A8" s="19"/>
      <c r="B8" s="19"/>
      <c r="C8" s="125" t="s">
        <v>20</v>
      </c>
      <c r="D8" s="125" t="s">
        <v>23</v>
      </c>
      <c r="E8" s="125" t="s">
        <v>24</v>
      </c>
      <c r="F8" s="125" t="s">
        <v>20</v>
      </c>
      <c r="G8" s="125" t="s">
        <v>23</v>
      </c>
      <c r="H8" s="125" t="s">
        <v>24</v>
      </c>
      <c r="N8" s="19"/>
      <c r="O8" s="19"/>
      <c r="P8" s="125" t="s">
        <v>20</v>
      </c>
      <c r="Q8" s="125" t="s">
        <v>23</v>
      </c>
      <c r="R8" s="125" t="s">
        <v>24</v>
      </c>
      <c r="S8" s="125" t="s">
        <v>20</v>
      </c>
      <c r="T8" s="125" t="s">
        <v>23</v>
      </c>
      <c r="U8" s="125" t="s">
        <v>24</v>
      </c>
    </row>
    <row r="9" spans="1:25" x14ac:dyDescent="0.25">
      <c r="A9" s="121">
        <v>0</v>
      </c>
      <c r="B9" s="121"/>
      <c r="C9" s="126">
        <f t="shared" ref="C9:C10" si="0">B10</f>
        <v>0</v>
      </c>
      <c r="D9" s="127">
        <f>B14</f>
        <v>0</v>
      </c>
      <c r="E9" s="126">
        <f>B10</f>
        <v>0</v>
      </c>
      <c r="F9" s="126">
        <f>IF(C9&gt;0,Planteamiento!#REF!,0)+Planteamiento!$G$15*'Tests fresh'!C9</f>
        <v>0</v>
      </c>
      <c r="G9" s="127">
        <f>IF(D9&gt;0,Planteamiento!#REF!,0)+Planteamiento!$G$18*'Tests fresh'!D9</f>
        <v>0</v>
      </c>
      <c r="H9" s="127" t="e">
        <f>IF(E9&gt;0,Planteamiento!#REF!,0)+Planteamiento!#REF!*'Tests fresh'!E9</f>
        <v>#REF!</v>
      </c>
      <c r="N9" s="121">
        <v>0</v>
      </c>
      <c r="O9" s="121"/>
      <c r="P9" s="126">
        <f t="shared" ref="P9:P10" si="1">O10</f>
        <v>0</v>
      </c>
      <c r="Q9" s="127">
        <f>O14</f>
        <v>0</v>
      </c>
      <c r="R9" s="126">
        <f>O10</f>
        <v>0</v>
      </c>
      <c r="S9" s="126">
        <f>IF(P9&gt;0,Planteamiento!#REF!,0)+Planteamiento!$G$15*'Tests fresh'!P9</f>
        <v>0</v>
      </c>
      <c r="T9" s="127">
        <f>IF(Q9&gt;0,Planteamiento!#REF!,0)+Planteamiento!$G$18*'Tests fresh'!Q9</f>
        <v>0</v>
      </c>
      <c r="U9" s="127" t="e">
        <f>IF(R9&gt;0,Planteamiento!#REF!,0)+Planteamiento!#REF!*'Tests fresh'!R9</f>
        <v>#REF!</v>
      </c>
    </row>
    <row r="10" spans="1:25" x14ac:dyDescent="0.25">
      <c r="A10" s="121">
        <v>1</v>
      </c>
      <c r="B10" s="121"/>
      <c r="C10" s="126">
        <f t="shared" si="0"/>
        <v>0</v>
      </c>
      <c r="D10" s="127">
        <f t="shared" ref="D10:D14" si="2">B15</f>
        <v>0</v>
      </c>
      <c r="E10" s="126">
        <f t="shared" ref="E10:E18" si="3">B11</f>
        <v>0</v>
      </c>
      <c r="F10" s="126">
        <f>IF(C10&gt;0,Planteamiento!#REF!,0)+Planteamiento!$G$15*'Tests fresh'!C10</f>
        <v>0</v>
      </c>
      <c r="G10" s="127">
        <f>IF(D10&gt;0,Planteamiento!#REF!,0)+Planteamiento!$G$18*'Tests fresh'!D10</f>
        <v>0</v>
      </c>
      <c r="H10" s="127" t="e">
        <f>IF(E10&gt;0,Planteamiento!#REF!,0)+Planteamiento!#REF!*'Tests fresh'!E10</f>
        <v>#REF!</v>
      </c>
      <c r="N10" s="121">
        <v>1</v>
      </c>
      <c r="O10" s="121"/>
      <c r="P10" s="126">
        <f t="shared" si="1"/>
        <v>0</v>
      </c>
      <c r="Q10" s="127">
        <f t="shared" ref="Q10:Q14" si="4">O15</f>
        <v>0</v>
      </c>
      <c r="R10" s="126">
        <f t="shared" ref="R10:R18" si="5">O11</f>
        <v>0</v>
      </c>
      <c r="S10" s="126">
        <f>IF(P10&gt;0,Planteamiento!#REF!,0)+Planteamiento!$G$15*'Tests fresh'!P10</f>
        <v>0</v>
      </c>
      <c r="T10" s="127">
        <f>IF(Q10&gt;0,Planteamiento!#REF!,0)+Planteamiento!$G$18*'Tests fresh'!Q10</f>
        <v>0</v>
      </c>
      <c r="U10" s="127" t="e">
        <f>IF(R10&gt;0,Planteamiento!#REF!,0)+Planteamiento!#REF!*'Tests fresh'!R10</f>
        <v>#REF!</v>
      </c>
    </row>
    <row r="11" spans="1:25" x14ac:dyDescent="0.25">
      <c r="A11" s="121">
        <v>2</v>
      </c>
      <c r="B11" s="121"/>
      <c r="C11" s="126">
        <f>B12</f>
        <v>2970</v>
      </c>
      <c r="D11" s="127">
        <f t="shared" si="2"/>
        <v>0</v>
      </c>
      <c r="E11" s="126">
        <f t="shared" si="3"/>
        <v>2970</v>
      </c>
      <c r="F11" s="126" t="e">
        <f>IF(C11&gt;0,Planteamiento!#REF!,0)+Planteamiento!$G$15*'Tests fresh'!C11</f>
        <v>#REF!</v>
      </c>
      <c r="G11" s="127">
        <f>IF(D11&gt;0,Planteamiento!#REF!,0)+Planteamiento!$G$18*'Tests fresh'!D11</f>
        <v>0</v>
      </c>
      <c r="H11" s="127" t="e">
        <f>IF(E11&gt;0,Planteamiento!#REF!,0)+Planteamiento!#REF!*'Tests fresh'!E11</f>
        <v>#REF!</v>
      </c>
      <c r="J11" t="s">
        <v>65</v>
      </c>
      <c r="K11" t="s">
        <v>24</v>
      </c>
      <c r="N11" s="121">
        <v>2</v>
      </c>
      <c r="O11" s="121"/>
      <c r="P11" s="126">
        <f>O12</f>
        <v>0</v>
      </c>
      <c r="Q11" s="127">
        <f t="shared" si="4"/>
        <v>0</v>
      </c>
      <c r="R11" s="126">
        <f t="shared" si="5"/>
        <v>0</v>
      </c>
      <c r="S11" s="126">
        <f>IF(P11&gt;0,Planteamiento!#REF!,0)+Planteamiento!$G$15*'Tests fresh'!P11</f>
        <v>0</v>
      </c>
      <c r="T11" s="127">
        <f>IF(Q11&gt;0,Planteamiento!#REF!,0)+Planteamiento!$G$18*'Tests fresh'!Q11</f>
        <v>0</v>
      </c>
      <c r="U11" s="127" t="e">
        <f>IF(R11&gt;0,Planteamiento!#REF!,0)+Planteamiento!#REF!*'Tests fresh'!R11</f>
        <v>#REF!</v>
      </c>
      <c r="W11" t="s">
        <v>65</v>
      </c>
      <c r="X11" t="s">
        <v>24</v>
      </c>
    </row>
    <row r="12" spans="1:25" x14ac:dyDescent="0.25">
      <c r="A12" s="121">
        <v>3</v>
      </c>
      <c r="B12" s="128">
        <f>E3-'Tests fresh'!E5</f>
        <v>2970</v>
      </c>
      <c r="C12" s="126">
        <f t="shared" ref="C12:C18" si="6">B13</f>
        <v>0</v>
      </c>
      <c r="D12" s="127">
        <f t="shared" si="2"/>
        <v>0</v>
      </c>
      <c r="E12" s="126">
        <f t="shared" si="3"/>
        <v>0</v>
      </c>
      <c r="F12" s="126">
        <f>IF(C12&gt;0,Planteamiento!#REF!,0)+Planteamiento!$G$15*'Tests fresh'!C12</f>
        <v>0</v>
      </c>
      <c r="G12" s="127">
        <f>IF(D12&gt;0,Planteamiento!#REF!,0)+Planteamiento!$G$18*'Tests fresh'!D12</f>
        <v>0</v>
      </c>
      <c r="H12" s="127" t="e">
        <f>IF(E12&gt;0,Planteamiento!#REF!,0)+Planteamiento!#REF!*'Tests fresh'!E12</f>
        <v>#REF!</v>
      </c>
      <c r="J12" t="s">
        <v>66</v>
      </c>
      <c r="L12">
        <v>2</v>
      </c>
      <c r="N12" s="121">
        <v>3</v>
      </c>
      <c r="O12" s="128">
        <f>R3-'Tests fresh'!R5</f>
        <v>0</v>
      </c>
      <c r="P12" s="126">
        <f t="shared" ref="P12:P18" si="7">O13</f>
        <v>0</v>
      </c>
      <c r="Q12" s="127">
        <f t="shared" si="4"/>
        <v>0</v>
      </c>
      <c r="R12" s="126">
        <f t="shared" si="5"/>
        <v>0</v>
      </c>
      <c r="S12" s="126">
        <f>IF(P12&gt;0,Planteamiento!#REF!,0)+Planteamiento!$G$15*'Tests fresh'!P12</f>
        <v>0</v>
      </c>
      <c r="T12" s="127">
        <f>IF(Q12&gt;0,Planteamiento!#REF!,0)+Planteamiento!$G$18*'Tests fresh'!Q12</f>
        <v>0</v>
      </c>
      <c r="U12" s="127" t="e">
        <f>IF(R12&gt;0,Planteamiento!#REF!,0)+Planteamiento!#REF!*'Tests fresh'!R12</f>
        <v>#REF!</v>
      </c>
      <c r="W12" t="s">
        <v>66</v>
      </c>
      <c r="Y12">
        <v>2</v>
      </c>
    </row>
    <row r="13" spans="1:25" x14ac:dyDescent="0.25">
      <c r="A13" s="121">
        <v>4</v>
      </c>
      <c r="B13" s="121"/>
      <c r="C13" s="126">
        <f t="shared" si="6"/>
        <v>0</v>
      </c>
      <c r="D13" s="127">
        <f t="shared" si="2"/>
        <v>0</v>
      </c>
      <c r="E13" s="126">
        <f t="shared" si="3"/>
        <v>0</v>
      </c>
      <c r="F13" s="126">
        <f>IF(C13&gt;0,Planteamiento!#REF!,0)+Planteamiento!$G$15*'Tests fresh'!C13</f>
        <v>0</v>
      </c>
      <c r="G13" s="127">
        <f>IF(D13&gt;0,Planteamiento!#REF!,0)+Planteamiento!$G$18*'Tests fresh'!D13</f>
        <v>0</v>
      </c>
      <c r="H13" s="127" t="e">
        <f>IF(E13&gt;0,Planteamiento!#REF!,0)+Planteamiento!#REF!*'Tests fresh'!E13</f>
        <v>#REF!</v>
      </c>
      <c r="J13" t="s">
        <v>67</v>
      </c>
      <c r="K13" s="45">
        <f>B12</f>
        <v>2970</v>
      </c>
      <c r="N13" s="121">
        <v>4</v>
      </c>
      <c r="O13" s="121"/>
      <c r="P13" s="126">
        <f t="shared" si="7"/>
        <v>0</v>
      </c>
      <c r="Q13" s="127">
        <f t="shared" si="4"/>
        <v>0</v>
      </c>
      <c r="R13" s="126">
        <f t="shared" si="5"/>
        <v>0</v>
      </c>
      <c r="S13" s="126">
        <f>IF(P13&gt;0,Planteamiento!#REF!,0)+Planteamiento!$G$15*'Tests fresh'!P13</f>
        <v>0</v>
      </c>
      <c r="T13" s="127">
        <f>IF(Q13&gt;0,Planteamiento!#REF!,0)+Planteamiento!$G$18*'Tests fresh'!Q13</f>
        <v>0</v>
      </c>
      <c r="U13" s="127" t="e">
        <f>IF(R13&gt;0,Planteamiento!#REF!,0)+Planteamiento!#REF!*'Tests fresh'!R13</f>
        <v>#REF!</v>
      </c>
      <c r="W13" t="s">
        <v>67</v>
      </c>
      <c r="X13" s="45">
        <f>O12</f>
        <v>0</v>
      </c>
    </row>
    <row r="14" spans="1:25" x14ac:dyDescent="0.25">
      <c r="A14" s="121">
        <v>5</v>
      </c>
      <c r="B14" s="121"/>
      <c r="C14" s="126">
        <f t="shared" si="6"/>
        <v>0</v>
      </c>
      <c r="D14" s="127" t="str">
        <f t="shared" si="2"/>
        <v>NULL</v>
      </c>
      <c r="E14" s="126">
        <f t="shared" si="3"/>
        <v>0</v>
      </c>
      <c r="F14" s="126">
        <f>IF(C14&gt;0,Planteamiento!#REF!,0)+Planteamiento!$G$15*'Tests fresh'!C14</f>
        <v>0</v>
      </c>
      <c r="G14" s="126" t="s">
        <v>63</v>
      </c>
      <c r="H14" s="127" t="e">
        <f>IF(E14&gt;0,Planteamiento!#REF!,0)+Planteamiento!#REF!*'Tests fresh'!E14</f>
        <v>#REF!</v>
      </c>
      <c r="N14" s="121">
        <v>5</v>
      </c>
      <c r="O14" s="121"/>
      <c r="P14" s="126">
        <f t="shared" si="7"/>
        <v>0</v>
      </c>
      <c r="Q14" s="127" t="str">
        <f t="shared" si="4"/>
        <v>NULL</v>
      </c>
      <c r="R14" s="126">
        <f t="shared" si="5"/>
        <v>0</v>
      </c>
      <c r="S14" s="126">
        <f>IF(P14&gt;0,Planteamiento!#REF!,0)+Planteamiento!$G$15*'Tests fresh'!P14</f>
        <v>0</v>
      </c>
      <c r="T14" s="126" t="s">
        <v>63</v>
      </c>
      <c r="U14" s="127" t="e">
        <f>IF(R14&gt;0,Planteamiento!#REF!,0)+Planteamiento!#REF!*'Tests fresh'!R14</f>
        <v>#REF!</v>
      </c>
    </row>
    <row r="15" spans="1:25" x14ac:dyDescent="0.25">
      <c r="A15" s="121">
        <v>6</v>
      </c>
      <c r="B15" s="121"/>
      <c r="C15" s="126">
        <f t="shared" si="6"/>
        <v>0</v>
      </c>
      <c r="D15" s="127"/>
      <c r="E15" s="126">
        <f t="shared" si="3"/>
        <v>0</v>
      </c>
      <c r="F15" s="126">
        <f>IF(C15&gt;0,Planteamiento!#REF!,0)+Planteamiento!$G$15*'Tests fresh'!C15</f>
        <v>0</v>
      </c>
      <c r="G15" s="127">
        <f>IF(D15&gt;0,Planteamiento!#REF!,0)+Planteamiento!$G$18*'Tests fresh'!D15</f>
        <v>0</v>
      </c>
      <c r="H15" s="127" t="e">
        <f>IF(E15&gt;0,Planteamiento!#REF!,0)+Planteamiento!#REF!*'Tests fresh'!E15</f>
        <v>#REF!</v>
      </c>
      <c r="N15" s="121">
        <v>6</v>
      </c>
      <c r="O15" s="121"/>
      <c r="P15" s="126">
        <f t="shared" si="7"/>
        <v>0</v>
      </c>
      <c r="Q15" s="127"/>
      <c r="R15" s="126">
        <f t="shared" si="5"/>
        <v>0</v>
      </c>
      <c r="S15" s="126">
        <f>IF(P15&gt;0,Planteamiento!#REF!,0)+Planteamiento!$G$15*'Tests fresh'!P15</f>
        <v>0</v>
      </c>
      <c r="T15" s="127">
        <f>IF(Q15&gt;0,Planteamiento!#REF!,0)+Planteamiento!$G$18*'Tests fresh'!Q15</f>
        <v>0</v>
      </c>
      <c r="U15" s="127" t="e">
        <f>IF(R15&gt;0,Planteamiento!#REF!,0)+Planteamiento!#REF!*'Tests fresh'!R15</f>
        <v>#REF!</v>
      </c>
    </row>
    <row r="16" spans="1:25" x14ac:dyDescent="0.25">
      <c r="A16" s="121">
        <v>7</v>
      </c>
      <c r="B16" s="121"/>
      <c r="C16" s="126">
        <f t="shared" si="6"/>
        <v>0</v>
      </c>
      <c r="D16" s="126"/>
      <c r="E16" s="126">
        <f t="shared" si="3"/>
        <v>0</v>
      </c>
      <c r="F16" s="126">
        <f>IF(C16&gt;0,Planteamiento!#REF!,0)+Planteamiento!$G$15*'Tests fresh'!C16</f>
        <v>0</v>
      </c>
      <c r="G16" s="127">
        <f>IF(D16&gt;0,Planteamiento!#REF!,0)+Planteamiento!$G$18*'Tests fresh'!D16</f>
        <v>0</v>
      </c>
      <c r="H16" s="127" t="e">
        <f>IF(E16&gt;0,Planteamiento!#REF!,0)+Planteamiento!#REF!*'Tests fresh'!E16</f>
        <v>#REF!</v>
      </c>
      <c r="N16" s="121">
        <v>7</v>
      </c>
      <c r="O16" s="121"/>
      <c r="P16" s="126">
        <f t="shared" si="7"/>
        <v>0</v>
      </c>
      <c r="Q16" s="126"/>
      <c r="R16" s="126">
        <f t="shared" si="5"/>
        <v>0</v>
      </c>
      <c r="S16" s="126">
        <f>IF(P16&gt;0,Planteamiento!#REF!,0)+Planteamiento!$G$15*'Tests fresh'!P16</f>
        <v>0</v>
      </c>
      <c r="T16" s="127">
        <f>IF(Q16&gt;0,Planteamiento!#REF!,0)+Planteamiento!$G$18*'Tests fresh'!Q16</f>
        <v>0</v>
      </c>
      <c r="U16" s="127" t="e">
        <f>IF(R16&gt;0,Planteamiento!#REF!,0)+Planteamiento!#REF!*'Tests fresh'!R16</f>
        <v>#REF!</v>
      </c>
    </row>
    <row r="17" spans="1:21" x14ac:dyDescent="0.25">
      <c r="A17" s="121">
        <v>8</v>
      </c>
      <c r="B17" s="121"/>
      <c r="C17" s="126">
        <f t="shared" si="6"/>
        <v>0</v>
      </c>
      <c r="D17" s="126"/>
      <c r="E17" s="126">
        <f t="shared" si="3"/>
        <v>0</v>
      </c>
      <c r="F17" s="126">
        <f>IF(C17&gt;0,Planteamiento!#REF!,0)+Planteamiento!$G$15*'Tests fresh'!C17</f>
        <v>0</v>
      </c>
      <c r="G17" s="127">
        <f>IF(D17&gt;0,Planteamiento!#REF!,0)+Planteamiento!$G$18*'Tests fresh'!D17</f>
        <v>0</v>
      </c>
      <c r="H17" s="127" t="e">
        <f>IF(E17&gt;0,Planteamiento!#REF!,0)+Planteamiento!#REF!*'Tests fresh'!E17</f>
        <v>#REF!</v>
      </c>
      <c r="N17" s="121">
        <v>8</v>
      </c>
      <c r="O17" s="121"/>
      <c r="P17" s="126">
        <f t="shared" si="7"/>
        <v>0</v>
      </c>
      <c r="Q17" s="126"/>
      <c r="R17" s="126">
        <f t="shared" si="5"/>
        <v>0</v>
      </c>
      <c r="S17" s="126">
        <f>IF(P17&gt;0,Planteamiento!#REF!,0)+Planteamiento!$G$15*'Tests fresh'!P17</f>
        <v>0</v>
      </c>
      <c r="T17" s="127">
        <f>IF(Q17&gt;0,Planteamiento!#REF!,0)+Planteamiento!$G$18*'Tests fresh'!Q17</f>
        <v>0</v>
      </c>
      <c r="U17" s="127" t="e">
        <f>IF(R17&gt;0,Planteamiento!#REF!,0)+Planteamiento!#REF!*'Tests fresh'!R17</f>
        <v>#REF!</v>
      </c>
    </row>
    <row r="18" spans="1:21" x14ac:dyDescent="0.25">
      <c r="A18" s="121">
        <v>9</v>
      </c>
      <c r="B18" s="121"/>
      <c r="C18" s="126" t="str">
        <f t="shared" si="6"/>
        <v>NULL</v>
      </c>
      <c r="D18" s="126"/>
      <c r="E18" s="126" t="str">
        <f t="shared" si="3"/>
        <v>NULL</v>
      </c>
      <c r="F18" s="126" t="s">
        <v>63</v>
      </c>
      <c r="G18" s="127">
        <f>IF(D18&gt;0,Planteamiento!#REF!,0)+Planteamiento!$G$18*'Tests fresh'!D18</f>
        <v>0</v>
      </c>
      <c r="H18" s="126" t="s">
        <v>63</v>
      </c>
      <c r="N18" s="121">
        <v>9</v>
      </c>
      <c r="O18" s="121"/>
      <c r="P18" s="126" t="str">
        <f t="shared" si="7"/>
        <v>NULL</v>
      </c>
      <c r="Q18" s="126"/>
      <c r="R18" s="126" t="str">
        <f t="shared" si="5"/>
        <v>NULL</v>
      </c>
      <c r="S18" s="126" t="s">
        <v>63</v>
      </c>
      <c r="T18" s="127">
        <f>IF(Q18&gt;0,Planteamiento!#REF!,0)+Planteamiento!$G$18*'Tests fresh'!Q18</f>
        <v>0</v>
      </c>
      <c r="U18" s="126" t="s">
        <v>63</v>
      </c>
    </row>
    <row r="19" spans="1:21" x14ac:dyDescent="0.25">
      <c r="B19" t="s">
        <v>63</v>
      </c>
      <c r="O19" t="s">
        <v>63</v>
      </c>
    </row>
    <row r="22" spans="1:21" ht="15.75" thickBot="1" x14ac:dyDescent="0.3">
      <c r="B22" s="14" t="s">
        <v>16</v>
      </c>
      <c r="C22" s="17" t="s">
        <v>19</v>
      </c>
      <c r="G22" t="s">
        <v>24</v>
      </c>
      <c r="K22" t="s">
        <v>24</v>
      </c>
    </row>
    <row r="23" spans="1:21" x14ac:dyDescent="0.25">
      <c r="B23" s="9" t="s">
        <v>20</v>
      </c>
      <c r="C23" s="19">
        <v>1</v>
      </c>
      <c r="F23">
        <v>3</v>
      </c>
      <c r="G23">
        <v>1</v>
      </c>
      <c r="J23">
        <f>+F23*$K$13</f>
        <v>8910</v>
      </c>
      <c r="K23">
        <f>+G23*$K$13</f>
        <v>2970</v>
      </c>
    </row>
    <row r="24" spans="1:21" x14ac:dyDescent="0.25">
      <c r="B24" s="9" t="s">
        <v>21</v>
      </c>
      <c r="C24" s="19">
        <v>2</v>
      </c>
      <c r="J24" t="s">
        <v>3</v>
      </c>
      <c r="K24" s="124" t="s">
        <v>10</v>
      </c>
    </row>
    <row r="25" spans="1:21" x14ac:dyDescent="0.25">
      <c r="B25" s="20" t="s">
        <v>22</v>
      </c>
      <c r="C25" s="19">
        <v>1</v>
      </c>
    </row>
    <row r="26" spans="1:21" x14ac:dyDescent="0.25">
      <c r="B26" s="20" t="s">
        <v>23</v>
      </c>
      <c r="C26" s="19">
        <v>5</v>
      </c>
    </row>
    <row r="27" spans="1:21" x14ac:dyDescent="0.25">
      <c r="B27" s="9" t="s">
        <v>24</v>
      </c>
      <c r="C27" s="19">
        <v>1</v>
      </c>
      <c r="D27" s="19"/>
      <c r="E27" s="19"/>
      <c r="F27" s="154" t="s">
        <v>69</v>
      </c>
      <c r="G27" s="155"/>
      <c r="H27" s="154" t="s">
        <v>64</v>
      </c>
      <c r="I27" s="155"/>
    </row>
    <row r="28" spans="1:21" x14ac:dyDescent="0.25">
      <c r="B28" s="9" t="s">
        <v>25</v>
      </c>
      <c r="C28" s="19">
        <v>2</v>
      </c>
      <c r="D28" s="19"/>
      <c r="E28" s="19"/>
      <c r="F28" s="125" t="s">
        <v>21</v>
      </c>
      <c r="G28" s="125" t="s">
        <v>27</v>
      </c>
      <c r="H28" s="125" t="s">
        <v>21</v>
      </c>
      <c r="I28" s="125" t="s">
        <v>27</v>
      </c>
    </row>
    <row r="29" spans="1:21" x14ac:dyDescent="0.25">
      <c r="B29" s="20" t="s">
        <v>26</v>
      </c>
      <c r="C29" s="19">
        <v>1</v>
      </c>
      <c r="D29" s="121">
        <v>0</v>
      </c>
      <c r="E29" s="121"/>
      <c r="F29" s="126">
        <f>E31</f>
        <v>0</v>
      </c>
      <c r="G29" s="127">
        <f>E32</f>
        <v>8910</v>
      </c>
      <c r="H29" s="126">
        <f>IF(F29&gt;0,Planteamiento!#REF!,0)+Planteamiento!$G$16*'Tests fresh'!F29</f>
        <v>0</v>
      </c>
      <c r="I29" s="127" t="e">
        <f>IF(G29&gt;0,Planteamiento!#REF!,0)+Planteamiento!#REF!*'Tests fresh'!G29</f>
        <v>#REF!</v>
      </c>
    </row>
    <row r="30" spans="1:21" x14ac:dyDescent="0.25">
      <c r="B30" s="20" t="s">
        <v>27</v>
      </c>
      <c r="C30" s="22">
        <v>3</v>
      </c>
      <c r="D30" s="121">
        <v>1</v>
      </c>
      <c r="E30" s="121"/>
      <c r="F30" s="126">
        <f t="shared" ref="F30:F37" si="8">E32</f>
        <v>8910</v>
      </c>
      <c r="G30" s="127">
        <f t="shared" ref="G30:G36" si="9">E33</f>
        <v>0</v>
      </c>
      <c r="H30" s="126" t="e">
        <f>IF(F30&gt;0,Planteamiento!#REF!,0)+Planteamiento!$G$16*'Tests fresh'!F30</f>
        <v>#REF!</v>
      </c>
      <c r="I30" s="127" t="e">
        <f>IF(G30&gt;0,Planteamiento!#REF!,0)+Planteamiento!#REF!*'Tests fresh'!G30</f>
        <v>#REF!</v>
      </c>
    </row>
    <row r="31" spans="1:21" x14ac:dyDescent="0.25">
      <c r="B31" s="23" t="s">
        <v>28</v>
      </c>
      <c r="C31" s="24">
        <v>1</v>
      </c>
      <c r="D31" s="121">
        <v>2</v>
      </c>
      <c r="E31" s="121"/>
      <c r="F31" s="126">
        <f t="shared" si="8"/>
        <v>0</v>
      </c>
      <c r="G31" s="127">
        <f t="shared" si="9"/>
        <v>0</v>
      </c>
      <c r="H31" s="126">
        <f>IF(F31&gt;0,Planteamiento!#REF!,0)+Planteamiento!$G$16*'Tests fresh'!F31</f>
        <v>0</v>
      </c>
      <c r="I31" s="127" t="e">
        <f>IF(G31&gt;0,Planteamiento!#REF!,0)+Planteamiento!#REF!*'Tests fresh'!G31</f>
        <v>#REF!</v>
      </c>
      <c r="K31" t="s">
        <v>65</v>
      </c>
      <c r="L31" t="s">
        <v>27</v>
      </c>
    </row>
    <row r="32" spans="1:21" x14ac:dyDescent="0.25">
      <c r="D32" s="121">
        <v>3</v>
      </c>
      <c r="E32" s="128">
        <f>J23</f>
        <v>8910</v>
      </c>
      <c r="F32" s="126">
        <f t="shared" si="8"/>
        <v>0</v>
      </c>
      <c r="G32" s="127">
        <f t="shared" si="9"/>
        <v>0</v>
      </c>
      <c r="H32" s="126">
        <f>IF(F32&gt;0,Planteamiento!#REF!,0)+Planteamiento!$G$16*'Tests fresh'!F32</f>
        <v>0</v>
      </c>
      <c r="I32" s="127" t="e">
        <f>IF(G32&gt;0,Planteamiento!#REF!,0)+Planteamiento!#REF!*'Tests fresh'!G32</f>
        <v>#REF!</v>
      </c>
      <c r="K32" t="s">
        <v>66</v>
      </c>
      <c r="M32">
        <v>0</v>
      </c>
    </row>
    <row r="33" spans="1:12" x14ac:dyDescent="0.25">
      <c r="D33" s="121">
        <v>4</v>
      </c>
      <c r="E33" s="121"/>
      <c r="F33" s="126">
        <f t="shared" si="8"/>
        <v>0</v>
      </c>
      <c r="G33" s="127">
        <f t="shared" si="9"/>
        <v>0</v>
      </c>
      <c r="H33" s="126">
        <f>IF(F33&gt;0,Planteamiento!#REF!,0)+Planteamiento!$G$16*'Tests fresh'!F33</f>
        <v>0</v>
      </c>
      <c r="I33" s="127" t="e">
        <f>IF(G33&gt;0,Planteamiento!#REF!,0)+Planteamiento!#REF!*'Tests fresh'!G33</f>
        <v>#REF!</v>
      </c>
      <c r="K33" t="s">
        <v>67</v>
      </c>
      <c r="L33" s="45">
        <f>E32</f>
        <v>8910</v>
      </c>
    </row>
    <row r="34" spans="1:12" x14ac:dyDescent="0.25">
      <c r="D34" s="121">
        <v>5</v>
      </c>
      <c r="E34" s="121"/>
      <c r="F34" s="126">
        <f t="shared" si="8"/>
        <v>0</v>
      </c>
      <c r="G34" s="127">
        <f t="shared" si="9"/>
        <v>0</v>
      </c>
      <c r="H34" s="126">
        <f>IF(F34&gt;0,Planteamiento!#REF!,0)+Planteamiento!$G$16*'Tests fresh'!F34</f>
        <v>0</v>
      </c>
      <c r="I34" s="127" t="e">
        <f>IF(G34&gt;0,Planteamiento!#REF!,0)+Planteamiento!#REF!*'Tests fresh'!G34</f>
        <v>#REF!</v>
      </c>
    </row>
    <row r="35" spans="1:12" x14ac:dyDescent="0.25">
      <c r="D35" s="121">
        <v>6</v>
      </c>
      <c r="E35" s="121"/>
      <c r="F35" s="126">
        <f t="shared" si="8"/>
        <v>0</v>
      </c>
      <c r="G35" s="127">
        <f t="shared" si="9"/>
        <v>0</v>
      </c>
      <c r="H35" s="126">
        <f>IF(F35&gt;0,Planteamiento!#REF!,0)+Planteamiento!$G$16*'Tests fresh'!F35</f>
        <v>0</v>
      </c>
      <c r="I35" s="127" t="e">
        <f>IF(G35&gt;0,Planteamiento!#REF!,0)+Planteamiento!#REF!*'Tests fresh'!G35</f>
        <v>#REF!</v>
      </c>
    </row>
    <row r="36" spans="1:12" x14ac:dyDescent="0.25">
      <c r="D36" s="121">
        <v>7</v>
      </c>
      <c r="E36" s="121"/>
      <c r="F36" s="126">
        <f t="shared" si="8"/>
        <v>0</v>
      </c>
      <c r="G36" s="126" t="str">
        <f t="shared" si="9"/>
        <v>NULL</v>
      </c>
      <c r="H36" s="126">
        <f>IF(F36&gt;0,Planteamiento!#REF!,0)+Planteamiento!$G$16*'Tests fresh'!F36</f>
        <v>0</v>
      </c>
      <c r="I36" s="126" t="s">
        <v>63</v>
      </c>
    </row>
    <row r="37" spans="1:12" x14ac:dyDescent="0.25">
      <c r="D37" s="121">
        <v>8</v>
      </c>
      <c r="E37" s="121"/>
      <c r="F37" s="126" t="str">
        <f t="shared" si="8"/>
        <v>NULL</v>
      </c>
      <c r="G37" s="127"/>
      <c r="H37" s="126" t="s">
        <v>63</v>
      </c>
      <c r="I37" s="127" t="e">
        <f>IF(G37&gt;0,Planteamiento!#REF!,0)+Planteamiento!#REF!*'Tests fresh'!G37</f>
        <v>#REF!</v>
      </c>
    </row>
    <row r="38" spans="1:12" x14ac:dyDescent="0.25">
      <c r="D38" s="121">
        <v>9</v>
      </c>
      <c r="E38" s="121"/>
      <c r="F38" s="126"/>
      <c r="G38" s="127"/>
      <c r="H38" s="126">
        <f>IF(F38&gt;0,Planteamiento!#REF!,0)+Planteamiento!$G$16*'Tests fresh'!F38</f>
        <v>0</v>
      </c>
      <c r="I38" s="127" t="e">
        <f>IF(G38&gt;0,Planteamiento!#REF!,0)+Planteamiento!#REF!*'Tests fresh'!G38</f>
        <v>#REF!</v>
      </c>
    </row>
    <row r="39" spans="1:12" x14ac:dyDescent="0.25">
      <c r="E39" t="s">
        <v>63</v>
      </c>
    </row>
    <row r="42" spans="1:12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 t="s">
        <v>61</v>
      </c>
    </row>
    <row r="43" spans="1:12" x14ac:dyDescent="0.25">
      <c r="A43">
        <v>0</v>
      </c>
      <c r="B43">
        <v>0</v>
      </c>
      <c r="C43">
        <v>1200</v>
      </c>
      <c r="D43">
        <v>3040</v>
      </c>
      <c r="E43">
        <v>3390</v>
      </c>
      <c r="F43">
        <v>1740</v>
      </c>
      <c r="G43">
        <v>1130</v>
      </c>
      <c r="H43">
        <v>1300</v>
      </c>
      <c r="I43">
        <v>4070</v>
      </c>
      <c r="J43">
        <v>900</v>
      </c>
      <c r="K43" t="s">
        <v>71</v>
      </c>
    </row>
    <row r="44" spans="1:12" x14ac:dyDescent="0.25">
      <c r="A44">
        <v>945</v>
      </c>
      <c r="B44">
        <v>750</v>
      </c>
      <c r="C44">
        <v>423</v>
      </c>
      <c r="D44">
        <v>190</v>
      </c>
      <c r="E44">
        <v>990</v>
      </c>
      <c r="F44">
        <v>840</v>
      </c>
      <c r="G44">
        <v>230</v>
      </c>
      <c r="H44">
        <v>1000</v>
      </c>
      <c r="I44">
        <v>3470</v>
      </c>
      <c r="J44">
        <v>900</v>
      </c>
      <c r="K44" t="s">
        <v>70</v>
      </c>
    </row>
    <row r="46" spans="1:12" x14ac:dyDescent="0.25">
      <c r="A46">
        <f t="shared" ref="A46:B46" si="10">A43-A44</f>
        <v>-945</v>
      </c>
      <c r="B46">
        <f t="shared" si="10"/>
        <v>-750</v>
      </c>
      <c r="C46">
        <f>C43-C44</f>
        <v>777</v>
      </c>
      <c r="D46">
        <f t="shared" ref="D46:J46" si="11">D43-D44</f>
        <v>2850</v>
      </c>
      <c r="E46">
        <f t="shared" si="11"/>
        <v>2400</v>
      </c>
      <c r="F46">
        <f t="shared" si="11"/>
        <v>900</v>
      </c>
      <c r="G46">
        <f t="shared" si="11"/>
        <v>900</v>
      </c>
      <c r="H46">
        <f t="shared" si="11"/>
        <v>300</v>
      </c>
      <c r="I46">
        <f t="shared" si="11"/>
        <v>600</v>
      </c>
      <c r="J46">
        <f t="shared" si="11"/>
        <v>0</v>
      </c>
      <c r="K46" t="s">
        <v>72</v>
      </c>
    </row>
  </sheetData>
  <mergeCells count="6">
    <mergeCell ref="P7:R7"/>
    <mergeCell ref="S7:U7"/>
    <mergeCell ref="C7:E7"/>
    <mergeCell ref="F7:H7"/>
    <mergeCell ref="F27:G27"/>
    <mergeCell ref="H27:I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Planteamiento</vt:lpstr>
      <vt:lpstr>Nivel 1</vt:lpstr>
      <vt:lpstr>Nivel 2 Opc CA</vt:lpstr>
      <vt:lpstr>Hoja3</vt:lpstr>
      <vt:lpstr>Tests fresh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Simancas Mateus</cp:lastModifiedBy>
  <dcterms:created xsi:type="dcterms:W3CDTF">2014-10-08T15:31:39Z</dcterms:created>
  <dcterms:modified xsi:type="dcterms:W3CDTF">2014-11-18T19:31:24Z</dcterms:modified>
</cp:coreProperties>
</file>