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ETS\Projet de recherche\EpauleFDK\Application\Validation\EpauleFDK\Output\Resultats FDK\Anybody_Package\Template\"/>
    </mc:Choice>
  </mc:AlternateContent>
  <xr:revisionPtr revIDLastSave="0" documentId="13_ncr:1_{F02499DD-36D7-4377-84B0-8DDACFD76457}" xr6:coauthVersionLast="47" xr6:coauthVersionMax="47" xr10:uidLastSave="{00000000-0000-0000-0000-000000000000}"/>
  <bookViews>
    <workbookView xWindow="28680" yWindow="-120" windowWidth="29040" windowHeight="15840" activeTab="2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7" l="1"/>
  <c r="AL5" i="7"/>
  <c r="AJ5" i="7"/>
  <c r="AH5" i="7"/>
  <c r="AN4" i="7"/>
  <c r="AL4" i="7"/>
  <c r="AJ4" i="7"/>
  <c r="AH4" i="7"/>
  <c r="AB5" i="7"/>
  <c r="Z5" i="7"/>
  <c r="X5" i="7"/>
  <c r="V5" i="7"/>
  <c r="AB4" i="7"/>
  <c r="Z4" i="7"/>
  <c r="X4" i="7"/>
  <c r="V4" i="7"/>
  <c r="T5" i="7"/>
  <c r="R5" i="7"/>
  <c r="P5" i="7"/>
  <c r="N5" i="7"/>
  <c r="T4" i="7"/>
  <c r="R4" i="7"/>
  <c r="P4" i="7"/>
  <c r="N4" i="7"/>
  <c r="J5" i="7"/>
  <c r="J6" i="7"/>
  <c r="J7" i="7"/>
  <c r="J4" i="7"/>
  <c r="I5" i="7"/>
  <c r="I6" i="7"/>
  <c r="I7" i="7"/>
  <c r="I4" i="7"/>
  <c r="AF4" i="7"/>
  <c r="AD4" i="7"/>
  <c r="L4" i="7"/>
  <c r="H7" i="7"/>
  <c r="H6" i="7"/>
  <c r="H5" i="7"/>
  <c r="H4" i="7"/>
  <c r="F7" i="7"/>
  <c r="F6" i="7"/>
  <c r="F5" i="7"/>
  <c r="F4" i="7"/>
  <c r="D7" i="7"/>
  <c r="D6" i="7"/>
  <c r="D5" i="7"/>
  <c r="D4" i="7"/>
</calcChain>
</file>

<file path=xl/sharedStrings.xml><?xml version="1.0" encoding="utf-8"?>
<sst xmlns="http://schemas.openxmlformats.org/spreadsheetml/2006/main" count="321" uniqueCount="64">
  <si>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</si>
  <si>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</si>
  <si>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</si>
  <si>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</si>
  <si>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</si>
  <si>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</si>
  <si>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</si>
  <si>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</si>
  <si>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</si>
  <si>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</si>
  <si>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</si>
  <si>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</si>
  <si>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</si>
  <si>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</si>
  <si>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</si>
  <si>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</si>
  <si>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</si>
  <si>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</si>
  <si>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</si>
  <si>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</si>
  <si>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</si>
  <si>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</si>
  <si>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</si>
  <si>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</si>
  <si>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</si>
  <si>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</si>
  <si>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</si>
  <si>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</si>
  <si>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</si>
  <si>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</si>
  <si>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</si>
  <si>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</si>
  <si>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</si>
  <si>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</si>
  <si>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</si>
  <si>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</si>
  <si>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</si>
  <si>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</si>
  <si>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</si>
  <si>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</si>
  <si>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</si>
  <si>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</si>
  <si>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</si>
  <si>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</si>
  <si>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</si>
  <si>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</si>
  <si>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</si>
  <si>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</si>
  <si>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</si>
  <si>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</si>
  <si>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</si>
  <si>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</si>
  <si>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</si>
  <si>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</si>
  <si>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Bergmann 2007</t>
  </si>
  <si>
    <t>Dal Maso inférieur</t>
  </si>
  <si>
    <t>Dal Maso supérieur</t>
  </si>
  <si>
    <t>Bergmann 2011 S1</t>
  </si>
  <si>
    <t>Bergmann 2011 S2</t>
  </si>
  <si>
    <t>Bergmann 2011 S3</t>
  </si>
  <si>
    <t>Bergmann 2011 S4</t>
  </si>
  <si>
    <t>Bergmann 2011 S5</t>
  </si>
  <si>
    <t>Bergmann 2011 S8</t>
  </si>
  <si>
    <t>Force de contact sur l'humérus dans le repère de l'humérus [Newton]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</si>
</sst>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11" xfId="0" applyFont="1" applyBorder="1"/>
    <xf numFmtId="0" fontId="7" fillId="0" borderId="0" xfId="0" applyFont="1" applyBorder="1"/>
    <xf numFmtId="0" fontId="7" fillId="0" borderId="22" xfId="0" applyFont="1" applyBorder="1"/>
    <xf numFmtId="2" fontId="0" fillId="0" borderId="0" xfId="0" applyNumberFormat="1"/>
    <xf numFmtId="2" fontId="0" fillId="0" borderId="0" xfId="0" applyNumberFormat="1" applyBorder="1"/>
    <xf numFmtId="0" fontId="0" fillId="0" borderId="22" xfId="0" applyBorder="1"/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Font="1" applyBorder="1"/>
    <xf numFmtId="0" fontId="0" fillId="0" borderId="11" xfId="0" applyFont="1" applyBorder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5" sqref="A2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38</v>
      </c>
      <c r="D1" s="6"/>
      <c r="E1" s="6"/>
      <c r="F1" s="6"/>
      <c r="G1" s="6"/>
      <c r="H1" s="3"/>
      <c r="I1" s="44" t="s">
        <v>42</v>
      </c>
      <c r="J1" s="3"/>
    </row>
    <row r="2" spans="1:16" customFormat="1" ht="19.5" thickBot="1" x14ac:dyDescent="0.35">
      <c r="A2" s="62" t="s">
        <v>10</v>
      </c>
      <c r="B2" s="29" t="s">
        <v>33</v>
      </c>
      <c r="C2" s="44" t="s">
        <v>33</v>
      </c>
      <c r="D2" s="55" t="s">
        <v>34</v>
      </c>
      <c r="E2" s="56" t="s">
        <v>33</v>
      </c>
      <c r="F2" s="55" t="s">
        <v>34</v>
      </c>
      <c r="G2" s="45" t="s">
        <v>33</v>
      </c>
      <c r="H2" s="46" t="s">
        <v>34</v>
      </c>
      <c r="I2" s="44" t="s">
        <v>33</v>
      </c>
      <c r="J2" s="46" t="s">
        <v>34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31</v>
      </c>
      <c r="C3" s="77" t="s">
        <v>5</v>
      </c>
      <c r="D3" s="48" t="s">
        <v>35</v>
      </c>
      <c r="E3" s="78" t="s">
        <v>5</v>
      </c>
      <c r="F3" s="48" t="s">
        <v>36</v>
      </c>
      <c r="G3" s="34" t="s">
        <v>5</v>
      </c>
      <c r="H3" s="35" t="s">
        <v>37</v>
      </c>
      <c r="I3" s="77" t="s">
        <v>5</v>
      </c>
      <c r="J3" s="35" t="s">
        <v>35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34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32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49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44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46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51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50</v>
      </c>
      <c r="C19" s="18"/>
      <c r="D19" s="52"/>
      <c r="E19" s="51"/>
      <c r="F19" s="52"/>
      <c r="G19" s="30"/>
      <c r="H19" s="19"/>
      <c r="I19" s="18"/>
      <c r="J19" s="19"/>
    </row>
    <row r="20" spans="1:10" ht="19.5" thickBot="1" x14ac:dyDescent="0.35">
      <c r="A20" s="76" t="s">
        <v>47</v>
      </c>
      <c r="C20" s="18"/>
      <c r="D20" s="52"/>
      <c r="E20" s="51"/>
      <c r="F20" s="52"/>
      <c r="G20" s="30"/>
      <c r="H20" s="19"/>
      <c r="I20" s="18"/>
      <c r="J20" s="19"/>
    </row>
    <row r="21" spans="1:10" x14ac:dyDescent="0.25"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29" sqref="A29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38</v>
      </c>
      <c r="D1" s="32"/>
      <c r="E1" s="36"/>
      <c r="F1" s="32"/>
      <c r="G1" s="32"/>
      <c r="H1" s="32"/>
      <c r="I1" s="44" t="s">
        <v>42</v>
      </c>
      <c r="J1" s="32"/>
      <c r="K1" s="36"/>
      <c r="L1" s="32"/>
      <c r="M1" s="32"/>
      <c r="N1" s="32"/>
      <c r="O1" s="44" t="s">
        <v>43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33</v>
      </c>
      <c r="C2" s="44" t="s">
        <v>39</v>
      </c>
      <c r="D2" s="32"/>
      <c r="E2" s="44" t="s">
        <v>40</v>
      </c>
      <c r="F2" s="58"/>
      <c r="G2" s="44" t="s">
        <v>41</v>
      </c>
      <c r="H2" s="58"/>
      <c r="I2" s="44" t="s">
        <v>39</v>
      </c>
      <c r="J2" s="32"/>
      <c r="K2" s="44" t="s">
        <v>40</v>
      </c>
      <c r="L2" s="58"/>
      <c r="M2" s="44" t="s">
        <v>41</v>
      </c>
      <c r="N2" s="58"/>
      <c r="O2" s="44" t="s">
        <v>39</v>
      </c>
      <c r="P2" s="32"/>
      <c r="Q2" s="32"/>
      <c r="R2" s="32"/>
      <c r="S2" s="44" t="s">
        <v>40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31</v>
      </c>
      <c r="C3" s="44" t="s">
        <v>33</v>
      </c>
      <c r="D3" s="55" t="s">
        <v>34</v>
      </c>
      <c r="E3" s="44" t="s">
        <v>33</v>
      </c>
      <c r="F3" s="55" t="s">
        <v>34</v>
      </c>
      <c r="G3" s="44" t="s">
        <v>33</v>
      </c>
      <c r="H3" s="55" t="s">
        <v>34</v>
      </c>
      <c r="I3" s="44" t="s">
        <v>33</v>
      </c>
      <c r="J3" s="55" t="s">
        <v>34</v>
      </c>
      <c r="K3" s="44" t="s">
        <v>33</v>
      </c>
      <c r="L3" s="55" t="s">
        <v>34</v>
      </c>
      <c r="M3" s="44" t="s">
        <v>33</v>
      </c>
      <c r="N3" s="55" t="s">
        <v>34</v>
      </c>
      <c r="O3" s="44" t="s">
        <v>33</v>
      </c>
      <c r="P3" s="55" t="s">
        <v>34</v>
      </c>
      <c r="Q3" s="44" t="s">
        <v>33</v>
      </c>
      <c r="R3" s="55" t="s">
        <v>34</v>
      </c>
      <c r="S3" s="44" t="s">
        <v>33</v>
      </c>
      <c r="T3" s="55" t="s">
        <v>34</v>
      </c>
      <c r="U3" s="44" t="s">
        <v>33</v>
      </c>
      <c r="V3" s="46" t="s">
        <v>34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7" t="s">
        <v>5</v>
      </c>
      <c r="D4" s="48" t="s">
        <v>35</v>
      </c>
      <c r="E4" s="77" t="s">
        <v>5</v>
      </c>
      <c r="F4" s="48" t="s">
        <v>35</v>
      </c>
      <c r="G4" s="77" t="s">
        <v>5</v>
      </c>
      <c r="H4" s="48" t="s">
        <v>35</v>
      </c>
      <c r="I4" s="77" t="s">
        <v>5</v>
      </c>
      <c r="J4" s="48" t="s">
        <v>35</v>
      </c>
      <c r="K4" s="77" t="s">
        <v>5</v>
      </c>
      <c r="L4" s="48" t="s">
        <v>35</v>
      </c>
      <c r="M4" s="77" t="s">
        <v>5</v>
      </c>
      <c r="N4" s="48" t="s">
        <v>35</v>
      </c>
      <c r="O4" s="77" t="s">
        <v>5</v>
      </c>
      <c r="P4" s="48" t="s">
        <v>35</v>
      </c>
      <c r="Q4" s="77" t="s">
        <v>5</v>
      </c>
      <c r="R4" s="48" t="s">
        <v>36</v>
      </c>
      <c r="S4" s="77" t="s">
        <v>5</v>
      </c>
      <c r="T4" s="48" t="s">
        <v>35</v>
      </c>
      <c r="U4" s="77" t="s">
        <v>5</v>
      </c>
      <c r="V4" s="35" t="s">
        <v>36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34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32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49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45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46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52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50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19.5" thickBot="1" x14ac:dyDescent="0.35">
      <c r="A25" s="76" t="s">
        <v>47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x14ac:dyDescent="0.25"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AN51"/>
  <sheetViews>
    <sheetView tabSelected="1" workbookViewId="0">
      <selection activeCell="J13" sqref="J13"/>
    </sheetView>
  </sheetViews>
  <sheetFormatPr baseColWidth="10" defaultRowHeight="15" x14ac:dyDescent="0.25"/>
  <cols>
    <col min="1" max="1" width="25.5703125" bestFit="1" customWidth="1"/>
    <col min="2" max="2" width="63.42578125" bestFit="1" customWidth="1"/>
    <col min="3" max="3" width="14.42578125" style="2" bestFit="1" customWidth="1"/>
    <col min="4" max="4" width="12.5703125" style="2" bestFit="1" customWidth="1"/>
    <col min="5" max="5" width="10.140625" style="2" bestFit="1" customWidth="1"/>
    <col min="6" max="6" width="12.5703125" style="2" bestFit="1" customWidth="1"/>
    <col min="7" max="7" width="10.140625" style="2" bestFit="1" customWidth="1"/>
    <col min="8" max="8" width="12.5703125" style="2" bestFit="1" customWidth="1"/>
    <col min="9" max="9" width="10.140625" style="2" bestFit="1" customWidth="1"/>
    <col min="10" max="10" width="12.5703125" style="2" customWidth="1"/>
    <col min="11" max="11" width="17" style="2" bestFit="1" customWidth="1"/>
    <col min="12" max="12" width="12.5703125" style="2" bestFit="1" customWidth="1"/>
    <col min="13" max="13" width="17" style="87" bestFit="1" customWidth="1"/>
    <col min="14" max="14" width="12.5703125" style="87" bestFit="1" customWidth="1"/>
    <col min="15" max="15" width="10.140625" style="87" bestFit="1" customWidth="1"/>
    <col min="16" max="16" width="12.5703125" style="87" customWidth="1"/>
    <col min="17" max="17" width="10.140625" style="87" bestFit="1" customWidth="1"/>
    <col min="18" max="18" width="12.5703125" style="87" customWidth="1"/>
    <col min="19" max="19" width="10.140625" style="87" bestFit="1" customWidth="1"/>
    <col min="20" max="20" width="12.5703125" style="87" customWidth="1"/>
    <col min="21" max="21" width="17" style="87" bestFit="1" customWidth="1"/>
    <col min="22" max="22" width="12.5703125" style="87" bestFit="1" customWidth="1"/>
    <col min="23" max="23" width="10.140625" style="87" bestFit="1" customWidth="1"/>
    <col min="24" max="24" width="12.5703125" style="87" customWidth="1"/>
    <col min="25" max="25" width="10.140625" style="87" bestFit="1" customWidth="1"/>
    <col min="26" max="26" width="12.5703125" style="87" customWidth="1"/>
    <col min="27" max="27" width="10.140625" style="87" bestFit="1" customWidth="1"/>
    <col min="28" max="28" width="12.5703125" style="87" customWidth="1"/>
    <col min="29" max="29" width="17" style="87" bestFit="1" customWidth="1"/>
    <col min="30" max="30" width="12.5703125" style="87" bestFit="1" customWidth="1"/>
    <col min="31" max="31" width="17" style="87" bestFit="1" customWidth="1"/>
    <col min="32" max="32" width="12.5703125" style="87" bestFit="1" customWidth="1"/>
    <col min="33" max="33" width="17" style="87" bestFit="1" customWidth="1"/>
    <col min="34" max="34" width="12.5703125" style="87" bestFit="1" customWidth="1"/>
    <col min="35" max="35" width="10.140625" style="87" bestFit="1" customWidth="1"/>
    <col min="36" max="36" width="12.5703125" style="87" bestFit="1" customWidth="1"/>
    <col min="37" max="37" width="10.140625" style="87" bestFit="1" customWidth="1"/>
    <col min="38" max="38" width="12.5703125" style="87" bestFit="1" customWidth="1"/>
    <col min="39" max="39" width="10.140625" style="87" bestFit="1" customWidth="1"/>
    <col min="40" max="40" width="12.5703125" style="87" bestFit="1" customWidth="1"/>
    <col min="41" max="16384" width="11.42578125" style="87"/>
  </cols>
  <sheetData>
    <row r="1" spans="1:40" customFormat="1" ht="19.5" thickBot="1" x14ac:dyDescent="0.35">
      <c r="A1" s="71" t="s">
        <v>0</v>
      </c>
      <c r="B1" s="32"/>
      <c r="C1" s="31" t="s">
        <v>54</v>
      </c>
      <c r="D1" s="6"/>
      <c r="E1" s="6"/>
      <c r="F1" s="6"/>
      <c r="G1" s="6"/>
      <c r="H1" s="89"/>
      <c r="I1" s="6"/>
      <c r="J1" s="3"/>
      <c r="K1" s="82" t="s">
        <v>57</v>
      </c>
      <c r="L1" s="83"/>
      <c r="M1" s="84" t="s">
        <v>58</v>
      </c>
      <c r="N1" s="86"/>
      <c r="O1" s="84"/>
      <c r="P1" s="84"/>
      <c r="Q1" s="84"/>
      <c r="R1" s="86"/>
      <c r="S1" s="85"/>
      <c r="T1" s="85"/>
      <c r="U1" s="98" t="s">
        <v>59</v>
      </c>
      <c r="V1" s="84"/>
      <c r="W1" s="84"/>
      <c r="X1" s="84"/>
      <c r="Y1" s="84"/>
      <c r="Z1" s="84"/>
      <c r="AA1" s="84"/>
      <c r="AB1" s="84"/>
      <c r="AC1" s="82" t="s">
        <v>60</v>
      </c>
      <c r="AD1" s="83"/>
      <c r="AE1" s="82" t="s">
        <v>61</v>
      </c>
      <c r="AF1" s="83"/>
      <c r="AG1" s="99" t="s">
        <v>62</v>
      </c>
      <c r="AH1" s="86"/>
      <c r="AI1" s="6"/>
      <c r="AJ1" s="6"/>
      <c r="AK1" s="6"/>
      <c r="AL1" s="6"/>
      <c r="AM1" s="6"/>
      <c r="AN1" s="3"/>
    </row>
    <row r="2" spans="1:40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53</v>
      </c>
      <c r="E2" s="31" t="s">
        <v>3</v>
      </c>
      <c r="F2" s="58" t="s">
        <v>53</v>
      </c>
      <c r="G2" s="31" t="s">
        <v>3</v>
      </c>
      <c r="H2" s="33" t="s">
        <v>53</v>
      </c>
      <c r="I2" s="31" t="s">
        <v>3</v>
      </c>
      <c r="J2" s="33" t="s">
        <v>53</v>
      </c>
      <c r="K2" s="31" t="s">
        <v>3</v>
      </c>
      <c r="L2" s="33" t="s">
        <v>53</v>
      </c>
      <c r="M2" s="32" t="s">
        <v>3</v>
      </c>
      <c r="N2" s="58" t="s">
        <v>53</v>
      </c>
      <c r="O2" s="31" t="s">
        <v>3</v>
      </c>
      <c r="P2" s="58" t="s">
        <v>53</v>
      </c>
      <c r="Q2" s="31" t="s">
        <v>3</v>
      </c>
      <c r="R2" s="33" t="s">
        <v>53</v>
      </c>
      <c r="S2" s="31" t="s">
        <v>3</v>
      </c>
      <c r="T2" s="32" t="s">
        <v>53</v>
      </c>
      <c r="U2" s="31" t="s">
        <v>3</v>
      </c>
      <c r="V2" s="58" t="s">
        <v>53</v>
      </c>
      <c r="W2" s="31" t="s">
        <v>3</v>
      </c>
      <c r="X2" s="58" t="s">
        <v>53</v>
      </c>
      <c r="Y2" s="31" t="s">
        <v>3</v>
      </c>
      <c r="Z2" s="33" t="s">
        <v>53</v>
      </c>
      <c r="AA2" s="31" t="s">
        <v>3</v>
      </c>
      <c r="AB2" s="32" t="s">
        <v>53</v>
      </c>
      <c r="AC2" s="31" t="s">
        <v>3</v>
      </c>
      <c r="AD2" s="33" t="s">
        <v>53</v>
      </c>
      <c r="AE2" s="31" t="s">
        <v>3</v>
      </c>
      <c r="AF2" s="33" t="s">
        <v>53</v>
      </c>
      <c r="AG2" s="32" t="s">
        <v>3</v>
      </c>
      <c r="AH2" s="58" t="s">
        <v>53</v>
      </c>
      <c r="AI2" s="31" t="s">
        <v>3</v>
      </c>
      <c r="AJ2" s="58" t="s">
        <v>53</v>
      </c>
      <c r="AK2" s="31" t="s">
        <v>3</v>
      </c>
      <c r="AL2" s="33" t="s">
        <v>53</v>
      </c>
      <c r="AM2" s="31" t="s">
        <v>3</v>
      </c>
      <c r="AN2" s="33" t="s">
        <v>53</v>
      </c>
    </row>
    <row r="3" spans="1:40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11" t="s">
        <v>5</v>
      </c>
      <c r="J3" s="12" t="s">
        <v>5</v>
      </c>
      <c r="K3" s="20" t="s">
        <v>5</v>
      </c>
      <c r="L3" s="37" t="s">
        <v>5</v>
      </c>
      <c r="M3" s="9" t="s">
        <v>5</v>
      </c>
      <c r="N3" s="57" t="s">
        <v>7</v>
      </c>
      <c r="O3" s="20" t="s">
        <v>5</v>
      </c>
      <c r="P3" s="57" t="s">
        <v>8</v>
      </c>
      <c r="Q3" s="20" t="s">
        <v>5</v>
      </c>
      <c r="R3" s="37" t="s">
        <v>6</v>
      </c>
      <c r="S3" s="20" t="s">
        <v>5</v>
      </c>
      <c r="T3" s="9" t="s">
        <v>5</v>
      </c>
      <c r="U3" s="20" t="s">
        <v>5</v>
      </c>
      <c r="V3" s="57" t="s">
        <v>7</v>
      </c>
      <c r="W3" s="20" t="s">
        <v>5</v>
      </c>
      <c r="X3" s="57" t="s">
        <v>8</v>
      </c>
      <c r="Y3" s="20" t="s">
        <v>5</v>
      </c>
      <c r="Z3" s="37" t="s">
        <v>6</v>
      </c>
      <c r="AA3" s="20" t="s">
        <v>5</v>
      </c>
      <c r="AB3" s="9" t="s">
        <v>5</v>
      </c>
      <c r="AC3" s="20" t="s">
        <v>5</v>
      </c>
      <c r="AD3" s="37" t="s">
        <v>5</v>
      </c>
      <c r="AE3" s="20" t="s">
        <v>5</v>
      </c>
      <c r="AF3" s="37" t="s">
        <v>5</v>
      </c>
      <c r="AG3" s="9" t="s">
        <v>5</v>
      </c>
      <c r="AH3" s="57" t="s">
        <v>7</v>
      </c>
      <c r="AI3" s="20" t="s">
        <v>5</v>
      </c>
      <c r="AJ3" s="57" t="s">
        <v>8</v>
      </c>
      <c r="AK3" s="20" t="s">
        <v>5</v>
      </c>
      <c r="AL3" s="37" t="s">
        <v>6</v>
      </c>
      <c r="AM3" s="20" t="s">
        <v>5</v>
      </c>
      <c r="AN3" s="37" t="s">
        <v>5</v>
      </c>
    </row>
    <row r="4" spans="1:40" ht="15.75" thickBot="1" x14ac:dyDescent="0.3">
      <c r="A4" s="69" t="s">
        <v>2</v>
      </c>
      <c r="B4" s="63">
        <v>1</v>
      </c>
      <c r="C4" s="14">
        <v>15</v>
      </c>
      <c r="D4" s="50">
        <f>75*9.81/100 * 7.5</f>
        <v>55.181249999999999</v>
      </c>
      <c r="E4" s="14">
        <v>15</v>
      </c>
      <c r="F4" s="50">
        <f>75*9.81/100 * -19</f>
        <v>-139.79249999999999</v>
      </c>
      <c r="G4" s="14">
        <v>15</v>
      </c>
      <c r="H4" s="16">
        <f>75*9.81/100*4.5</f>
        <v>33.108750000000001</v>
      </c>
      <c r="I4" s="14">
        <f>G4</f>
        <v>15</v>
      </c>
      <c r="J4" s="16">
        <f>SQRT(D4^2+F4^2+H4^2)</f>
        <v>153.89315363061152</v>
      </c>
      <c r="K4" s="90">
        <v>90</v>
      </c>
      <c r="L4" s="91">
        <f>81 * 101/100*9.81</f>
        <v>802.55610000000001</v>
      </c>
      <c r="M4" s="92">
        <v>90</v>
      </c>
      <c r="N4" s="93">
        <f xml:space="preserve"> 9.81/100*91 * 5.878</f>
        <v>52.473493800000007</v>
      </c>
      <c r="O4" s="92">
        <v>90</v>
      </c>
      <c r="P4" s="93">
        <f xml:space="preserve"> 9.81/100*91*-52.57</f>
        <v>-469.29764700000004</v>
      </c>
      <c r="Q4" s="92">
        <v>90</v>
      </c>
      <c r="R4" s="93">
        <f xml:space="preserve"> 9.81/100*91*30.37</f>
        <v>271.11602700000003</v>
      </c>
      <c r="S4" s="92">
        <v>90</v>
      </c>
      <c r="T4" s="93">
        <f xml:space="preserve"> 9.81/100*91*62.69</f>
        <v>559.63989900000001</v>
      </c>
      <c r="U4" s="92">
        <v>90</v>
      </c>
      <c r="V4" s="93">
        <f xml:space="preserve"> 9.81/100*73*1.9</f>
        <v>13.60647</v>
      </c>
      <c r="W4" s="92">
        <v>90</v>
      </c>
      <c r="X4" s="93">
        <f xml:space="preserve"> 9.81/100*73*-55.34</f>
        <v>-396.30634200000009</v>
      </c>
      <c r="Y4" s="92">
        <v>90</v>
      </c>
      <c r="Z4" s="93">
        <f xml:space="preserve"> 9.81/100*73*27.8</f>
        <v>199.08414000000002</v>
      </c>
      <c r="AA4" s="92">
        <v>90</v>
      </c>
      <c r="AB4" s="93">
        <f xml:space="preserve"> 9.81/100*73*62.14</f>
        <v>445.00318200000004</v>
      </c>
      <c r="AC4" s="94">
        <v>90</v>
      </c>
      <c r="AD4" s="95">
        <f>116 *50/100*9.81</f>
        <v>568.98</v>
      </c>
      <c r="AE4" s="94">
        <v>90</v>
      </c>
      <c r="AF4" s="95">
        <f>64/100*103*9.81</f>
        <v>646.67520000000002</v>
      </c>
      <c r="AG4" s="92">
        <v>90</v>
      </c>
      <c r="AH4" s="93">
        <f xml:space="preserve"> 9.81/100*83*44.48</f>
        <v>362.16950400000002</v>
      </c>
      <c r="AI4" s="92">
        <v>90</v>
      </c>
      <c r="AJ4" s="93">
        <f xml:space="preserve"> 9.81/100*83*-50.75</f>
        <v>-413.22172500000005</v>
      </c>
      <c r="AK4" s="92">
        <v>90</v>
      </c>
      <c r="AL4" s="93">
        <f xml:space="preserve"> 9.81/100*83*31.94</f>
        <v>260.06506200000001</v>
      </c>
      <c r="AM4" s="92">
        <v>90</v>
      </c>
      <c r="AN4" s="93">
        <f xml:space="preserve"> 9.81/100*83*74.9</f>
        <v>609.85827000000006</v>
      </c>
    </row>
    <row r="5" spans="1:40" ht="19.5" thickBot="1" x14ac:dyDescent="0.35">
      <c r="A5" s="62" t="s">
        <v>11</v>
      </c>
      <c r="B5" s="62" t="s">
        <v>53</v>
      </c>
      <c r="C5" s="18">
        <v>30</v>
      </c>
      <c r="D5" s="52">
        <f>75*9.81/100 * 13</f>
        <v>95.647499999999994</v>
      </c>
      <c r="E5" s="18">
        <v>30</v>
      </c>
      <c r="F5" s="52">
        <f>75*9.81/100 *-31</f>
        <v>-228.08250000000001</v>
      </c>
      <c r="G5" s="18">
        <v>30</v>
      </c>
      <c r="H5" s="19">
        <f>75*9.81/100*8.5</f>
        <v>62.53875</v>
      </c>
      <c r="I5" s="18">
        <f t="shared" ref="I5:I7" si="0">G5</f>
        <v>30</v>
      </c>
      <c r="J5" s="19">
        <f t="shared" ref="J5:J7" si="1">SQRT(D5^2+F5^2+H5^2)</f>
        <v>255.11010625622518</v>
      </c>
      <c r="K5" s="96"/>
      <c r="L5" s="96"/>
      <c r="M5" s="94">
        <v>110</v>
      </c>
      <c r="N5" s="95">
        <f xml:space="preserve"> 9.81/100*91*2.6</f>
        <v>23.210460000000005</v>
      </c>
      <c r="O5" s="94">
        <v>110</v>
      </c>
      <c r="P5" s="95">
        <f xml:space="preserve"> 9.81/100*91*-70.86</f>
        <v>-632.57430600000009</v>
      </c>
      <c r="Q5" s="94">
        <v>110</v>
      </c>
      <c r="R5" s="95">
        <f xml:space="preserve"> 9.81/100*91*48</f>
        <v>428.50080000000003</v>
      </c>
      <c r="S5" s="94">
        <v>110</v>
      </c>
      <c r="T5" s="95">
        <f xml:space="preserve"> 9.81/100*91*84.9</f>
        <v>757.91079000000013</v>
      </c>
      <c r="U5" s="94">
        <v>130</v>
      </c>
      <c r="V5" s="95">
        <f xml:space="preserve"> 9.81/100*73*5.8</f>
        <v>41.535540000000005</v>
      </c>
      <c r="W5" s="94">
        <v>130</v>
      </c>
      <c r="X5" s="95">
        <f xml:space="preserve"> 9.81/100*73*-110.7</f>
        <v>-792.75591000000009</v>
      </c>
      <c r="Y5" s="94">
        <v>130</v>
      </c>
      <c r="Z5" s="95">
        <f xml:space="preserve"> 9.81/100*73*42.4</f>
        <v>303.63911999999999</v>
      </c>
      <c r="AA5" s="94">
        <v>130</v>
      </c>
      <c r="AB5" s="95">
        <f xml:space="preserve"> 9.81/100*73*119.7</f>
        <v>857.20761000000005</v>
      </c>
      <c r="AC5" s="97"/>
      <c r="AD5" s="97"/>
      <c r="AE5" s="97"/>
      <c r="AF5" s="97"/>
      <c r="AG5" s="94">
        <v>120</v>
      </c>
      <c r="AH5" s="95">
        <f xml:space="preserve"> 9.81/100*83*47.8</f>
        <v>389.20193999999998</v>
      </c>
      <c r="AI5" s="94">
        <v>120</v>
      </c>
      <c r="AJ5" s="95">
        <f xml:space="preserve"> 9.81/100*83*-64.8</f>
        <v>-527.62103999999999</v>
      </c>
      <c r="AK5" s="94">
        <v>120</v>
      </c>
      <c r="AL5" s="95">
        <f xml:space="preserve"> 9.81/100*83*34.6</f>
        <v>281.72358000000003</v>
      </c>
      <c r="AM5" s="94">
        <v>120</v>
      </c>
      <c r="AN5" s="95">
        <f xml:space="preserve"> 9.81/100*83*87.16</f>
        <v>709.68286799999998</v>
      </c>
    </row>
    <row r="6" spans="1:40" x14ac:dyDescent="0.25">
      <c r="A6" s="69" t="s">
        <v>12</v>
      </c>
      <c r="B6" s="8" t="s">
        <v>63</v>
      </c>
      <c r="C6" s="18">
        <v>45</v>
      </c>
      <c r="D6" s="52">
        <f>75*9.81/100 * 21</f>
        <v>154.50749999999999</v>
      </c>
      <c r="E6" s="18">
        <v>45</v>
      </c>
      <c r="F6" s="52">
        <f>75*9.81/100*-44</f>
        <v>-323.73</v>
      </c>
      <c r="G6" s="18">
        <v>45</v>
      </c>
      <c r="H6" s="19">
        <f>75*9.81/100*16</f>
        <v>117.72</v>
      </c>
      <c r="I6" s="18">
        <f t="shared" si="0"/>
        <v>45</v>
      </c>
      <c r="J6" s="19">
        <f t="shared" si="1"/>
        <v>377.53367910194453</v>
      </c>
      <c r="K6" s="30"/>
      <c r="L6" s="30"/>
    </row>
    <row r="7" spans="1:40" ht="15.75" thickBot="1" x14ac:dyDescent="0.3">
      <c r="A7" s="70" t="s">
        <v>2</v>
      </c>
      <c r="B7" s="64">
        <v>1</v>
      </c>
      <c r="C7" s="79">
        <v>75</v>
      </c>
      <c r="D7" s="61">
        <f>75*9.81/100 * 34</f>
        <v>250.155</v>
      </c>
      <c r="E7" s="79">
        <v>75</v>
      </c>
      <c r="F7" s="61">
        <f>75*9.81/100*-74</f>
        <v>-544.45500000000004</v>
      </c>
      <c r="G7" s="79">
        <v>75</v>
      </c>
      <c r="H7" s="22">
        <f>75*9.81/100*25</f>
        <v>183.9375</v>
      </c>
      <c r="I7" s="79">
        <f t="shared" si="0"/>
        <v>75</v>
      </c>
      <c r="J7" s="22">
        <f t="shared" si="1"/>
        <v>626.77091106420221</v>
      </c>
      <c r="K7" s="30"/>
      <c r="L7" s="30"/>
    </row>
    <row r="8" spans="1:40" x14ac:dyDescent="0.25"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40" x14ac:dyDescent="0.25"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40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40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40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  <c r="AI12" s="88"/>
      <c r="AJ12" s="88"/>
      <c r="AK12" s="88"/>
    </row>
    <row r="13" spans="1:40" x14ac:dyDescent="0.25">
      <c r="C13" s="100"/>
      <c r="D13" s="30"/>
      <c r="E13" s="30"/>
      <c r="F13" s="30"/>
      <c r="G13" s="30"/>
      <c r="H13" s="30"/>
      <c r="I13" s="30"/>
      <c r="J13" s="30"/>
      <c r="K13" s="30"/>
      <c r="L13" s="30"/>
      <c r="AI13" s="88"/>
      <c r="AJ13" s="88"/>
      <c r="AK13" s="88"/>
    </row>
    <row r="14" spans="1:40" x14ac:dyDescent="0.25">
      <c r="C14" s="100"/>
      <c r="D14" s="30"/>
      <c r="E14" s="30"/>
      <c r="F14" s="30"/>
      <c r="G14" s="30"/>
      <c r="H14" s="30"/>
      <c r="I14" s="30"/>
      <c r="J14" s="30"/>
      <c r="K14" s="30"/>
      <c r="L14" s="30"/>
      <c r="AI14" s="88"/>
      <c r="AJ14" s="88"/>
      <c r="AK14" s="88"/>
    </row>
    <row r="15" spans="1:40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40" x14ac:dyDescent="0.25"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3:12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3:12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3:12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3:12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3:12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3:12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3:12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3:12" x14ac:dyDescent="0.25"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3:12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3:1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3:1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3:12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3:12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3:12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3:12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3:12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3:12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3:12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3:12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3:12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3:12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3:12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3:12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3:12" x14ac:dyDescent="0.25"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3:12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3:12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3:12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3:12" x14ac:dyDescent="0.25">
      <c r="C44" s="8"/>
      <c r="D44" s="8"/>
      <c r="E44" s="8"/>
      <c r="F44" s="8"/>
      <c r="G44" s="30"/>
      <c r="H44" s="30"/>
      <c r="I44" s="30"/>
      <c r="J44" s="30"/>
      <c r="K44" s="8"/>
      <c r="L44" s="8"/>
    </row>
    <row r="45" spans="3:12" x14ac:dyDescent="0.25">
      <c r="C45" s="8"/>
      <c r="D45" s="8"/>
      <c r="E45" s="8"/>
      <c r="F45" s="8"/>
      <c r="G45" s="30"/>
      <c r="H45" s="30"/>
      <c r="I45" s="30"/>
      <c r="J45" s="30"/>
      <c r="K45" s="8"/>
      <c r="L45" s="8"/>
    </row>
    <row r="46" spans="3:12" x14ac:dyDescent="0.25">
      <c r="C46" s="8"/>
      <c r="D46" s="8"/>
      <c r="E46" s="8"/>
      <c r="F46" s="8"/>
      <c r="G46" s="30"/>
      <c r="H46" s="30"/>
      <c r="I46" s="30"/>
      <c r="J46" s="30"/>
      <c r="K46" s="8"/>
      <c r="L46" s="8"/>
    </row>
    <row r="47" spans="3:12" x14ac:dyDescent="0.25">
      <c r="C47" s="8"/>
      <c r="D47" s="8"/>
      <c r="E47" s="8"/>
      <c r="F47" s="8"/>
      <c r="G47" s="30"/>
      <c r="H47" s="30"/>
      <c r="I47" s="30"/>
      <c r="J47" s="30"/>
      <c r="K47" s="8"/>
      <c r="L47" s="8"/>
    </row>
    <row r="48" spans="3:12" x14ac:dyDescent="0.25">
      <c r="C48" s="8"/>
      <c r="D48" s="8"/>
      <c r="E48" s="8"/>
      <c r="F48" s="8"/>
      <c r="G48" s="30"/>
      <c r="H48" s="30"/>
      <c r="I48" s="30"/>
      <c r="J48" s="30"/>
      <c r="K48" s="8"/>
      <c r="L48" s="8"/>
    </row>
    <row r="49" spans="3:12" x14ac:dyDescent="0.25">
      <c r="C49" s="8"/>
      <c r="D49" s="8"/>
      <c r="E49" s="8"/>
      <c r="F49" s="8"/>
      <c r="G49" s="30"/>
      <c r="H49" s="30"/>
      <c r="I49" s="30"/>
      <c r="J49" s="30"/>
      <c r="K49" s="8"/>
      <c r="L49" s="8"/>
    </row>
    <row r="50" spans="3:12" x14ac:dyDescent="0.25">
      <c r="C50" s="8"/>
      <c r="D50" s="8"/>
      <c r="E50" s="8"/>
      <c r="F50" s="8"/>
      <c r="G50" s="30"/>
      <c r="H50" s="30"/>
      <c r="I50" s="30"/>
      <c r="J50" s="30"/>
      <c r="K50" s="8"/>
      <c r="L50" s="8"/>
    </row>
    <row r="51" spans="3:12" x14ac:dyDescent="0.25">
      <c r="C51" s="8"/>
      <c r="D51" s="8"/>
      <c r="E51" s="8"/>
      <c r="F51" s="8"/>
      <c r="G51" s="30"/>
      <c r="H51" s="30"/>
      <c r="I51" s="30"/>
      <c r="J51" s="30"/>
      <c r="K51" s="8"/>
      <c r="L51" s="8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C6" sqref="C6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55</v>
      </c>
      <c r="D1" s="6"/>
      <c r="E1" s="6"/>
      <c r="F1" s="6"/>
      <c r="G1" s="6"/>
      <c r="H1" s="6"/>
      <c r="I1" s="31" t="s">
        <v>56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</row>
    <row r="3" spans="1:14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53" t="s">
        <v>5</v>
      </c>
      <c r="L3" s="54" t="s">
        <v>7</v>
      </c>
      <c r="M3" s="8" t="s">
        <v>5</v>
      </c>
      <c r="N3" s="12" t="s">
        <v>8</v>
      </c>
    </row>
    <row r="4" spans="1:14" ht="15.75" thickBot="1" x14ac:dyDescent="0.3">
      <c r="A4" s="4" t="s">
        <v>2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11</v>
      </c>
      <c r="B5" s="80" t="s">
        <v>4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12</v>
      </c>
      <c r="B6" s="12" t="s">
        <v>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2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H15" sqref="H15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48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13</v>
      </c>
      <c r="D2" s="32"/>
      <c r="E2" s="59" t="s">
        <v>14</v>
      </c>
      <c r="F2" s="58"/>
      <c r="G2" s="59" t="s">
        <v>15</v>
      </c>
      <c r="H2" s="58"/>
      <c r="I2" s="59" t="s">
        <v>16</v>
      </c>
      <c r="J2" s="58"/>
      <c r="K2" s="59" t="s">
        <v>17</v>
      </c>
      <c r="L2" s="58"/>
      <c r="M2" s="59" t="s">
        <v>18</v>
      </c>
      <c r="N2" s="58"/>
      <c r="O2" s="59" t="s">
        <v>19</v>
      </c>
      <c r="P2" s="58"/>
      <c r="Q2" s="59" t="s">
        <v>20</v>
      </c>
      <c r="R2" s="58"/>
      <c r="S2" s="59" t="s">
        <v>21</v>
      </c>
      <c r="T2" s="58"/>
      <c r="U2" s="59" t="s">
        <v>22</v>
      </c>
      <c r="V2" s="58"/>
      <c r="W2" s="59" t="s">
        <v>23</v>
      </c>
      <c r="X2" s="58"/>
      <c r="Y2" s="59" t="s">
        <v>24</v>
      </c>
      <c r="Z2" s="58"/>
      <c r="AA2" s="59" t="s">
        <v>25</v>
      </c>
      <c r="AB2" s="58"/>
      <c r="AC2" s="59" t="s">
        <v>26</v>
      </c>
      <c r="AD2" s="58"/>
      <c r="AE2" s="31" t="s">
        <v>27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28</v>
      </c>
      <c r="E3" s="59" t="s">
        <v>3</v>
      </c>
      <c r="F3" s="58" t="s">
        <v>28</v>
      </c>
      <c r="G3" s="59" t="s">
        <v>3</v>
      </c>
      <c r="H3" s="58" t="s">
        <v>28</v>
      </c>
      <c r="I3" s="59" t="s">
        <v>3</v>
      </c>
      <c r="J3" s="58" t="s">
        <v>28</v>
      </c>
      <c r="K3" s="59" t="s">
        <v>3</v>
      </c>
      <c r="L3" s="58" t="s">
        <v>28</v>
      </c>
      <c r="M3" s="59" t="s">
        <v>3</v>
      </c>
      <c r="N3" s="58" t="s">
        <v>28</v>
      </c>
      <c r="O3" s="59" t="s">
        <v>3</v>
      </c>
      <c r="P3" s="58" t="s">
        <v>28</v>
      </c>
      <c r="Q3" s="59" t="s">
        <v>3</v>
      </c>
      <c r="R3" s="58" t="s">
        <v>28</v>
      </c>
      <c r="S3" s="59" t="s">
        <v>3</v>
      </c>
      <c r="T3" s="58" t="s">
        <v>28</v>
      </c>
      <c r="U3" s="59" t="s">
        <v>3</v>
      </c>
      <c r="V3" s="58" t="s">
        <v>28</v>
      </c>
      <c r="W3" s="59" t="s">
        <v>3</v>
      </c>
      <c r="X3" s="58" t="s">
        <v>28</v>
      </c>
      <c r="Y3" s="59" t="s">
        <v>3</v>
      </c>
      <c r="Z3" s="58" t="s">
        <v>28</v>
      </c>
      <c r="AA3" s="59" t="s">
        <v>3</v>
      </c>
      <c r="AB3" s="58" t="s">
        <v>28</v>
      </c>
      <c r="AC3" s="59" t="s">
        <v>3</v>
      </c>
      <c r="AD3" s="58" t="s">
        <v>28</v>
      </c>
      <c r="AE3" s="31" t="s">
        <v>3</v>
      </c>
      <c r="AF3" s="33" t="s">
        <v>28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29</v>
      </c>
      <c r="E4" s="47" t="s">
        <v>5</v>
      </c>
      <c r="F4" s="57" t="s">
        <v>29</v>
      </c>
      <c r="G4" s="47" t="s">
        <v>5</v>
      </c>
      <c r="H4" s="57" t="s">
        <v>29</v>
      </c>
      <c r="I4" s="47" t="s">
        <v>5</v>
      </c>
      <c r="J4" s="57" t="s">
        <v>29</v>
      </c>
      <c r="K4" s="47" t="s">
        <v>5</v>
      </c>
      <c r="L4" s="57" t="s">
        <v>29</v>
      </c>
      <c r="M4" s="47" t="s">
        <v>5</v>
      </c>
      <c r="N4" s="57" t="s">
        <v>29</v>
      </c>
      <c r="O4" s="47" t="s">
        <v>5</v>
      </c>
      <c r="P4" s="57" t="s">
        <v>29</v>
      </c>
      <c r="Q4" s="47" t="s">
        <v>5</v>
      </c>
      <c r="R4" s="57" t="s">
        <v>29</v>
      </c>
      <c r="S4" s="47" t="s">
        <v>5</v>
      </c>
      <c r="T4" s="57" t="s">
        <v>29</v>
      </c>
      <c r="U4" s="47" t="s">
        <v>5</v>
      </c>
      <c r="V4" s="57" t="s">
        <v>29</v>
      </c>
      <c r="W4" s="47" t="s">
        <v>5</v>
      </c>
      <c r="X4" s="57" t="s">
        <v>29</v>
      </c>
      <c r="Y4" s="47" t="s">
        <v>5</v>
      </c>
      <c r="Z4" s="57" t="s">
        <v>29</v>
      </c>
      <c r="AA4" s="47" t="s">
        <v>5</v>
      </c>
      <c r="AB4" s="57" t="s">
        <v>29</v>
      </c>
      <c r="AC4" s="47" t="s">
        <v>5</v>
      </c>
      <c r="AD4" s="57" t="s">
        <v>29</v>
      </c>
      <c r="AE4" s="20" t="s">
        <v>5</v>
      </c>
      <c r="AF4" s="37" t="s">
        <v>29</v>
      </c>
    </row>
    <row r="5" spans="1:32" ht="19.5" thickBot="1" x14ac:dyDescent="0.35">
      <c r="A5" s="27" t="s">
        <v>11</v>
      </c>
      <c r="B5" s="62" t="s">
        <v>28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30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2024-01-02T17:17:03Z</dcterms:modified>
</cp:coreProperties>
</file>