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Library/Mobile Documents/com~apple~CloudDocs/R Working Directory/scuc-data-analysis/data/"/>
    </mc:Choice>
  </mc:AlternateContent>
  <xr:revisionPtr revIDLastSave="0" documentId="13_ncr:1_{10D0C7DA-E4FA-A941-82D6-944AA885C12A}" xr6:coauthVersionLast="47" xr6:coauthVersionMax="47" xr10:uidLastSave="{00000000-0000-0000-0000-000000000000}"/>
  <bookViews>
    <workbookView xWindow="0" yWindow="500" windowWidth="32000" windowHeight="17500" xr2:uid="{571C89DC-EB47-ED4A-B998-17E5B079E322}"/>
  </bookViews>
  <sheets>
    <sheet name="tea snapshots 2017-2021 " sheetId="2" r:id="rId1"/>
    <sheet name="Op Exp per Pupil 2017-21   XmR " sheetId="3" r:id="rId2"/>
  </sheets>
  <definedNames>
    <definedName name="_xlnm.Print_Area" localSheetId="1">'Op Exp per Pupil 2017-21   XmR '!$C$1:$R$36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K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3" i="3"/>
  <c r="K4" i="3" s="1"/>
  <c r="J4" i="3"/>
  <c r="K5" i="3" s="1"/>
  <c r="J5" i="3"/>
  <c r="K6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O25" i="3" l="1"/>
  <c r="O2" i="3"/>
  <c r="O19" i="3"/>
  <c r="O13" i="3"/>
  <c r="O24" i="3"/>
  <c r="O18" i="3"/>
  <c r="O12" i="3"/>
  <c r="O6" i="3"/>
  <c r="O7" i="3"/>
  <c r="O23" i="3"/>
  <c r="O17" i="3"/>
  <c r="O11" i="3"/>
  <c r="O5" i="3"/>
  <c r="O22" i="3"/>
  <c r="O16" i="3"/>
  <c r="O10" i="3"/>
  <c r="O4" i="3"/>
  <c r="O21" i="3"/>
  <c r="O15" i="3"/>
  <c r="O9" i="3"/>
  <c r="O3" i="3"/>
  <c r="O26" i="3"/>
  <c r="O20" i="3"/>
  <c r="O14" i="3"/>
  <c r="O8" i="3"/>
  <c r="H14" i="3" l="1"/>
  <c r="I14" i="3"/>
  <c r="H21" i="3"/>
  <c r="I21" i="3"/>
  <c r="H11" i="3"/>
  <c r="I11" i="3"/>
  <c r="H18" i="3"/>
  <c r="I18" i="3"/>
  <c r="H24" i="3"/>
  <c r="I24" i="3"/>
  <c r="H26" i="3"/>
  <c r="I26" i="3"/>
  <c r="H4" i="3"/>
  <c r="I4" i="3"/>
  <c r="H10" i="3"/>
  <c r="I10" i="3"/>
  <c r="H3" i="3"/>
  <c r="I3" i="3"/>
  <c r="H16" i="3"/>
  <c r="I16" i="3"/>
  <c r="H7" i="3"/>
  <c r="I7" i="3"/>
  <c r="H19" i="3"/>
  <c r="I19" i="3"/>
  <c r="H17" i="3"/>
  <c r="I17" i="3"/>
  <c r="H13" i="3"/>
  <c r="I13" i="3"/>
  <c r="H9" i="3"/>
  <c r="I9" i="3"/>
  <c r="H22" i="3"/>
  <c r="I22" i="3"/>
  <c r="H6" i="3"/>
  <c r="I6" i="3"/>
  <c r="H2" i="3"/>
  <c r="I2" i="3"/>
  <c r="H20" i="3"/>
  <c r="I20" i="3"/>
  <c r="H23" i="3"/>
  <c r="I23" i="3"/>
  <c r="H8" i="3"/>
  <c r="I8" i="3"/>
  <c r="H15" i="3"/>
  <c r="I15" i="3"/>
  <c r="H5" i="3"/>
  <c r="I5" i="3"/>
  <c r="H12" i="3"/>
  <c r="I12" i="3"/>
  <c r="H25" i="3"/>
  <c r="I25" i="3"/>
  <c r="E18" i="3"/>
  <c r="G18" i="3"/>
  <c r="E24" i="3"/>
  <c r="G24" i="3"/>
  <c r="E14" i="3"/>
  <c r="G14" i="3"/>
  <c r="E17" i="3"/>
  <c r="G17" i="3"/>
  <c r="E26" i="3"/>
  <c r="G26" i="3"/>
  <c r="E10" i="3"/>
  <c r="G10" i="3"/>
  <c r="E23" i="3"/>
  <c r="G23" i="3"/>
  <c r="E13" i="3"/>
  <c r="G13" i="3"/>
  <c r="E3" i="3"/>
  <c r="G3" i="3"/>
  <c r="E16" i="3"/>
  <c r="G16" i="3"/>
  <c r="E7" i="3"/>
  <c r="G7" i="3"/>
  <c r="E19" i="3"/>
  <c r="G19" i="3"/>
  <c r="E11" i="3"/>
  <c r="G11" i="3"/>
  <c r="E20" i="3"/>
  <c r="G20" i="3"/>
  <c r="E22" i="3"/>
  <c r="G22" i="3"/>
  <c r="E6" i="3"/>
  <c r="G6" i="3"/>
  <c r="E2" i="3"/>
  <c r="G2" i="3"/>
  <c r="E21" i="3"/>
  <c r="G21" i="3"/>
  <c r="E4" i="3"/>
  <c r="G4" i="3"/>
  <c r="E9" i="3"/>
  <c r="G9" i="3"/>
  <c r="E8" i="3"/>
  <c r="G8" i="3"/>
  <c r="E15" i="3"/>
  <c r="G15" i="3"/>
  <c r="E5" i="3"/>
  <c r="G5" i="3"/>
  <c r="E12" i="3"/>
  <c r="G12" i="3"/>
  <c r="E25" i="3"/>
  <c r="G25" i="3"/>
  <c r="C11" i="3"/>
  <c r="D11" i="3"/>
  <c r="C18" i="3"/>
  <c r="D18" i="3"/>
  <c r="C24" i="3"/>
  <c r="D24" i="3"/>
  <c r="C26" i="3"/>
  <c r="D26" i="3"/>
  <c r="C13" i="3"/>
  <c r="D13" i="3"/>
  <c r="C20" i="3"/>
  <c r="D20" i="3"/>
  <c r="C3" i="3"/>
  <c r="D3" i="3"/>
  <c r="C16" i="3"/>
  <c r="D16" i="3"/>
  <c r="C7" i="3"/>
  <c r="D7" i="3"/>
  <c r="C19" i="3"/>
  <c r="D19" i="3"/>
  <c r="C14" i="3"/>
  <c r="D14" i="3"/>
  <c r="C17" i="3"/>
  <c r="D17" i="3"/>
  <c r="C10" i="3"/>
  <c r="D10" i="3"/>
  <c r="C9" i="3"/>
  <c r="D9" i="3"/>
  <c r="C22" i="3"/>
  <c r="D22" i="3"/>
  <c r="C6" i="3"/>
  <c r="D6" i="3"/>
  <c r="C2" i="3"/>
  <c r="D2" i="3"/>
  <c r="C21" i="3"/>
  <c r="D21" i="3"/>
  <c r="C4" i="3"/>
  <c r="D4" i="3"/>
  <c r="C23" i="3"/>
  <c r="D23" i="3"/>
  <c r="C8" i="3"/>
  <c r="D8" i="3"/>
  <c r="C15" i="3"/>
  <c r="D15" i="3"/>
  <c r="C5" i="3"/>
  <c r="D5" i="3"/>
  <c r="C12" i="3"/>
  <c r="D12" i="3"/>
  <c r="C25" i="3"/>
  <c r="D25" i="3"/>
  <c r="L11" i="3"/>
  <c r="Q11" i="3" s="1"/>
  <c r="L18" i="3"/>
  <c r="M18" i="3" s="1"/>
  <c r="L24" i="3"/>
  <c r="M24" i="3" s="1"/>
  <c r="L14" i="3"/>
  <c r="Q14" i="3" s="1"/>
  <c r="L26" i="3"/>
  <c r="M26" i="3" s="1"/>
  <c r="L10" i="3"/>
  <c r="M10" i="3" s="1"/>
  <c r="L23" i="3"/>
  <c r="Q23" i="3" s="1"/>
  <c r="L13" i="3"/>
  <c r="Q13" i="3" s="1"/>
  <c r="L21" i="3"/>
  <c r="Q21" i="3" s="1"/>
  <c r="L4" i="3"/>
  <c r="Q4" i="3" s="1"/>
  <c r="L3" i="3"/>
  <c r="M3" i="3" s="1"/>
  <c r="L16" i="3"/>
  <c r="M16" i="3" s="1"/>
  <c r="L7" i="3"/>
  <c r="Q7" i="3" s="1"/>
  <c r="L19" i="3"/>
  <c r="N19" i="3" s="1"/>
  <c r="L17" i="3"/>
  <c r="N17" i="3" s="1"/>
  <c r="L9" i="3"/>
  <c r="Q9" i="3" s="1"/>
  <c r="L22" i="3"/>
  <c r="N22" i="3" s="1"/>
  <c r="L6" i="3"/>
  <c r="M6" i="3" s="1"/>
  <c r="L20" i="3"/>
  <c r="N20" i="3" s="1"/>
  <c r="L8" i="3"/>
  <c r="M8" i="3" s="1"/>
  <c r="L15" i="3"/>
  <c r="Q15" i="3" s="1"/>
  <c r="L5" i="3"/>
  <c r="Q5" i="3" s="1"/>
  <c r="L12" i="3"/>
  <c r="M12" i="3" s="1"/>
  <c r="L25" i="3"/>
  <c r="M25" i="3" s="1"/>
  <c r="P4" i="3" l="1"/>
  <c r="P7" i="3"/>
  <c r="P5" i="3"/>
  <c r="P11" i="3"/>
  <c r="P21" i="3"/>
  <c r="P10" i="3"/>
  <c r="P20" i="3"/>
  <c r="M11" i="3"/>
  <c r="P17" i="3"/>
  <c r="N9" i="3"/>
  <c r="M9" i="3"/>
  <c r="M20" i="3"/>
  <c r="P15" i="3"/>
  <c r="N18" i="3"/>
  <c r="P25" i="3"/>
  <c r="P9" i="3"/>
  <c r="P24" i="3"/>
  <c r="M4" i="3"/>
  <c r="N3" i="3"/>
  <c r="P16" i="3"/>
  <c r="P14" i="3"/>
  <c r="N23" i="3"/>
  <c r="M23" i="3"/>
  <c r="N4" i="3"/>
  <c r="P6" i="3"/>
  <c r="P23" i="3"/>
  <c r="Q3" i="3"/>
  <c r="N13" i="3"/>
  <c r="Q20" i="3"/>
  <c r="N12" i="3"/>
  <c r="N7" i="3"/>
  <c r="Q12" i="3"/>
  <c r="N5" i="3"/>
  <c r="M5" i="3"/>
  <c r="M7" i="3"/>
  <c r="Q26" i="3"/>
  <c r="M19" i="3"/>
  <c r="N14" i="3"/>
  <c r="M13" i="3"/>
  <c r="M14" i="3"/>
  <c r="N26" i="3"/>
  <c r="N8" i="3"/>
  <c r="M22" i="3"/>
  <c r="N11" i="3"/>
  <c r="P12" i="3"/>
  <c r="P8" i="3"/>
  <c r="P22" i="3"/>
  <c r="P19" i="3"/>
  <c r="P3" i="3"/>
  <c r="P13" i="3"/>
  <c r="P26" i="3"/>
  <c r="P18" i="3"/>
  <c r="Q22" i="3"/>
  <c r="Q25" i="3"/>
  <c r="Q6" i="3"/>
  <c r="Q16" i="3"/>
  <c r="Q24" i="3"/>
  <c r="N24" i="3"/>
  <c r="Q18" i="3"/>
  <c r="N15" i="3"/>
  <c r="M15" i="3"/>
  <c r="N21" i="3"/>
  <c r="Q17" i="3"/>
  <c r="M21" i="3"/>
  <c r="Q8" i="3"/>
  <c r="Q19" i="3"/>
  <c r="N25" i="3"/>
  <c r="N16" i="3"/>
  <c r="Q10" i="3"/>
  <c r="M17" i="3"/>
  <c r="N6" i="3"/>
  <c r="N10" i="3"/>
</calcChain>
</file>

<file path=xl/sharedStrings.xml><?xml version="1.0" encoding="utf-8"?>
<sst xmlns="http://schemas.openxmlformats.org/spreadsheetml/2006/main" count="205" uniqueCount="141">
  <si>
    <t>Year</t>
  </si>
  <si>
    <t>Fund Balance</t>
  </si>
  <si>
    <t xml:space="preserve">Tot  Exp  </t>
  </si>
  <si>
    <t xml:space="preserve">  Op Exp </t>
  </si>
  <si>
    <t xml:space="preserve">  Op Exp  Per Pupil</t>
  </si>
  <si>
    <t>Instruct Prop</t>
  </si>
  <si>
    <t>Central Admin Prop</t>
  </si>
  <si>
    <t>School Leadership Prop</t>
  </si>
  <si>
    <t>Plant Svs Prop</t>
  </si>
  <si>
    <t>Other Op Prop</t>
  </si>
  <si>
    <t xml:space="preserve">  Instruct Exp </t>
  </si>
  <si>
    <t xml:space="preserve"> Instruct Exp  Per Pupil</t>
  </si>
  <si>
    <t>Basic Ed Svs Prop</t>
  </si>
  <si>
    <t>SPED Prop</t>
  </si>
  <si>
    <t>State Compensatory Ed Prop</t>
  </si>
  <si>
    <t>Bi-ESL Ed Prop</t>
  </si>
  <si>
    <t>CTE Prop</t>
  </si>
  <si>
    <t>G&amp;T Ed Prop</t>
  </si>
  <si>
    <t>Athletics-Related Activities Prop</t>
  </si>
  <si>
    <t>High School Allotment Prop</t>
  </si>
  <si>
    <t>Prekinder Prop</t>
  </si>
  <si>
    <t>Un-Allocated Prop</t>
  </si>
  <si>
    <t>Taxable Value Per Pupil (Prior Tax Year)</t>
  </si>
  <si>
    <t>Local Adopted Tax Rate (Prior Tax Year)</t>
  </si>
  <si>
    <t xml:space="preserve"> Op and Other Rev </t>
  </si>
  <si>
    <t xml:space="preserve"> Op and Other Rev Per Pupil</t>
  </si>
  <si>
    <t xml:space="preserve"> Op Rev </t>
  </si>
  <si>
    <t>State Rev Prop</t>
  </si>
  <si>
    <t>Local and Other Rev Prop</t>
  </si>
  <si>
    <t>Fed Rev Prop</t>
  </si>
  <si>
    <t xml:space="preserve"> Other Rev</t>
  </si>
  <si>
    <t>Teachers 5 or Fewer Yrs of Exp Prop</t>
  </si>
  <si>
    <t>Teachers Avg Yrs of Exp</t>
  </si>
  <si>
    <t>Teachers With Adv Degrees Prop</t>
  </si>
  <si>
    <t>Teacher Turnover Prop</t>
  </si>
  <si>
    <t>Teachers African Amer Prop</t>
  </si>
  <si>
    <t>Teachers Hispanic Prop</t>
  </si>
  <si>
    <t>Teachers White Prop</t>
  </si>
  <si>
    <t>Teachers Amer Indian Prop</t>
  </si>
  <si>
    <t>Teachers Asian Prop</t>
  </si>
  <si>
    <t>Teachers Pac Isl Prop</t>
  </si>
  <si>
    <t>Teachers Two or More Races Prop</t>
  </si>
  <si>
    <t>Teachers Reg Ed Prop</t>
  </si>
  <si>
    <t>Teachers SPED Prop</t>
  </si>
  <si>
    <t>Teachers Compensatory Ed Prop</t>
  </si>
  <si>
    <t>Teachers Bi-ESL Ed  Prop</t>
  </si>
  <si>
    <t>Teachers CTE Prop</t>
  </si>
  <si>
    <t>Teachers Other Ed (Includes G &amp; T) Prop</t>
  </si>
  <si>
    <t xml:space="preserve"> Teacher Cnt</t>
  </si>
  <si>
    <t>Central Admin Sal-Prop</t>
  </si>
  <si>
    <t>Campus Admin  Sal-Prop</t>
  </si>
  <si>
    <t>Prof Support Staff  Sal-Prop</t>
  </si>
  <si>
    <t>Teachers Sal-Prop</t>
  </si>
  <si>
    <t>Educ Aides Sal-Prop</t>
  </si>
  <si>
    <t>Aux  Sal-Prop</t>
  </si>
  <si>
    <t>Avg Central Admin  Sal</t>
  </si>
  <si>
    <t>Avg Campus Admin  Sal</t>
  </si>
  <si>
    <t>Avg Prof Support Staff Sal</t>
  </si>
  <si>
    <t>Avg Teacher Sal</t>
  </si>
  <si>
    <t>Minority Sal Prop</t>
  </si>
  <si>
    <t xml:space="preserve"> Students Per  Staff</t>
  </si>
  <si>
    <t xml:space="preserve"> Students Per Teacher</t>
  </si>
  <si>
    <t xml:space="preserve"> Staff Cnt</t>
  </si>
  <si>
    <t>SAT-ACT - Tested</t>
  </si>
  <si>
    <t>SAT-ACT - At or Above Criterion</t>
  </si>
  <si>
    <t>SAT - Avg Score</t>
  </si>
  <si>
    <t>ACT - Avg Score</t>
  </si>
  <si>
    <t>Attend Rate</t>
  </si>
  <si>
    <t xml:space="preserve">Annual Dropout Rate Gr. 9-12 </t>
  </si>
  <si>
    <t>4-Year Long Grad Rate (Class of 2017)</t>
  </si>
  <si>
    <t>5-Year Long Grad Rate (Class of 2016)</t>
  </si>
  <si>
    <t>6-Year Long Grad Rate (Class of 2015)</t>
  </si>
  <si>
    <t>Annual Grad Cnt</t>
  </si>
  <si>
    <t>Annual RHSP-DAP-FHSP-E-FHSP-DLA Grad Cnt</t>
  </si>
  <si>
    <t>Ethnicity Prop African Amer</t>
  </si>
  <si>
    <t>Ethnicity Prop Hispanic</t>
  </si>
  <si>
    <t>Ethnicity Prop White</t>
  </si>
  <si>
    <t>Ethnicity Prop Amer Indian</t>
  </si>
  <si>
    <t>Ethnicity Prop Asian</t>
  </si>
  <si>
    <t>Ethnicity Prop Pac Isl</t>
  </si>
  <si>
    <t>Ethnicity Prop Two or More Races</t>
  </si>
  <si>
    <t>Enrollment Cnt</t>
  </si>
  <si>
    <t>Students Econ Disadvantaged</t>
  </si>
  <si>
    <t>Students Eng Learners (EL)</t>
  </si>
  <si>
    <t>Students SPED</t>
  </si>
  <si>
    <t>Students Bi-ESL Educ</t>
  </si>
  <si>
    <t>Students CTE</t>
  </si>
  <si>
    <t>Students G&amp;T Educ</t>
  </si>
  <si>
    <t>Approach_African Amer</t>
  </si>
  <si>
    <t>Approach_Hispanic</t>
  </si>
  <si>
    <t>Approach_White</t>
  </si>
  <si>
    <t>Approach_Asian</t>
  </si>
  <si>
    <t>Approach_Pac Isl</t>
  </si>
  <si>
    <t>Approach_Two or More Races</t>
  </si>
  <si>
    <t>Approach_Econ Disadv</t>
  </si>
  <si>
    <t>Mts_African Amer</t>
  </si>
  <si>
    <t>Mts_Hispanic</t>
  </si>
  <si>
    <t>Mts_White</t>
  </si>
  <si>
    <t>Mts_Amer Indian</t>
  </si>
  <si>
    <t>Mts_Asian</t>
  </si>
  <si>
    <t>Mts_Pac Isl</t>
  </si>
  <si>
    <t>Mts_Two or More Races</t>
  </si>
  <si>
    <t>Mts_Econ Disadv</t>
  </si>
  <si>
    <t>Masters_African Amer</t>
  </si>
  <si>
    <t>Masters_Hispanic</t>
  </si>
  <si>
    <t>Masters_White</t>
  </si>
  <si>
    <t>Masters_Amer Indian</t>
  </si>
  <si>
    <t>Masters_Asian</t>
  </si>
  <si>
    <t>Masters_Pac Isl</t>
  </si>
  <si>
    <t>Masters_Two or More Races</t>
  </si>
  <si>
    <t>Masters_Econ Disadv</t>
  </si>
  <si>
    <t>Approach_All Subjects</t>
  </si>
  <si>
    <t>Approach_ELA Reading</t>
  </si>
  <si>
    <t>Approach_Writing</t>
  </si>
  <si>
    <t>Approach_Science</t>
  </si>
  <si>
    <t>Approach_Soc Stud</t>
  </si>
  <si>
    <t>Mts_All Subjects</t>
  </si>
  <si>
    <t>Mts_ELA Reading</t>
  </si>
  <si>
    <t>Mts_Writing</t>
  </si>
  <si>
    <t>Mts_Science</t>
  </si>
  <si>
    <t>Mts_Soc Stud</t>
  </si>
  <si>
    <t>Masters_All Subjects</t>
  </si>
  <si>
    <t>Masters_ELA Reading</t>
  </si>
  <si>
    <t>Masters_Writing</t>
  </si>
  <si>
    <t>Masters_Science</t>
  </si>
  <si>
    <t>Masters_Soc Stud</t>
  </si>
  <si>
    <t>NA</t>
  </si>
  <si>
    <t>Approach_Amer Indian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</si>
  <si>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</si>
  <si>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</si>
  <si>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</si>
  <si>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</si>
  <si>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</si>
  <si>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</si>
  <si>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</si>
  <si>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</si>
  <si>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</si>
  <si>
    <t>All_Grades_Approach_Math</t>
  </si>
  <si>
    <t>All-Grades_Mts_Math</t>
  </si>
  <si>
    <t>All_Grades_Masters_Math</t>
  </si>
  <si>
    <t>*  THESE ARE DISTRICT-WIDE NUMBERS COVERING ALL GRADE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</si>
</sst>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"/>
  </numFmts>
  <fonts count="4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1" applyNumberFormat="1" applyFont="1" applyAlignment="1">
      <alignment wrapText="1"/>
    </xf>
    <xf numFmtId="164" fontId="0" fillId="0" borderId="0" xfId="0" applyNumberFormat="1" applyAlignment="1">
      <alignment horizontal="center" wrapText="1"/>
    </xf>
    <xf numFmtId="165" fontId="2" fillId="0" borderId="0" xfId="1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6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6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wrapText="1"/>
    </xf>
    <xf numFmtId="1" fontId="2" fillId="0" borderId="0" xfId="1" applyNumberFormat="1" applyFont="1" applyAlignment="1">
      <alignment horizontal="center" wrapText="1"/>
    </xf>
    <xf numFmtId="1" fontId="0" fillId="0" borderId="0" xfId="1" applyNumberFormat="1" applyFont="1" applyAlignment="1">
      <alignment horizontal="center" wrapText="1"/>
    </xf>
    <xf numFmtId="1" fontId="3" fillId="0" borderId="1" xfId="0" applyNumberFormat="1" applyFont="1" applyBorder="1"/>
    <xf numFmtId="1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Op Exp Per Pupil 2017-2021 -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Exp per Pupil 2017-21  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'!$K$2:$K$6</c:f>
              <c:numCache>
                <c:formatCode>0</c:formatCode>
                <c:ptCount val="5"/>
                <c:pt idx="1">
                  <c:v>159</c:v>
                </c:pt>
                <c:pt idx="2">
                  <c:v>100</c:v>
                </c:pt>
                <c:pt idx="3">
                  <c:v>279</c:v>
                </c:pt>
                <c:pt idx="4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2E44-A71F-87520FA005E7}"/>
            </c:ext>
          </c:extLst>
        </c:ser>
        <c:ser>
          <c:idx val="1"/>
          <c:order val="1"/>
          <c:tx>
            <c:strRef>
              <c:f>'Op Exp per Pupil 2017-21  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BB1-2E44-A71F-87520FA005E7}"/>
                </c:ext>
              </c:extLst>
            </c:dLbl>
            <c:dLbl>
              <c:idx val="3"/>
              <c:layout>
                <c:manualLayout>
                  <c:x val="-1.4626218913958438E-2"/>
                  <c:y val="-2.01793707722629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B1-2E44-A71F-87520FA0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'!$L$2:$L$6</c:f>
              <c:numCache>
                <c:formatCode>0</c:formatCode>
                <c:ptCount val="5"/>
                <c:pt idx="1">
                  <c:v>703.22174999999993</c:v>
                </c:pt>
                <c:pt idx="2">
                  <c:v>703.22174999999993</c:v>
                </c:pt>
                <c:pt idx="3">
                  <c:v>703.22174999999993</c:v>
                </c:pt>
                <c:pt idx="4">
                  <c:v>703.22174999999993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1-2E44-A71F-87520FA005E7}"/>
            </c:ext>
          </c:extLst>
        </c:ser>
        <c:ser>
          <c:idx val="2"/>
          <c:order val="2"/>
          <c:tx>
            <c:strRef>
              <c:f>'Op Exp per Pupil 2017-21  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'!$M$2:$M$6</c:f>
              <c:numCache>
                <c:formatCode>0</c:formatCode>
                <c:ptCount val="5"/>
                <c:pt idx="1">
                  <c:v>540.56449999999995</c:v>
                </c:pt>
                <c:pt idx="2">
                  <c:v>540.56449999999995</c:v>
                </c:pt>
                <c:pt idx="3">
                  <c:v>540.56449999999995</c:v>
                </c:pt>
                <c:pt idx="4">
                  <c:v>540.56449999999995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1-2E44-A71F-87520FA005E7}"/>
            </c:ext>
          </c:extLst>
        </c:ser>
        <c:ser>
          <c:idx val="3"/>
          <c:order val="3"/>
          <c:tx>
            <c:strRef>
              <c:f>'Op Exp per Pupil 2017-21  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'!$N$2:$N$6</c:f>
              <c:numCache>
                <c:formatCode>0</c:formatCode>
                <c:ptCount val="5"/>
                <c:pt idx="1">
                  <c:v>377.90724999999998</c:v>
                </c:pt>
                <c:pt idx="2">
                  <c:v>377.90724999999998</c:v>
                </c:pt>
                <c:pt idx="3">
                  <c:v>377.90724999999998</c:v>
                </c:pt>
                <c:pt idx="4">
                  <c:v>377.90724999999998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1-2E44-A71F-87520FA005E7}"/>
            </c:ext>
          </c:extLst>
        </c:ser>
        <c:ser>
          <c:idx val="4"/>
          <c:order val="4"/>
          <c:tx>
            <c:strRef>
              <c:f>'Op Exp per Pupil 2017-21  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8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BB1-2E44-A71F-87520FA005E7}"/>
                </c:ext>
              </c:extLst>
            </c:dLbl>
            <c:dLbl>
              <c:idx val="3"/>
              <c:layout>
                <c:manualLayout>
                  <c:x val="-1.4626218913958438E-2"/>
                  <c:y val="-2.0179370772262856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B1-2E44-A71F-87520FA0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'!$O$2:$O$6</c:f>
              <c:numCache>
                <c:formatCode>0</c:formatCode>
                <c:ptCount val="5"/>
                <c:pt idx="0">
                  <c:v>215.25</c:v>
                </c:pt>
                <c:pt idx="1">
                  <c:v>215.25</c:v>
                </c:pt>
                <c:pt idx="2">
                  <c:v>215.25</c:v>
                </c:pt>
                <c:pt idx="3">
                  <c:v>215.25</c:v>
                </c:pt>
                <c:pt idx="4">
                  <c:v>215.25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B1-2E44-A71F-87520FA005E7}"/>
            </c:ext>
          </c:extLst>
        </c:ser>
        <c:ser>
          <c:idx val="5"/>
          <c:order val="5"/>
          <c:tx>
            <c:strRef>
              <c:f>'Op Exp per Pupil 2017-21  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'!$P$2:$P$6</c:f>
              <c:numCache>
                <c:formatCode>0</c:formatCode>
                <c:ptCount val="5"/>
                <c:pt idx="1">
                  <c:v>52.592750000000024</c:v>
                </c:pt>
                <c:pt idx="2">
                  <c:v>52.592750000000024</c:v>
                </c:pt>
                <c:pt idx="3">
                  <c:v>52.592750000000024</c:v>
                </c:pt>
                <c:pt idx="4">
                  <c:v>52.592750000000024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B1-2E44-A71F-87520FA005E7}"/>
            </c:ext>
          </c:extLst>
        </c:ser>
        <c:ser>
          <c:idx val="6"/>
          <c:order val="6"/>
          <c:tx>
            <c:strRef>
              <c:f>'Op Exp per Pupil 2017-21  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'!$Q$2:$Q$6</c:f>
              <c:numCache>
                <c:formatCode>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B1-2E44-A71F-87520FA005E7}"/>
            </c:ext>
          </c:extLst>
        </c:ser>
        <c:ser>
          <c:idx val="7"/>
          <c:order val="7"/>
          <c:tx>
            <c:strRef>
              <c:f>'Op Exp per Pupil 2017-21  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'!$R$2:$R$6</c:f>
              <c:numCache>
                <c:formatCode>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B1-2E44-A71F-87520FA0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51743"/>
        <c:axId val="1572754703"/>
      </c:lineChart>
      <c:catAx>
        <c:axId val="15727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2754703"/>
        <c:crosses val="autoZero"/>
        <c:auto val="0"/>
        <c:lblAlgn val="ctr"/>
        <c:lblOffset val="100"/>
        <c:noMultiLvlLbl val="0"/>
      </c:catAx>
      <c:valAx>
        <c:axId val="157275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2751743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Op Exp Per Pupil 2017-2021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Exp per Pupil 2017-21   XmR '!$B$1</c:f>
              <c:strCache>
                <c:ptCount val="1"/>
                <c:pt idx="0">
                  <c:v>  Op Exp  Per Pupil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'!$B$2:$B$6</c:f>
              <c:numCache>
                <c:formatCode>0</c:formatCode>
                <c:ptCount val="5"/>
                <c:pt idx="0">
                  <c:v>8099</c:v>
                </c:pt>
                <c:pt idx="1">
                  <c:v>8258</c:v>
                </c:pt>
                <c:pt idx="2">
                  <c:v>8358</c:v>
                </c:pt>
                <c:pt idx="3">
                  <c:v>8637</c:v>
                </c:pt>
                <c:pt idx="4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6047-97F3-20618626EA52}"/>
            </c:ext>
          </c:extLst>
        </c:ser>
        <c:ser>
          <c:idx val="1"/>
          <c:order val="1"/>
          <c:tx>
            <c:strRef>
              <c:f>'Op Exp per Pupil 2017-21  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2912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'!$C$2:$C$6</c:f>
              <c:numCache>
                <c:formatCode>0</c:formatCode>
                <c:ptCount val="5"/>
                <c:pt idx="0">
                  <c:v>9034.9650000000001</c:v>
                </c:pt>
                <c:pt idx="1">
                  <c:v>9034.9650000000001</c:v>
                </c:pt>
                <c:pt idx="2">
                  <c:v>9034.9650000000001</c:v>
                </c:pt>
                <c:pt idx="3">
                  <c:v>9034.9650000000001</c:v>
                </c:pt>
                <c:pt idx="4">
                  <c:v>9034.9650000000001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8-6047-97F3-20618626EA52}"/>
            </c:ext>
          </c:extLst>
        </c:ser>
        <c:ser>
          <c:idx val="2"/>
          <c:order val="2"/>
          <c:tx>
            <c:strRef>
              <c:f>'Op Exp per Pupil 2017-21  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'!$D$2:$D$6</c:f>
              <c:numCache>
                <c:formatCode>0</c:formatCode>
                <c:ptCount val="5"/>
                <c:pt idx="0">
                  <c:v>8844.11</c:v>
                </c:pt>
                <c:pt idx="1">
                  <c:v>8844.11</c:v>
                </c:pt>
                <c:pt idx="2">
                  <c:v>8844.11</c:v>
                </c:pt>
                <c:pt idx="3">
                  <c:v>8844.11</c:v>
                </c:pt>
                <c:pt idx="4">
                  <c:v>8844.11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8-6047-97F3-20618626EA52}"/>
            </c:ext>
          </c:extLst>
        </c:ser>
        <c:ser>
          <c:idx val="3"/>
          <c:order val="3"/>
          <c:tx>
            <c:strRef>
              <c:f>'Op Exp per Pupil 2017-21  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'!$E$2:$E$6</c:f>
              <c:numCache>
                <c:formatCode>0</c:formatCode>
                <c:ptCount val="5"/>
                <c:pt idx="0">
                  <c:v>8653.2549999999992</c:v>
                </c:pt>
                <c:pt idx="1">
                  <c:v>8653.2549999999992</c:v>
                </c:pt>
                <c:pt idx="2">
                  <c:v>8653.2549999999992</c:v>
                </c:pt>
                <c:pt idx="3">
                  <c:v>8653.2549999999992</c:v>
                </c:pt>
                <c:pt idx="4">
                  <c:v>8653.2549999999992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8-6047-97F3-20618626EA52}"/>
            </c:ext>
          </c:extLst>
        </c:ser>
        <c:ser>
          <c:idx val="4"/>
          <c:order val="4"/>
          <c:tx>
            <c:strRef>
              <c:f>'Op Exp per Pupil 2017-21  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2929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'!$F$2:$F$6</c:f>
              <c:numCache>
                <c:formatCode>0</c:formatCode>
                <c:ptCount val="5"/>
                <c:pt idx="0">
                  <c:v>8462.4</c:v>
                </c:pt>
                <c:pt idx="1">
                  <c:v>8462.4</c:v>
                </c:pt>
                <c:pt idx="2">
                  <c:v>8462.4</c:v>
                </c:pt>
                <c:pt idx="3">
                  <c:v>8462.4</c:v>
                </c:pt>
                <c:pt idx="4">
                  <c:v>8462.4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38-6047-97F3-20618626EA52}"/>
            </c:ext>
          </c:extLst>
        </c:ser>
        <c:ser>
          <c:idx val="5"/>
          <c:order val="5"/>
          <c:tx>
            <c:strRef>
              <c:f>'Op Exp per Pupil 2017-21  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'!$G$2:$G$6</c:f>
              <c:numCache>
                <c:formatCode>0</c:formatCode>
                <c:ptCount val="5"/>
                <c:pt idx="0">
                  <c:v>8271.5450000000001</c:v>
                </c:pt>
                <c:pt idx="1">
                  <c:v>8271.5450000000001</c:v>
                </c:pt>
                <c:pt idx="2">
                  <c:v>8271.5450000000001</c:v>
                </c:pt>
                <c:pt idx="3">
                  <c:v>8271.5450000000001</c:v>
                </c:pt>
                <c:pt idx="4">
                  <c:v>8271.5450000000001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38-6047-97F3-20618626EA52}"/>
            </c:ext>
          </c:extLst>
        </c:ser>
        <c:ser>
          <c:idx val="6"/>
          <c:order val="6"/>
          <c:tx>
            <c:strRef>
              <c:f>'Op Exp per Pupil 2017-21  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'!$H$2:$H$6</c:f>
              <c:numCache>
                <c:formatCode>0</c:formatCode>
                <c:ptCount val="5"/>
                <c:pt idx="0">
                  <c:v>8080.69</c:v>
                </c:pt>
                <c:pt idx="1">
                  <c:v>8080.69</c:v>
                </c:pt>
                <c:pt idx="2">
                  <c:v>8080.69</c:v>
                </c:pt>
                <c:pt idx="3">
                  <c:v>8080.69</c:v>
                </c:pt>
                <c:pt idx="4">
                  <c:v>8080.69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38-6047-97F3-20618626EA52}"/>
            </c:ext>
          </c:extLst>
        </c:ser>
        <c:ser>
          <c:idx val="7"/>
          <c:order val="7"/>
          <c:tx>
            <c:strRef>
              <c:f>'Op Exp per Pupil 2017-21  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307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3078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'!$I$2:$I$6</c:f>
              <c:numCache>
                <c:formatCode>0</c:formatCode>
                <c:ptCount val="5"/>
                <c:pt idx="0">
                  <c:v>7889.8349999999991</c:v>
                </c:pt>
                <c:pt idx="1">
                  <c:v>7889.8349999999991</c:v>
                </c:pt>
                <c:pt idx="2">
                  <c:v>7889.8349999999991</c:v>
                </c:pt>
                <c:pt idx="3">
                  <c:v>7889.8349999999991</c:v>
                </c:pt>
                <c:pt idx="4">
                  <c:v>7889.8349999999991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38-6047-97F3-20618626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00511"/>
        <c:axId val="2034862047"/>
      </c:lineChart>
      <c:catAx>
        <c:axId val="203480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4862047"/>
        <c:crosses val="autoZero"/>
        <c:auto val="0"/>
        <c:lblAlgn val="ctr"/>
        <c:lblOffset val="100"/>
        <c:noMultiLvlLbl val="0"/>
      </c:catAx>
      <c:valAx>
        <c:axId val="2034862047"/>
        <c:scaling>
          <c:orientation val="minMax"/>
          <c:min val="7698.9500000000007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all-combined   Op Exp  Per Pupil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480051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FC989D-5D79-11DD-902F-116E52C01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F8C374A-8381-0965-067D-11227636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0.58295</cdr:x>
      <cdr:y>0.54767</cdr:y>
    </cdr:from>
    <cdr:to>
      <cdr:x>0.97746</cdr:x>
      <cdr:y>0.70878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C9CE8483-5EB9-5CDE-FC06-D82D31C732CA}"/>
            </a:ext>
          </a:extLst>
        </cdr:cNvPr>
        <cdr:cNvSpPr txBox="1"/>
      </cdr:nvSpPr>
      <cdr:spPr>
        <a:xfrm xmlns:a="http://schemas.openxmlformats.org/drawingml/2006/main">
          <a:off x="5050466" y="1941033"/>
          <a:ext cx="3417784" cy="5710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baseline="0">
              <a:solidFill>
                <a:srgbClr val="FF0000"/>
              </a:solidFill>
            </a:rPr>
            <a:t>There are no meaningful differences between these measurements!  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02E3-2608-DF4C-8A24-B2CCC82DE01D}">
  <dimension ref="A1:DZ10"/>
  <sheetViews>
    <sheetView tabSelected="1" workbookViewId="0">
      <selection activeCell="B15" sqref="B15"/>
    </sheetView>
  </sheetViews>
  <sheetFormatPr baseColWidth="10" defaultRowHeight="19" x14ac:dyDescent="0.25"/>
  <cols>
    <col min="1" max="1" width="10.7109375" style="16"/>
    <col min="2" max="5" width="12.7109375" style="22" customWidth="1"/>
    <col min="6" max="10" width="12.7109375" style="14" customWidth="1"/>
    <col min="11" max="11" width="12.7109375" style="22" customWidth="1"/>
    <col min="12" max="22" width="12.7109375" style="14" customWidth="1"/>
    <col min="23" max="23" width="12.7109375" style="22" customWidth="1"/>
    <col min="24" max="24" width="12.7109375" style="14" customWidth="1"/>
    <col min="25" max="27" width="12.7109375" style="22" customWidth="1"/>
    <col min="28" max="30" width="12.7109375" style="14" customWidth="1"/>
    <col min="31" max="31" width="12.7109375" style="22" customWidth="1"/>
    <col min="32" max="55" width="12.7109375" style="14" customWidth="1"/>
    <col min="56" max="58" width="12.7109375" style="22" customWidth="1"/>
    <col min="59" max="59" width="10.7109375" style="22"/>
    <col min="60" max="60" width="10.7109375" style="14"/>
    <col min="61" max="63" width="10.7109375" style="20"/>
    <col min="64" max="65" width="10.7109375" style="14"/>
    <col min="66" max="67" width="10.7109375" style="22"/>
    <col min="68" max="72" width="10.7109375" style="14"/>
    <col min="73" max="74" width="10.7109375" style="22"/>
    <col min="75" max="78" width="10.7109375" style="14"/>
    <col min="82" max="82" width="10.7109375" style="16"/>
  </cols>
  <sheetData>
    <row r="1" spans="1:130" s="3" customFormat="1" ht="100" x14ac:dyDescent="0.25">
      <c r="A1" s="15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1" t="s">
        <v>22</v>
      </c>
      <c r="X1" s="1" t="s">
        <v>23</v>
      </c>
      <c r="Y1" s="21" t="s">
        <v>24</v>
      </c>
      <c r="Z1" s="21" t="s">
        <v>25</v>
      </c>
      <c r="AA1" s="21" t="s">
        <v>26</v>
      </c>
      <c r="AB1" s="1" t="s">
        <v>27</v>
      </c>
      <c r="AC1" s="1" t="s">
        <v>28</v>
      </c>
      <c r="AD1" s="1" t="s">
        <v>29</v>
      </c>
      <c r="AE1" s="2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1" t="s">
        <v>59</v>
      </c>
      <c r="BI1" s="19" t="s">
        <v>60</v>
      </c>
      <c r="BJ1" s="19" t="s">
        <v>61</v>
      </c>
      <c r="BK1" s="19" t="s">
        <v>62</v>
      </c>
      <c r="BL1" s="1" t="s">
        <v>63</v>
      </c>
      <c r="BM1" s="1" t="s">
        <v>64</v>
      </c>
      <c r="BN1" s="21" t="s">
        <v>65</v>
      </c>
      <c r="BO1" s="21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0" t="s">
        <v>72</v>
      </c>
      <c r="BV1" s="10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10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127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137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138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139</v>
      </c>
      <c r="DY1" s="2" t="s">
        <v>124</v>
      </c>
      <c r="DZ1" s="2" t="s">
        <v>125</v>
      </c>
    </row>
    <row r="2" spans="1:130" ht="20" x14ac:dyDescent="0.25">
      <c r="A2" s="15">
        <v>2017</v>
      </c>
      <c r="B2" s="18">
        <v>37765756</v>
      </c>
      <c r="C2" s="18">
        <v>181819772</v>
      </c>
      <c r="D2" s="18">
        <v>125247326</v>
      </c>
      <c r="E2" s="18">
        <v>8099</v>
      </c>
      <c r="F2" s="4">
        <v>0.59499999999999997</v>
      </c>
      <c r="G2" s="4">
        <v>0.06</v>
      </c>
      <c r="H2" s="4">
        <v>5.5E-2</v>
      </c>
      <c r="I2" s="4">
        <v>0.107</v>
      </c>
      <c r="J2" s="4">
        <v>0.18</v>
      </c>
      <c r="K2" s="18">
        <v>74493346</v>
      </c>
      <c r="L2" s="18">
        <v>4817</v>
      </c>
      <c r="M2" s="4">
        <v>0.63600000000000001</v>
      </c>
      <c r="N2" s="4">
        <v>0.155</v>
      </c>
      <c r="O2" s="4">
        <v>3.5999999999999997E-2</v>
      </c>
      <c r="P2" s="4">
        <v>2E-3</v>
      </c>
      <c r="Q2" s="4">
        <v>4.3999999999999997E-2</v>
      </c>
      <c r="R2" s="4">
        <v>4.0000000000000001E-3</v>
      </c>
      <c r="S2" s="4">
        <v>2.3E-2</v>
      </c>
      <c r="T2" s="4">
        <v>7.0999999999999994E-2</v>
      </c>
      <c r="U2" s="4">
        <v>1.2E-2</v>
      </c>
      <c r="V2" s="4">
        <v>1.7000000000000001E-2</v>
      </c>
      <c r="W2" s="18">
        <v>294407</v>
      </c>
      <c r="X2" s="4">
        <v>1.4999999999999999E-2</v>
      </c>
      <c r="Y2" s="18">
        <v>151839095</v>
      </c>
      <c r="Z2" s="18">
        <v>9818</v>
      </c>
      <c r="AA2" s="23" t="s">
        <v>126</v>
      </c>
      <c r="AB2" s="5">
        <v>0.43</v>
      </c>
      <c r="AC2" s="4">
        <v>0.51600000000000001</v>
      </c>
      <c r="AD2" s="4">
        <v>5.0999999999999997E-2</v>
      </c>
      <c r="AE2" s="24" t="s">
        <v>126</v>
      </c>
      <c r="AF2" s="6">
        <v>0.20399999999999999</v>
      </c>
      <c r="AG2" s="7">
        <v>0.123</v>
      </c>
      <c r="AH2" s="6">
        <v>0.311</v>
      </c>
      <c r="AI2" s="6">
        <v>8.1000000000000003E-2</v>
      </c>
      <c r="AJ2" s="6">
        <v>5.1999999999999998E-2</v>
      </c>
      <c r="AK2" s="6">
        <v>0.188</v>
      </c>
      <c r="AL2" s="6">
        <v>0.73299999999999998</v>
      </c>
      <c r="AM2" s="6">
        <v>2.7E-2</v>
      </c>
      <c r="AN2" s="8" t="s">
        <v>126</v>
      </c>
      <c r="AO2" s="8" t="s">
        <v>126</v>
      </c>
      <c r="AP2" s="8" t="s">
        <v>126</v>
      </c>
      <c r="AQ2" s="6">
        <v>0.72199999999999998</v>
      </c>
      <c r="AR2" s="6">
        <v>6.8000000000000005E-2</v>
      </c>
      <c r="AS2" s="6">
        <v>0.05</v>
      </c>
      <c r="AT2" s="6">
        <v>4.5999999999999999E-2</v>
      </c>
      <c r="AU2" s="6">
        <v>0.05</v>
      </c>
      <c r="AV2" s="6">
        <v>6.4000000000000001E-2</v>
      </c>
      <c r="AW2" s="9">
        <v>935.9</v>
      </c>
      <c r="AX2" s="4">
        <v>7.0000000000000001E-3</v>
      </c>
      <c r="AY2" s="4">
        <v>2.4E-2</v>
      </c>
      <c r="AZ2" s="4">
        <v>0.10299999999999999</v>
      </c>
      <c r="BA2" s="4">
        <v>0.53500000000000003</v>
      </c>
      <c r="BB2" s="4">
        <v>8.5000000000000006E-2</v>
      </c>
      <c r="BC2" s="4">
        <v>0.246</v>
      </c>
      <c r="BD2" s="10">
        <v>136430</v>
      </c>
      <c r="BE2" s="10">
        <v>89352</v>
      </c>
      <c r="BF2" s="10">
        <v>69562</v>
      </c>
      <c r="BG2" s="10">
        <v>59140</v>
      </c>
      <c r="BH2" s="4">
        <v>0.35599999999999998</v>
      </c>
      <c r="BI2" s="13">
        <v>8.9</v>
      </c>
      <c r="BJ2" s="13">
        <v>16.7</v>
      </c>
      <c r="BK2" s="17">
        <v>1748.7</v>
      </c>
      <c r="BL2" s="4">
        <v>0.92500000000000004</v>
      </c>
      <c r="BM2" s="4">
        <v>0.2</v>
      </c>
      <c r="BN2" s="10">
        <v>1023</v>
      </c>
      <c r="BO2" s="10">
        <v>22.5</v>
      </c>
      <c r="BP2" s="4">
        <v>0.95799999999999996</v>
      </c>
      <c r="BQ2" s="4">
        <v>6.0000000000000001E-3</v>
      </c>
      <c r="BR2" s="4">
        <v>0.96099999999999997</v>
      </c>
      <c r="BS2" s="4">
        <v>0.98</v>
      </c>
      <c r="BT2" s="4">
        <v>0.98299999999999998</v>
      </c>
      <c r="BU2" s="10">
        <v>1247</v>
      </c>
      <c r="BV2" s="10">
        <v>1156</v>
      </c>
      <c r="BW2" s="4">
        <v>0.115</v>
      </c>
      <c r="BX2" s="4">
        <v>0.41099999999999998</v>
      </c>
      <c r="BY2" s="4">
        <v>0.38700000000000001</v>
      </c>
      <c r="BZ2" s="4">
        <v>4.0000000000000001E-3</v>
      </c>
      <c r="CA2" s="4">
        <v>0.02</v>
      </c>
      <c r="CB2" s="4">
        <v>3.0000000000000001E-3</v>
      </c>
      <c r="CC2" s="4">
        <v>6.0999999999999999E-2</v>
      </c>
      <c r="CD2" s="18">
        <v>15615</v>
      </c>
      <c r="CE2" s="4">
        <v>0.28399999999999997</v>
      </c>
      <c r="CF2" s="4">
        <v>3.6999999999999998E-2</v>
      </c>
      <c r="CG2" s="4">
        <v>9.2999999999999999E-2</v>
      </c>
      <c r="CH2" s="4">
        <v>4.7E-2</v>
      </c>
      <c r="CI2" s="4">
        <v>0.27100000000000002</v>
      </c>
      <c r="CJ2" s="4">
        <v>5.3999999999999999E-2</v>
      </c>
      <c r="CK2" s="11">
        <v>0.81</v>
      </c>
      <c r="CL2" s="11">
        <v>0.82</v>
      </c>
      <c r="CM2" s="11">
        <v>0.86</v>
      </c>
      <c r="CN2" s="11">
        <v>0.89</v>
      </c>
      <c r="CO2" s="11">
        <v>0.92</v>
      </c>
      <c r="CP2" s="11">
        <v>0.82</v>
      </c>
      <c r="CQ2" s="11">
        <v>0.88</v>
      </c>
      <c r="CR2" s="11">
        <v>0.75</v>
      </c>
      <c r="CS2" s="11">
        <v>0.52</v>
      </c>
      <c r="CT2" s="11">
        <v>0.53</v>
      </c>
      <c r="CU2" s="11">
        <v>0.64</v>
      </c>
      <c r="CV2" s="11">
        <v>0.65</v>
      </c>
      <c r="CW2" s="11">
        <v>0.75</v>
      </c>
      <c r="CX2" s="11">
        <v>0.56000000000000005</v>
      </c>
      <c r="CY2" s="11">
        <v>0.62</v>
      </c>
      <c r="CZ2" s="11">
        <v>0.44</v>
      </c>
      <c r="DA2" s="11">
        <v>0.21</v>
      </c>
      <c r="DB2" s="11">
        <v>0.22</v>
      </c>
      <c r="DC2" s="11">
        <v>0.33</v>
      </c>
      <c r="DD2" s="11">
        <v>0.31</v>
      </c>
      <c r="DE2" s="11">
        <v>0.43</v>
      </c>
      <c r="DF2" s="11">
        <v>0.15</v>
      </c>
      <c r="DG2" s="11">
        <v>0.31</v>
      </c>
      <c r="DH2" s="11">
        <v>0.17</v>
      </c>
      <c r="DI2" s="11">
        <v>0.84</v>
      </c>
      <c r="DJ2" s="11">
        <v>0.82</v>
      </c>
      <c r="DK2" s="11">
        <v>0.73</v>
      </c>
      <c r="DL2" s="11">
        <v>0.88</v>
      </c>
      <c r="DM2" s="11">
        <v>0.86</v>
      </c>
      <c r="DN2" s="12" t="s">
        <v>126</v>
      </c>
      <c r="DO2" s="11">
        <v>0.57999999999999996</v>
      </c>
      <c r="DP2" s="11">
        <v>0.55000000000000004</v>
      </c>
      <c r="DQ2" s="11">
        <v>0.46</v>
      </c>
      <c r="DR2" s="11">
        <v>0.61</v>
      </c>
      <c r="DS2" s="11">
        <v>0.61</v>
      </c>
      <c r="DT2" s="12" t="s">
        <v>126</v>
      </c>
      <c r="DU2" s="11">
        <v>0.27</v>
      </c>
      <c r="DV2" s="11">
        <v>0.22</v>
      </c>
      <c r="DW2" s="11">
        <v>0.12</v>
      </c>
      <c r="DX2" s="11">
        <v>0.3</v>
      </c>
      <c r="DY2" s="11">
        <v>0.28999999999999998</v>
      </c>
      <c r="DZ2" s="12" t="s">
        <v>126</v>
      </c>
    </row>
    <row r="3" spans="1:130" ht="20" x14ac:dyDescent="0.25">
      <c r="A3" s="15">
        <v>2018</v>
      </c>
      <c r="B3" s="18">
        <v>35221093</v>
      </c>
      <c r="C3" s="18">
        <v>222715658</v>
      </c>
      <c r="D3" s="18">
        <v>128948296</v>
      </c>
      <c r="E3" s="18">
        <v>8258</v>
      </c>
      <c r="F3" s="4">
        <v>0.59399999999999997</v>
      </c>
      <c r="G3" s="4">
        <v>0.06</v>
      </c>
      <c r="H3" s="4">
        <v>5.3999999999999999E-2</v>
      </c>
      <c r="I3" s="4">
        <v>0.10299999999999999</v>
      </c>
      <c r="J3" s="4">
        <v>0.189</v>
      </c>
      <c r="K3" s="18">
        <v>76592727</v>
      </c>
      <c r="L3" s="18">
        <v>4905</v>
      </c>
      <c r="M3" s="4">
        <v>0.47399999999999998</v>
      </c>
      <c r="N3" s="4">
        <v>0.126</v>
      </c>
      <c r="O3" s="4">
        <v>4.5999999999999999E-2</v>
      </c>
      <c r="P3" s="4">
        <v>2E-3</v>
      </c>
      <c r="Q3" s="4">
        <v>3.5000000000000003E-2</v>
      </c>
      <c r="R3" s="4">
        <v>4.0000000000000001E-3</v>
      </c>
      <c r="S3" s="4">
        <v>1.7999999999999999E-2</v>
      </c>
      <c r="T3" s="4">
        <v>5.6000000000000001E-2</v>
      </c>
      <c r="U3" s="4">
        <v>5.0000000000000001E-3</v>
      </c>
      <c r="V3" s="4">
        <v>0.23599999999999999</v>
      </c>
      <c r="W3" s="18">
        <v>316694</v>
      </c>
      <c r="X3" s="4">
        <v>1.4999999999999999E-2</v>
      </c>
      <c r="Y3" s="18">
        <v>148007922</v>
      </c>
      <c r="Z3" s="18">
        <v>9479</v>
      </c>
      <c r="AA3" s="18">
        <v>122184327</v>
      </c>
      <c r="AB3" s="4">
        <v>0.44600000000000001</v>
      </c>
      <c r="AC3" s="4">
        <v>0.48799999999999999</v>
      </c>
      <c r="AD3" s="4">
        <v>6.6000000000000003E-2</v>
      </c>
      <c r="AE3" s="18">
        <v>25823595</v>
      </c>
      <c r="AF3" s="6">
        <v>0.19400000000000001</v>
      </c>
      <c r="AG3" s="7">
        <v>0.127</v>
      </c>
      <c r="AH3" s="6">
        <v>0.32</v>
      </c>
      <c r="AI3" s="6">
        <v>0.104</v>
      </c>
      <c r="AJ3" s="6">
        <v>5.6000000000000001E-2</v>
      </c>
      <c r="AK3" s="6">
        <v>0.2</v>
      </c>
      <c r="AL3" s="6">
        <v>0.71799999999999997</v>
      </c>
      <c r="AM3" s="6">
        <v>2.5999999999999999E-2</v>
      </c>
      <c r="AN3" s="8" t="s">
        <v>126</v>
      </c>
      <c r="AO3" s="8" t="s">
        <v>126</v>
      </c>
      <c r="AP3" s="8" t="s">
        <v>126</v>
      </c>
      <c r="AQ3" s="6">
        <v>0.68300000000000005</v>
      </c>
      <c r="AR3" s="6">
        <v>8.2000000000000003E-2</v>
      </c>
      <c r="AS3" s="6">
        <v>5.7000000000000002E-2</v>
      </c>
      <c r="AT3" s="6">
        <v>4.7E-2</v>
      </c>
      <c r="AU3" s="6">
        <v>4.9000000000000002E-2</v>
      </c>
      <c r="AV3" s="6">
        <v>8.2000000000000003E-2</v>
      </c>
      <c r="AW3" s="9">
        <v>935.9</v>
      </c>
      <c r="AX3" s="4">
        <v>6.0000000000000001E-3</v>
      </c>
      <c r="AY3" s="4">
        <v>2.4E-2</v>
      </c>
      <c r="AZ3" s="4">
        <v>0.104</v>
      </c>
      <c r="BA3" s="4">
        <v>0.52900000000000003</v>
      </c>
      <c r="BB3" s="4">
        <v>9.0999999999999998E-2</v>
      </c>
      <c r="BC3" s="4">
        <v>0.247</v>
      </c>
      <c r="BD3" s="10">
        <v>135127</v>
      </c>
      <c r="BE3" s="10">
        <v>87966</v>
      </c>
      <c r="BF3" s="10">
        <v>69028</v>
      </c>
      <c r="BG3" s="10">
        <v>58823</v>
      </c>
      <c r="BH3" s="4">
        <v>0.36799999999999999</v>
      </c>
      <c r="BI3" s="13">
        <v>8.9</v>
      </c>
      <c r="BJ3" s="13">
        <v>16.8</v>
      </c>
      <c r="BK3" s="17">
        <v>1749.9</v>
      </c>
      <c r="BL3" s="4">
        <v>0.94299999999999995</v>
      </c>
      <c r="BM3" s="4">
        <v>0.42899999999999999</v>
      </c>
      <c r="BN3" s="10">
        <v>1047</v>
      </c>
      <c r="BO3" s="10">
        <v>22.2</v>
      </c>
      <c r="BP3" s="4">
        <v>0.95799999999999996</v>
      </c>
      <c r="BQ3" s="4">
        <v>8.0000000000000002E-3</v>
      </c>
      <c r="BR3" s="4">
        <v>0.96899999999999997</v>
      </c>
      <c r="BS3" s="4">
        <v>0.97</v>
      </c>
      <c r="BT3" s="4">
        <v>0.98</v>
      </c>
      <c r="BU3" s="10">
        <v>1283</v>
      </c>
      <c r="BV3" s="10">
        <v>1213</v>
      </c>
      <c r="BW3" s="4">
        <v>0.115</v>
      </c>
      <c r="BX3" s="4">
        <v>0.42099999999999999</v>
      </c>
      <c r="BY3" s="4">
        <v>0.371</v>
      </c>
      <c r="BZ3" s="4">
        <v>3.0000000000000001E-3</v>
      </c>
      <c r="CA3" s="4">
        <v>1.9E-2</v>
      </c>
      <c r="CB3" s="4">
        <v>3.0000000000000001E-3</v>
      </c>
      <c r="CC3" s="4">
        <v>6.6000000000000003E-2</v>
      </c>
      <c r="CD3" s="22">
        <v>15768</v>
      </c>
      <c r="CE3" s="4">
        <v>0.29899999999999999</v>
      </c>
      <c r="CF3" s="4">
        <v>0.04</v>
      </c>
      <c r="CG3" s="4">
        <v>0.10199999999999999</v>
      </c>
      <c r="CH3" s="4">
        <v>0.05</v>
      </c>
      <c r="CI3" s="4">
        <v>0.27300000000000002</v>
      </c>
      <c r="CJ3" s="4">
        <v>5.6000000000000001E-2</v>
      </c>
      <c r="CK3" s="11">
        <v>0.82</v>
      </c>
      <c r="CL3" s="11">
        <v>0.82</v>
      </c>
      <c r="CM3" s="11">
        <v>0.85</v>
      </c>
      <c r="CN3" s="11">
        <v>0.94</v>
      </c>
      <c r="CO3" s="11">
        <v>0.9</v>
      </c>
      <c r="CP3" s="11">
        <v>0.76</v>
      </c>
      <c r="CQ3" s="11">
        <v>0.85</v>
      </c>
      <c r="CR3" s="11">
        <v>0.74</v>
      </c>
      <c r="CS3" s="11">
        <v>0.52</v>
      </c>
      <c r="CT3" s="11">
        <v>0.53</v>
      </c>
      <c r="CU3" s="11">
        <v>0.63</v>
      </c>
      <c r="CV3" s="11">
        <v>0.69</v>
      </c>
      <c r="CW3" s="11">
        <v>0.71</v>
      </c>
      <c r="CX3" s="11">
        <v>0.48</v>
      </c>
      <c r="CY3" s="11">
        <v>0.59</v>
      </c>
      <c r="CZ3" s="11">
        <v>0.45</v>
      </c>
      <c r="DA3" s="11">
        <v>0.22</v>
      </c>
      <c r="DB3" s="11">
        <v>0.23</v>
      </c>
      <c r="DC3" s="11">
        <v>0.34</v>
      </c>
      <c r="DD3" s="11">
        <v>0.42</v>
      </c>
      <c r="DE3" s="11">
        <v>0.4</v>
      </c>
      <c r="DF3" s="11">
        <v>0.2</v>
      </c>
      <c r="DG3" s="11">
        <v>0.28999999999999998</v>
      </c>
      <c r="DH3" s="11">
        <v>0.17</v>
      </c>
      <c r="DI3" s="11">
        <v>0.84</v>
      </c>
      <c r="DJ3" s="11">
        <v>0.81</v>
      </c>
      <c r="DK3" s="11">
        <v>0.71</v>
      </c>
      <c r="DL3" s="11">
        <v>0.87</v>
      </c>
      <c r="DM3" s="11">
        <v>0.87</v>
      </c>
      <c r="DN3" s="12" t="s">
        <v>126</v>
      </c>
      <c r="DO3" s="11">
        <v>0.57999999999999996</v>
      </c>
      <c r="DP3" s="11">
        <v>0.54</v>
      </c>
      <c r="DQ3" s="11">
        <v>0.38</v>
      </c>
      <c r="DR3" s="11">
        <v>0.62</v>
      </c>
      <c r="DS3" s="11">
        <v>0.63</v>
      </c>
      <c r="DT3" s="12" t="s">
        <v>126</v>
      </c>
      <c r="DU3" s="11">
        <v>0.28000000000000003</v>
      </c>
      <c r="DV3" s="11">
        <v>0.22</v>
      </c>
      <c r="DW3" s="11">
        <v>0.11</v>
      </c>
      <c r="DX3" s="11">
        <v>0.33</v>
      </c>
      <c r="DY3" s="11">
        <v>0.31</v>
      </c>
      <c r="DZ3" s="12" t="s">
        <v>126</v>
      </c>
    </row>
    <row r="4" spans="1:130" ht="20" x14ac:dyDescent="0.25">
      <c r="A4" s="15">
        <v>2019</v>
      </c>
      <c r="B4" s="18">
        <v>37877914</v>
      </c>
      <c r="C4" s="18">
        <v>183465190</v>
      </c>
      <c r="D4" s="18">
        <v>131788947</v>
      </c>
      <c r="E4" s="18">
        <v>8358</v>
      </c>
      <c r="F4" s="4">
        <v>0.59599999999999997</v>
      </c>
      <c r="G4" s="4">
        <v>5.8000000000000003E-2</v>
      </c>
      <c r="H4" s="4">
        <v>5.2999999999999999E-2</v>
      </c>
      <c r="I4" s="4">
        <v>9.7000000000000003E-2</v>
      </c>
      <c r="J4" s="4">
        <v>0.19600000000000001</v>
      </c>
      <c r="K4" s="18">
        <v>78483056</v>
      </c>
      <c r="L4" s="18">
        <v>4977</v>
      </c>
      <c r="M4" s="4">
        <v>0.47399999999999998</v>
      </c>
      <c r="N4" s="4">
        <v>0.14000000000000001</v>
      </c>
      <c r="O4" s="4">
        <v>4.5999999999999999E-2</v>
      </c>
      <c r="P4" s="4">
        <v>3.0000000000000001E-3</v>
      </c>
      <c r="Q4" s="4">
        <v>3.3000000000000002E-2</v>
      </c>
      <c r="R4" s="4">
        <v>4.0000000000000001E-3</v>
      </c>
      <c r="S4" s="4">
        <v>1.7000000000000001E-2</v>
      </c>
      <c r="T4" s="4">
        <v>4.9000000000000002E-2</v>
      </c>
      <c r="U4" s="4">
        <v>5.0000000000000001E-3</v>
      </c>
      <c r="V4" s="4">
        <v>0.23</v>
      </c>
      <c r="W4" s="18">
        <v>329859</v>
      </c>
      <c r="X4" s="4">
        <v>1.4999999999999999E-2</v>
      </c>
      <c r="Y4" s="18">
        <v>158764921</v>
      </c>
      <c r="Z4" s="18">
        <v>10069</v>
      </c>
      <c r="AA4" s="18">
        <v>132102894</v>
      </c>
      <c r="AB4" s="4">
        <v>0.435</v>
      </c>
      <c r="AC4" s="4">
        <v>0.48499999999999999</v>
      </c>
      <c r="AD4" s="4">
        <v>0.08</v>
      </c>
      <c r="AE4" s="18">
        <v>26662027</v>
      </c>
      <c r="AF4" s="6">
        <v>0.20399999999999999</v>
      </c>
      <c r="AG4" s="7">
        <v>0.129</v>
      </c>
      <c r="AH4" s="6">
        <v>0.32600000000000001</v>
      </c>
      <c r="AI4" s="6">
        <v>9.7000000000000003E-2</v>
      </c>
      <c r="AJ4" s="6">
        <v>5.7000000000000002E-2</v>
      </c>
      <c r="AK4" s="6">
        <v>0.216</v>
      </c>
      <c r="AL4" s="6">
        <v>0.69499999999999995</v>
      </c>
      <c r="AM4" s="6">
        <v>2E-3</v>
      </c>
      <c r="AN4" s="6">
        <v>3.0000000000000001E-3</v>
      </c>
      <c r="AO4" s="6">
        <v>2E-3</v>
      </c>
      <c r="AP4" s="6">
        <v>2.5000000000000001E-2</v>
      </c>
      <c r="AQ4" s="6">
        <v>0.66900000000000004</v>
      </c>
      <c r="AR4" s="6">
        <v>0.106</v>
      </c>
      <c r="AS4" s="6">
        <v>5.3999999999999999E-2</v>
      </c>
      <c r="AT4" s="6">
        <v>3.6999999999999998E-2</v>
      </c>
      <c r="AU4" s="6">
        <v>5.8999999999999997E-2</v>
      </c>
      <c r="AV4" s="6">
        <v>7.5999999999999998E-2</v>
      </c>
      <c r="AW4" s="9">
        <v>992.2</v>
      </c>
      <c r="AX4" s="4">
        <v>7.0000000000000001E-3</v>
      </c>
      <c r="AY4" s="4">
        <v>2.3E-2</v>
      </c>
      <c r="AZ4" s="4">
        <v>9.8000000000000004E-2</v>
      </c>
      <c r="BA4" s="4">
        <v>0.53800000000000003</v>
      </c>
      <c r="BB4" s="4">
        <v>9.7000000000000003E-2</v>
      </c>
      <c r="BC4" s="4">
        <v>0.23699999999999999</v>
      </c>
      <c r="BD4" s="10">
        <v>135276</v>
      </c>
      <c r="BE4" s="10">
        <v>88906</v>
      </c>
      <c r="BF4" s="10">
        <v>70345</v>
      </c>
      <c r="BG4" s="10">
        <v>59938</v>
      </c>
      <c r="BH4" s="4">
        <v>0.374</v>
      </c>
      <c r="BI4" s="13">
        <v>8.6</v>
      </c>
      <c r="BJ4" s="13">
        <v>16</v>
      </c>
      <c r="BK4" s="17">
        <v>1844.6</v>
      </c>
      <c r="BL4" s="4">
        <v>0.92500000000000004</v>
      </c>
      <c r="BM4" s="4">
        <v>0.39900000000000002</v>
      </c>
      <c r="BN4" s="10">
        <v>1036</v>
      </c>
      <c r="BO4" s="10">
        <v>22.4</v>
      </c>
      <c r="BP4" s="4">
        <v>0.95799999999999996</v>
      </c>
      <c r="BQ4" s="4">
        <v>4.0000000000000001E-3</v>
      </c>
      <c r="BR4" s="4">
        <v>0.96899999999999997</v>
      </c>
      <c r="BS4" s="4">
        <v>0.97</v>
      </c>
      <c r="BT4" s="4">
        <v>0.97199999999999998</v>
      </c>
      <c r="BU4" s="10">
        <v>1270</v>
      </c>
      <c r="BV4" s="10">
        <v>1202</v>
      </c>
      <c r="BW4" s="4">
        <v>0.115</v>
      </c>
      <c r="BX4" s="4">
        <v>0.432</v>
      </c>
      <c r="BY4" s="4">
        <v>0.35799999999999998</v>
      </c>
      <c r="BZ4" s="4">
        <v>4.0000000000000001E-3</v>
      </c>
      <c r="CA4" s="4">
        <v>1.9E-2</v>
      </c>
      <c r="CB4" s="4">
        <v>3.0000000000000001E-3</v>
      </c>
      <c r="CC4" s="4">
        <v>6.9000000000000006E-2</v>
      </c>
      <c r="CD4" s="22">
        <v>15924</v>
      </c>
      <c r="CE4" s="4">
        <v>0.29099999999999998</v>
      </c>
      <c r="CF4" s="4">
        <v>3.6999999999999998E-2</v>
      </c>
      <c r="CG4" s="4">
        <v>0.115</v>
      </c>
      <c r="CH4" s="4">
        <v>4.5999999999999999E-2</v>
      </c>
      <c r="CI4" s="4">
        <v>0.34499999999999997</v>
      </c>
      <c r="CJ4" s="4">
        <v>5.8000000000000003E-2</v>
      </c>
      <c r="CK4" s="1" t="s">
        <v>126</v>
      </c>
      <c r="CL4" s="1" t="s">
        <v>126</v>
      </c>
      <c r="CM4" s="1" t="s">
        <v>126</v>
      </c>
      <c r="CN4" s="1" t="s">
        <v>126</v>
      </c>
      <c r="CO4" s="1" t="s">
        <v>126</v>
      </c>
      <c r="CP4" s="1" t="s">
        <v>126</v>
      </c>
      <c r="CQ4" s="1" t="s">
        <v>126</v>
      </c>
      <c r="CR4" s="1" t="s">
        <v>126</v>
      </c>
      <c r="CS4" s="1" t="s">
        <v>126</v>
      </c>
      <c r="CT4" s="1" t="s">
        <v>126</v>
      </c>
      <c r="CU4" s="1" t="s">
        <v>126</v>
      </c>
      <c r="CV4" s="1" t="s">
        <v>126</v>
      </c>
      <c r="CW4" s="1" t="s">
        <v>126</v>
      </c>
      <c r="CX4" s="1" t="s">
        <v>126</v>
      </c>
      <c r="CY4" s="1" t="s">
        <v>126</v>
      </c>
      <c r="CZ4" s="1" t="s">
        <v>126</v>
      </c>
      <c r="DA4" s="1" t="s">
        <v>126</v>
      </c>
      <c r="DB4" s="1" t="s">
        <v>126</v>
      </c>
      <c r="DC4" s="1" t="s">
        <v>126</v>
      </c>
      <c r="DD4" s="1" t="s">
        <v>126</v>
      </c>
      <c r="DE4" s="1" t="s">
        <v>126</v>
      </c>
      <c r="DF4" s="1" t="s">
        <v>126</v>
      </c>
      <c r="DG4" s="1" t="s">
        <v>126</v>
      </c>
      <c r="DH4" s="1" t="s">
        <v>126</v>
      </c>
      <c r="DI4" s="12" t="s">
        <v>126</v>
      </c>
      <c r="DJ4" s="12" t="s">
        <v>126</v>
      </c>
      <c r="DK4" s="12" t="s">
        <v>126</v>
      </c>
      <c r="DL4" s="12" t="s">
        <v>126</v>
      </c>
      <c r="DM4" s="12" t="s">
        <v>126</v>
      </c>
      <c r="DN4" s="12" t="s">
        <v>126</v>
      </c>
      <c r="DO4" s="12" t="s">
        <v>126</v>
      </c>
      <c r="DP4" s="12" t="s">
        <v>126</v>
      </c>
      <c r="DQ4" s="12" t="s">
        <v>126</v>
      </c>
      <c r="DR4" s="12" t="s">
        <v>126</v>
      </c>
      <c r="DS4" s="12" t="s">
        <v>126</v>
      </c>
      <c r="DT4" s="12" t="s">
        <v>126</v>
      </c>
      <c r="DU4" s="12" t="s">
        <v>126</v>
      </c>
      <c r="DV4" s="12" t="s">
        <v>126</v>
      </c>
      <c r="DW4" s="12" t="s">
        <v>126</v>
      </c>
      <c r="DX4" s="12" t="s">
        <v>126</v>
      </c>
      <c r="DY4" s="12" t="s">
        <v>126</v>
      </c>
      <c r="DZ4" s="12" t="s">
        <v>126</v>
      </c>
    </row>
    <row r="5" spans="1:130" x14ac:dyDescent="0.25">
      <c r="A5" s="15">
        <v>2020</v>
      </c>
      <c r="B5" s="18">
        <v>48193326</v>
      </c>
      <c r="C5" s="18">
        <v>180985918</v>
      </c>
      <c r="D5" s="18">
        <v>137534418</v>
      </c>
      <c r="E5" s="18">
        <v>8637</v>
      </c>
      <c r="F5" s="4">
        <v>0.61499999999999999</v>
      </c>
      <c r="G5" s="4">
        <v>5.8999999999999997E-2</v>
      </c>
      <c r="H5" s="4">
        <v>5.0999999999999997E-2</v>
      </c>
      <c r="I5" s="4">
        <v>9.2999999999999999E-2</v>
      </c>
      <c r="J5" s="4">
        <v>0.18099999999999999</v>
      </c>
      <c r="K5" s="18">
        <v>84610560</v>
      </c>
      <c r="L5" s="18">
        <v>5313</v>
      </c>
      <c r="M5" s="4">
        <v>0.495</v>
      </c>
      <c r="N5" s="4">
        <v>0.161</v>
      </c>
      <c r="O5" s="4">
        <v>3.5999999999999997E-2</v>
      </c>
      <c r="P5" s="4">
        <v>3.0000000000000001E-3</v>
      </c>
      <c r="Q5" s="4">
        <v>3.4000000000000002E-2</v>
      </c>
      <c r="R5" s="4">
        <v>4.0000000000000001E-3</v>
      </c>
      <c r="S5" s="4">
        <v>1.7000000000000001E-2</v>
      </c>
      <c r="T5" s="4">
        <v>1.0999999999999999E-2</v>
      </c>
      <c r="U5" s="4">
        <v>4.0000000000000001E-3</v>
      </c>
      <c r="V5" s="4">
        <v>0.219</v>
      </c>
      <c r="W5" s="18">
        <v>369857</v>
      </c>
      <c r="X5" s="4">
        <v>1.4E-2</v>
      </c>
      <c r="Y5" s="18">
        <v>166898207</v>
      </c>
      <c r="Z5" s="18">
        <v>10481</v>
      </c>
      <c r="AA5" s="18">
        <v>140010214</v>
      </c>
      <c r="AB5" s="4">
        <v>0.48799999999999999</v>
      </c>
      <c r="AC5" s="4">
        <v>0.443</v>
      </c>
      <c r="AD5" s="4">
        <v>6.9000000000000006E-2</v>
      </c>
      <c r="AE5" s="18">
        <v>26887993</v>
      </c>
      <c r="AF5" s="6">
        <v>0.19500000000000001</v>
      </c>
      <c r="AG5" s="7">
        <v>0.13200000000000001</v>
      </c>
      <c r="AH5" s="6">
        <v>0.33100000000000002</v>
      </c>
      <c r="AI5" s="6">
        <v>8.7999999999999995E-2</v>
      </c>
      <c r="AJ5" s="6">
        <v>5.8999999999999997E-2</v>
      </c>
      <c r="AK5" s="6">
        <v>0.216</v>
      </c>
      <c r="AL5" s="6">
        <v>0.69299999999999995</v>
      </c>
      <c r="AM5" s="6">
        <v>2E-3</v>
      </c>
      <c r="AN5" s="6">
        <v>3.0000000000000001E-3</v>
      </c>
      <c r="AO5" s="6">
        <v>2E-3</v>
      </c>
      <c r="AP5" s="6">
        <v>2.5000000000000001E-2</v>
      </c>
      <c r="AQ5" s="6">
        <v>0.65300000000000002</v>
      </c>
      <c r="AR5" s="6">
        <v>0.122</v>
      </c>
      <c r="AS5" s="6">
        <v>0.05</v>
      </c>
      <c r="AT5" s="6">
        <v>3.4000000000000002E-2</v>
      </c>
      <c r="AU5" s="6">
        <v>0.06</v>
      </c>
      <c r="AV5" s="6">
        <v>8.2000000000000003E-2</v>
      </c>
      <c r="AW5" s="9">
        <v>988</v>
      </c>
      <c r="AX5" s="4">
        <v>7.0000000000000001E-3</v>
      </c>
      <c r="AY5" s="4">
        <v>2.3E-2</v>
      </c>
      <c r="AZ5" s="4">
        <v>9.9000000000000005E-2</v>
      </c>
      <c r="BA5" s="4">
        <v>0.54500000000000004</v>
      </c>
      <c r="BB5" s="4">
        <v>0.1</v>
      </c>
      <c r="BC5" s="4">
        <v>0.22600000000000001</v>
      </c>
      <c r="BD5" s="10">
        <v>140483</v>
      </c>
      <c r="BE5" s="10">
        <v>89308</v>
      </c>
      <c r="BF5" s="10">
        <v>70360</v>
      </c>
      <c r="BG5" s="10">
        <v>59921</v>
      </c>
      <c r="BH5" s="4">
        <v>0.38</v>
      </c>
      <c r="BI5" s="13">
        <v>8.6</v>
      </c>
      <c r="BJ5" s="13">
        <v>15.8</v>
      </c>
      <c r="BK5" s="17">
        <v>1813.8</v>
      </c>
      <c r="BL5" s="4">
        <v>0.94499999999999995</v>
      </c>
      <c r="BM5" s="4">
        <v>0.44400000000000001</v>
      </c>
      <c r="BN5" s="10">
        <v>1044</v>
      </c>
      <c r="BO5" s="10">
        <v>22.7</v>
      </c>
      <c r="BP5" s="4">
        <v>0.99</v>
      </c>
      <c r="BQ5" s="4">
        <v>7.0000000000000001E-3</v>
      </c>
      <c r="BR5" s="4">
        <v>0.97299999999999998</v>
      </c>
      <c r="BS5" s="4">
        <v>0.97299999999999998</v>
      </c>
      <c r="BT5" s="4">
        <v>0.97099999999999997</v>
      </c>
      <c r="BU5" s="10">
        <v>1272</v>
      </c>
      <c r="BV5" s="10">
        <v>1177</v>
      </c>
      <c r="BW5" s="4">
        <v>0.11600000000000001</v>
      </c>
      <c r="BX5" s="4">
        <v>0.44600000000000001</v>
      </c>
      <c r="BY5" s="4">
        <v>0.34399999999999997</v>
      </c>
      <c r="BZ5" s="4">
        <v>3.0000000000000001E-3</v>
      </c>
      <c r="CA5" s="4">
        <v>1.9E-2</v>
      </c>
      <c r="CB5" s="4">
        <v>3.0000000000000001E-3</v>
      </c>
      <c r="CC5" s="4">
        <v>6.9000000000000006E-2</v>
      </c>
      <c r="CD5" s="22">
        <v>15643</v>
      </c>
      <c r="CE5" s="4">
        <v>0.28299999999999997</v>
      </c>
      <c r="CF5" s="4">
        <v>3.5000000000000003E-2</v>
      </c>
      <c r="CG5" s="4">
        <v>0.129</v>
      </c>
      <c r="CH5" s="4">
        <v>4.2000000000000003E-2</v>
      </c>
      <c r="CI5" s="4">
        <v>0</v>
      </c>
      <c r="CJ5" s="4">
        <v>6.7000000000000004E-2</v>
      </c>
      <c r="CK5" s="11">
        <v>0.75</v>
      </c>
      <c r="CL5" s="11">
        <v>0.75</v>
      </c>
      <c r="CM5" s="11">
        <v>0.83</v>
      </c>
      <c r="CN5" s="11">
        <v>0.8</v>
      </c>
      <c r="CO5" s="11">
        <v>0.88</v>
      </c>
      <c r="CP5" s="11">
        <v>0.81</v>
      </c>
      <c r="CQ5" s="11">
        <v>0.82</v>
      </c>
      <c r="CR5" s="11">
        <v>0.67</v>
      </c>
      <c r="CS5" s="11">
        <v>0.46</v>
      </c>
      <c r="CT5" s="11">
        <v>0.46</v>
      </c>
      <c r="CU5" s="11">
        <v>0.6</v>
      </c>
      <c r="CV5" s="11">
        <v>0.46</v>
      </c>
      <c r="CW5" s="11">
        <v>0.68</v>
      </c>
      <c r="CX5" s="11">
        <v>0.51</v>
      </c>
      <c r="CY5" s="11">
        <v>0.56000000000000005</v>
      </c>
      <c r="CZ5" s="11">
        <v>0.37</v>
      </c>
      <c r="DA5" s="11">
        <v>0.18</v>
      </c>
      <c r="DB5" s="11">
        <v>0.2</v>
      </c>
      <c r="DC5" s="11">
        <v>0.28999999999999998</v>
      </c>
      <c r="DD5" s="11">
        <v>0.26</v>
      </c>
      <c r="DE5" s="11">
        <v>0.34</v>
      </c>
      <c r="DF5" s="11">
        <v>0.16</v>
      </c>
      <c r="DG5" s="11">
        <v>0.25</v>
      </c>
      <c r="DH5" s="11">
        <v>0.15</v>
      </c>
      <c r="DI5" s="11">
        <v>0.78</v>
      </c>
      <c r="DJ5" s="11">
        <v>0.77</v>
      </c>
      <c r="DK5" s="11">
        <v>0.63</v>
      </c>
      <c r="DL5" s="11">
        <v>0.79</v>
      </c>
      <c r="DM5" s="11">
        <v>0.83</v>
      </c>
      <c r="DN5" s="11">
        <v>0.87</v>
      </c>
      <c r="DO5" s="11">
        <v>0.52</v>
      </c>
      <c r="DP5" s="11">
        <v>0.52</v>
      </c>
      <c r="DQ5" s="11">
        <v>0.3</v>
      </c>
      <c r="DR5" s="11">
        <v>0.5</v>
      </c>
      <c r="DS5" s="11">
        <v>0.6</v>
      </c>
      <c r="DT5" s="11">
        <v>0.65</v>
      </c>
      <c r="DU5" s="11">
        <v>0.23</v>
      </c>
      <c r="DV5" s="11">
        <v>0.2</v>
      </c>
      <c r="DW5" s="11">
        <v>0.06</v>
      </c>
      <c r="DX5" s="11">
        <v>0.23</v>
      </c>
      <c r="DY5" s="11">
        <v>0.31</v>
      </c>
      <c r="DZ5" s="11">
        <v>0.43</v>
      </c>
    </row>
    <row r="6" spans="1:130" x14ac:dyDescent="0.25">
      <c r="A6" s="15">
        <v>2021</v>
      </c>
      <c r="B6" s="18">
        <v>52742752</v>
      </c>
      <c r="C6" s="18">
        <v>169960636</v>
      </c>
      <c r="D6" s="18">
        <v>140157695</v>
      </c>
      <c r="E6" s="18">
        <v>8960</v>
      </c>
      <c r="F6" s="4">
        <v>0.60899999999999999</v>
      </c>
      <c r="G6" s="4">
        <v>5.8000000000000003E-2</v>
      </c>
      <c r="H6" s="4">
        <v>5.1999999999999998E-2</v>
      </c>
      <c r="I6" s="4">
        <v>0.10100000000000001</v>
      </c>
      <c r="J6" s="4">
        <v>0.18099999999999999</v>
      </c>
      <c r="K6" s="18">
        <v>85320421</v>
      </c>
      <c r="L6" s="18">
        <v>5454</v>
      </c>
      <c r="M6" s="4">
        <v>0.44400000000000001</v>
      </c>
      <c r="N6" s="4">
        <v>0.17599999999999999</v>
      </c>
      <c r="O6" s="4">
        <v>0.04</v>
      </c>
      <c r="P6" s="4">
        <v>2E-3</v>
      </c>
      <c r="Q6" s="4">
        <v>3.6999999999999998E-2</v>
      </c>
      <c r="R6" s="4">
        <v>5.0000000000000001E-3</v>
      </c>
      <c r="S6" s="4">
        <v>1.7999999999999999E-2</v>
      </c>
      <c r="T6" s="4">
        <v>0</v>
      </c>
      <c r="U6" s="4">
        <v>3.0000000000000001E-3</v>
      </c>
      <c r="V6" s="4">
        <v>0.221</v>
      </c>
      <c r="W6" s="18">
        <v>401725</v>
      </c>
      <c r="X6" s="4">
        <v>1.4E-2</v>
      </c>
      <c r="Y6" s="18">
        <v>169182554</v>
      </c>
      <c r="Z6" s="18">
        <v>10815</v>
      </c>
      <c r="AA6" s="18">
        <v>139994264</v>
      </c>
      <c r="AB6" s="4">
        <v>0.46400000000000002</v>
      </c>
      <c r="AC6" s="4">
        <v>0.434</v>
      </c>
      <c r="AD6" s="4">
        <v>0.10100000000000001</v>
      </c>
      <c r="AE6" s="18">
        <v>29188290</v>
      </c>
      <c r="AF6" s="6">
        <v>0.20799999999999999</v>
      </c>
      <c r="AG6" s="7">
        <v>0.13200000000000001</v>
      </c>
      <c r="AH6" s="6">
        <v>0.32700000000000001</v>
      </c>
      <c r="AI6" s="6">
        <v>0.13</v>
      </c>
      <c r="AJ6" s="6">
        <v>6.2E-2</v>
      </c>
      <c r="AK6" s="6">
        <v>0.22500000000000001</v>
      </c>
      <c r="AL6" s="6">
        <v>0.68</v>
      </c>
      <c r="AM6" s="6">
        <v>2E-3</v>
      </c>
      <c r="AN6" s="6">
        <v>5.0000000000000001E-3</v>
      </c>
      <c r="AO6" s="6">
        <v>1E-3</v>
      </c>
      <c r="AP6" s="6">
        <v>2.5000000000000001E-2</v>
      </c>
      <c r="AQ6" s="6">
        <v>0.64600000000000002</v>
      </c>
      <c r="AR6" s="6">
        <v>0.13100000000000001</v>
      </c>
      <c r="AS6" s="6">
        <v>5.1999999999999998E-2</v>
      </c>
      <c r="AT6" s="6">
        <v>3.1E-2</v>
      </c>
      <c r="AU6" s="6">
        <v>6.4000000000000001E-2</v>
      </c>
      <c r="AV6" s="6">
        <v>7.4999999999999997E-2</v>
      </c>
      <c r="AW6" s="9">
        <v>987.6</v>
      </c>
      <c r="AX6" s="4">
        <v>7.0000000000000001E-3</v>
      </c>
      <c r="AY6" s="4">
        <v>2.1999999999999999E-2</v>
      </c>
      <c r="AZ6" s="4">
        <v>0.105</v>
      </c>
      <c r="BA6" s="4">
        <v>0.54100000000000004</v>
      </c>
      <c r="BB6" s="4">
        <v>0.10100000000000001</v>
      </c>
      <c r="BC6" s="4">
        <v>0.224</v>
      </c>
      <c r="BD6" s="10">
        <v>143220</v>
      </c>
      <c r="BE6" s="10">
        <v>88694</v>
      </c>
      <c r="BF6" s="10">
        <v>69964</v>
      </c>
      <c r="BG6" s="10">
        <v>60368</v>
      </c>
      <c r="BH6" s="4">
        <v>0.39</v>
      </c>
      <c r="BI6" s="13">
        <v>8.6999999999999993</v>
      </c>
      <c r="BJ6" s="13">
        <v>16.100000000000001</v>
      </c>
      <c r="BK6" s="17">
        <v>1824.3</v>
      </c>
      <c r="BL6" s="4">
        <v>0.88800000000000001</v>
      </c>
      <c r="BM6" s="4">
        <v>0.38900000000000001</v>
      </c>
      <c r="BN6" s="10">
        <v>1020</v>
      </c>
      <c r="BO6" s="10">
        <v>22.1</v>
      </c>
      <c r="BP6" s="4">
        <v>0.96099999999999997</v>
      </c>
      <c r="BQ6" s="4">
        <v>1.0999999999999999E-2</v>
      </c>
      <c r="BR6" s="4">
        <v>0.97499999999999998</v>
      </c>
      <c r="BS6" s="4">
        <v>0.97699999999999998</v>
      </c>
      <c r="BT6" s="4">
        <v>0.97199999999999998</v>
      </c>
      <c r="BU6" s="10">
        <v>1330</v>
      </c>
      <c r="BV6" s="10">
        <v>1220</v>
      </c>
      <c r="BW6" s="4">
        <v>0.11600000000000001</v>
      </c>
      <c r="BX6" s="4">
        <v>0.45300000000000001</v>
      </c>
      <c r="BY6" s="4">
        <v>0.33300000000000002</v>
      </c>
      <c r="BZ6" s="4">
        <v>3.0000000000000001E-3</v>
      </c>
      <c r="CA6" s="4">
        <v>1.7000000000000001E-2</v>
      </c>
      <c r="CB6" s="4">
        <v>4.0000000000000001E-3</v>
      </c>
      <c r="CC6" s="4">
        <v>7.2999999999999995E-2</v>
      </c>
      <c r="CD6" s="22">
        <v>15875</v>
      </c>
      <c r="CE6" s="4">
        <v>0.32500000000000001</v>
      </c>
      <c r="CF6" s="4">
        <v>3.9E-2</v>
      </c>
      <c r="CG6" s="4">
        <v>0.13800000000000001</v>
      </c>
      <c r="CH6" s="4">
        <v>4.2000000000000003E-2</v>
      </c>
      <c r="CI6" s="4">
        <v>0.28999999999999998</v>
      </c>
      <c r="CJ6" s="4">
        <v>6.3E-2</v>
      </c>
      <c r="CK6" s="11">
        <v>0.77</v>
      </c>
      <c r="CL6" s="11">
        <v>0.77</v>
      </c>
      <c r="CM6" s="11">
        <v>0.84</v>
      </c>
      <c r="CN6" s="11">
        <v>0.91</v>
      </c>
      <c r="CO6" s="11">
        <v>0.93</v>
      </c>
      <c r="CP6" s="11">
        <v>0.74</v>
      </c>
      <c r="CQ6" s="11">
        <v>0.83</v>
      </c>
      <c r="CR6" s="11">
        <v>0.7</v>
      </c>
      <c r="CS6" s="11">
        <v>0.47</v>
      </c>
      <c r="CT6" s="11">
        <v>0.49</v>
      </c>
      <c r="CU6" s="11">
        <v>0.6</v>
      </c>
      <c r="CV6" s="11">
        <v>0.6</v>
      </c>
      <c r="CW6" s="11">
        <v>0.74</v>
      </c>
      <c r="CX6" s="11">
        <v>0.46</v>
      </c>
      <c r="CY6" s="11">
        <v>0.57999999999999996</v>
      </c>
      <c r="CZ6" s="11">
        <v>0.39</v>
      </c>
      <c r="DA6" s="11">
        <v>0.19</v>
      </c>
      <c r="DB6" s="11">
        <v>0.22</v>
      </c>
      <c r="DC6" s="11">
        <v>0.31</v>
      </c>
      <c r="DD6" s="11">
        <v>0.31</v>
      </c>
      <c r="DE6" s="11">
        <v>0.39</v>
      </c>
      <c r="DF6" s="11">
        <v>0.18</v>
      </c>
      <c r="DG6" s="11">
        <v>0.28000000000000003</v>
      </c>
      <c r="DH6" s="11">
        <v>0.15</v>
      </c>
      <c r="DI6" s="11">
        <v>0.8</v>
      </c>
      <c r="DJ6" s="11">
        <v>0.79</v>
      </c>
      <c r="DK6" s="11">
        <v>0.78</v>
      </c>
      <c r="DL6" s="11">
        <v>0.78</v>
      </c>
      <c r="DM6" s="11">
        <v>0.84</v>
      </c>
      <c r="DN6" s="11">
        <v>0.85</v>
      </c>
      <c r="DO6" s="11">
        <v>0.53</v>
      </c>
      <c r="DP6" s="11">
        <v>0.55000000000000004</v>
      </c>
      <c r="DQ6" s="11">
        <v>0.48</v>
      </c>
      <c r="DR6" s="11">
        <v>0.48</v>
      </c>
      <c r="DS6" s="11">
        <v>0.57999999999999996</v>
      </c>
      <c r="DT6" s="11">
        <v>0.6</v>
      </c>
      <c r="DU6" s="11">
        <v>0.25</v>
      </c>
      <c r="DV6" s="11">
        <v>0.23</v>
      </c>
      <c r="DW6" s="11">
        <v>0.21</v>
      </c>
      <c r="DX6" s="11">
        <v>0.21</v>
      </c>
      <c r="DY6" s="11">
        <v>0.28999999999999998</v>
      </c>
      <c r="DZ6" s="11">
        <v>0.39</v>
      </c>
    </row>
    <row r="9" spans="1:130" ht="20" thickBot="1" x14ac:dyDescent="0.3"/>
    <row r="10" spans="1:130" ht="25" thickBot="1" x14ac:dyDescent="0.35">
      <c r="A10" s="25" t="s">
        <v>140</v>
      </c>
      <c r="B10" s="26"/>
      <c r="C10" s="26"/>
      <c r="D10" s="26"/>
      <c r="E10" s="26"/>
      <c r="F10" s="27"/>
      <c r="G10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09EF-94A5-B946-BE47-BA09F497C96F}">
  <sheetPr>
    <tabColor rgb="FF66FF66"/>
    <pageSetUpPr fitToPage="1"/>
  </sheetPr>
  <dimension ref="A1:R52"/>
  <sheetViews>
    <sheetView zoomScale="129" zoomScaleNormal="129" workbookViewId="0">
      <selection activeCell="B12" sqref="B12"/>
    </sheetView>
  </sheetViews>
  <sheetFormatPr baseColWidth="10" defaultRowHeight="19" x14ac:dyDescent="0.25"/>
  <cols>
    <col min="1" max="1" width="5" bestFit="1" customWidth="1"/>
    <col min="2" max="20" width="6.140625" customWidth="1"/>
  </cols>
  <sheetData>
    <row r="1" spans="1:18" ht="14" customHeight="1" x14ac:dyDescent="0.25">
      <c r="A1" s="15" t="s">
        <v>0</v>
      </c>
      <c r="B1" s="21" t="s">
        <v>4</v>
      </c>
      <c r="C1" s="16" t="s">
        <v>130</v>
      </c>
      <c r="D1" s="16" t="s">
        <v>131</v>
      </c>
      <c r="E1" s="16" t="s">
        <v>132</v>
      </c>
      <c r="F1" s="16" t="s">
        <v>133</v>
      </c>
      <c r="G1" s="16" t="s">
        <v>134</v>
      </c>
      <c r="H1" s="16" t="s">
        <v>135</v>
      </c>
      <c r="I1" s="16" t="s">
        <v>136</v>
      </c>
      <c r="J1" t="s">
        <v>128</v>
      </c>
      <c r="K1" s="16" t="s">
        <v>129</v>
      </c>
      <c r="L1" s="16" t="s">
        <v>130</v>
      </c>
      <c r="M1" s="16" t="s">
        <v>131</v>
      </c>
      <c r="N1" s="16" t="s">
        <v>132</v>
      </c>
      <c r="O1" s="16" t="s">
        <v>133</v>
      </c>
      <c r="P1" s="16" t="s">
        <v>134</v>
      </c>
      <c r="Q1" s="16" t="s">
        <v>135</v>
      </c>
      <c r="R1" s="16" t="s">
        <v>136</v>
      </c>
    </row>
    <row r="2" spans="1:18" ht="14" customHeight="1" x14ac:dyDescent="0.25">
      <c r="A2" s="15">
        <v>2017</v>
      </c>
      <c r="B2" s="16">
        <v>8099</v>
      </c>
      <c r="C2" s="16">
        <f t="shared" ref="C2:C26" ca="1" si="0">F2+2.66*O2</f>
        <v>9034.9650000000001</v>
      </c>
      <c r="D2" s="16">
        <f t="shared" ref="D2:D26" ca="1" si="1">F2+(2/3)*2.66*O2</f>
        <v>8844.11</v>
      </c>
      <c r="E2" s="16">
        <f t="shared" ref="E2:E26" ca="1" si="2">F2+(1/3)*2.66*O2</f>
        <v>8653.2549999999992</v>
      </c>
      <c r="F2" s="16">
        <f t="shared" ref="F2:F26" si="3">AVERAGE($B$2:$B$6)</f>
        <v>8462.4</v>
      </c>
      <c r="G2" s="16">
        <f t="shared" ref="G2:G26" ca="1" si="4">F2-(1/3)*2.66*O2</f>
        <v>8271.5450000000001</v>
      </c>
      <c r="H2" s="16">
        <f t="shared" ref="H2:H26" ca="1" si="5">F2-(2/3)*2.66*O2</f>
        <v>8080.69</v>
      </c>
      <c r="I2" s="16">
        <f t="shared" ref="I2:I26" ca="1" si="6">F2-2.66*O2</f>
        <v>7889.8349999999991</v>
      </c>
      <c r="J2" s="16">
        <f>B2</f>
        <v>8099</v>
      </c>
      <c r="K2" s="16"/>
      <c r="L2" s="16"/>
      <c r="M2" s="16"/>
      <c r="N2" s="16"/>
      <c r="O2" s="16">
        <f t="shared" ref="O2:O26" ca="1" si="7">AVERAGE($K$2:$K$6)</f>
        <v>215.25</v>
      </c>
      <c r="P2" s="16"/>
      <c r="Q2" s="16"/>
      <c r="R2" s="16"/>
    </row>
    <row r="3" spans="1:18" ht="14" customHeight="1" x14ac:dyDescent="0.25">
      <c r="A3" s="15">
        <v>2018</v>
      </c>
      <c r="B3" s="16">
        <v>8258</v>
      </c>
      <c r="C3" s="16">
        <f t="shared" ca="1" si="0"/>
        <v>9034.9650000000001</v>
      </c>
      <c r="D3" s="16">
        <f t="shared" ca="1" si="1"/>
        <v>8844.11</v>
      </c>
      <c r="E3" s="16">
        <f t="shared" ca="1" si="2"/>
        <v>8653.2549999999992</v>
      </c>
      <c r="F3" s="16">
        <f t="shared" si="3"/>
        <v>8462.4</v>
      </c>
      <c r="G3" s="16">
        <f t="shared" ca="1" si="4"/>
        <v>8271.5450000000001</v>
      </c>
      <c r="H3" s="16">
        <f t="shared" ca="1" si="5"/>
        <v>8080.69</v>
      </c>
      <c r="I3" s="16">
        <f t="shared" ca="1" si="6"/>
        <v>7889.8349999999991</v>
      </c>
      <c r="J3">
        <f t="shared" ref="J3:J26" ca="1" si="8">IF(ISBLANK(B3),OFFSET(J3,-1,0,1,1),B3)</f>
        <v>8258</v>
      </c>
      <c r="K3" s="16">
        <f t="shared" ref="K3:K26" ca="1" si="9">IF(OR(OFFSET(K3,-1,-9,1,1)="",OFFSET(K3,0,-9,1,1)=""),"",IF(ISERROR(ABS(B3-OFFSET(K3,-1,-1,1,1))),"",ABS(B3-OFFSET(K3,-1,-1,1,1))))</f>
        <v>159</v>
      </c>
      <c r="L3" s="16">
        <f t="shared" ref="L3:L26" ca="1" si="10">3.267*O3</f>
        <v>703.22174999999993</v>
      </c>
      <c r="M3" s="16">
        <f t="shared" ref="M3:M26" ca="1" si="11">(2/3)*(L3-O3)+O3</f>
        <v>540.56449999999995</v>
      </c>
      <c r="N3" s="16">
        <f t="shared" ref="N3:N26" ca="1" si="12">(1/3)*(L3-O3)+O3</f>
        <v>377.90724999999998</v>
      </c>
      <c r="O3" s="16">
        <f t="shared" ca="1" si="7"/>
        <v>215.25</v>
      </c>
      <c r="P3" s="16">
        <f t="shared" ref="P3:P26" ca="1" si="13">(MAX(O3-(1/3)*(L3-O3),0))</f>
        <v>52.592750000000024</v>
      </c>
      <c r="Q3" s="16">
        <f t="shared" ref="Q3:Q26" ca="1" si="14">MAX(O3-(2/3)*(L3-O3),0)</f>
        <v>0</v>
      </c>
      <c r="R3" s="16">
        <v>0</v>
      </c>
    </row>
    <row r="4" spans="1:18" ht="14" customHeight="1" x14ac:dyDescent="0.25">
      <c r="A4" s="15">
        <v>2019</v>
      </c>
      <c r="B4" s="16">
        <v>8358</v>
      </c>
      <c r="C4" s="16">
        <f t="shared" ca="1" si="0"/>
        <v>9034.9650000000001</v>
      </c>
      <c r="D4" s="16">
        <f t="shared" ca="1" si="1"/>
        <v>8844.11</v>
      </c>
      <c r="E4" s="16">
        <f t="shared" ca="1" si="2"/>
        <v>8653.2549999999992</v>
      </c>
      <c r="F4" s="16">
        <f t="shared" si="3"/>
        <v>8462.4</v>
      </c>
      <c r="G4" s="16">
        <f t="shared" ca="1" si="4"/>
        <v>8271.5450000000001</v>
      </c>
      <c r="H4" s="16">
        <f t="shared" ca="1" si="5"/>
        <v>8080.69</v>
      </c>
      <c r="I4" s="16">
        <f t="shared" ca="1" si="6"/>
        <v>7889.8349999999991</v>
      </c>
      <c r="J4">
        <f t="shared" ca="1" si="8"/>
        <v>8358</v>
      </c>
      <c r="K4" s="16">
        <f t="shared" ca="1" si="9"/>
        <v>100</v>
      </c>
      <c r="L4" s="16">
        <f t="shared" ca="1" si="10"/>
        <v>703.22174999999993</v>
      </c>
      <c r="M4" s="16">
        <f t="shared" ca="1" si="11"/>
        <v>540.56449999999995</v>
      </c>
      <c r="N4" s="16">
        <f t="shared" ca="1" si="12"/>
        <v>377.90724999999998</v>
      </c>
      <c r="O4" s="16">
        <f t="shared" ca="1" si="7"/>
        <v>215.25</v>
      </c>
      <c r="P4" s="16">
        <f t="shared" ca="1" si="13"/>
        <v>52.592750000000024</v>
      </c>
      <c r="Q4" s="16">
        <f t="shared" ca="1" si="14"/>
        <v>0</v>
      </c>
      <c r="R4" s="16">
        <v>0</v>
      </c>
    </row>
    <row r="5" spans="1:18" ht="14" customHeight="1" x14ac:dyDescent="0.25">
      <c r="A5" s="15">
        <v>2020</v>
      </c>
      <c r="B5" s="16">
        <v>8637</v>
      </c>
      <c r="C5" s="16">
        <f t="shared" ca="1" si="0"/>
        <v>9034.9650000000001</v>
      </c>
      <c r="D5" s="16">
        <f t="shared" ca="1" si="1"/>
        <v>8844.11</v>
      </c>
      <c r="E5" s="16">
        <f t="shared" ca="1" si="2"/>
        <v>8653.2549999999992</v>
      </c>
      <c r="F5" s="16">
        <f t="shared" si="3"/>
        <v>8462.4</v>
      </c>
      <c r="G5" s="16">
        <f t="shared" ca="1" si="4"/>
        <v>8271.5450000000001</v>
      </c>
      <c r="H5" s="16">
        <f t="shared" ca="1" si="5"/>
        <v>8080.69</v>
      </c>
      <c r="I5" s="16">
        <f t="shared" ca="1" si="6"/>
        <v>7889.8349999999991</v>
      </c>
      <c r="J5">
        <f t="shared" ca="1" si="8"/>
        <v>8637</v>
      </c>
      <c r="K5" s="16">
        <f t="shared" ca="1" si="9"/>
        <v>279</v>
      </c>
      <c r="L5" s="16">
        <f t="shared" ca="1" si="10"/>
        <v>703.22174999999993</v>
      </c>
      <c r="M5" s="16">
        <f t="shared" ca="1" si="11"/>
        <v>540.56449999999995</v>
      </c>
      <c r="N5" s="16">
        <f t="shared" ca="1" si="12"/>
        <v>377.90724999999998</v>
      </c>
      <c r="O5" s="16">
        <f t="shared" ca="1" si="7"/>
        <v>215.25</v>
      </c>
      <c r="P5" s="16">
        <f t="shared" ca="1" si="13"/>
        <v>52.592750000000024</v>
      </c>
      <c r="Q5" s="16">
        <f t="shared" ca="1" si="14"/>
        <v>0</v>
      </c>
      <c r="R5" s="16">
        <v>0</v>
      </c>
    </row>
    <row r="6" spans="1:18" ht="14" customHeight="1" x14ac:dyDescent="0.25">
      <c r="A6" s="15">
        <v>2021</v>
      </c>
      <c r="B6" s="16">
        <v>8960</v>
      </c>
      <c r="C6" s="16">
        <f t="shared" ca="1" si="0"/>
        <v>9034.9650000000001</v>
      </c>
      <c r="D6" s="16">
        <f t="shared" ca="1" si="1"/>
        <v>8844.11</v>
      </c>
      <c r="E6" s="16">
        <f t="shared" ca="1" si="2"/>
        <v>8653.2549999999992</v>
      </c>
      <c r="F6" s="16">
        <f t="shared" si="3"/>
        <v>8462.4</v>
      </c>
      <c r="G6" s="16">
        <f t="shared" ca="1" si="4"/>
        <v>8271.5450000000001</v>
      </c>
      <c r="H6" s="16">
        <f t="shared" ca="1" si="5"/>
        <v>8080.69</v>
      </c>
      <c r="I6" s="16">
        <f t="shared" ca="1" si="6"/>
        <v>7889.8349999999991</v>
      </c>
      <c r="J6">
        <f t="shared" ca="1" si="8"/>
        <v>8960</v>
      </c>
      <c r="K6" s="16">
        <f t="shared" ca="1" si="9"/>
        <v>323</v>
      </c>
      <c r="L6" s="16">
        <f t="shared" ca="1" si="10"/>
        <v>703.22174999999993</v>
      </c>
      <c r="M6" s="16">
        <f t="shared" ca="1" si="11"/>
        <v>540.56449999999995</v>
      </c>
      <c r="N6" s="16">
        <f t="shared" ca="1" si="12"/>
        <v>377.90724999999998</v>
      </c>
      <c r="O6" s="16">
        <f t="shared" ca="1" si="7"/>
        <v>215.25</v>
      </c>
      <c r="P6" s="16">
        <f t="shared" ca="1" si="13"/>
        <v>52.592750000000024</v>
      </c>
      <c r="Q6" s="16">
        <f t="shared" ca="1" si="14"/>
        <v>0</v>
      </c>
      <c r="R6" s="16">
        <v>0</v>
      </c>
    </row>
    <row r="7" spans="1:18" ht="14" customHeight="1" x14ac:dyDescent="0.25">
      <c r="B7" s="16"/>
      <c r="C7" s="16">
        <f t="shared" ca="1" si="0"/>
        <v>9034.9650000000001</v>
      </c>
      <c r="D7" s="16">
        <f t="shared" ca="1" si="1"/>
        <v>8844.11</v>
      </c>
      <c r="E7" s="16">
        <f t="shared" ca="1" si="2"/>
        <v>8653.2549999999992</v>
      </c>
      <c r="F7" s="16">
        <f t="shared" si="3"/>
        <v>8462.4</v>
      </c>
      <c r="G7" s="16">
        <f t="shared" ca="1" si="4"/>
        <v>8271.5450000000001</v>
      </c>
      <c r="H7" s="16">
        <f t="shared" ca="1" si="5"/>
        <v>8080.69</v>
      </c>
      <c r="I7" s="16">
        <f t="shared" ca="1" si="6"/>
        <v>7889.8349999999991</v>
      </c>
      <c r="J7">
        <f t="shared" ca="1" si="8"/>
        <v>8960</v>
      </c>
      <c r="K7" t="str">
        <f t="shared" ca="1" si="9"/>
        <v/>
      </c>
      <c r="L7">
        <f t="shared" ca="1" si="10"/>
        <v>703.22174999999993</v>
      </c>
      <c r="M7">
        <f t="shared" ca="1" si="11"/>
        <v>540.56449999999995</v>
      </c>
      <c r="N7">
        <f t="shared" ca="1" si="12"/>
        <v>377.90724999999998</v>
      </c>
      <c r="O7" s="16">
        <f t="shared" ca="1" si="7"/>
        <v>215.25</v>
      </c>
      <c r="P7">
        <f t="shared" ca="1" si="13"/>
        <v>52.592750000000024</v>
      </c>
      <c r="Q7">
        <f t="shared" ca="1" si="14"/>
        <v>0</v>
      </c>
      <c r="R7">
        <v>0</v>
      </c>
    </row>
    <row r="8" spans="1:18" ht="14" customHeight="1" x14ac:dyDescent="0.25">
      <c r="B8" s="16"/>
      <c r="C8" s="16">
        <f t="shared" ca="1" si="0"/>
        <v>9034.9650000000001</v>
      </c>
      <c r="D8" s="16">
        <f t="shared" ca="1" si="1"/>
        <v>8844.11</v>
      </c>
      <c r="E8" s="16">
        <f t="shared" ca="1" si="2"/>
        <v>8653.2549999999992</v>
      </c>
      <c r="F8" s="16">
        <f t="shared" si="3"/>
        <v>8462.4</v>
      </c>
      <c r="G8" s="16">
        <f t="shared" ca="1" si="4"/>
        <v>8271.5450000000001</v>
      </c>
      <c r="H8" s="16">
        <f t="shared" ca="1" si="5"/>
        <v>8080.69</v>
      </c>
      <c r="I8" s="16">
        <f t="shared" ca="1" si="6"/>
        <v>7889.8349999999991</v>
      </c>
      <c r="J8">
        <f t="shared" ca="1" si="8"/>
        <v>8960</v>
      </c>
      <c r="K8" t="str">
        <f t="shared" ca="1" si="9"/>
        <v/>
      </c>
      <c r="L8">
        <f t="shared" ca="1" si="10"/>
        <v>703.22174999999993</v>
      </c>
      <c r="M8">
        <f t="shared" ca="1" si="11"/>
        <v>540.56449999999995</v>
      </c>
      <c r="N8">
        <f t="shared" ca="1" si="12"/>
        <v>377.90724999999998</v>
      </c>
      <c r="O8" s="16">
        <f t="shared" ca="1" si="7"/>
        <v>215.25</v>
      </c>
      <c r="P8">
        <f t="shared" ca="1" si="13"/>
        <v>52.592750000000024</v>
      </c>
      <c r="Q8">
        <f t="shared" ca="1" si="14"/>
        <v>0</v>
      </c>
      <c r="R8">
        <v>0</v>
      </c>
    </row>
    <row r="9" spans="1:18" ht="14" customHeight="1" x14ac:dyDescent="0.25">
      <c r="B9" s="16"/>
      <c r="C9" s="16">
        <f t="shared" ca="1" si="0"/>
        <v>9034.9650000000001</v>
      </c>
      <c r="D9" s="16">
        <f t="shared" ca="1" si="1"/>
        <v>8844.11</v>
      </c>
      <c r="E9" s="16">
        <f t="shared" ca="1" si="2"/>
        <v>8653.2549999999992</v>
      </c>
      <c r="F9" s="16">
        <f t="shared" si="3"/>
        <v>8462.4</v>
      </c>
      <c r="G9" s="16">
        <f t="shared" ca="1" si="4"/>
        <v>8271.5450000000001</v>
      </c>
      <c r="H9" s="16">
        <f t="shared" ca="1" si="5"/>
        <v>8080.69</v>
      </c>
      <c r="I9" s="16">
        <f t="shared" ca="1" si="6"/>
        <v>7889.8349999999991</v>
      </c>
      <c r="J9">
        <f t="shared" ca="1" si="8"/>
        <v>8960</v>
      </c>
      <c r="K9" t="str">
        <f t="shared" ca="1" si="9"/>
        <v/>
      </c>
      <c r="L9">
        <f t="shared" ca="1" si="10"/>
        <v>703.22174999999993</v>
      </c>
      <c r="M9">
        <f t="shared" ca="1" si="11"/>
        <v>540.56449999999995</v>
      </c>
      <c r="N9">
        <f t="shared" ca="1" si="12"/>
        <v>377.90724999999998</v>
      </c>
      <c r="O9" s="16">
        <f t="shared" ca="1" si="7"/>
        <v>215.25</v>
      </c>
      <c r="P9">
        <f t="shared" ca="1" si="13"/>
        <v>52.592750000000024</v>
      </c>
      <c r="Q9">
        <f t="shared" ca="1" si="14"/>
        <v>0</v>
      </c>
      <c r="R9">
        <v>0</v>
      </c>
    </row>
    <row r="10" spans="1:18" ht="14" customHeight="1" x14ac:dyDescent="0.25">
      <c r="B10" s="16"/>
      <c r="C10" s="16">
        <f t="shared" ca="1" si="0"/>
        <v>9034.9650000000001</v>
      </c>
      <c r="D10" s="16">
        <f t="shared" ca="1" si="1"/>
        <v>8844.11</v>
      </c>
      <c r="E10" s="16">
        <f t="shared" ca="1" si="2"/>
        <v>8653.2549999999992</v>
      </c>
      <c r="F10" s="16">
        <f t="shared" si="3"/>
        <v>8462.4</v>
      </c>
      <c r="G10" s="16">
        <f t="shared" ca="1" si="4"/>
        <v>8271.5450000000001</v>
      </c>
      <c r="H10" s="16">
        <f t="shared" ca="1" si="5"/>
        <v>8080.69</v>
      </c>
      <c r="I10" s="16">
        <f t="shared" ca="1" si="6"/>
        <v>7889.8349999999991</v>
      </c>
      <c r="J10">
        <f t="shared" ca="1" si="8"/>
        <v>8960</v>
      </c>
      <c r="K10" t="str">
        <f t="shared" ca="1" si="9"/>
        <v/>
      </c>
      <c r="L10">
        <f t="shared" ca="1" si="10"/>
        <v>703.22174999999993</v>
      </c>
      <c r="M10">
        <f t="shared" ca="1" si="11"/>
        <v>540.56449999999995</v>
      </c>
      <c r="N10">
        <f t="shared" ca="1" si="12"/>
        <v>377.90724999999998</v>
      </c>
      <c r="O10" s="16">
        <f t="shared" ca="1" si="7"/>
        <v>215.25</v>
      </c>
      <c r="P10">
        <f t="shared" ca="1" si="13"/>
        <v>52.592750000000024</v>
      </c>
      <c r="Q10">
        <f t="shared" ca="1" si="14"/>
        <v>0</v>
      </c>
      <c r="R10">
        <v>0</v>
      </c>
    </row>
    <row r="11" spans="1:18" ht="14" customHeight="1" x14ac:dyDescent="0.25">
      <c r="B11" s="16"/>
      <c r="C11" s="16">
        <f t="shared" ca="1" si="0"/>
        <v>9034.9650000000001</v>
      </c>
      <c r="D11" s="16">
        <f t="shared" ca="1" si="1"/>
        <v>8844.11</v>
      </c>
      <c r="E11" s="16">
        <f t="shared" ca="1" si="2"/>
        <v>8653.2549999999992</v>
      </c>
      <c r="F11" s="16">
        <f t="shared" si="3"/>
        <v>8462.4</v>
      </c>
      <c r="G11" s="16">
        <f t="shared" ca="1" si="4"/>
        <v>8271.5450000000001</v>
      </c>
      <c r="H11" s="16">
        <f t="shared" ca="1" si="5"/>
        <v>8080.69</v>
      </c>
      <c r="I11" s="16">
        <f t="shared" ca="1" si="6"/>
        <v>7889.8349999999991</v>
      </c>
      <c r="J11">
        <f t="shared" ca="1" si="8"/>
        <v>8960</v>
      </c>
      <c r="K11" t="str">
        <f t="shared" ca="1" si="9"/>
        <v/>
      </c>
      <c r="L11">
        <f t="shared" ca="1" si="10"/>
        <v>703.22174999999993</v>
      </c>
      <c r="M11">
        <f t="shared" ca="1" si="11"/>
        <v>540.56449999999995</v>
      </c>
      <c r="N11">
        <f t="shared" ca="1" si="12"/>
        <v>377.90724999999998</v>
      </c>
      <c r="O11" s="16">
        <f t="shared" ca="1" si="7"/>
        <v>215.25</v>
      </c>
      <c r="P11">
        <f t="shared" ca="1" si="13"/>
        <v>52.592750000000024</v>
      </c>
      <c r="Q11">
        <f t="shared" ca="1" si="14"/>
        <v>0</v>
      </c>
      <c r="R11">
        <v>0</v>
      </c>
    </row>
    <row r="12" spans="1:18" ht="14" customHeight="1" x14ac:dyDescent="0.25">
      <c r="B12" s="16"/>
      <c r="C12" s="16">
        <f t="shared" ca="1" si="0"/>
        <v>9034.9650000000001</v>
      </c>
      <c r="D12" s="16">
        <f t="shared" ca="1" si="1"/>
        <v>8844.11</v>
      </c>
      <c r="E12" s="16">
        <f t="shared" ca="1" si="2"/>
        <v>8653.2549999999992</v>
      </c>
      <c r="F12" s="16">
        <f t="shared" si="3"/>
        <v>8462.4</v>
      </c>
      <c r="G12" s="16">
        <f t="shared" ca="1" si="4"/>
        <v>8271.5450000000001</v>
      </c>
      <c r="H12" s="16">
        <f t="shared" ca="1" si="5"/>
        <v>8080.69</v>
      </c>
      <c r="I12" s="16">
        <f t="shared" ca="1" si="6"/>
        <v>7889.8349999999991</v>
      </c>
      <c r="J12">
        <f t="shared" ca="1" si="8"/>
        <v>8960</v>
      </c>
      <c r="K12" t="str">
        <f t="shared" ca="1" si="9"/>
        <v/>
      </c>
      <c r="L12">
        <f t="shared" ca="1" si="10"/>
        <v>703.22174999999993</v>
      </c>
      <c r="M12">
        <f t="shared" ca="1" si="11"/>
        <v>540.56449999999995</v>
      </c>
      <c r="N12">
        <f t="shared" ca="1" si="12"/>
        <v>377.90724999999998</v>
      </c>
      <c r="O12" s="16">
        <f t="shared" ca="1" si="7"/>
        <v>215.25</v>
      </c>
      <c r="P12">
        <f t="shared" ca="1" si="13"/>
        <v>52.592750000000024</v>
      </c>
      <c r="Q12">
        <f t="shared" ca="1" si="14"/>
        <v>0</v>
      </c>
      <c r="R12">
        <v>0</v>
      </c>
    </row>
    <row r="13" spans="1:18" ht="14" customHeight="1" x14ac:dyDescent="0.25">
      <c r="B13" s="16"/>
      <c r="C13" s="16">
        <f t="shared" ca="1" si="0"/>
        <v>9034.9650000000001</v>
      </c>
      <c r="D13" s="16">
        <f t="shared" ca="1" si="1"/>
        <v>8844.11</v>
      </c>
      <c r="E13" s="16">
        <f t="shared" ca="1" si="2"/>
        <v>8653.2549999999992</v>
      </c>
      <c r="F13" s="16">
        <f t="shared" si="3"/>
        <v>8462.4</v>
      </c>
      <c r="G13" s="16">
        <f t="shared" ca="1" si="4"/>
        <v>8271.5450000000001</v>
      </c>
      <c r="H13" s="16">
        <f t="shared" ca="1" si="5"/>
        <v>8080.69</v>
      </c>
      <c r="I13" s="16">
        <f t="shared" ca="1" si="6"/>
        <v>7889.8349999999991</v>
      </c>
      <c r="J13">
        <f t="shared" ca="1" si="8"/>
        <v>8960</v>
      </c>
      <c r="K13" t="str">
        <f t="shared" ca="1" si="9"/>
        <v/>
      </c>
      <c r="L13">
        <f t="shared" ca="1" si="10"/>
        <v>703.22174999999993</v>
      </c>
      <c r="M13">
        <f t="shared" ca="1" si="11"/>
        <v>540.56449999999995</v>
      </c>
      <c r="N13">
        <f t="shared" ca="1" si="12"/>
        <v>377.90724999999998</v>
      </c>
      <c r="O13" s="16">
        <f t="shared" ca="1" si="7"/>
        <v>215.25</v>
      </c>
      <c r="P13">
        <f t="shared" ca="1" si="13"/>
        <v>52.592750000000024</v>
      </c>
      <c r="Q13">
        <f t="shared" ca="1" si="14"/>
        <v>0</v>
      </c>
      <c r="R13">
        <v>0</v>
      </c>
    </row>
    <row r="14" spans="1:18" ht="14" customHeight="1" x14ac:dyDescent="0.25">
      <c r="B14" s="16"/>
      <c r="C14" s="16">
        <f t="shared" ca="1" si="0"/>
        <v>9034.9650000000001</v>
      </c>
      <c r="D14" s="16">
        <f t="shared" ca="1" si="1"/>
        <v>8844.11</v>
      </c>
      <c r="E14" s="16">
        <f t="shared" ca="1" si="2"/>
        <v>8653.2549999999992</v>
      </c>
      <c r="F14" s="16">
        <f t="shared" si="3"/>
        <v>8462.4</v>
      </c>
      <c r="G14" s="16">
        <f t="shared" ca="1" si="4"/>
        <v>8271.5450000000001</v>
      </c>
      <c r="H14" s="16">
        <f t="shared" ca="1" si="5"/>
        <v>8080.69</v>
      </c>
      <c r="I14" s="16">
        <f t="shared" ca="1" si="6"/>
        <v>7889.8349999999991</v>
      </c>
      <c r="J14">
        <f t="shared" ca="1" si="8"/>
        <v>8960</v>
      </c>
      <c r="K14" t="str">
        <f t="shared" ca="1" si="9"/>
        <v/>
      </c>
      <c r="L14">
        <f t="shared" ca="1" si="10"/>
        <v>703.22174999999993</v>
      </c>
      <c r="M14">
        <f t="shared" ca="1" si="11"/>
        <v>540.56449999999995</v>
      </c>
      <c r="N14">
        <f t="shared" ca="1" si="12"/>
        <v>377.90724999999998</v>
      </c>
      <c r="O14" s="16">
        <f t="shared" ca="1" si="7"/>
        <v>215.25</v>
      </c>
      <c r="P14">
        <f t="shared" ca="1" si="13"/>
        <v>52.592750000000024</v>
      </c>
      <c r="Q14">
        <f t="shared" ca="1" si="14"/>
        <v>0</v>
      </c>
      <c r="R14">
        <v>0</v>
      </c>
    </row>
    <row r="15" spans="1:18" ht="14" customHeight="1" x14ac:dyDescent="0.25">
      <c r="B15" s="16"/>
      <c r="C15" s="16">
        <f t="shared" ca="1" si="0"/>
        <v>9034.9650000000001</v>
      </c>
      <c r="D15" s="16">
        <f t="shared" ca="1" si="1"/>
        <v>8844.11</v>
      </c>
      <c r="E15" s="16">
        <f t="shared" ca="1" si="2"/>
        <v>8653.2549999999992</v>
      </c>
      <c r="F15" s="16">
        <f t="shared" si="3"/>
        <v>8462.4</v>
      </c>
      <c r="G15" s="16">
        <f t="shared" ca="1" si="4"/>
        <v>8271.5450000000001</v>
      </c>
      <c r="H15" s="16">
        <f t="shared" ca="1" si="5"/>
        <v>8080.69</v>
      </c>
      <c r="I15" s="16">
        <f t="shared" ca="1" si="6"/>
        <v>7889.8349999999991</v>
      </c>
      <c r="J15">
        <f t="shared" ca="1" si="8"/>
        <v>8960</v>
      </c>
      <c r="K15" t="str">
        <f t="shared" ca="1" si="9"/>
        <v/>
      </c>
      <c r="L15">
        <f t="shared" ca="1" si="10"/>
        <v>703.22174999999993</v>
      </c>
      <c r="M15">
        <f t="shared" ca="1" si="11"/>
        <v>540.56449999999995</v>
      </c>
      <c r="N15">
        <f t="shared" ca="1" si="12"/>
        <v>377.90724999999998</v>
      </c>
      <c r="O15" s="16">
        <f t="shared" ca="1" si="7"/>
        <v>215.25</v>
      </c>
      <c r="P15">
        <f t="shared" ca="1" si="13"/>
        <v>52.592750000000024</v>
      </c>
      <c r="Q15">
        <f t="shared" ca="1" si="14"/>
        <v>0</v>
      </c>
      <c r="R15">
        <v>0</v>
      </c>
    </row>
    <row r="16" spans="1:18" ht="14" customHeight="1" x14ac:dyDescent="0.25">
      <c r="B16" s="16"/>
      <c r="C16" s="16">
        <f t="shared" ca="1" si="0"/>
        <v>9034.9650000000001</v>
      </c>
      <c r="D16" s="16">
        <f t="shared" ca="1" si="1"/>
        <v>8844.11</v>
      </c>
      <c r="E16" s="16">
        <f t="shared" ca="1" si="2"/>
        <v>8653.2549999999992</v>
      </c>
      <c r="F16" s="16">
        <f t="shared" si="3"/>
        <v>8462.4</v>
      </c>
      <c r="G16" s="16">
        <f t="shared" ca="1" si="4"/>
        <v>8271.5450000000001</v>
      </c>
      <c r="H16" s="16">
        <f t="shared" ca="1" si="5"/>
        <v>8080.69</v>
      </c>
      <c r="I16" s="16">
        <f t="shared" ca="1" si="6"/>
        <v>7889.8349999999991</v>
      </c>
      <c r="J16">
        <f t="shared" ca="1" si="8"/>
        <v>8960</v>
      </c>
      <c r="K16" t="str">
        <f t="shared" ca="1" si="9"/>
        <v/>
      </c>
      <c r="L16">
        <f t="shared" ca="1" si="10"/>
        <v>703.22174999999993</v>
      </c>
      <c r="M16">
        <f t="shared" ca="1" si="11"/>
        <v>540.56449999999995</v>
      </c>
      <c r="N16">
        <f t="shared" ca="1" si="12"/>
        <v>377.90724999999998</v>
      </c>
      <c r="O16" s="16">
        <f t="shared" ca="1" si="7"/>
        <v>215.25</v>
      </c>
      <c r="P16">
        <f t="shared" ca="1" si="13"/>
        <v>52.592750000000024</v>
      </c>
      <c r="Q16">
        <f t="shared" ca="1" si="14"/>
        <v>0</v>
      </c>
      <c r="R16">
        <v>0</v>
      </c>
    </row>
    <row r="17" spans="2:18" ht="14" customHeight="1" x14ac:dyDescent="0.25">
      <c r="B17" s="16"/>
      <c r="C17" s="16">
        <f t="shared" ca="1" si="0"/>
        <v>9034.9650000000001</v>
      </c>
      <c r="D17" s="16">
        <f t="shared" ca="1" si="1"/>
        <v>8844.11</v>
      </c>
      <c r="E17" s="16">
        <f t="shared" ca="1" si="2"/>
        <v>8653.2549999999992</v>
      </c>
      <c r="F17" s="16">
        <f t="shared" si="3"/>
        <v>8462.4</v>
      </c>
      <c r="G17" s="16">
        <f t="shared" ca="1" si="4"/>
        <v>8271.5450000000001</v>
      </c>
      <c r="H17" s="16">
        <f t="shared" ca="1" si="5"/>
        <v>8080.69</v>
      </c>
      <c r="I17" s="16">
        <f t="shared" ca="1" si="6"/>
        <v>7889.8349999999991</v>
      </c>
      <c r="J17">
        <f t="shared" ca="1" si="8"/>
        <v>8960</v>
      </c>
      <c r="K17" t="str">
        <f t="shared" ca="1" si="9"/>
        <v/>
      </c>
      <c r="L17">
        <f t="shared" ca="1" si="10"/>
        <v>703.22174999999993</v>
      </c>
      <c r="M17">
        <f t="shared" ca="1" si="11"/>
        <v>540.56449999999995</v>
      </c>
      <c r="N17">
        <f t="shared" ca="1" si="12"/>
        <v>377.90724999999998</v>
      </c>
      <c r="O17" s="16">
        <f t="shared" ca="1" si="7"/>
        <v>215.25</v>
      </c>
      <c r="P17">
        <f t="shared" ca="1" si="13"/>
        <v>52.592750000000024</v>
      </c>
      <c r="Q17">
        <f t="shared" ca="1" si="14"/>
        <v>0</v>
      </c>
      <c r="R17">
        <v>0</v>
      </c>
    </row>
    <row r="18" spans="2:18" ht="14" customHeight="1" x14ac:dyDescent="0.25">
      <c r="B18" s="16"/>
      <c r="C18" s="16">
        <f t="shared" ca="1" si="0"/>
        <v>9034.9650000000001</v>
      </c>
      <c r="D18" s="16">
        <f t="shared" ca="1" si="1"/>
        <v>8844.11</v>
      </c>
      <c r="E18" s="16">
        <f t="shared" ca="1" si="2"/>
        <v>8653.2549999999992</v>
      </c>
      <c r="F18" s="16">
        <f t="shared" si="3"/>
        <v>8462.4</v>
      </c>
      <c r="G18" s="16">
        <f t="shared" ca="1" si="4"/>
        <v>8271.5450000000001</v>
      </c>
      <c r="H18" s="16">
        <f t="shared" ca="1" si="5"/>
        <v>8080.69</v>
      </c>
      <c r="I18" s="16">
        <f t="shared" ca="1" si="6"/>
        <v>7889.8349999999991</v>
      </c>
      <c r="J18">
        <f t="shared" ca="1" si="8"/>
        <v>8960</v>
      </c>
      <c r="K18" t="str">
        <f t="shared" ca="1" si="9"/>
        <v/>
      </c>
      <c r="L18">
        <f t="shared" ca="1" si="10"/>
        <v>703.22174999999993</v>
      </c>
      <c r="M18">
        <f t="shared" ca="1" si="11"/>
        <v>540.56449999999995</v>
      </c>
      <c r="N18">
        <f t="shared" ca="1" si="12"/>
        <v>377.90724999999998</v>
      </c>
      <c r="O18" s="16">
        <f t="shared" ca="1" si="7"/>
        <v>215.25</v>
      </c>
      <c r="P18">
        <f t="shared" ca="1" si="13"/>
        <v>52.592750000000024</v>
      </c>
      <c r="Q18">
        <f t="shared" ca="1" si="14"/>
        <v>0</v>
      </c>
      <c r="R18">
        <v>0</v>
      </c>
    </row>
    <row r="19" spans="2:18" ht="14" customHeight="1" x14ac:dyDescent="0.25">
      <c r="B19" s="16"/>
      <c r="C19" s="16">
        <f t="shared" ca="1" si="0"/>
        <v>9034.9650000000001</v>
      </c>
      <c r="D19" s="16">
        <f t="shared" ca="1" si="1"/>
        <v>8844.11</v>
      </c>
      <c r="E19" s="16">
        <f t="shared" ca="1" si="2"/>
        <v>8653.2549999999992</v>
      </c>
      <c r="F19" s="16">
        <f t="shared" si="3"/>
        <v>8462.4</v>
      </c>
      <c r="G19" s="16">
        <f t="shared" ca="1" si="4"/>
        <v>8271.5450000000001</v>
      </c>
      <c r="H19" s="16">
        <f t="shared" ca="1" si="5"/>
        <v>8080.69</v>
      </c>
      <c r="I19" s="16">
        <f t="shared" ca="1" si="6"/>
        <v>7889.8349999999991</v>
      </c>
      <c r="J19">
        <f t="shared" ca="1" si="8"/>
        <v>8960</v>
      </c>
      <c r="K19" t="str">
        <f t="shared" ca="1" si="9"/>
        <v/>
      </c>
      <c r="L19">
        <f t="shared" ca="1" si="10"/>
        <v>703.22174999999993</v>
      </c>
      <c r="M19">
        <f t="shared" ca="1" si="11"/>
        <v>540.56449999999995</v>
      </c>
      <c r="N19">
        <f t="shared" ca="1" si="12"/>
        <v>377.90724999999998</v>
      </c>
      <c r="O19" s="16">
        <f t="shared" ca="1" si="7"/>
        <v>215.25</v>
      </c>
      <c r="P19">
        <f t="shared" ca="1" si="13"/>
        <v>52.592750000000024</v>
      </c>
      <c r="Q19">
        <f t="shared" ca="1" si="14"/>
        <v>0</v>
      </c>
      <c r="R19">
        <v>0</v>
      </c>
    </row>
    <row r="20" spans="2:18" ht="14" customHeight="1" x14ac:dyDescent="0.25">
      <c r="B20" s="16"/>
      <c r="C20" s="16">
        <f t="shared" ca="1" si="0"/>
        <v>9034.9650000000001</v>
      </c>
      <c r="D20" s="16">
        <f t="shared" ca="1" si="1"/>
        <v>8844.11</v>
      </c>
      <c r="E20" s="16">
        <f t="shared" ca="1" si="2"/>
        <v>8653.2549999999992</v>
      </c>
      <c r="F20" s="16">
        <f t="shared" si="3"/>
        <v>8462.4</v>
      </c>
      <c r="G20" s="16">
        <f t="shared" ca="1" si="4"/>
        <v>8271.5450000000001</v>
      </c>
      <c r="H20" s="16">
        <f t="shared" ca="1" si="5"/>
        <v>8080.69</v>
      </c>
      <c r="I20" s="16">
        <f t="shared" ca="1" si="6"/>
        <v>7889.8349999999991</v>
      </c>
      <c r="J20">
        <f t="shared" ca="1" si="8"/>
        <v>8960</v>
      </c>
      <c r="K20" t="str">
        <f t="shared" ca="1" si="9"/>
        <v/>
      </c>
      <c r="L20">
        <f t="shared" ca="1" si="10"/>
        <v>703.22174999999993</v>
      </c>
      <c r="M20">
        <f t="shared" ca="1" si="11"/>
        <v>540.56449999999995</v>
      </c>
      <c r="N20">
        <f t="shared" ca="1" si="12"/>
        <v>377.90724999999998</v>
      </c>
      <c r="O20" s="16">
        <f t="shared" ca="1" si="7"/>
        <v>215.25</v>
      </c>
      <c r="P20">
        <f t="shared" ca="1" si="13"/>
        <v>52.592750000000024</v>
      </c>
      <c r="Q20">
        <f t="shared" ca="1" si="14"/>
        <v>0</v>
      </c>
      <c r="R20">
        <v>0</v>
      </c>
    </row>
    <row r="21" spans="2:18" ht="14" customHeight="1" x14ac:dyDescent="0.25">
      <c r="B21" s="16"/>
      <c r="C21" s="16">
        <f t="shared" ca="1" si="0"/>
        <v>9034.9650000000001</v>
      </c>
      <c r="D21" s="16">
        <f t="shared" ca="1" si="1"/>
        <v>8844.11</v>
      </c>
      <c r="E21" s="16">
        <f t="shared" ca="1" si="2"/>
        <v>8653.2549999999992</v>
      </c>
      <c r="F21" s="16">
        <f t="shared" si="3"/>
        <v>8462.4</v>
      </c>
      <c r="G21" s="16">
        <f t="shared" ca="1" si="4"/>
        <v>8271.5450000000001</v>
      </c>
      <c r="H21" s="16">
        <f t="shared" ca="1" si="5"/>
        <v>8080.69</v>
      </c>
      <c r="I21" s="16">
        <f t="shared" ca="1" si="6"/>
        <v>7889.8349999999991</v>
      </c>
      <c r="J21">
        <f t="shared" ca="1" si="8"/>
        <v>8960</v>
      </c>
      <c r="K21" t="str">
        <f t="shared" ca="1" si="9"/>
        <v/>
      </c>
      <c r="L21">
        <f t="shared" ca="1" si="10"/>
        <v>703.22174999999993</v>
      </c>
      <c r="M21">
        <f t="shared" ca="1" si="11"/>
        <v>540.56449999999995</v>
      </c>
      <c r="N21">
        <f t="shared" ca="1" si="12"/>
        <v>377.90724999999998</v>
      </c>
      <c r="O21" s="16">
        <f t="shared" ca="1" si="7"/>
        <v>215.25</v>
      </c>
      <c r="P21">
        <f t="shared" ca="1" si="13"/>
        <v>52.592750000000024</v>
      </c>
      <c r="Q21">
        <f t="shared" ca="1" si="14"/>
        <v>0</v>
      </c>
      <c r="R21">
        <v>0</v>
      </c>
    </row>
    <row r="22" spans="2:18" ht="14" customHeight="1" x14ac:dyDescent="0.25">
      <c r="B22" s="16"/>
      <c r="C22" s="16">
        <f t="shared" ca="1" si="0"/>
        <v>9034.9650000000001</v>
      </c>
      <c r="D22" s="16">
        <f t="shared" ca="1" si="1"/>
        <v>8844.11</v>
      </c>
      <c r="E22" s="16">
        <f t="shared" ca="1" si="2"/>
        <v>8653.2549999999992</v>
      </c>
      <c r="F22" s="16">
        <f t="shared" si="3"/>
        <v>8462.4</v>
      </c>
      <c r="G22" s="16">
        <f t="shared" ca="1" si="4"/>
        <v>8271.5450000000001</v>
      </c>
      <c r="H22" s="16">
        <f t="shared" ca="1" si="5"/>
        <v>8080.69</v>
      </c>
      <c r="I22" s="16">
        <f t="shared" ca="1" si="6"/>
        <v>7889.8349999999991</v>
      </c>
      <c r="J22">
        <f t="shared" ca="1" si="8"/>
        <v>8960</v>
      </c>
      <c r="K22" t="str">
        <f t="shared" ca="1" si="9"/>
        <v/>
      </c>
      <c r="L22">
        <f t="shared" ca="1" si="10"/>
        <v>703.22174999999993</v>
      </c>
      <c r="M22">
        <f t="shared" ca="1" si="11"/>
        <v>540.56449999999995</v>
      </c>
      <c r="N22">
        <f t="shared" ca="1" si="12"/>
        <v>377.90724999999998</v>
      </c>
      <c r="O22" s="16">
        <f t="shared" ca="1" si="7"/>
        <v>215.25</v>
      </c>
      <c r="P22">
        <f t="shared" ca="1" si="13"/>
        <v>52.592750000000024</v>
      </c>
      <c r="Q22">
        <f t="shared" ca="1" si="14"/>
        <v>0</v>
      </c>
      <c r="R22">
        <v>0</v>
      </c>
    </row>
    <row r="23" spans="2:18" ht="14" customHeight="1" x14ac:dyDescent="0.25">
      <c r="B23" s="16"/>
      <c r="C23" s="16">
        <f t="shared" ca="1" si="0"/>
        <v>9034.9650000000001</v>
      </c>
      <c r="D23" s="16">
        <f t="shared" ca="1" si="1"/>
        <v>8844.11</v>
      </c>
      <c r="E23" s="16">
        <f t="shared" ca="1" si="2"/>
        <v>8653.2549999999992</v>
      </c>
      <c r="F23" s="16">
        <f t="shared" si="3"/>
        <v>8462.4</v>
      </c>
      <c r="G23" s="16">
        <f t="shared" ca="1" si="4"/>
        <v>8271.5450000000001</v>
      </c>
      <c r="H23" s="16">
        <f t="shared" ca="1" si="5"/>
        <v>8080.69</v>
      </c>
      <c r="I23" s="16">
        <f t="shared" ca="1" si="6"/>
        <v>7889.8349999999991</v>
      </c>
      <c r="J23">
        <f t="shared" ca="1" si="8"/>
        <v>8960</v>
      </c>
      <c r="K23" t="str">
        <f t="shared" ca="1" si="9"/>
        <v/>
      </c>
      <c r="L23">
        <f t="shared" ca="1" si="10"/>
        <v>703.22174999999993</v>
      </c>
      <c r="M23">
        <f t="shared" ca="1" si="11"/>
        <v>540.56449999999995</v>
      </c>
      <c r="N23">
        <f t="shared" ca="1" si="12"/>
        <v>377.90724999999998</v>
      </c>
      <c r="O23" s="16">
        <f t="shared" ca="1" si="7"/>
        <v>215.25</v>
      </c>
      <c r="P23">
        <f t="shared" ca="1" si="13"/>
        <v>52.592750000000024</v>
      </c>
      <c r="Q23">
        <f t="shared" ca="1" si="14"/>
        <v>0</v>
      </c>
      <c r="R23">
        <v>0</v>
      </c>
    </row>
    <row r="24" spans="2:18" ht="14" customHeight="1" x14ac:dyDescent="0.25">
      <c r="B24" s="16"/>
      <c r="C24" s="16">
        <f t="shared" ca="1" si="0"/>
        <v>9034.9650000000001</v>
      </c>
      <c r="D24" s="16">
        <f t="shared" ca="1" si="1"/>
        <v>8844.11</v>
      </c>
      <c r="E24" s="16">
        <f t="shared" ca="1" si="2"/>
        <v>8653.2549999999992</v>
      </c>
      <c r="F24" s="16">
        <f t="shared" si="3"/>
        <v>8462.4</v>
      </c>
      <c r="G24" s="16">
        <f t="shared" ca="1" si="4"/>
        <v>8271.5450000000001</v>
      </c>
      <c r="H24" s="16">
        <f t="shared" ca="1" si="5"/>
        <v>8080.69</v>
      </c>
      <c r="I24" s="16">
        <f t="shared" ca="1" si="6"/>
        <v>7889.8349999999991</v>
      </c>
      <c r="J24">
        <f t="shared" ca="1" si="8"/>
        <v>8960</v>
      </c>
      <c r="K24" t="str">
        <f t="shared" ca="1" si="9"/>
        <v/>
      </c>
      <c r="L24">
        <f t="shared" ca="1" si="10"/>
        <v>703.22174999999993</v>
      </c>
      <c r="M24">
        <f t="shared" ca="1" si="11"/>
        <v>540.56449999999995</v>
      </c>
      <c r="N24">
        <f t="shared" ca="1" si="12"/>
        <v>377.90724999999998</v>
      </c>
      <c r="O24" s="16">
        <f t="shared" ca="1" si="7"/>
        <v>215.25</v>
      </c>
      <c r="P24">
        <f t="shared" ca="1" si="13"/>
        <v>52.592750000000024</v>
      </c>
      <c r="Q24">
        <f t="shared" ca="1" si="14"/>
        <v>0</v>
      </c>
      <c r="R24">
        <v>0</v>
      </c>
    </row>
    <row r="25" spans="2:18" ht="14" customHeight="1" x14ac:dyDescent="0.25">
      <c r="B25" s="16"/>
      <c r="C25" s="16">
        <f t="shared" ca="1" si="0"/>
        <v>9034.9650000000001</v>
      </c>
      <c r="D25" s="16">
        <f t="shared" ca="1" si="1"/>
        <v>8844.11</v>
      </c>
      <c r="E25" s="16">
        <f t="shared" ca="1" si="2"/>
        <v>8653.2549999999992</v>
      </c>
      <c r="F25" s="16">
        <f t="shared" si="3"/>
        <v>8462.4</v>
      </c>
      <c r="G25" s="16">
        <f t="shared" ca="1" si="4"/>
        <v>8271.5450000000001</v>
      </c>
      <c r="H25" s="16">
        <f t="shared" ca="1" si="5"/>
        <v>8080.69</v>
      </c>
      <c r="I25" s="16">
        <f t="shared" ca="1" si="6"/>
        <v>7889.8349999999991</v>
      </c>
      <c r="J25">
        <f t="shared" ca="1" si="8"/>
        <v>8960</v>
      </c>
      <c r="K25" t="str">
        <f t="shared" ca="1" si="9"/>
        <v/>
      </c>
      <c r="L25">
        <f t="shared" ca="1" si="10"/>
        <v>703.22174999999993</v>
      </c>
      <c r="M25">
        <f t="shared" ca="1" si="11"/>
        <v>540.56449999999995</v>
      </c>
      <c r="N25">
        <f t="shared" ca="1" si="12"/>
        <v>377.90724999999998</v>
      </c>
      <c r="O25" s="16">
        <f t="shared" ca="1" si="7"/>
        <v>215.25</v>
      </c>
      <c r="P25">
        <f t="shared" ca="1" si="13"/>
        <v>52.592750000000024</v>
      </c>
      <c r="Q25">
        <f t="shared" ca="1" si="14"/>
        <v>0</v>
      </c>
      <c r="R25">
        <v>0</v>
      </c>
    </row>
    <row r="26" spans="2:18" ht="14" customHeight="1" x14ac:dyDescent="0.25">
      <c r="B26" s="16"/>
      <c r="C26" s="16">
        <f t="shared" ca="1" si="0"/>
        <v>9034.9650000000001</v>
      </c>
      <c r="D26" s="16">
        <f t="shared" ca="1" si="1"/>
        <v>8844.11</v>
      </c>
      <c r="E26" s="16">
        <f t="shared" ca="1" si="2"/>
        <v>8653.2549999999992</v>
      </c>
      <c r="F26" s="16">
        <f t="shared" si="3"/>
        <v>8462.4</v>
      </c>
      <c r="G26" s="16">
        <f t="shared" ca="1" si="4"/>
        <v>8271.5450000000001</v>
      </c>
      <c r="H26" s="16">
        <f t="shared" ca="1" si="5"/>
        <v>8080.69</v>
      </c>
      <c r="I26" s="16">
        <f t="shared" ca="1" si="6"/>
        <v>7889.8349999999991</v>
      </c>
      <c r="J26">
        <f t="shared" ca="1" si="8"/>
        <v>8960</v>
      </c>
      <c r="K26" t="str">
        <f t="shared" ca="1" si="9"/>
        <v/>
      </c>
      <c r="L26">
        <f t="shared" ca="1" si="10"/>
        <v>703.22174999999993</v>
      </c>
      <c r="M26">
        <f t="shared" ca="1" si="11"/>
        <v>540.56449999999995</v>
      </c>
      <c r="N26">
        <f t="shared" ca="1" si="12"/>
        <v>377.90724999999998</v>
      </c>
      <c r="O26" s="16">
        <f t="shared" ca="1" si="7"/>
        <v>215.25</v>
      </c>
      <c r="P26">
        <f t="shared" ca="1" si="13"/>
        <v>52.592750000000024</v>
      </c>
      <c r="Q26">
        <f t="shared" ca="1" si="14"/>
        <v>0</v>
      </c>
      <c r="R26">
        <v>0</v>
      </c>
    </row>
    <row r="27" spans="2:18" ht="14" customHeight="1" x14ac:dyDescent="0.25"/>
    <row r="28" spans="2:18" ht="14" customHeight="1" x14ac:dyDescent="0.25"/>
    <row r="29" spans="2:18" ht="14" customHeight="1" x14ac:dyDescent="0.25"/>
    <row r="30" spans="2:18" ht="14" customHeight="1" x14ac:dyDescent="0.25"/>
    <row r="31" spans="2:18" ht="14" customHeight="1" x14ac:dyDescent="0.25"/>
    <row r="32" spans="2:18" ht="14" customHeight="1" x14ac:dyDescent="0.25"/>
    <row r="33" ht="14" customHeight="1" x14ac:dyDescent="0.25"/>
    <row r="34" ht="14" customHeight="1" x14ac:dyDescent="0.25"/>
    <row r="35" ht="14" customHeight="1" x14ac:dyDescent="0.25"/>
    <row r="36" ht="14" customHeight="1" x14ac:dyDescent="0.25"/>
    <row r="37" ht="14" customHeight="1" x14ac:dyDescent="0.25"/>
    <row r="38" ht="14" customHeight="1" x14ac:dyDescent="0.25"/>
    <row r="39" ht="14" customHeight="1" x14ac:dyDescent="0.25"/>
    <row r="40" ht="14" customHeight="1" x14ac:dyDescent="0.25"/>
    <row r="41" ht="14" customHeight="1" x14ac:dyDescent="0.25"/>
    <row r="42" ht="14" customHeight="1" x14ac:dyDescent="0.25"/>
    <row r="43" ht="14" customHeight="1" x14ac:dyDescent="0.25"/>
    <row r="44" ht="14" customHeight="1" x14ac:dyDescent="0.25"/>
    <row r="45" ht="14" customHeight="1" x14ac:dyDescent="0.25"/>
    <row r="46" ht="14" customHeight="1" x14ac:dyDescent="0.25"/>
    <row r="47" ht="14" customHeight="1" x14ac:dyDescent="0.25"/>
    <row r="48" ht="14" customHeight="1" x14ac:dyDescent="0.25"/>
    <row r="49" ht="14" customHeight="1" x14ac:dyDescent="0.25"/>
    <row r="50" ht="14" customHeight="1" x14ac:dyDescent="0.25"/>
    <row r="51" ht="14" customHeight="1" x14ac:dyDescent="0.25"/>
    <row r="52" ht="14" customHeight="1" x14ac:dyDescent="0.25"/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 snapshots 2017-2021 </vt:lpstr>
      <vt:lpstr>Op Exp per Pupil 2017-21   XmR </vt:lpstr>
      <vt:lpstr>'Op Exp per Pupil 2017-21   XmR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all-combined   Op Exp  Per P</dc:title>
  <dc:creator>D S and QI Macros</dc:creator>
  <dc:description>
_x000d_Charts created with QI Macros for Excel
_x000d_www.qimacros.com</dc:description>
  <cp:lastModifiedBy>D S</cp:lastModifiedBy>
  <dcterms:created xsi:type="dcterms:W3CDTF">2024-01-09T17:50:20Z</dcterms:created>
  <dcterms:modified xsi:type="dcterms:W3CDTF">2024-03-03T15:03:40Z</dcterms:modified>
</cp:coreProperties>
</file>