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/Library/Mobile Documents/com~apple~CloudDocs/R Working Directory/scuc-data-analysis/data/"/>
    </mc:Choice>
  </mc:AlternateContent>
  <xr:revisionPtr revIDLastSave="0" documentId="13_ncr:1_{8E85CACA-81EB-0A4C-B901-0167B59608A6}" xr6:coauthVersionLast="47" xr6:coauthVersionMax="47" xr10:uidLastSave="{00000000-0000-0000-0000-000000000000}"/>
  <bookViews>
    <workbookView xWindow="0" yWindow="500" windowWidth="32000" windowHeight="17500" activeTab="3" xr2:uid="{E486CBC0-532C-2D48-AC38-917ED83C145C}"/>
  </bookViews>
  <sheets>
    <sheet name="Approaches Run Chart 1995-2022 " sheetId="33" r:id="rId1"/>
    <sheet name="Approachestrended XmR 2006-2019" sheetId="21" r:id="rId2"/>
    <sheet name="ApproachesTrended XmR 2006-2022" sheetId="29" r:id="rId3"/>
    <sheet name="raw snapshot data 1995-2022" sheetId="1" r:id="rId4"/>
  </sheets>
  <definedNames>
    <definedName name="_xlnm.Print_Area" localSheetId="0">'Approaches Run Chart 1995-2022 '!$C$1:$R$38</definedName>
    <definedName name="_xlnm.Print_Area" localSheetId="1">'Approachestrended XmR 2006-2019'!$C$1:$T$36</definedName>
    <definedName name="_xlnm.Print_Area" localSheetId="2">'ApproachesTrended XmR 2006-2022'!$C$1:$T$36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B47" i="1"/>
  <c r="AC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B48" i="1"/>
  <c r="AC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B49" i="1"/>
  <c r="AC49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B50" i="1"/>
  <c r="AC50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B51" i="1"/>
  <c r="AC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B52" i="1"/>
  <c r="AC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B53" i="1"/>
  <c r="AC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B54" i="1"/>
  <c r="AC54" i="1"/>
  <c r="S55" i="1"/>
  <c r="T55" i="1"/>
  <c r="U55" i="1"/>
  <c r="V55" i="1"/>
  <c r="W55" i="1"/>
  <c r="X55" i="1"/>
  <c r="Y55" i="1"/>
  <c r="Z55" i="1"/>
  <c r="AB55" i="1"/>
  <c r="AC55" i="1"/>
  <c r="S56" i="1"/>
  <c r="T56" i="1"/>
  <c r="U56" i="1"/>
  <c r="V56" i="1"/>
  <c r="W56" i="1"/>
  <c r="X56" i="1"/>
  <c r="Y56" i="1"/>
  <c r="Z56" i="1"/>
  <c r="AB56" i="1"/>
  <c r="AC56" i="1"/>
  <c r="S57" i="1"/>
  <c r="T57" i="1"/>
  <c r="U57" i="1"/>
  <c r="V57" i="1"/>
  <c r="W57" i="1"/>
  <c r="X57" i="1"/>
  <c r="Y57" i="1"/>
  <c r="Z57" i="1"/>
  <c r="AB57" i="1"/>
  <c r="AC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B58" i="1"/>
  <c r="AC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B59" i="1"/>
  <c r="AC59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B46" i="1"/>
  <c r="AC46" i="1"/>
  <c r="C46" i="1"/>
  <c r="B46" i="1"/>
  <c r="F2" i="33"/>
  <c r="F3" i="33"/>
  <c r="F4" i="33"/>
  <c r="F5" i="33"/>
  <c r="F6" i="33"/>
  <c r="F7" i="33"/>
  <c r="F8" i="33"/>
  <c r="F9" i="33"/>
  <c r="F10" i="33"/>
  <c r="F11" i="33"/>
  <c r="F12" i="33"/>
  <c r="F13" i="33"/>
  <c r="F14" i="33"/>
  <c r="F15" i="33"/>
  <c r="F16" i="33"/>
  <c r="F17" i="33"/>
  <c r="F18" i="33"/>
  <c r="F19" i="33"/>
  <c r="F20" i="33"/>
  <c r="F21" i="33"/>
  <c r="F22" i="33"/>
  <c r="F23" i="33"/>
  <c r="F24" i="33"/>
  <c r="F25" i="33"/>
  <c r="F26" i="33"/>
  <c r="F27" i="33"/>
  <c r="F28" i="33"/>
  <c r="F29" i="33"/>
  <c r="F30" i="33"/>
  <c r="F31" i="33"/>
  <c r="F32" i="33"/>
  <c r="F33" i="33"/>
  <c r="F34" i="33"/>
  <c r="F35" i="33"/>
  <c r="F36" i="33"/>
  <c r="F37" i="33"/>
  <c r="F38" i="33"/>
  <c r="F39" i="33"/>
  <c r="F40" i="33"/>
  <c r="F41" i="33"/>
  <c r="F42" i="33"/>
  <c r="F43" i="33"/>
  <c r="F44" i="33"/>
  <c r="F45" i="33"/>
  <c r="F46" i="33"/>
  <c r="F47" i="33"/>
  <c r="F48" i="33"/>
  <c r="F49" i="33"/>
  <c r="K3" i="33"/>
  <c r="K30" i="33"/>
  <c r="K31" i="33"/>
  <c r="K32" i="33"/>
  <c r="K33" i="33"/>
  <c r="K34" i="33"/>
  <c r="K35" i="33"/>
  <c r="K36" i="33"/>
  <c r="K37" i="33"/>
  <c r="K38" i="33"/>
  <c r="K39" i="33"/>
  <c r="K40" i="33"/>
  <c r="K41" i="33"/>
  <c r="K42" i="33"/>
  <c r="K43" i="33"/>
  <c r="K44" i="33"/>
  <c r="K45" i="33"/>
  <c r="K46" i="33"/>
  <c r="K47" i="33"/>
  <c r="K48" i="33"/>
  <c r="K49" i="33"/>
  <c r="J3" i="33"/>
  <c r="K4" i="33" s="1"/>
  <c r="J4" i="33"/>
  <c r="K5" i="33" s="1"/>
  <c r="J5" i="33"/>
  <c r="K6" i="33" s="1"/>
  <c r="J6" i="33"/>
  <c r="K7" i="33" s="1"/>
  <c r="J7" i="33"/>
  <c r="K8" i="33" s="1"/>
  <c r="J8" i="33"/>
  <c r="K9" i="33" s="1"/>
  <c r="J9" i="33"/>
  <c r="K10" i="33" s="1"/>
  <c r="J10" i="33"/>
  <c r="K11" i="33" s="1"/>
  <c r="J11" i="33"/>
  <c r="K12" i="33" s="1"/>
  <c r="J12" i="33"/>
  <c r="K13" i="33" s="1"/>
  <c r="J13" i="33"/>
  <c r="K14" i="33" s="1"/>
  <c r="J14" i="33"/>
  <c r="K15" i="33" s="1"/>
  <c r="J15" i="33"/>
  <c r="K16" i="33" s="1"/>
  <c r="J16" i="33"/>
  <c r="K17" i="33" s="1"/>
  <c r="J17" i="33"/>
  <c r="K18" i="33" s="1"/>
  <c r="J18" i="33"/>
  <c r="K19" i="33" s="1"/>
  <c r="J19" i="33"/>
  <c r="K20" i="33" s="1"/>
  <c r="J20" i="33"/>
  <c r="K21" i="33" s="1"/>
  <c r="J21" i="33"/>
  <c r="K22" i="33" s="1"/>
  <c r="J22" i="33"/>
  <c r="K23" i="33" s="1"/>
  <c r="J23" i="33"/>
  <c r="K24" i="33" s="1"/>
  <c r="J24" i="33"/>
  <c r="K25" i="33" s="1"/>
  <c r="J25" i="33"/>
  <c r="K26" i="33" s="1"/>
  <c r="J26" i="33"/>
  <c r="J27" i="33" s="1"/>
  <c r="J28" i="33"/>
  <c r="K29" i="33" s="1"/>
  <c r="J29" i="33"/>
  <c r="J30" i="33" s="1"/>
  <c r="J31" i="33" s="1"/>
  <c r="J32" i="33" s="1"/>
  <c r="J33" i="33" s="1"/>
  <c r="J34" i="33" s="1"/>
  <c r="J35" i="33" s="1"/>
  <c r="J36" i="33" s="1"/>
  <c r="J37" i="33" s="1"/>
  <c r="J38" i="33" s="1"/>
  <c r="J39" i="33" s="1"/>
  <c r="J40" i="33" s="1"/>
  <c r="J41" i="33" s="1"/>
  <c r="J42" i="33" s="1"/>
  <c r="J43" i="33" s="1"/>
  <c r="J44" i="33" s="1"/>
  <c r="J45" i="33" s="1"/>
  <c r="J46" i="33" s="1"/>
  <c r="J47" i="33" s="1"/>
  <c r="J48" i="33" s="1"/>
  <c r="J49" i="33" s="1"/>
  <c r="J2" i="33"/>
  <c r="F2" i="29"/>
  <c r="F3" i="29"/>
  <c r="F4" i="29"/>
  <c r="F5" i="29"/>
  <c r="F6" i="29"/>
  <c r="F7" i="29"/>
  <c r="F8" i="29"/>
  <c r="F9" i="29"/>
  <c r="F10" i="29"/>
  <c r="F11" i="29"/>
  <c r="F12" i="29"/>
  <c r="F13" i="29"/>
  <c r="F14" i="29"/>
  <c r="F15" i="29"/>
  <c r="F16" i="29"/>
  <c r="F17" i="29"/>
  <c r="F18" i="29"/>
  <c r="F19" i="29"/>
  <c r="F20" i="29"/>
  <c r="F21" i="29"/>
  <c r="F22" i="29"/>
  <c r="F23" i="29"/>
  <c r="F24" i="29"/>
  <c r="F25" i="29"/>
  <c r="F26" i="29"/>
  <c r="F27" i="29"/>
  <c r="F28" i="29"/>
  <c r="F29" i="29"/>
  <c r="F30" i="29"/>
  <c r="F31" i="29"/>
  <c r="F32" i="29"/>
  <c r="F33" i="29"/>
  <c r="F34" i="29"/>
  <c r="F35" i="29"/>
  <c r="F36" i="29"/>
  <c r="F37" i="29"/>
  <c r="Z1" i="29"/>
  <c r="X1" i="29"/>
  <c r="V1" i="29"/>
  <c r="T2" i="29"/>
  <c r="T3" i="29"/>
  <c r="T4" i="29"/>
  <c r="T5" i="29"/>
  <c r="T6" i="29"/>
  <c r="T7" i="29"/>
  <c r="T8" i="29"/>
  <c r="T9" i="29"/>
  <c r="T10" i="29"/>
  <c r="T11" i="29"/>
  <c r="T12" i="29"/>
  <c r="T13" i="29"/>
  <c r="T14" i="29"/>
  <c r="T15" i="29"/>
  <c r="T16" i="29"/>
  <c r="T17" i="29"/>
  <c r="T18" i="29"/>
  <c r="T19" i="29"/>
  <c r="T20" i="29"/>
  <c r="T21" i="29"/>
  <c r="T22" i="29"/>
  <c r="T23" i="29"/>
  <c r="T24" i="29"/>
  <c r="T25" i="29"/>
  <c r="T26" i="29"/>
  <c r="T27" i="29"/>
  <c r="T28" i="29"/>
  <c r="T29" i="29"/>
  <c r="T30" i="29"/>
  <c r="T31" i="29"/>
  <c r="T32" i="29"/>
  <c r="T33" i="29"/>
  <c r="T34" i="29"/>
  <c r="T35" i="29"/>
  <c r="T36" i="29"/>
  <c r="T37" i="29"/>
  <c r="S2" i="29"/>
  <c r="S3" i="29"/>
  <c r="S4" i="29"/>
  <c r="S5" i="29"/>
  <c r="S6" i="29"/>
  <c r="S7" i="29"/>
  <c r="S8" i="29"/>
  <c r="S9" i="29"/>
  <c r="S10" i="29"/>
  <c r="S11" i="29"/>
  <c r="S12" i="29"/>
  <c r="S13" i="29"/>
  <c r="S14" i="29"/>
  <c r="S15" i="29"/>
  <c r="S16" i="29"/>
  <c r="S17" i="29"/>
  <c r="S18" i="29"/>
  <c r="S19" i="29"/>
  <c r="S20" i="29"/>
  <c r="S21" i="29"/>
  <c r="S22" i="29"/>
  <c r="S23" i="29"/>
  <c r="S24" i="29"/>
  <c r="S25" i="29"/>
  <c r="S26" i="29"/>
  <c r="S27" i="29"/>
  <c r="S28" i="29"/>
  <c r="S29" i="29"/>
  <c r="S30" i="29"/>
  <c r="S31" i="29"/>
  <c r="S32" i="29"/>
  <c r="S33" i="29"/>
  <c r="S34" i="29"/>
  <c r="S35" i="29"/>
  <c r="S36" i="29"/>
  <c r="S37" i="29"/>
  <c r="K3" i="29"/>
  <c r="K19" i="29"/>
  <c r="K20" i="29"/>
  <c r="K21" i="29"/>
  <c r="K22" i="29"/>
  <c r="K23" i="29"/>
  <c r="K24" i="29"/>
  <c r="K25" i="29"/>
  <c r="K26" i="29"/>
  <c r="K27" i="29"/>
  <c r="K28" i="29"/>
  <c r="K29" i="29"/>
  <c r="K30" i="29"/>
  <c r="K31" i="29"/>
  <c r="K32" i="29"/>
  <c r="K33" i="29"/>
  <c r="K34" i="29"/>
  <c r="K35" i="29"/>
  <c r="K36" i="29"/>
  <c r="K37" i="29"/>
  <c r="J3" i="29"/>
  <c r="K4" i="29" s="1"/>
  <c r="J4" i="29"/>
  <c r="K5" i="29" s="1"/>
  <c r="J5" i="29"/>
  <c r="K6" i="29" s="1"/>
  <c r="J6" i="29"/>
  <c r="K7" i="29" s="1"/>
  <c r="J7" i="29"/>
  <c r="K8" i="29" s="1"/>
  <c r="J8" i="29"/>
  <c r="K9" i="29" s="1"/>
  <c r="J9" i="29"/>
  <c r="K10" i="29" s="1"/>
  <c r="J10" i="29"/>
  <c r="K11" i="29" s="1"/>
  <c r="J11" i="29"/>
  <c r="K12" i="29" s="1"/>
  <c r="J12" i="29"/>
  <c r="K13" i="29" s="1"/>
  <c r="J13" i="29"/>
  <c r="K14" i="29" s="1"/>
  <c r="J14" i="29"/>
  <c r="K15" i="29" s="1"/>
  <c r="J15" i="29"/>
  <c r="K16" i="29" s="1"/>
  <c r="J16" i="29"/>
  <c r="K17" i="29" s="1"/>
  <c r="J17" i="29"/>
  <c r="J18" i="29" s="1"/>
  <c r="J19" i="29" s="1"/>
  <c r="J20" i="29" s="1"/>
  <c r="J21" i="29" s="1"/>
  <c r="J22" i="29" s="1"/>
  <c r="J23" i="29" s="1"/>
  <c r="J24" i="29" s="1"/>
  <c r="J25" i="29" s="1"/>
  <c r="J26" i="29" s="1"/>
  <c r="J27" i="29" s="1"/>
  <c r="J28" i="29" s="1"/>
  <c r="J29" i="29" s="1"/>
  <c r="J30" i="29" s="1"/>
  <c r="J31" i="29" s="1"/>
  <c r="J32" i="29" s="1"/>
  <c r="J33" i="29" s="1"/>
  <c r="J34" i="29" s="1"/>
  <c r="J35" i="29" s="1"/>
  <c r="J36" i="29" s="1"/>
  <c r="J37" i="29" s="1"/>
  <c r="J2" i="29"/>
  <c r="F2" i="21"/>
  <c r="F3" i="2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Z1" i="21"/>
  <c r="X1" i="21"/>
  <c r="V1" i="21"/>
  <c r="T2" i="21"/>
  <c r="T3" i="21"/>
  <c r="T4" i="21"/>
  <c r="T5" i="21"/>
  <c r="T6" i="21"/>
  <c r="T7" i="21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T26" i="21"/>
  <c r="T27" i="21"/>
  <c r="T28" i="21"/>
  <c r="T29" i="21"/>
  <c r="T30" i="21"/>
  <c r="T31" i="21"/>
  <c r="T32" i="21"/>
  <c r="T33" i="21"/>
  <c r="T34" i="21"/>
  <c r="T35" i="21"/>
  <c r="S2" i="21"/>
  <c r="S3" i="21"/>
  <c r="S4" i="21"/>
  <c r="S5" i="21"/>
  <c r="S6" i="21"/>
  <c r="S7" i="21"/>
  <c r="S8" i="21"/>
  <c r="S9" i="21"/>
  <c r="S10" i="21"/>
  <c r="S11" i="21"/>
  <c r="S12" i="21"/>
  <c r="S13" i="21"/>
  <c r="S14" i="21"/>
  <c r="S15" i="21"/>
  <c r="S16" i="21"/>
  <c r="S17" i="21"/>
  <c r="S18" i="21"/>
  <c r="S19" i="21"/>
  <c r="S20" i="21"/>
  <c r="S21" i="21"/>
  <c r="S22" i="21"/>
  <c r="S23" i="21"/>
  <c r="S24" i="21"/>
  <c r="S25" i="21"/>
  <c r="S26" i="21"/>
  <c r="S27" i="21"/>
  <c r="S28" i="21"/>
  <c r="S29" i="21"/>
  <c r="S30" i="21"/>
  <c r="S31" i="21"/>
  <c r="S32" i="21"/>
  <c r="S33" i="21"/>
  <c r="S34" i="21"/>
  <c r="S35" i="21"/>
  <c r="K3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J3" i="21"/>
  <c r="K4" i="21" s="1"/>
  <c r="J4" i="21"/>
  <c r="K5" i="21" s="1"/>
  <c r="J5" i="21"/>
  <c r="K6" i="21" s="1"/>
  <c r="J6" i="21"/>
  <c r="K7" i="21" s="1"/>
  <c r="J7" i="21"/>
  <c r="K8" i="21" s="1"/>
  <c r="J8" i="21"/>
  <c r="K9" i="21" s="1"/>
  <c r="J9" i="21"/>
  <c r="K10" i="21" s="1"/>
  <c r="J10" i="21"/>
  <c r="K11" i="21" s="1"/>
  <c r="J11" i="21"/>
  <c r="K12" i="21" s="1"/>
  <c r="J12" i="21"/>
  <c r="K13" i="21" s="1"/>
  <c r="J13" i="21"/>
  <c r="K14" i="21" s="1"/>
  <c r="J14" i="21"/>
  <c r="K15" i="21" s="1"/>
  <c r="J15" i="21"/>
  <c r="J16" i="21" s="1"/>
  <c r="J17" i="21" s="1"/>
  <c r="J18" i="21" s="1"/>
  <c r="J19" i="21" s="1"/>
  <c r="J20" i="21" s="1"/>
  <c r="J21" i="21" s="1"/>
  <c r="J22" i="21" s="1"/>
  <c r="J23" i="21" s="1"/>
  <c r="J24" i="21" s="1"/>
  <c r="J25" i="21" s="1"/>
  <c r="J26" i="21" s="1"/>
  <c r="J27" i="21" s="1"/>
  <c r="J28" i="21" s="1"/>
  <c r="J29" i="21" s="1"/>
  <c r="J30" i="21" s="1"/>
  <c r="J31" i="21" s="1"/>
  <c r="J32" i="21" s="1"/>
  <c r="J33" i="21" s="1"/>
  <c r="J34" i="21" s="1"/>
  <c r="J35" i="21" s="1"/>
  <c r="J2" i="21"/>
  <c r="O10" i="33" l="1"/>
  <c r="O2" i="33"/>
  <c r="O28" i="33"/>
  <c r="O49" i="33"/>
  <c r="O43" i="33"/>
  <c r="O37" i="33"/>
  <c r="O31" i="33"/>
  <c r="O25" i="33"/>
  <c r="O19" i="33"/>
  <c r="O13" i="33"/>
  <c r="O7" i="33"/>
  <c r="O46" i="33"/>
  <c r="O34" i="33"/>
  <c r="O48" i="33"/>
  <c r="O42" i="33"/>
  <c r="O36" i="33"/>
  <c r="O30" i="33"/>
  <c r="O24" i="33"/>
  <c r="O18" i="33"/>
  <c r="O12" i="33"/>
  <c r="O6" i="33"/>
  <c r="O16" i="33"/>
  <c r="O47" i="33"/>
  <c r="O41" i="33"/>
  <c r="O35" i="33"/>
  <c r="O29" i="33"/>
  <c r="O23" i="33"/>
  <c r="O17" i="33"/>
  <c r="O11" i="33"/>
  <c r="O5" i="33"/>
  <c r="O40" i="33"/>
  <c r="O22" i="33"/>
  <c r="O4" i="33"/>
  <c r="O45" i="33"/>
  <c r="O39" i="33"/>
  <c r="O33" i="33"/>
  <c r="O27" i="33"/>
  <c r="O21" i="33"/>
  <c r="O15" i="33"/>
  <c r="O9" i="33"/>
  <c r="O3" i="33"/>
  <c r="O44" i="33"/>
  <c r="O38" i="33"/>
  <c r="O32" i="33"/>
  <c r="O26" i="33"/>
  <c r="O20" i="33"/>
  <c r="O14" i="33"/>
  <c r="O8" i="33"/>
  <c r="O29" i="29"/>
  <c r="O7" i="29"/>
  <c r="O2" i="29"/>
  <c r="O37" i="29"/>
  <c r="O31" i="29"/>
  <c r="O25" i="29"/>
  <c r="O19" i="29"/>
  <c r="O13" i="29"/>
  <c r="O36" i="29"/>
  <c r="O30" i="29"/>
  <c r="O24" i="29"/>
  <c r="O18" i="29"/>
  <c r="O12" i="29"/>
  <c r="O6" i="29"/>
  <c r="O35" i="29"/>
  <c r="O23" i="29"/>
  <c r="O17" i="29"/>
  <c r="O11" i="29"/>
  <c r="O5" i="29"/>
  <c r="O34" i="29"/>
  <c r="O28" i="29"/>
  <c r="O22" i="29"/>
  <c r="O16" i="29"/>
  <c r="O10" i="29"/>
  <c r="O4" i="29"/>
  <c r="O33" i="29"/>
  <c r="O27" i="29"/>
  <c r="O21" i="29"/>
  <c r="O15" i="29"/>
  <c r="O9" i="29"/>
  <c r="O3" i="29"/>
  <c r="O32" i="29"/>
  <c r="O26" i="29"/>
  <c r="O20" i="29"/>
  <c r="O14" i="29"/>
  <c r="O8" i="29"/>
  <c r="O2" i="21"/>
  <c r="O7" i="21"/>
  <c r="O31" i="21"/>
  <c r="O25" i="21"/>
  <c r="O19" i="21"/>
  <c r="O13" i="21"/>
  <c r="O30" i="21"/>
  <c r="O24" i="21"/>
  <c r="O18" i="21"/>
  <c r="O12" i="21"/>
  <c r="O6" i="21"/>
  <c r="O35" i="21"/>
  <c r="O29" i="21"/>
  <c r="O23" i="21"/>
  <c r="O17" i="21"/>
  <c r="O11" i="21"/>
  <c r="O5" i="21"/>
  <c r="O34" i="21"/>
  <c r="O28" i="21"/>
  <c r="O22" i="21"/>
  <c r="O16" i="21"/>
  <c r="O10" i="21"/>
  <c r="O4" i="21"/>
  <c r="O33" i="21"/>
  <c r="O27" i="21"/>
  <c r="O21" i="21"/>
  <c r="O15" i="21"/>
  <c r="O9" i="21"/>
  <c r="O3" i="21"/>
  <c r="O32" i="21"/>
  <c r="O26" i="21"/>
  <c r="O20" i="21"/>
  <c r="O14" i="21"/>
  <c r="O8" i="21"/>
  <c r="H8" i="33" l="1"/>
  <c r="I8" i="33"/>
  <c r="H44" i="33"/>
  <c r="I44" i="33"/>
  <c r="H33" i="33"/>
  <c r="I33" i="33"/>
  <c r="H5" i="33"/>
  <c r="I5" i="33"/>
  <c r="H41" i="33"/>
  <c r="I41" i="33"/>
  <c r="H24" i="33"/>
  <c r="I24" i="33"/>
  <c r="H46" i="33"/>
  <c r="I46" i="33"/>
  <c r="H37" i="33"/>
  <c r="I37" i="33"/>
  <c r="H14" i="33"/>
  <c r="I14" i="33"/>
  <c r="H3" i="33"/>
  <c r="I3" i="33"/>
  <c r="H39" i="33"/>
  <c r="I39" i="33"/>
  <c r="H11" i="33"/>
  <c r="I11" i="33"/>
  <c r="H47" i="33"/>
  <c r="I47" i="33"/>
  <c r="H30" i="33"/>
  <c r="I30" i="33"/>
  <c r="H7" i="33"/>
  <c r="I7" i="33"/>
  <c r="H43" i="33"/>
  <c r="I43" i="33"/>
  <c r="H20" i="33"/>
  <c r="I20" i="33"/>
  <c r="H9" i="33"/>
  <c r="I9" i="33"/>
  <c r="H45" i="33"/>
  <c r="I45" i="33"/>
  <c r="H17" i="33"/>
  <c r="I17" i="33"/>
  <c r="H16" i="33"/>
  <c r="I16" i="33"/>
  <c r="H36" i="33"/>
  <c r="I36" i="33"/>
  <c r="H13" i="33"/>
  <c r="I13" i="33"/>
  <c r="H49" i="33"/>
  <c r="I49" i="33"/>
  <c r="H26" i="33"/>
  <c r="I26" i="33"/>
  <c r="H15" i="33"/>
  <c r="I15" i="33"/>
  <c r="H4" i="33"/>
  <c r="I4" i="33"/>
  <c r="H23" i="33"/>
  <c r="I23" i="33"/>
  <c r="H6" i="33"/>
  <c r="I6" i="33"/>
  <c r="H42" i="33"/>
  <c r="I42" i="33"/>
  <c r="H19" i="33"/>
  <c r="I19" i="33"/>
  <c r="H28" i="33"/>
  <c r="I28" i="33"/>
  <c r="H32" i="33"/>
  <c r="I32" i="33"/>
  <c r="H21" i="33"/>
  <c r="I21" i="33"/>
  <c r="H22" i="33"/>
  <c r="I22" i="33"/>
  <c r="H29" i="33"/>
  <c r="I29" i="33"/>
  <c r="H12" i="33"/>
  <c r="I12" i="33"/>
  <c r="H48" i="33"/>
  <c r="I48" i="33"/>
  <c r="H25" i="33"/>
  <c r="I25" i="33"/>
  <c r="H2" i="33"/>
  <c r="I2" i="33"/>
  <c r="H38" i="33"/>
  <c r="I38" i="33"/>
  <c r="H27" i="33"/>
  <c r="I27" i="33"/>
  <c r="H40" i="33"/>
  <c r="I40" i="33"/>
  <c r="H35" i="33"/>
  <c r="I35" i="33"/>
  <c r="H18" i="33"/>
  <c r="I18" i="33"/>
  <c r="H34" i="33"/>
  <c r="I34" i="33"/>
  <c r="H31" i="33"/>
  <c r="I31" i="33"/>
  <c r="H10" i="33"/>
  <c r="I10" i="33"/>
  <c r="E33" i="33"/>
  <c r="G33" i="33"/>
  <c r="E8" i="33"/>
  <c r="G8" i="33"/>
  <c r="E11" i="33"/>
  <c r="G11" i="33"/>
  <c r="E47" i="33"/>
  <c r="G47" i="33"/>
  <c r="E30" i="33"/>
  <c r="G30" i="33"/>
  <c r="E7" i="33"/>
  <c r="G7" i="33"/>
  <c r="E43" i="33"/>
  <c r="G43" i="33"/>
  <c r="E5" i="33"/>
  <c r="G5" i="33"/>
  <c r="E46" i="33"/>
  <c r="G46" i="33"/>
  <c r="E39" i="33"/>
  <c r="G39" i="33"/>
  <c r="E20" i="33"/>
  <c r="G20" i="33"/>
  <c r="E9" i="33"/>
  <c r="G9" i="33"/>
  <c r="E45" i="33"/>
  <c r="G45" i="33"/>
  <c r="E17" i="33"/>
  <c r="G17" i="33"/>
  <c r="E16" i="33"/>
  <c r="G16" i="33"/>
  <c r="E36" i="33"/>
  <c r="G36" i="33"/>
  <c r="E13" i="33"/>
  <c r="G13" i="33"/>
  <c r="E49" i="33"/>
  <c r="G49" i="33"/>
  <c r="E3" i="33"/>
  <c r="G3" i="33"/>
  <c r="E26" i="33"/>
  <c r="G26" i="33"/>
  <c r="E15" i="33"/>
  <c r="G15" i="33"/>
  <c r="E4" i="33"/>
  <c r="G4" i="33"/>
  <c r="E23" i="33"/>
  <c r="G23" i="33"/>
  <c r="E6" i="33"/>
  <c r="G6" i="33"/>
  <c r="E42" i="33"/>
  <c r="G42" i="33"/>
  <c r="E19" i="33"/>
  <c r="G19" i="33"/>
  <c r="E28" i="33"/>
  <c r="G28" i="33"/>
  <c r="E41" i="33"/>
  <c r="G41" i="33"/>
  <c r="E37" i="33"/>
  <c r="G37" i="33"/>
  <c r="E32" i="33"/>
  <c r="G32" i="33"/>
  <c r="E21" i="33"/>
  <c r="G21" i="33"/>
  <c r="E22" i="33"/>
  <c r="G22" i="33"/>
  <c r="E29" i="33"/>
  <c r="G29" i="33"/>
  <c r="E12" i="33"/>
  <c r="G12" i="33"/>
  <c r="E48" i="33"/>
  <c r="G48" i="33"/>
  <c r="E25" i="33"/>
  <c r="G25" i="33"/>
  <c r="E2" i="33"/>
  <c r="G2" i="33"/>
  <c r="E44" i="33"/>
  <c r="G44" i="33"/>
  <c r="E24" i="33"/>
  <c r="G24" i="33"/>
  <c r="E14" i="33"/>
  <c r="G14" i="33"/>
  <c r="E38" i="33"/>
  <c r="G38" i="33"/>
  <c r="E27" i="33"/>
  <c r="G27" i="33"/>
  <c r="E40" i="33"/>
  <c r="G40" i="33"/>
  <c r="E35" i="33"/>
  <c r="G35" i="33"/>
  <c r="E18" i="33"/>
  <c r="G18" i="33"/>
  <c r="E34" i="33"/>
  <c r="G34" i="33"/>
  <c r="E31" i="33"/>
  <c r="G31" i="33"/>
  <c r="E10" i="33"/>
  <c r="G10" i="33"/>
  <c r="C8" i="33"/>
  <c r="D8" i="33"/>
  <c r="C44" i="33"/>
  <c r="D44" i="33"/>
  <c r="C33" i="33"/>
  <c r="D33" i="33"/>
  <c r="C5" i="33"/>
  <c r="D5" i="33"/>
  <c r="C41" i="33"/>
  <c r="D41" i="33"/>
  <c r="C24" i="33"/>
  <c r="D24" i="33"/>
  <c r="C46" i="33"/>
  <c r="D46" i="33"/>
  <c r="C37" i="33"/>
  <c r="D37" i="33"/>
  <c r="C14" i="33"/>
  <c r="D14" i="33"/>
  <c r="C3" i="33"/>
  <c r="D3" i="33"/>
  <c r="C39" i="33"/>
  <c r="D39" i="33"/>
  <c r="C11" i="33"/>
  <c r="D11" i="33"/>
  <c r="C47" i="33"/>
  <c r="D47" i="33"/>
  <c r="C30" i="33"/>
  <c r="D30" i="33"/>
  <c r="C7" i="33"/>
  <c r="D7" i="33"/>
  <c r="C43" i="33"/>
  <c r="D43" i="33"/>
  <c r="C20" i="33"/>
  <c r="D20" i="33"/>
  <c r="C9" i="33"/>
  <c r="D9" i="33"/>
  <c r="C45" i="33"/>
  <c r="D45" i="33"/>
  <c r="C17" i="33"/>
  <c r="D17" i="33"/>
  <c r="C16" i="33"/>
  <c r="D16" i="33"/>
  <c r="C36" i="33"/>
  <c r="D36" i="33"/>
  <c r="C13" i="33"/>
  <c r="D13" i="33"/>
  <c r="C49" i="33"/>
  <c r="D49" i="33"/>
  <c r="C26" i="33"/>
  <c r="D26" i="33"/>
  <c r="C15" i="33"/>
  <c r="D15" i="33"/>
  <c r="C4" i="33"/>
  <c r="D4" i="33"/>
  <c r="C23" i="33"/>
  <c r="D23" i="33"/>
  <c r="C6" i="33"/>
  <c r="D6" i="33"/>
  <c r="C42" i="33"/>
  <c r="D42" i="33"/>
  <c r="C19" i="33"/>
  <c r="D19" i="33"/>
  <c r="C28" i="33"/>
  <c r="D28" i="33"/>
  <c r="C32" i="33"/>
  <c r="D32" i="33"/>
  <c r="C21" i="33"/>
  <c r="D21" i="33"/>
  <c r="C22" i="33"/>
  <c r="D22" i="33"/>
  <c r="C29" i="33"/>
  <c r="D29" i="33"/>
  <c r="C12" i="33"/>
  <c r="D12" i="33"/>
  <c r="C48" i="33"/>
  <c r="D48" i="33"/>
  <c r="C25" i="33"/>
  <c r="D25" i="33"/>
  <c r="C2" i="33"/>
  <c r="D2" i="33"/>
  <c r="C38" i="33"/>
  <c r="D38" i="33"/>
  <c r="C27" i="33"/>
  <c r="D27" i="33"/>
  <c r="C40" i="33"/>
  <c r="D40" i="33"/>
  <c r="C35" i="33"/>
  <c r="D35" i="33"/>
  <c r="C18" i="33"/>
  <c r="D18" i="33"/>
  <c r="C34" i="33"/>
  <c r="D34" i="33"/>
  <c r="C31" i="33"/>
  <c r="D31" i="33"/>
  <c r="C10" i="33"/>
  <c r="D10" i="33"/>
  <c r="L5" i="33"/>
  <c r="P5" i="33" s="1"/>
  <c r="L33" i="33"/>
  <c r="M33" i="33" s="1"/>
  <c r="L37" i="33"/>
  <c r="M37" i="33" s="1"/>
  <c r="L14" i="33"/>
  <c r="Q14" i="33" s="1"/>
  <c r="L3" i="33"/>
  <c r="M3" i="33" s="1"/>
  <c r="L39" i="33"/>
  <c r="M39" i="33" s="1"/>
  <c r="L11" i="33"/>
  <c r="P11" i="33" s="1"/>
  <c r="L47" i="33"/>
  <c r="M47" i="33" s="1"/>
  <c r="L30" i="33"/>
  <c r="M30" i="33" s="1"/>
  <c r="L7" i="33"/>
  <c r="P7" i="33" s="1"/>
  <c r="L43" i="33"/>
  <c r="M43" i="33" s="1"/>
  <c r="L8" i="33"/>
  <c r="M8" i="33" s="1"/>
  <c r="L24" i="33"/>
  <c r="M24" i="33" s="1"/>
  <c r="L20" i="33"/>
  <c r="P20" i="33" s="1"/>
  <c r="L9" i="33"/>
  <c r="M9" i="33" s="1"/>
  <c r="L45" i="33"/>
  <c r="Q45" i="33" s="1"/>
  <c r="L17" i="33"/>
  <c r="P17" i="33" s="1"/>
  <c r="L16" i="33"/>
  <c r="M16" i="33" s="1"/>
  <c r="L36" i="33"/>
  <c r="P36" i="33" s="1"/>
  <c r="L13" i="33"/>
  <c r="P13" i="33" s="1"/>
  <c r="L49" i="33"/>
  <c r="M49" i="33" s="1"/>
  <c r="L26" i="33"/>
  <c r="Q26" i="33" s="1"/>
  <c r="L15" i="33"/>
  <c r="P15" i="33" s="1"/>
  <c r="L4" i="33"/>
  <c r="M4" i="33" s="1"/>
  <c r="L23" i="33"/>
  <c r="Q23" i="33" s="1"/>
  <c r="L6" i="33"/>
  <c r="P6" i="33" s="1"/>
  <c r="L42" i="33"/>
  <c r="M42" i="33" s="1"/>
  <c r="L19" i="33"/>
  <c r="Q19" i="33" s="1"/>
  <c r="L28" i="33"/>
  <c r="P28" i="33" s="1"/>
  <c r="L41" i="33"/>
  <c r="M41" i="33" s="1"/>
  <c r="L32" i="33"/>
  <c r="M32" i="33" s="1"/>
  <c r="L21" i="33"/>
  <c r="P21" i="33" s="1"/>
  <c r="L22" i="33"/>
  <c r="M22" i="33" s="1"/>
  <c r="L29" i="33"/>
  <c r="Q29" i="33" s="1"/>
  <c r="L12" i="33"/>
  <c r="P12" i="33" s="1"/>
  <c r="L48" i="33"/>
  <c r="M48" i="33" s="1"/>
  <c r="L25" i="33"/>
  <c r="P25" i="33" s="1"/>
  <c r="L44" i="33"/>
  <c r="P44" i="33" s="1"/>
  <c r="L46" i="33"/>
  <c r="M46" i="33" s="1"/>
  <c r="L38" i="33"/>
  <c r="Q38" i="33" s="1"/>
  <c r="L27" i="33"/>
  <c r="M27" i="33" s="1"/>
  <c r="L40" i="33"/>
  <c r="M40" i="33" s="1"/>
  <c r="L35" i="33"/>
  <c r="Q35" i="33" s="1"/>
  <c r="L18" i="33"/>
  <c r="M18" i="33" s="1"/>
  <c r="L34" i="33"/>
  <c r="M34" i="33" s="1"/>
  <c r="L31" i="33"/>
  <c r="P31" i="33" s="1"/>
  <c r="L10" i="33"/>
  <c r="M10" i="33" s="1"/>
  <c r="H8" i="29"/>
  <c r="I8" i="29"/>
  <c r="H9" i="29"/>
  <c r="I9" i="29"/>
  <c r="H11" i="29"/>
  <c r="I11" i="29"/>
  <c r="H25" i="29"/>
  <c r="I25" i="29"/>
  <c r="H18" i="29"/>
  <c r="I18" i="29"/>
  <c r="H14" i="29"/>
  <c r="I14" i="29"/>
  <c r="H15" i="29"/>
  <c r="I15" i="29"/>
  <c r="H16" i="29"/>
  <c r="I16" i="29"/>
  <c r="H17" i="29"/>
  <c r="I17" i="29"/>
  <c r="H24" i="29"/>
  <c r="I24" i="29"/>
  <c r="H31" i="29"/>
  <c r="I31" i="29"/>
  <c r="H10" i="29"/>
  <c r="I10" i="29"/>
  <c r="H20" i="29"/>
  <c r="I20" i="29"/>
  <c r="H21" i="29"/>
  <c r="I21" i="29"/>
  <c r="H22" i="29"/>
  <c r="I22" i="29"/>
  <c r="H23" i="29"/>
  <c r="I23" i="29"/>
  <c r="H30" i="29"/>
  <c r="I30" i="29"/>
  <c r="H37" i="29"/>
  <c r="I37" i="29"/>
  <c r="H26" i="29"/>
  <c r="I26" i="29"/>
  <c r="H27" i="29"/>
  <c r="I27" i="29"/>
  <c r="H28" i="29"/>
  <c r="I28" i="29"/>
  <c r="H35" i="29"/>
  <c r="I35" i="29"/>
  <c r="H36" i="29"/>
  <c r="I36" i="29"/>
  <c r="H2" i="29"/>
  <c r="I2" i="29"/>
  <c r="H32" i="29"/>
  <c r="I32" i="29"/>
  <c r="H33" i="29"/>
  <c r="I33" i="29"/>
  <c r="H34" i="29"/>
  <c r="I34" i="29"/>
  <c r="H6" i="29"/>
  <c r="I6" i="29"/>
  <c r="H13" i="29"/>
  <c r="I13" i="29"/>
  <c r="H7" i="29"/>
  <c r="I7" i="29"/>
  <c r="H3" i="29"/>
  <c r="I3" i="29"/>
  <c r="H4" i="29"/>
  <c r="I4" i="29"/>
  <c r="H5" i="29"/>
  <c r="I5" i="29"/>
  <c r="H12" i="29"/>
  <c r="I12" i="29"/>
  <c r="H19" i="29"/>
  <c r="I19" i="29"/>
  <c r="H29" i="29"/>
  <c r="I29" i="29"/>
  <c r="E8" i="29"/>
  <c r="G8" i="29"/>
  <c r="E9" i="29"/>
  <c r="G9" i="29"/>
  <c r="E10" i="29"/>
  <c r="G10" i="29"/>
  <c r="E11" i="29"/>
  <c r="G11" i="29"/>
  <c r="E18" i="29"/>
  <c r="G18" i="29"/>
  <c r="E25" i="29"/>
  <c r="G25" i="29"/>
  <c r="E14" i="29"/>
  <c r="G14" i="29"/>
  <c r="E15" i="29"/>
  <c r="G15" i="29"/>
  <c r="E31" i="29"/>
  <c r="G31" i="29"/>
  <c r="E16" i="29"/>
  <c r="G16" i="29"/>
  <c r="E20" i="29"/>
  <c r="G20" i="29"/>
  <c r="E21" i="29"/>
  <c r="G21" i="29"/>
  <c r="E22" i="29"/>
  <c r="G22" i="29"/>
  <c r="E23" i="29"/>
  <c r="G23" i="29"/>
  <c r="E30" i="29"/>
  <c r="G30" i="29"/>
  <c r="E37" i="29"/>
  <c r="G37" i="29"/>
  <c r="E24" i="29"/>
  <c r="G24" i="29"/>
  <c r="E26" i="29"/>
  <c r="G26" i="29"/>
  <c r="E27" i="29"/>
  <c r="G27" i="29"/>
  <c r="E28" i="29"/>
  <c r="G28" i="29"/>
  <c r="E35" i="29"/>
  <c r="G35" i="29"/>
  <c r="E36" i="29"/>
  <c r="G36" i="29"/>
  <c r="E2" i="29"/>
  <c r="G2" i="29"/>
  <c r="E17" i="29"/>
  <c r="G17" i="29"/>
  <c r="E32" i="29"/>
  <c r="G32" i="29"/>
  <c r="E33" i="29"/>
  <c r="G33" i="29"/>
  <c r="E34" i="29"/>
  <c r="G34" i="29"/>
  <c r="E6" i="29"/>
  <c r="G6" i="29"/>
  <c r="E13" i="29"/>
  <c r="G13" i="29"/>
  <c r="E7" i="29"/>
  <c r="G7" i="29"/>
  <c r="E3" i="29"/>
  <c r="G3" i="29"/>
  <c r="E4" i="29"/>
  <c r="G4" i="29"/>
  <c r="E5" i="29"/>
  <c r="G5" i="29"/>
  <c r="E12" i="29"/>
  <c r="G12" i="29"/>
  <c r="E19" i="29"/>
  <c r="G19" i="29"/>
  <c r="E29" i="29"/>
  <c r="G29" i="29"/>
  <c r="C8" i="29"/>
  <c r="D8" i="29"/>
  <c r="C9" i="29"/>
  <c r="D9" i="29"/>
  <c r="C14" i="29"/>
  <c r="D14" i="29"/>
  <c r="C15" i="29"/>
  <c r="D15" i="29"/>
  <c r="C16" i="29"/>
  <c r="D16" i="29"/>
  <c r="C17" i="29"/>
  <c r="D17" i="29"/>
  <c r="C24" i="29"/>
  <c r="D24" i="29"/>
  <c r="C31" i="29"/>
  <c r="D31" i="29"/>
  <c r="C11" i="29"/>
  <c r="D11" i="29"/>
  <c r="C20" i="29"/>
  <c r="D20" i="29"/>
  <c r="C21" i="29"/>
  <c r="D21" i="29"/>
  <c r="C22" i="29"/>
  <c r="D22" i="29"/>
  <c r="C23" i="29"/>
  <c r="D23" i="29"/>
  <c r="C30" i="29"/>
  <c r="D30" i="29"/>
  <c r="C37" i="29"/>
  <c r="D37" i="29"/>
  <c r="C25" i="29"/>
  <c r="D25" i="29"/>
  <c r="C26" i="29"/>
  <c r="D26" i="29"/>
  <c r="C27" i="29"/>
  <c r="D27" i="29"/>
  <c r="C28" i="29"/>
  <c r="D28" i="29"/>
  <c r="C35" i="29"/>
  <c r="D35" i="29"/>
  <c r="C36" i="29"/>
  <c r="D36" i="29"/>
  <c r="C2" i="29"/>
  <c r="D2" i="29"/>
  <c r="C18" i="29"/>
  <c r="D18" i="29"/>
  <c r="C32" i="29"/>
  <c r="D32" i="29"/>
  <c r="C33" i="29"/>
  <c r="D33" i="29"/>
  <c r="C34" i="29"/>
  <c r="D34" i="29"/>
  <c r="C6" i="29"/>
  <c r="D6" i="29"/>
  <c r="C13" i="29"/>
  <c r="D13" i="29"/>
  <c r="C7" i="29"/>
  <c r="D7" i="29"/>
  <c r="C10" i="29"/>
  <c r="D10" i="29"/>
  <c r="C3" i="29"/>
  <c r="D3" i="29"/>
  <c r="C4" i="29"/>
  <c r="D4" i="29"/>
  <c r="C5" i="29"/>
  <c r="D5" i="29"/>
  <c r="C12" i="29"/>
  <c r="D12" i="29"/>
  <c r="C19" i="29"/>
  <c r="D19" i="29"/>
  <c r="C29" i="29"/>
  <c r="D29" i="29"/>
  <c r="L8" i="29"/>
  <c r="Q8" i="29" s="1"/>
  <c r="L9" i="29"/>
  <c r="M9" i="29" s="1"/>
  <c r="L10" i="29"/>
  <c r="M10" i="29" s="1"/>
  <c r="L11" i="29"/>
  <c r="M11" i="29" s="1"/>
  <c r="L18" i="29"/>
  <c r="M18" i="29" s="1"/>
  <c r="L25" i="29"/>
  <c r="M25" i="29" s="1"/>
  <c r="L14" i="29"/>
  <c r="Q14" i="29" s="1"/>
  <c r="L15" i="29"/>
  <c r="M15" i="29" s="1"/>
  <c r="L16" i="29"/>
  <c r="M16" i="29" s="1"/>
  <c r="L17" i="29"/>
  <c r="Q17" i="29" s="1"/>
  <c r="L24" i="29"/>
  <c r="M24" i="29" s="1"/>
  <c r="L31" i="29"/>
  <c r="M31" i="29" s="1"/>
  <c r="L20" i="29"/>
  <c r="Q20" i="29" s="1"/>
  <c r="L21" i="29"/>
  <c r="M21" i="29" s="1"/>
  <c r="L22" i="29"/>
  <c r="M22" i="29" s="1"/>
  <c r="L23" i="29"/>
  <c r="Q23" i="29" s="1"/>
  <c r="L30" i="29"/>
  <c r="M30" i="29" s="1"/>
  <c r="L37" i="29"/>
  <c r="M37" i="29" s="1"/>
  <c r="L26" i="29"/>
  <c r="Q26" i="29" s="1"/>
  <c r="L27" i="29"/>
  <c r="M27" i="29" s="1"/>
  <c r="L28" i="29"/>
  <c r="M28" i="29" s="1"/>
  <c r="L35" i="29"/>
  <c r="M35" i="29" s="1"/>
  <c r="L36" i="29"/>
  <c r="M36" i="29" s="1"/>
  <c r="L32" i="29"/>
  <c r="P32" i="29" s="1"/>
  <c r="L33" i="29"/>
  <c r="Q33" i="29" s="1"/>
  <c r="L34" i="29"/>
  <c r="P34" i="29" s="1"/>
  <c r="L6" i="29"/>
  <c r="P6" i="29" s="1"/>
  <c r="L13" i="29"/>
  <c r="Q13" i="29" s="1"/>
  <c r="L7" i="29"/>
  <c r="N7" i="29" s="1"/>
  <c r="L3" i="29"/>
  <c r="M3" i="29" s="1"/>
  <c r="L4" i="29"/>
  <c r="Q4" i="29" s="1"/>
  <c r="L5" i="29"/>
  <c r="Q5" i="29" s="1"/>
  <c r="L12" i="29"/>
  <c r="M12" i="29" s="1"/>
  <c r="L19" i="29"/>
  <c r="Q19" i="29" s="1"/>
  <c r="L29" i="29"/>
  <c r="Q29" i="29" s="1"/>
  <c r="H32" i="21"/>
  <c r="I32" i="21"/>
  <c r="H33" i="21"/>
  <c r="I33" i="21"/>
  <c r="H34" i="21"/>
  <c r="I34" i="21"/>
  <c r="H35" i="21"/>
  <c r="I35" i="21"/>
  <c r="H13" i="21"/>
  <c r="I13" i="21"/>
  <c r="H3" i="21"/>
  <c r="I3" i="21"/>
  <c r="H4" i="21"/>
  <c r="I4" i="21"/>
  <c r="H5" i="21"/>
  <c r="I5" i="21"/>
  <c r="H6" i="21"/>
  <c r="I6" i="21"/>
  <c r="H19" i="21"/>
  <c r="I19" i="21"/>
  <c r="H8" i="21"/>
  <c r="I8" i="21"/>
  <c r="H9" i="21"/>
  <c r="I9" i="21"/>
  <c r="H10" i="21"/>
  <c r="I10" i="21"/>
  <c r="H11" i="21"/>
  <c r="I11" i="21"/>
  <c r="H12" i="21"/>
  <c r="I12" i="21"/>
  <c r="H25" i="21"/>
  <c r="I25" i="21"/>
  <c r="H14" i="21"/>
  <c r="I14" i="21"/>
  <c r="H15" i="21"/>
  <c r="I15" i="21"/>
  <c r="H16" i="21"/>
  <c r="I16" i="21"/>
  <c r="H17" i="21"/>
  <c r="I17" i="21"/>
  <c r="H18" i="21"/>
  <c r="I18" i="21"/>
  <c r="H31" i="21"/>
  <c r="I31" i="21"/>
  <c r="H20" i="21"/>
  <c r="I20" i="21"/>
  <c r="H21" i="21"/>
  <c r="I21" i="21"/>
  <c r="H22" i="21"/>
  <c r="I22" i="21"/>
  <c r="H23" i="21"/>
  <c r="I23" i="21"/>
  <c r="H24" i="21"/>
  <c r="I24" i="21"/>
  <c r="H7" i="21"/>
  <c r="I7" i="21"/>
  <c r="H26" i="21"/>
  <c r="I26" i="21"/>
  <c r="H27" i="21"/>
  <c r="I27" i="21"/>
  <c r="H28" i="21"/>
  <c r="I28" i="21"/>
  <c r="H29" i="21"/>
  <c r="I29" i="21"/>
  <c r="H30" i="21"/>
  <c r="I30" i="21"/>
  <c r="H2" i="21"/>
  <c r="I2" i="21"/>
  <c r="E32" i="21"/>
  <c r="G32" i="21"/>
  <c r="E33" i="21"/>
  <c r="G33" i="21"/>
  <c r="E34" i="21"/>
  <c r="G34" i="21"/>
  <c r="E35" i="21"/>
  <c r="G35" i="21"/>
  <c r="E13" i="21"/>
  <c r="G13" i="21"/>
  <c r="E3" i="21"/>
  <c r="G3" i="21"/>
  <c r="E4" i="21"/>
  <c r="G4" i="21"/>
  <c r="E5" i="21"/>
  <c r="G5" i="21"/>
  <c r="E6" i="21"/>
  <c r="G6" i="21"/>
  <c r="E19" i="21"/>
  <c r="G19" i="21"/>
  <c r="E8" i="21"/>
  <c r="G8" i="21"/>
  <c r="E9" i="21"/>
  <c r="G9" i="21"/>
  <c r="E10" i="21"/>
  <c r="G10" i="21"/>
  <c r="E11" i="21"/>
  <c r="G11" i="21"/>
  <c r="E12" i="21"/>
  <c r="G12" i="21"/>
  <c r="E25" i="21"/>
  <c r="G25" i="21"/>
  <c r="E31" i="21"/>
  <c r="G31" i="21"/>
  <c r="E14" i="21"/>
  <c r="G14" i="21"/>
  <c r="E15" i="21"/>
  <c r="G15" i="21"/>
  <c r="E16" i="21"/>
  <c r="G16" i="21"/>
  <c r="E17" i="21"/>
  <c r="G17" i="21"/>
  <c r="E20" i="21"/>
  <c r="G20" i="21"/>
  <c r="E21" i="21"/>
  <c r="G21" i="21"/>
  <c r="E22" i="21"/>
  <c r="G22" i="21"/>
  <c r="E23" i="21"/>
  <c r="G23" i="21"/>
  <c r="E24" i="21"/>
  <c r="G24" i="21"/>
  <c r="E7" i="21"/>
  <c r="G7" i="21"/>
  <c r="E18" i="21"/>
  <c r="G18" i="21"/>
  <c r="E26" i="21"/>
  <c r="G26" i="21"/>
  <c r="E27" i="21"/>
  <c r="G27" i="21"/>
  <c r="E28" i="21"/>
  <c r="G28" i="21"/>
  <c r="E29" i="21"/>
  <c r="G29" i="21"/>
  <c r="E30" i="21"/>
  <c r="G30" i="21"/>
  <c r="E2" i="21"/>
  <c r="G2" i="21"/>
  <c r="C32" i="21"/>
  <c r="D32" i="21"/>
  <c r="C33" i="21"/>
  <c r="D33" i="21"/>
  <c r="C34" i="21"/>
  <c r="D34" i="21"/>
  <c r="C35" i="21"/>
  <c r="D35" i="21"/>
  <c r="C13" i="21"/>
  <c r="D13" i="21"/>
  <c r="C3" i="21"/>
  <c r="D3" i="21"/>
  <c r="C4" i="21"/>
  <c r="D4" i="21"/>
  <c r="C5" i="21"/>
  <c r="D5" i="21"/>
  <c r="C6" i="21"/>
  <c r="D6" i="21"/>
  <c r="C19" i="21"/>
  <c r="D19" i="21"/>
  <c r="C8" i="21"/>
  <c r="D8" i="21"/>
  <c r="C9" i="21"/>
  <c r="D9" i="21"/>
  <c r="C10" i="21"/>
  <c r="D10" i="21"/>
  <c r="C11" i="21"/>
  <c r="D11" i="21"/>
  <c r="C12" i="21"/>
  <c r="D12" i="21"/>
  <c r="C25" i="21"/>
  <c r="D25" i="21"/>
  <c r="C14" i="21"/>
  <c r="D14" i="21"/>
  <c r="C15" i="21"/>
  <c r="D15" i="21"/>
  <c r="C16" i="21"/>
  <c r="D16" i="21"/>
  <c r="C17" i="21"/>
  <c r="D17" i="21"/>
  <c r="C18" i="21"/>
  <c r="D18" i="21"/>
  <c r="C31" i="21"/>
  <c r="D31" i="21"/>
  <c r="C20" i="21"/>
  <c r="D20" i="21"/>
  <c r="C21" i="21"/>
  <c r="D21" i="21"/>
  <c r="C22" i="21"/>
  <c r="D22" i="21"/>
  <c r="C23" i="21"/>
  <c r="D23" i="21"/>
  <c r="C24" i="21"/>
  <c r="D24" i="21"/>
  <c r="C7" i="21"/>
  <c r="D7" i="21"/>
  <c r="C26" i="21"/>
  <c r="D26" i="21"/>
  <c r="C27" i="21"/>
  <c r="D27" i="21"/>
  <c r="C28" i="21"/>
  <c r="D28" i="21"/>
  <c r="C29" i="21"/>
  <c r="D29" i="21"/>
  <c r="C30" i="21"/>
  <c r="D30" i="21"/>
  <c r="C2" i="21"/>
  <c r="D2" i="21"/>
  <c r="L13" i="21"/>
  <c r="Q13" i="21" s="1"/>
  <c r="L3" i="21"/>
  <c r="P3" i="21" s="1"/>
  <c r="L4" i="21"/>
  <c r="M4" i="21" s="1"/>
  <c r="L5" i="21"/>
  <c r="Q5" i="21" s="1"/>
  <c r="L6" i="21"/>
  <c r="P6" i="21" s="1"/>
  <c r="L19" i="21"/>
  <c r="M19" i="21" s="1"/>
  <c r="L35" i="21"/>
  <c r="Q35" i="21" s="1"/>
  <c r="L8" i="21"/>
  <c r="P8" i="21" s="1"/>
  <c r="L9" i="21"/>
  <c r="Q9" i="21" s="1"/>
  <c r="L10" i="21"/>
  <c r="M10" i="21" s="1"/>
  <c r="L11" i="21"/>
  <c r="P11" i="21" s="1"/>
  <c r="L12" i="21"/>
  <c r="P12" i="21" s="1"/>
  <c r="L25" i="21"/>
  <c r="Q25" i="21" s="1"/>
  <c r="L34" i="21"/>
  <c r="P34" i="21" s="1"/>
  <c r="L14" i="21"/>
  <c r="Q14" i="21" s="1"/>
  <c r="L15" i="21"/>
  <c r="M15" i="21" s="1"/>
  <c r="L16" i="21"/>
  <c r="P16" i="21" s="1"/>
  <c r="L17" i="21"/>
  <c r="Q17" i="21" s="1"/>
  <c r="L18" i="21"/>
  <c r="Q18" i="21" s="1"/>
  <c r="L31" i="21"/>
  <c r="P31" i="21" s="1"/>
  <c r="L32" i="21"/>
  <c r="M32" i="21" s="1"/>
  <c r="L20" i="21"/>
  <c r="M20" i="21" s="1"/>
  <c r="L21" i="21"/>
  <c r="P21" i="21" s="1"/>
  <c r="L22" i="21"/>
  <c r="M22" i="21" s="1"/>
  <c r="L23" i="21"/>
  <c r="Q23" i="21" s="1"/>
  <c r="L24" i="21"/>
  <c r="P24" i="21" s="1"/>
  <c r="L7" i="21"/>
  <c r="Q7" i="21" s="1"/>
  <c r="L33" i="21"/>
  <c r="M33" i="21" s="1"/>
  <c r="L26" i="21"/>
  <c r="P26" i="21" s="1"/>
  <c r="L27" i="21"/>
  <c r="P27" i="21" s="1"/>
  <c r="L28" i="21"/>
  <c r="Q28" i="21" s="1"/>
  <c r="L29" i="21"/>
  <c r="P29" i="21" s="1"/>
  <c r="L30" i="21"/>
  <c r="Q30" i="21" s="1"/>
  <c r="N24" i="33" l="1"/>
  <c r="M5" i="33"/>
  <c r="M14" i="33"/>
  <c r="N23" i="33"/>
  <c r="P14" i="33"/>
  <c r="P18" i="33"/>
  <c r="N29" i="33"/>
  <c r="M29" i="33"/>
  <c r="P23" i="33"/>
  <c r="M17" i="33"/>
  <c r="N14" i="33"/>
  <c r="P29" i="33"/>
  <c r="N11" i="33"/>
  <c r="N33" i="33"/>
  <c r="M14" i="29"/>
  <c r="M11" i="33"/>
  <c r="M28" i="33"/>
  <c r="P38" i="33"/>
  <c r="P24" i="33"/>
  <c r="N10" i="33"/>
  <c r="M35" i="33"/>
  <c r="N44" i="33"/>
  <c r="M44" i="33"/>
  <c r="P10" i="33"/>
  <c r="P35" i="33"/>
  <c r="N31" i="33"/>
  <c r="M31" i="33"/>
  <c r="N45" i="33"/>
  <c r="N3" i="33"/>
  <c r="M45" i="33"/>
  <c r="P45" i="33"/>
  <c r="N38" i="33"/>
  <c r="M23" i="33"/>
  <c r="M38" i="33"/>
  <c r="N13" i="33"/>
  <c r="N47" i="33"/>
  <c r="P32" i="33"/>
  <c r="Q40" i="33"/>
  <c r="Q49" i="33"/>
  <c r="Q13" i="33"/>
  <c r="Q9" i="33"/>
  <c r="Q43" i="33"/>
  <c r="N18" i="33"/>
  <c r="M13" i="33"/>
  <c r="N43" i="33"/>
  <c r="Q22" i="33"/>
  <c r="Q11" i="33"/>
  <c r="N35" i="33"/>
  <c r="N28" i="33"/>
  <c r="N7" i="33"/>
  <c r="P26" i="33"/>
  <c r="Q39" i="33"/>
  <c r="Q42" i="33"/>
  <c r="Q24" i="33"/>
  <c r="Q10" i="33"/>
  <c r="Q27" i="33"/>
  <c r="Q6" i="33"/>
  <c r="Q20" i="33"/>
  <c r="Q41" i="33"/>
  <c r="N25" i="33"/>
  <c r="N21" i="33"/>
  <c r="N19" i="33"/>
  <c r="N15" i="33"/>
  <c r="N36" i="33"/>
  <c r="N20" i="33"/>
  <c r="M7" i="33"/>
  <c r="Q31" i="33"/>
  <c r="Q21" i="33"/>
  <c r="Q36" i="33"/>
  <c r="Q3" i="33"/>
  <c r="Q5" i="33"/>
  <c r="M25" i="33"/>
  <c r="M21" i="33"/>
  <c r="M19" i="33"/>
  <c r="M15" i="33"/>
  <c r="M36" i="33"/>
  <c r="M20" i="33"/>
  <c r="Q34" i="33"/>
  <c r="Q25" i="33"/>
  <c r="Q32" i="33"/>
  <c r="Q4" i="33"/>
  <c r="Q16" i="33"/>
  <c r="Q7" i="33"/>
  <c r="Q33" i="33"/>
  <c r="N12" i="33"/>
  <c r="N32" i="33"/>
  <c r="N6" i="33"/>
  <c r="N26" i="33"/>
  <c r="N17" i="33"/>
  <c r="Q18" i="33"/>
  <c r="Q48" i="33"/>
  <c r="Q28" i="33"/>
  <c r="Q15" i="33"/>
  <c r="Q17" i="33"/>
  <c r="Q30" i="33"/>
  <c r="Q37" i="33"/>
  <c r="Q44" i="33"/>
  <c r="N27" i="33"/>
  <c r="M12" i="33"/>
  <c r="M6" i="33"/>
  <c r="M26" i="33"/>
  <c r="N5" i="33"/>
  <c r="P19" i="33"/>
  <c r="Q12" i="33"/>
  <c r="Q47" i="33"/>
  <c r="Q46" i="33"/>
  <c r="Q8" i="33"/>
  <c r="N8" i="33"/>
  <c r="P34" i="33"/>
  <c r="P40" i="33"/>
  <c r="P46" i="33"/>
  <c r="P48" i="33"/>
  <c r="P22" i="33"/>
  <c r="P41" i="33"/>
  <c r="P42" i="33"/>
  <c r="P4" i="33"/>
  <c r="P49" i="33"/>
  <c r="P16" i="33"/>
  <c r="P9" i="33"/>
  <c r="P8" i="33"/>
  <c r="P30" i="33"/>
  <c r="P39" i="33"/>
  <c r="P37" i="33"/>
  <c r="N34" i="33"/>
  <c r="N40" i="33"/>
  <c r="N30" i="33"/>
  <c r="N39" i="33"/>
  <c r="N37" i="33"/>
  <c r="P27" i="33"/>
  <c r="P43" i="33"/>
  <c r="P47" i="33"/>
  <c r="P3" i="33"/>
  <c r="P33" i="33"/>
  <c r="N48" i="33"/>
  <c r="N22" i="33"/>
  <c r="N41" i="33"/>
  <c r="N42" i="33"/>
  <c r="N4" i="33"/>
  <c r="N49" i="33"/>
  <c r="N16" i="33"/>
  <c r="N9" i="33"/>
  <c r="N46" i="33"/>
  <c r="M8" i="29"/>
  <c r="N27" i="29"/>
  <c r="N9" i="29"/>
  <c r="N32" i="29"/>
  <c r="N25" i="29"/>
  <c r="P9" i="29"/>
  <c r="N33" i="29"/>
  <c r="N19" i="29"/>
  <c r="N28" i="29"/>
  <c r="M19" i="29"/>
  <c r="N12" i="29"/>
  <c r="N17" i="29"/>
  <c r="M6" i="29"/>
  <c r="M17" i="29"/>
  <c r="P19" i="29"/>
  <c r="P24" i="29"/>
  <c r="P33" i="29"/>
  <c r="M33" i="29"/>
  <c r="N21" i="29"/>
  <c r="N18" i="29"/>
  <c r="P14" i="29"/>
  <c r="N4" i="29"/>
  <c r="M4" i="29"/>
  <c r="M7" i="29"/>
  <c r="M29" i="29"/>
  <c r="N3" i="29"/>
  <c r="N36" i="29"/>
  <c r="N16" i="29"/>
  <c r="P29" i="29"/>
  <c r="P4" i="29"/>
  <c r="P18" i="29"/>
  <c r="M23" i="29"/>
  <c r="M34" i="29"/>
  <c r="N20" i="29"/>
  <c r="M20" i="29"/>
  <c r="P21" i="29"/>
  <c r="N30" i="29"/>
  <c r="N31" i="29"/>
  <c r="N23" i="29"/>
  <c r="P36" i="29"/>
  <c r="P20" i="29"/>
  <c r="P5" i="29"/>
  <c r="P13" i="29"/>
  <c r="Q3" i="29"/>
  <c r="Q32" i="29"/>
  <c r="Q36" i="29"/>
  <c r="N13" i="29"/>
  <c r="N22" i="29"/>
  <c r="N10" i="29"/>
  <c r="P30" i="29"/>
  <c r="P17" i="29"/>
  <c r="N5" i="29"/>
  <c r="M13" i="29"/>
  <c r="N26" i="29"/>
  <c r="Q9" i="29"/>
  <c r="N29" i="29"/>
  <c r="M5" i="29"/>
  <c r="N6" i="29"/>
  <c r="M32" i="29"/>
  <c r="M26" i="29"/>
  <c r="N14" i="29"/>
  <c r="N8" i="29"/>
  <c r="P27" i="29"/>
  <c r="P23" i="29"/>
  <c r="P7" i="29"/>
  <c r="P35" i="29"/>
  <c r="P11" i="29"/>
  <c r="Q11" i="29"/>
  <c r="Q15" i="29"/>
  <c r="Q7" i="29"/>
  <c r="Q37" i="29"/>
  <c r="N35" i="29"/>
  <c r="N37" i="29"/>
  <c r="N11" i="29"/>
  <c r="Q35" i="29"/>
  <c r="Q30" i="29"/>
  <c r="Q31" i="29"/>
  <c r="Q18" i="29"/>
  <c r="N15" i="29"/>
  <c r="Q12" i="29"/>
  <c r="Q6" i="29"/>
  <c r="Q28" i="29"/>
  <c r="Q24" i="29"/>
  <c r="Q25" i="29"/>
  <c r="Q34" i="29"/>
  <c r="Q27" i="29"/>
  <c r="Q22" i="29"/>
  <c r="Q10" i="29"/>
  <c r="N34" i="29"/>
  <c r="N24" i="29"/>
  <c r="P26" i="29"/>
  <c r="P15" i="29"/>
  <c r="P8" i="29"/>
  <c r="Q21" i="29"/>
  <c r="Q16" i="29"/>
  <c r="P12" i="29"/>
  <c r="P3" i="29"/>
  <c r="P28" i="29"/>
  <c r="P37" i="29"/>
  <c r="P22" i="29"/>
  <c r="P31" i="29"/>
  <c r="P16" i="29"/>
  <c r="P25" i="29"/>
  <c r="P10" i="29"/>
  <c r="P9" i="21"/>
  <c r="P25" i="21"/>
  <c r="N17" i="21"/>
  <c r="N19" i="21"/>
  <c r="P10" i="21"/>
  <c r="P19" i="21"/>
  <c r="M6" i="21"/>
  <c r="P14" i="21"/>
  <c r="N4" i="21"/>
  <c r="P4" i="21"/>
  <c r="N9" i="21"/>
  <c r="M9" i="21"/>
  <c r="P5" i="21"/>
  <c r="P35" i="21"/>
  <c r="M35" i="21"/>
  <c r="M5" i="21"/>
  <c r="P33" i="21"/>
  <c r="P28" i="21"/>
  <c r="P7" i="21"/>
  <c r="P20" i="21"/>
  <c r="P17" i="21"/>
  <c r="N35" i="21"/>
  <c r="N12" i="21"/>
  <c r="M7" i="21"/>
  <c r="N32" i="21"/>
  <c r="N22" i="21"/>
  <c r="P30" i="21"/>
  <c r="P23" i="21"/>
  <c r="P32" i="21"/>
  <c r="N27" i="21"/>
  <c r="N7" i="21"/>
  <c r="M17" i="21"/>
  <c r="N5" i="21"/>
  <c r="P22" i="21"/>
  <c r="P15" i="21"/>
  <c r="M27" i="21"/>
  <c r="M12" i="21"/>
  <c r="Q27" i="21"/>
  <c r="Q22" i="21"/>
  <c r="N30" i="21"/>
  <c r="N14" i="21"/>
  <c r="N13" i="21"/>
  <c r="Q12" i="21"/>
  <c r="M30" i="21"/>
  <c r="M14" i="21"/>
  <c r="M13" i="21"/>
  <c r="P18" i="21"/>
  <c r="P13" i="21"/>
  <c r="Q19" i="21"/>
  <c r="Q26" i="21"/>
  <c r="Q21" i="21"/>
  <c r="Q16" i="21"/>
  <c r="Q11" i="21"/>
  <c r="Q6" i="21"/>
  <c r="N29" i="21"/>
  <c r="N26" i="21"/>
  <c r="N24" i="21"/>
  <c r="N21" i="21"/>
  <c r="N31" i="21"/>
  <c r="N16" i="21"/>
  <c r="N34" i="21"/>
  <c r="N11" i="21"/>
  <c r="N8" i="21"/>
  <c r="Q34" i="21"/>
  <c r="Q20" i="21"/>
  <c r="Q15" i="21"/>
  <c r="Q10" i="21"/>
  <c r="M29" i="21"/>
  <c r="M26" i="21"/>
  <c r="M24" i="21"/>
  <c r="M21" i="21"/>
  <c r="M31" i="21"/>
  <c r="M16" i="21"/>
  <c r="M34" i="21"/>
  <c r="M11" i="21"/>
  <c r="M8" i="21"/>
  <c r="Q4" i="21"/>
  <c r="N28" i="21"/>
  <c r="N33" i="21"/>
  <c r="N23" i="21"/>
  <c r="N20" i="21"/>
  <c r="N18" i="21"/>
  <c r="N15" i="21"/>
  <c r="N25" i="21"/>
  <c r="N10" i="21"/>
  <c r="N3" i="21"/>
  <c r="Q29" i="21"/>
  <c r="Q24" i="21"/>
  <c r="Q31" i="21"/>
  <c r="Q33" i="21"/>
  <c r="Q8" i="21"/>
  <c r="Q3" i="21"/>
  <c r="M28" i="21"/>
  <c r="M23" i="21"/>
  <c r="M18" i="21"/>
  <c r="M25" i="21"/>
  <c r="N6" i="21"/>
  <c r="M3" i="21"/>
  <c r="Q32" i="21"/>
</calcChain>
</file>

<file path=xl/sharedStrings.xml><?xml version="1.0" encoding="utf-8"?>
<sst xmlns="http://schemas.openxmlformats.org/spreadsheetml/2006/main" count="1595" uniqueCount="173">
  <si>
    <t>SNAPSHOT 1994-95</t>
  </si>
  <si>
    <t>SCHERTZ-CIBOLO-U CITY ISD</t>
  </si>
  <si>
    <t>094 GUADALUPE</t>
  </si>
  <si>
    <t>REGION 13</t>
  </si>
  <si>
    <t>Accredited</t>
  </si>
  <si>
    <t>Total Number of Schools</t>
  </si>
  <si>
    <t>Total Students</t>
  </si>
  <si>
    <t>% African American</t>
  </si>
  <si>
    <t>% Hispanic</t>
  </si>
  <si>
    <t>% White</t>
  </si>
  <si>
    <t>% Economically Disadvantaged</t>
  </si>
  <si>
    <t>% Special Education</t>
  </si>
  <si>
    <t>% Bilingual/ESL Education</t>
  </si>
  <si>
    <t>% Career &amp; Technology Ed.</t>
  </si>
  <si>
    <t>% Gifted &amp; Talented Ed.</t>
  </si>
  <si>
    <t>Writing</t>
  </si>
  <si>
    <t>Mathematics</t>
  </si>
  <si>
    <t>African American</t>
  </si>
  <si>
    <t>Hispanic</t>
  </si>
  <si>
    <t>White</t>
  </si>
  <si>
    <t>Economically Disadvantaged</t>
  </si>
  <si>
    <t>----- COLLEGE ADMISSIONS TESTS -----</t>
  </si>
  <si>
    <t>Percent Tested</t>
  </si>
  <si>
    <t>Percent At Or Above Criterion</t>
  </si>
  <si>
    <t>SAT: Mean Total Score</t>
  </si>
  <si>
    <t>ACT: Mean Composite Score</t>
  </si>
  <si>
    <t>-------------- STAFF ---------------</t>
  </si>
  <si>
    <t>Total Staff FTE</t>
  </si>
  <si>
    <t>Total Teacher FTE</t>
  </si>
  <si>
    <t>% Central Administrative</t>
  </si>
  <si>
    <t>% Professional Support Staff</t>
  </si>
  <si>
    <t>% Teachers</t>
  </si>
  <si>
    <t>% Educational Aides</t>
  </si>
  <si>
    <t>% Auxiliary Staff</t>
  </si>
  <si>
    <t>Average Central Administr. Salary</t>
  </si>
  <si>
    <t>Average Profess.Support Staff Salary</t>
  </si>
  <si>
    <t>Average Teacher Salary</t>
  </si>
  <si>
    <t>% Minority</t>
  </si>
  <si>
    <t>Number of Students Per Total Staff</t>
  </si>
  <si>
    <t>Number of Students Per Teacher</t>
  </si>
  <si>
    <t>------------- TEACHERS -------------</t>
  </si>
  <si>
    <t>% With 5 or Fewer Years Experience</t>
  </si>
  <si>
    <t>Average Years of Experience</t>
  </si>
  <si>
    <t>% With Advanced Degrees</t>
  </si>
  <si>
    <t>Teacher Turnover Rate</t>
  </si>
  <si>
    <t>% Regular Education</t>
  </si>
  <si>
    <t>% Compensatory Education</t>
  </si>
  <si>
    <t>% Career &amp; Technology Education</t>
  </si>
  <si>
    <t>% Other Education (Includes G &amp; T)</t>
  </si>
  <si>
    <t>Taxable Value Per Pupil</t>
  </si>
  <si>
    <t>Total Revenue</t>
  </si>
  <si>
    <t>Total Revenue Per Pupil</t>
  </si>
  <si>
    <t>% State</t>
  </si>
  <si>
    <t>% Local and Other</t>
  </si>
  <si>
    <t>% Federal</t>
  </si>
  <si>
    <t>---------- FUND BALANCES -----------</t>
  </si>
  <si>
    <t>Total Expenditures</t>
  </si>
  <si>
    <t>% Instructional</t>
  </si>
  <si>
    <t>% Plant Services</t>
  </si>
  <si>
    <t>% Other Operating</t>
  </si>
  <si>
    <t>% Non-Operating</t>
  </si>
  <si>
    <t>Total Operating Expenditures</t>
  </si>
  <si>
    <t>Total Operating Expend. Per Pupil</t>
  </si>
  <si>
    <t>Total Instructional Expenditures</t>
  </si>
  <si>
    <t>Total Instructional Expend.Per Pupil</t>
  </si>
  <si>
    <t>% Gifted &amp; Talented Education</t>
  </si>
  <si>
    <t>District Name</t>
  </si>
  <si>
    <t>County Number and Name</t>
  </si>
  <si>
    <t>Education Service Center Region</t>
  </si>
  <si>
    <t>SNAPSHOT 1995-96</t>
  </si>
  <si>
    <t>Region 13</t>
  </si>
  <si>
    <t>Academically Acceptable</t>
  </si>
  <si>
    <t>SNAPSHOT 1996-97</t>
  </si>
  <si>
    <t>SNAPSHOT 1997-98</t>
  </si>
  <si>
    <t>SNAPSHOT 1998-99</t>
  </si>
  <si>
    <t>SNAPSHOT 2000</t>
  </si>
  <si>
    <t>SNAPSHOT 2001</t>
  </si>
  <si>
    <t>Recognized</t>
  </si>
  <si>
    <t>Completion Rate</t>
  </si>
  <si>
    <t>SNAPSHOT 2002</t>
  </si>
  <si>
    <t>Accreditation Status/Accountability Rating</t>
  </si>
  <si>
    <t>Science</t>
  </si>
  <si>
    <t>SNAPSHOT 2003</t>
  </si>
  <si>
    <t>% Campus Administrative/School Leadership</t>
  </si>
  <si>
    <t>SNAPSHOT 2004</t>
  </si>
  <si>
    <t>% Compensatory/Accelerated Education</t>
  </si>
  <si>
    <t xml:space="preserve">% Athletics/Related Activities </t>
  </si>
  <si>
    <t>SNAPSHOT 2005</t>
  </si>
  <si>
    <t>% School Administrative</t>
  </si>
  <si>
    <t>----- TAXES AND REVENUES -----</t>
  </si>
  <si>
    <t>Locally Adopted Tax Rate</t>
  </si>
  <si>
    <t>Fund Balance (EOY)</t>
  </si>
  <si>
    <t>% Fund Balance of Budget</t>
  </si>
  <si>
    <t>----- EXPENDITURES -----</t>
  </si>
  <si>
    <t>SNAPSHOT 2006</t>
  </si>
  <si>
    <t>SNAPSHOT 2007</t>
  </si>
  <si>
    <t>SNAPSHOT 2008</t>
  </si>
  <si>
    <t>SNAPSHOT 2009</t>
  </si>
  <si>
    <t>SNAPSHOT 2010</t>
  </si>
  <si>
    <t>SDAA Met ARD</t>
  </si>
  <si>
    <t>% High School Allotment</t>
  </si>
  <si>
    <t>SNAPSHOT 2011</t>
  </si>
  <si>
    <t>% American Indian</t>
  </si>
  <si>
    <t>% Asian</t>
  </si>
  <si>
    <t>% Pacific Islander</t>
  </si>
  <si>
    <t>% 2 or More Races</t>
  </si>
  <si>
    <t>--------------- TAAS/TAKS/STAAR ---------------</t>
  </si>
  <si>
    <t>American Indian</t>
  </si>
  <si>
    <t>Asian</t>
  </si>
  <si>
    <t>Pacific Islander</t>
  </si>
  <si>
    <t>2 or More Races</t>
  </si>
  <si>
    <t>Region 20</t>
  </si>
  <si>
    <t>SNAPSHOT 2012</t>
  </si>
  <si>
    <t>District Number</t>
  </si>
  <si>
    <t>% English Language Learners (ELL)</t>
  </si>
  <si>
    <t xml:space="preserve">Annual Dropout Rate Gr. 9-12 </t>
  </si>
  <si>
    <t>4-Year Longitudinal Graduation Rate</t>
  </si>
  <si>
    <t>5-Year Longitudinal Graduation Rate</t>
  </si>
  <si>
    <t>Annual Graduate Count</t>
  </si>
  <si>
    <t>Reading/ELA</t>
  </si>
  <si>
    <t>All Subjects</t>
  </si>
  <si>
    <t>Average School Administr. Salary</t>
  </si>
  <si>
    <t>% Prekindergarten</t>
  </si>
  <si>
    <t>REGION 20</t>
  </si>
  <si>
    <t>Met Standard</t>
  </si>
  <si>
    <t>SNAPSHOT 2013</t>
  </si>
  <si>
    <t>Annual Dropout Rate</t>
  </si>
  <si>
    <t>Four-year Dropout Rate</t>
  </si>
  <si>
    <t>Attendance Rate</t>
  </si>
  <si>
    <t>SNAPSHOT 2014</t>
  </si>
  <si>
    <t>SNAPSHOT 2015</t>
  </si>
  <si>
    <t>SNAPSHOT 2016</t>
  </si>
  <si>
    <t>Annual RHSP/DAP/FHSP-E/FHSP-DLA Graduate Count</t>
  </si>
  <si>
    <t>% AT APPROACHES GRADE LEVEL STD</t>
  </si>
  <si>
    <t>SNAPSHOT 2017</t>
  </si>
  <si>
    <t>Social Studies</t>
  </si>
  <si>
    <t>SNAPSHOT 2018</t>
  </si>
  <si>
    <t>B</t>
  </si>
  <si>
    <t>--- At Meets Grade Level Standard or Above ---</t>
  </si>
  <si>
    <t>--- At Masters Grade Level Standard or Above ---</t>
  </si>
  <si>
    <t>6-Year Longitudinal Graduation Rate</t>
  </si>
  <si>
    <t xml:space="preserve">Exit-Level Cumulative Pass Rate </t>
  </si>
  <si>
    <t>Total Operating Revenue</t>
  </si>
  <si>
    <t>Total Other Revenue</t>
  </si>
  <si>
    <t xml:space="preserve">% Un-Allocated Expenditures </t>
  </si>
  <si>
    <t>SNAPSHOT 2019</t>
  </si>
  <si>
    <t>NA</t>
  </si>
  <si>
    <t>% Two or More Races</t>
  </si>
  <si>
    <t>SNAPSHOT 2020</t>
  </si>
  <si>
    <t>94 GUADALUPE</t>
  </si>
  <si>
    <t>SNAPSHOT 2021</t>
  </si>
  <si>
    <t>SNAPSHOT 2022</t>
  </si>
  <si>
    <t>REPORT SOURCE</t>
  </si>
  <si>
    <t>YEAR_END</t>
  </si>
  <si>
    <t>LastCell</t>
  </si>
  <si>
    <t>Range</t>
  </si>
  <si>
    <t>UCL</t>
  </si>
  <si>
    <t xml:space="preserve"> +2 Sigma</t>
  </si>
  <si>
    <t xml:space="preserve"> +1 Sigma</t>
  </si>
  <si>
    <t>Average</t>
  </si>
  <si>
    <t xml:space="preserve"> -1 Sigma</t>
  </si>
  <si>
    <t xml:space="preserve"> -2 Sigma</t>
  </si>
  <si>
    <t>LCL</t>
  </si>
  <si>
    <t>t^2</t>
  </si>
  <si>
    <t>t*X</t>
  </si>
  <si>
    <t>Slope</t>
  </si>
  <si>
    <t>bValue</t>
  </si>
  <si>
    <t>Rxy</t>
  </si>
  <si>
    <t>Data1</t>
  </si>
  <si>
    <t>Data2</t>
  </si>
  <si>
    <t>Median</t>
  </si>
  <si>
    <t>% AT 'FAILING' GRADE LEVEL STD     (DERIVED)</t>
  </si>
  <si>
    <t>----------  STUDENT DEMOGRAPHICS  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</si>
</sst>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&quot;$&quot;* #,##0_);_(&quot;$&quot;* \(#,##0\);_(&quot;$&quot;* &quot;-&quot;??_);_(@_)"/>
    <numFmt numFmtId="166" formatCode="_(* #,##0_);_(* \(#,##0\);_(* &quot;-&quot;??_);_(@_)"/>
  </numFmts>
  <fonts count="8" x14ac:knownFonts="1">
    <font>
      <sz val="14"/>
      <color theme="1"/>
      <name val="Calibri"/>
      <family val="2"/>
    </font>
    <font>
      <sz val="14"/>
      <color theme="1"/>
      <name val="Calibri"/>
      <family val="2"/>
    </font>
    <font>
      <b/>
      <sz val="18"/>
      <color rgb="FF000000"/>
      <name val="Calibri"/>
      <family val="2"/>
    </font>
    <font>
      <sz val="18"/>
      <color theme="1"/>
      <name val="Calibri"/>
      <family val="2"/>
    </font>
    <font>
      <sz val="18"/>
      <color rgb="FF000000"/>
      <name val="Calibri"/>
      <family val="2"/>
    </font>
    <font>
      <b/>
      <sz val="18"/>
      <color theme="1"/>
      <name val="Calibri"/>
      <family val="2"/>
    </font>
    <font>
      <sz val="8"/>
      <name val="Calibri"/>
      <family val="2"/>
    </font>
    <font>
      <b/>
      <sz val="14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2" fontId="3" fillId="0" borderId="0" xfId="0" applyNumberFormat="1" applyFont="1"/>
    <xf numFmtId="164" fontId="3" fillId="0" borderId="0" xfId="0" applyNumberFormat="1" applyFont="1"/>
    <xf numFmtId="1" fontId="3" fillId="0" borderId="0" xfId="0" applyNumberFormat="1" applyFont="1"/>
    <xf numFmtId="165" fontId="3" fillId="0" borderId="0" xfId="2" applyNumberFormat="1" applyFont="1"/>
    <xf numFmtId="166" fontId="3" fillId="0" borderId="0" xfId="1" applyNumberFormat="1" applyFont="1"/>
    <xf numFmtId="0" fontId="4" fillId="0" borderId="0" xfId="0" applyFont="1"/>
    <xf numFmtId="0" fontId="5" fillId="0" borderId="0" xfId="0" applyFont="1"/>
    <xf numFmtId="49" fontId="3" fillId="0" borderId="0" xfId="0" applyNumberFormat="1" applyFont="1"/>
    <xf numFmtId="9" fontId="7" fillId="0" borderId="0" xfId="0" applyNumberFormat="1" applyFont="1"/>
    <xf numFmtId="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" fontId="7" fillId="0" borderId="0" xfId="0" applyNumberFormat="1" applyFont="1"/>
    <xf numFmtId="2" fontId="3" fillId="0" borderId="0" xfId="0" applyNumberFormat="1" applyFont="1" applyAlignment="1">
      <alignment horizontal="center"/>
    </xf>
    <xf numFmtId="164" fontId="0" fillId="0" borderId="0" xfId="0" applyNumberFormat="1"/>
    <xf numFmtId="164" fontId="0" fillId="2" borderId="0" xfId="0" applyNumberFormat="1" applyFill="1"/>
    <xf numFmtId="0" fontId="0" fillId="2" borderId="0" xfId="0" applyFill="1"/>
    <xf numFmtId="164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1" i="0" u="none" strike="noStrike" kern="1200" baseline="0">
                <a:solidFill>
                  <a:srgbClr val="000000"/>
                </a:solidFill>
                <a:latin typeface=" +mn-lt"/>
                <a:ea typeface="+mn-ea"/>
                <a:cs typeface="+mn-cs"/>
              </a:defRPr>
            </a:pPr>
            <a:r>
              <a:rPr lang="en-US" sz="2000" b="1" i="0">
                <a:solidFill>
                  <a:srgbClr val="000000"/>
                </a:solidFill>
                <a:latin typeface=" +mn-lt"/>
              </a:rPr>
              <a:t>STAAR Results</a:t>
            </a:r>
            <a:r>
              <a:rPr lang="en-US" sz="2000" b="1" i="0" baseline="0">
                <a:solidFill>
                  <a:srgbClr val="000000"/>
                </a:solidFill>
                <a:latin typeface=" +mn-lt"/>
              </a:rPr>
              <a:t> at the '</a:t>
            </a:r>
            <a:r>
              <a:rPr lang="en-US" sz="2000" b="1" i="0">
                <a:solidFill>
                  <a:srgbClr val="000000"/>
                </a:solidFill>
                <a:latin typeface=" +mn-lt"/>
              </a:rPr>
              <a:t>Approaches and Higher' Level 1995-2022 - Run Chart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1" i="0" u="none" strike="noStrike" kern="1200" baseline="0">
                <a:solidFill>
                  <a:srgbClr val="000000"/>
                </a:solidFill>
                <a:latin typeface=" +mn-lt"/>
                <a:ea typeface="+mn-ea"/>
                <a:cs typeface="+mn-cs"/>
              </a:defRPr>
            </a:pPr>
            <a:r>
              <a:rPr lang="en-US" sz="1200" baseline="0"/>
              <a:t>(TAAS:  1991-2002,  TAKS:  2003-2011, STAAR:  2012- present)</a:t>
            </a:r>
            <a:endParaRPr lang="en-US" sz="2000" b="1" i="0">
              <a:solidFill>
                <a:srgbClr val="000000"/>
              </a:solidFill>
              <a:latin typeface=" +mn-lt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'Approaches Run Chart 1995-2022 '!$B$1</c:f>
              <c:strCache>
                <c:ptCount val="1"/>
                <c:pt idx="0">
                  <c:v>Data1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cat>
            <c:numRef>
              <c:f>'Approaches Run Chart 1995-2022 '!$A$2:$A$29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'Approaches Run Chart 1995-2022 '!$B$2:$B$29</c:f>
              <c:numCache>
                <c:formatCode>0.0</c:formatCode>
                <c:ptCount val="28"/>
                <c:pt idx="0">
                  <c:v>59.9</c:v>
                </c:pt>
                <c:pt idx="1">
                  <c:v>64</c:v>
                </c:pt>
                <c:pt idx="2">
                  <c:v>74</c:v>
                </c:pt>
                <c:pt idx="3">
                  <c:v>78.099999999999994</c:v>
                </c:pt>
                <c:pt idx="4">
                  <c:v>78.2</c:v>
                </c:pt>
                <c:pt idx="5">
                  <c:v>81.900000000000006</c:v>
                </c:pt>
                <c:pt idx="6">
                  <c:v>84.9</c:v>
                </c:pt>
                <c:pt idx="7">
                  <c:v>89.2</c:v>
                </c:pt>
                <c:pt idx="8">
                  <c:v>72.599999999999994</c:v>
                </c:pt>
                <c:pt idx="9">
                  <c:v>78</c:v>
                </c:pt>
                <c:pt idx="10">
                  <c:v>71</c:v>
                </c:pt>
                <c:pt idx="11">
                  <c:v>77</c:v>
                </c:pt>
                <c:pt idx="12">
                  <c:v>79</c:v>
                </c:pt>
                <c:pt idx="13">
                  <c:v>79</c:v>
                </c:pt>
                <c:pt idx="14">
                  <c:v>81</c:v>
                </c:pt>
                <c:pt idx="15">
                  <c:v>82</c:v>
                </c:pt>
                <c:pt idx="16">
                  <c:v>82</c:v>
                </c:pt>
                <c:pt idx="17">
                  <c:v>84</c:v>
                </c:pt>
                <c:pt idx="18">
                  <c:v>83</c:v>
                </c:pt>
                <c:pt idx="19">
                  <c:v>84</c:v>
                </c:pt>
                <c:pt idx="20">
                  <c:v>84</c:v>
                </c:pt>
                <c:pt idx="21">
                  <c:v>82</c:v>
                </c:pt>
                <c:pt idx="22">
                  <c:v>83</c:v>
                </c:pt>
                <c:pt idx="23">
                  <c:v>84</c:v>
                </c:pt>
                <c:pt idx="24">
                  <c:v>84</c:v>
                </c:pt>
                <c:pt idx="26">
                  <c:v>78</c:v>
                </c:pt>
                <c:pt idx="27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F0-C348-81CA-C7697A65E192}"/>
            </c:ext>
          </c:extLst>
        </c:ser>
        <c:ser>
          <c:idx val="1"/>
          <c:order val="1"/>
          <c:tx>
            <c:strRef>
              <c:f>'Approaches Run Chart 1995-2022 '!$C$1</c:f>
              <c:strCache>
                <c:ptCount val="1"/>
                <c:pt idx="0">
                  <c:v>UCL</c:v>
                </c:pt>
              </c:strCache>
            </c:strRef>
          </c:tx>
          <c:spPr>
            <a:ln w="12700" cap="rnd" cmpd="sng" algn="ctr">
              <a:noFill/>
              <a:prstDash val="dash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0000"/>
                  </a:solidFill>
                  <a:prstDash val="dash"/>
                  <a:round/>
                </a14:hiddenLine>
              </a:ext>
            </a:extLst>
          </c:spPr>
          <c:marker>
            <c:symbol val="none"/>
          </c:marker>
          <c:cat>
            <c:numRef>
              <c:f>'Approaches Run Chart 1995-2022 '!$A$2:$A$29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'Approaches Run Chart 1995-2022 '!$C$2:$C$29</c:f>
              <c:numCache>
                <c:formatCode>0.0</c:formatCode>
                <c:ptCount val="28"/>
                <c:pt idx="0">
                  <c:v>87.29</c:v>
                </c:pt>
                <c:pt idx="1">
                  <c:v>87.29</c:v>
                </c:pt>
                <c:pt idx="2">
                  <c:v>87.29</c:v>
                </c:pt>
                <c:pt idx="3">
                  <c:v>87.29</c:v>
                </c:pt>
                <c:pt idx="4">
                  <c:v>87.29</c:v>
                </c:pt>
                <c:pt idx="5">
                  <c:v>87.29</c:v>
                </c:pt>
                <c:pt idx="6">
                  <c:v>87.29</c:v>
                </c:pt>
                <c:pt idx="7">
                  <c:v>87.29</c:v>
                </c:pt>
                <c:pt idx="8">
                  <c:v>87.29</c:v>
                </c:pt>
                <c:pt idx="9">
                  <c:v>87.29</c:v>
                </c:pt>
                <c:pt idx="10">
                  <c:v>87.29</c:v>
                </c:pt>
                <c:pt idx="11">
                  <c:v>87.29</c:v>
                </c:pt>
                <c:pt idx="12">
                  <c:v>87.29</c:v>
                </c:pt>
                <c:pt idx="13">
                  <c:v>87.29</c:v>
                </c:pt>
                <c:pt idx="14">
                  <c:v>87.29</c:v>
                </c:pt>
                <c:pt idx="15">
                  <c:v>87.29</c:v>
                </c:pt>
                <c:pt idx="16">
                  <c:v>87.29</c:v>
                </c:pt>
                <c:pt idx="17">
                  <c:v>87.29</c:v>
                </c:pt>
                <c:pt idx="18">
                  <c:v>87.29</c:v>
                </c:pt>
                <c:pt idx="19">
                  <c:v>87.29</c:v>
                </c:pt>
                <c:pt idx="20">
                  <c:v>87.29</c:v>
                </c:pt>
                <c:pt idx="21">
                  <c:v>87.29</c:v>
                </c:pt>
                <c:pt idx="22">
                  <c:v>87.29</c:v>
                </c:pt>
                <c:pt idx="23">
                  <c:v>87.29</c:v>
                </c:pt>
                <c:pt idx="24">
                  <c:v>87.29</c:v>
                </c:pt>
                <c:pt idx="25">
                  <c:v>87.29</c:v>
                </c:pt>
                <c:pt idx="26">
                  <c:v>87.29</c:v>
                </c:pt>
                <c:pt idx="27">
                  <c:v>87.29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F0-C348-81CA-C7697A65E192}"/>
            </c:ext>
          </c:extLst>
        </c:ser>
        <c:ser>
          <c:idx val="2"/>
          <c:order val="2"/>
          <c:tx>
            <c:strRef>
              <c:f>'Approaches Run Chart 1995-2022 '!$D$1</c:f>
              <c:strCache>
                <c:ptCount val="1"/>
                <c:pt idx="0">
                  <c:v> +2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'Approaches Run Chart 1995-2022 '!$A$2:$A$29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'Approaches Run Chart 1995-2022 '!$D$2:$D$29</c:f>
              <c:numCache>
                <c:formatCode>0.0</c:formatCode>
                <c:ptCount val="28"/>
                <c:pt idx="0">
                  <c:v>85.193333333333328</c:v>
                </c:pt>
                <c:pt idx="1">
                  <c:v>85.193333333333328</c:v>
                </c:pt>
                <c:pt idx="2">
                  <c:v>85.193333333333328</c:v>
                </c:pt>
                <c:pt idx="3">
                  <c:v>85.193333333333328</c:v>
                </c:pt>
                <c:pt idx="4">
                  <c:v>85.193333333333328</c:v>
                </c:pt>
                <c:pt idx="5">
                  <c:v>85.193333333333328</c:v>
                </c:pt>
                <c:pt idx="6">
                  <c:v>85.193333333333328</c:v>
                </c:pt>
                <c:pt idx="7">
                  <c:v>85.193333333333328</c:v>
                </c:pt>
                <c:pt idx="8">
                  <c:v>85.193333333333328</c:v>
                </c:pt>
                <c:pt idx="9">
                  <c:v>85.193333333333328</c:v>
                </c:pt>
                <c:pt idx="10">
                  <c:v>85.193333333333328</c:v>
                </c:pt>
                <c:pt idx="11">
                  <c:v>85.193333333333328</c:v>
                </c:pt>
                <c:pt idx="12">
                  <c:v>85.193333333333328</c:v>
                </c:pt>
                <c:pt idx="13">
                  <c:v>85.193333333333328</c:v>
                </c:pt>
                <c:pt idx="14">
                  <c:v>85.193333333333328</c:v>
                </c:pt>
                <c:pt idx="15">
                  <c:v>85.193333333333328</c:v>
                </c:pt>
                <c:pt idx="16">
                  <c:v>85.193333333333328</c:v>
                </c:pt>
                <c:pt idx="17">
                  <c:v>85.193333333333328</c:v>
                </c:pt>
                <c:pt idx="18">
                  <c:v>85.193333333333328</c:v>
                </c:pt>
                <c:pt idx="19">
                  <c:v>85.193333333333328</c:v>
                </c:pt>
                <c:pt idx="20">
                  <c:v>85.193333333333328</c:v>
                </c:pt>
                <c:pt idx="21">
                  <c:v>85.193333333333328</c:v>
                </c:pt>
                <c:pt idx="22">
                  <c:v>85.193333333333328</c:v>
                </c:pt>
                <c:pt idx="23">
                  <c:v>85.193333333333328</c:v>
                </c:pt>
                <c:pt idx="24">
                  <c:v>85.193333333333328</c:v>
                </c:pt>
                <c:pt idx="25">
                  <c:v>85.193333333333328</c:v>
                </c:pt>
                <c:pt idx="26">
                  <c:v>85.193333333333328</c:v>
                </c:pt>
                <c:pt idx="27">
                  <c:v>85.193333333333328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F0-C348-81CA-C7697A65E192}"/>
            </c:ext>
          </c:extLst>
        </c:ser>
        <c:ser>
          <c:idx val="3"/>
          <c:order val="3"/>
          <c:tx>
            <c:strRef>
              <c:f>'Approaches Run Chart 1995-2022 '!$E$1</c:f>
              <c:strCache>
                <c:ptCount val="1"/>
                <c:pt idx="0">
                  <c:v> +1 Sigma</c:v>
                </c:pt>
              </c:strCache>
            </c:strRef>
          </c:tx>
          <c:spPr>
            <a:ln w="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'Approaches Run Chart 1995-2022 '!$A$2:$A$29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'Approaches Run Chart 1995-2022 '!$E$2:$E$29</c:f>
              <c:numCache>
                <c:formatCode>0.0</c:formatCode>
                <c:ptCount val="28"/>
                <c:pt idx="0">
                  <c:v>83.096666666666664</c:v>
                </c:pt>
                <c:pt idx="1">
                  <c:v>83.096666666666664</c:v>
                </c:pt>
                <c:pt idx="2">
                  <c:v>83.096666666666664</c:v>
                </c:pt>
                <c:pt idx="3">
                  <c:v>83.096666666666664</c:v>
                </c:pt>
                <c:pt idx="4">
                  <c:v>83.096666666666664</c:v>
                </c:pt>
                <c:pt idx="5">
                  <c:v>83.096666666666664</c:v>
                </c:pt>
                <c:pt idx="6">
                  <c:v>83.096666666666664</c:v>
                </c:pt>
                <c:pt idx="7">
                  <c:v>83.096666666666664</c:v>
                </c:pt>
                <c:pt idx="8">
                  <c:v>83.096666666666664</c:v>
                </c:pt>
                <c:pt idx="9">
                  <c:v>83.096666666666664</c:v>
                </c:pt>
                <c:pt idx="10">
                  <c:v>83.096666666666664</c:v>
                </c:pt>
                <c:pt idx="11">
                  <c:v>83.096666666666664</c:v>
                </c:pt>
                <c:pt idx="12">
                  <c:v>83.096666666666664</c:v>
                </c:pt>
                <c:pt idx="13">
                  <c:v>83.096666666666664</c:v>
                </c:pt>
                <c:pt idx="14">
                  <c:v>83.096666666666664</c:v>
                </c:pt>
                <c:pt idx="15">
                  <c:v>83.096666666666664</c:v>
                </c:pt>
                <c:pt idx="16">
                  <c:v>83.096666666666664</c:v>
                </c:pt>
                <c:pt idx="17">
                  <c:v>83.096666666666664</c:v>
                </c:pt>
                <c:pt idx="18">
                  <c:v>83.096666666666664</c:v>
                </c:pt>
                <c:pt idx="19">
                  <c:v>83.096666666666664</c:v>
                </c:pt>
                <c:pt idx="20">
                  <c:v>83.096666666666664</c:v>
                </c:pt>
                <c:pt idx="21">
                  <c:v>83.096666666666664</c:v>
                </c:pt>
                <c:pt idx="22">
                  <c:v>83.096666666666664</c:v>
                </c:pt>
                <c:pt idx="23">
                  <c:v>83.096666666666664</c:v>
                </c:pt>
                <c:pt idx="24">
                  <c:v>83.096666666666664</c:v>
                </c:pt>
                <c:pt idx="25">
                  <c:v>83.096666666666664</c:v>
                </c:pt>
                <c:pt idx="26">
                  <c:v>83.096666666666664</c:v>
                </c:pt>
                <c:pt idx="27">
                  <c:v>83.096666666666664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F0-C348-81CA-C7697A65E192}"/>
            </c:ext>
          </c:extLst>
        </c:ser>
        <c:ser>
          <c:idx val="4"/>
          <c:order val="4"/>
          <c:tx>
            <c:strRef>
              <c:f>'Approaches Run Chart 1995-2022 '!$F$1</c:f>
              <c:strCache>
                <c:ptCount val="1"/>
                <c:pt idx="0">
                  <c:v>Median</c:v>
                </c:pt>
              </c:strCache>
            </c:strRef>
          </c:tx>
          <c:spPr>
            <a:ln w="12700">
              <a:solidFill>
                <a:srgbClr val="009999"/>
              </a:solidFill>
              <a:prstDash val="solid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6870761502217E-2"/>
                  <c:y val="-2.018490004183205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CL</a:t>
                    </a:r>
                  </a:p>
                </c:rich>
              </c:tx>
              <c:numFmt formatCode="0.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A5F0-C348-81CA-C7697A65E192}"/>
                </c:ext>
              </c:extLst>
            </c:dLbl>
            <c:dLbl>
              <c:idx val="26"/>
              <c:layout>
                <c:manualLayout>
                  <c:x val="-1.4636870761502111E-2"/>
                  <c:y val="-2.018490004183205E-2"/>
                </c:manualLayout>
              </c:layout>
              <c:numFmt formatCode="0.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5F0-C348-81CA-C7697A65E19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'Approaches Run Chart 1995-2022 '!$A$2:$A$29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'Approaches Run Chart 1995-2022 '!$F$2:$F$29</c:f>
              <c:numCache>
                <c:formatCode>0.0</c:formatCode>
                <c:ptCount val="28"/>
                <c:pt idx="0">
                  <c:v>81</c:v>
                </c:pt>
                <c:pt idx="1">
                  <c:v>81</c:v>
                </c:pt>
                <c:pt idx="2">
                  <c:v>81</c:v>
                </c:pt>
                <c:pt idx="3">
                  <c:v>81</c:v>
                </c:pt>
                <c:pt idx="4">
                  <c:v>81</c:v>
                </c:pt>
                <c:pt idx="5">
                  <c:v>81</c:v>
                </c:pt>
                <c:pt idx="6">
                  <c:v>81</c:v>
                </c:pt>
                <c:pt idx="7">
                  <c:v>81</c:v>
                </c:pt>
                <c:pt idx="8">
                  <c:v>81</c:v>
                </c:pt>
                <c:pt idx="9">
                  <c:v>81</c:v>
                </c:pt>
                <c:pt idx="10">
                  <c:v>81</c:v>
                </c:pt>
                <c:pt idx="11">
                  <c:v>81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81</c:v>
                </c:pt>
                <c:pt idx="16">
                  <c:v>81</c:v>
                </c:pt>
                <c:pt idx="17">
                  <c:v>81</c:v>
                </c:pt>
                <c:pt idx="18">
                  <c:v>81</c:v>
                </c:pt>
                <c:pt idx="19">
                  <c:v>81</c:v>
                </c:pt>
                <c:pt idx="20">
                  <c:v>81</c:v>
                </c:pt>
                <c:pt idx="21">
                  <c:v>81</c:v>
                </c:pt>
                <c:pt idx="22">
                  <c:v>81</c:v>
                </c:pt>
                <c:pt idx="23">
                  <c:v>81</c:v>
                </c:pt>
                <c:pt idx="24">
                  <c:v>81</c:v>
                </c:pt>
                <c:pt idx="25">
                  <c:v>81</c:v>
                </c:pt>
                <c:pt idx="26">
                  <c:v>81</c:v>
                </c:pt>
                <c:pt idx="27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5F0-C348-81CA-C7697A65E192}"/>
            </c:ext>
          </c:extLst>
        </c:ser>
        <c:ser>
          <c:idx val="5"/>
          <c:order val="5"/>
          <c:tx>
            <c:strRef>
              <c:f>'Approaches Run Chart 1995-2022 '!$G$1</c:f>
              <c:strCache>
                <c:ptCount val="1"/>
                <c:pt idx="0">
                  <c:v> -1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'Approaches Run Chart 1995-2022 '!$A$2:$A$29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'Approaches Run Chart 1995-2022 '!$G$2:$G$29</c:f>
              <c:numCache>
                <c:formatCode>0.0</c:formatCode>
                <c:ptCount val="28"/>
                <c:pt idx="0">
                  <c:v>78.903333333333336</c:v>
                </c:pt>
                <c:pt idx="1">
                  <c:v>78.903333333333336</c:v>
                </c:pt>
                <c:pt idx="2">
                  <c:v>78.903333333333336</c:v>
                </c:pt>
                <c:pt idx="3">
                  <c:v>78.903333333333336</c:v>
                </c:pt>
                <c:pt idx="4">
                  <c:v>78.903333333333336</c:v>
                </c:pt>
                <c:pt idx="5">
                  <c:v>78.903333333333336</c:v>
                </c:pt>
                <c:pt idx="6">
                  <c:v>78.903333333333336</c:v>
                </c:pt>
                <c:pt idx="7">
                  <c:v>78.903333333333336</c:v>
                </c:pt>
                <c:pt idx="8">
                  <c:v>78.903333333333336</c:v>
                </c:pt>
                <c:pt idx="9">
                  <c:v>78.903333333333336</c:v>
                </c:pt>
                <c:pt idx="10">
                  <c:v>78.903333333333336</c:v>
                </c:pt>
                <c:pt idx="11">
                  <c:v>78.903333333333336</c:v>
                </c:pt>
                <c:pt idx="12">
                  <c:v>78.903333333333336</c:v>
                </c:pt>
                <c:pt idx="13">
                  <c:v>78.903333333333336</c:v>
                </c:pt>
                <c:pt idx="14">
                  <c:v>78.903333333333336</c:v>
                </c:pt>
                <c:pt idx="15">
                  <c:v>78.903333333333336</c:v>
                </c:pt>
                <c:pt idx="16">
                  <c:v>78.903333333333336</c:v>
                </c:pt>
                <c:pt idx="17">
                  <c:v>78.903333333333336</c:v>
                </c:pt>
                <c:pt idx="18">
                  <c:v>78.903333333333336</c:v>
                </c:pt>
                <c:pt idx="19">
                  <c:v>78.903333333333336</c:v>
                </c:pt>
                <c:pt idx="20">
                  <c:v>78.903333333333336</c:v>
                </c:pt>
                <c:pt idx="21">
                  <c:v>78.903333333333336</c:v>
                </c:pt>
                <c:pt idx="22">
                  <c:v>78.903333333333336</c:v>
                </c:pt>
                <c:pt idx="23">
                  <c:v>78.903333333333336</c:v>
                </c:pt>
                <c:pt idx="24">
                  <c:v>78.903333333333336</c:v>
                </c:pt>
                <c:pt idx="25">
                  <c:v>78.903333333333336</c:v>
                </c:pt>
                <c:pt idx="26">
                  <c:v>78.903333333333336</c:v>
                </c:pt>
                <c:pt idx="27">
                  <c:v>78.903333333333336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5F0-C348-81CA-C7697A65E192}"/>
            </c:ext>
          </c:extLst>
        </c:ser>
        <c:ser>
          <c:idx val="6"/>
          <c:order val="6"/>
          <c:tx>
            <c:strRef>
              <c:f>'Approaches Run Chart 1995-2022 '!$H$1</c:f>
              <c:strCache>
                <c:ptCount val="1"/>
                <c:pt idx="0">
                  <c:v> -2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'Approaches Run Chart 1995-2022 '!$A$2:$A$29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'Approaches Run Chart 1995-2022 '!$H$2:$H$29</c:f>
              <c:numCache>
                <c:formatCode>0.0</c:formatCode>
                <c:ptCount val="28"/>
                <c:pt idx="0">
                  <c:v>76.806666666666672</c:v>
                </c:pt>
                <c:pt idx="1">
                  <c:v>76.806666666666672</c:v>
                </c:pt>
                <c:pt idx="2">
                  <c:v>76.806666666666672</c:v>
                </c:pt>
                <c:pt idx="3">
                  <c:v>76.806666666666672</c:v>
                </c:pt>
                <c:pt idx="4">
                  <c:v>76.806666666666672</c:v>
                </c:pt>
                <c:pt idx="5">
                  <c:v>76.806666666666672</c:v>
                </c:pt>
                <c:pt idx="6">
                  <c:v>76.806666666666672</c:v>
                </c:pt>
                <c:pt idx="7">
                  <c:v>76.806666666666672</c:v>
                </c:pt>
                <c:pt idx="8">
                  <c:v>76.806666666666672</c:v>
                </c:pt>
                <c:pt idx="9">
                  <c:v>76.806666666666672</c:v>
                </c:pt>
                <c:pt idx="10">
                  <c:v>76.806666666666672</c:v>
                </c:pt>
                <c:pt idx="11">
                  <c:v>76.806666666666672</c:v>
                </c:pt>
                <c:pt idx="12">
                  <c:v>76.806666666666672</c:v>
                </c:pt>
                <c:pt idx="13">
                  <c:v>76.806666666666672</c:v>
                </c:pt>
                <c:pt idx="14">
                  <c:v>76.806666666666672</c:v>
                </c:pt>
                <c:pt idx="15">
                  <c:v>76.806666666666672</c:v>
                </c:pt>
                <c:pt idx="16">
                  <c:v>76.806666666666672</c:v>
                </c:pt>
                <c:pt idx="17">
                  <c:v>76.806666666666672</c:v>
                </c:pt>
                <c:pt idx="18">
                  <c:v>76.806666666666672</c:v>
                </c:pt>
                <c:pt idx="19">
                  <c:v>76.806666666666672</c:v>
                </c:pt>
                <c:pt idx="20">
                  <c:v>76.806666666666672</c:v>
                </c:pt>
                <c:pt idx="21">
                  <c:v>76.806666666666672</c:v>
                </c:pt>
                <c:pt idx="22">
                  <c:v>76.806666666666672</c:v>
                </c:pt>
                <c:pt idx="23">
                  <c:v>76.806666666666672</c:v>
                </c:pt>
                <c:pt idx="24">
                  <c:v>76.806666666666672</c:v>
                </c:pt>
                <c:pt idx="25">
                  <c:v>76.806666666666672</c:v>
                </c:pt>
                <c:pt idx="26">
                  <c:v>76.806666666666672</c:v>
                </c:pt>
                <c:pt idx="27">
                  <c:v>76.806666666666672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5F0-C348-81CA-C7697A65E192}"/>
            </c:ext>
          </c:extLst>
        </c:ser>
        <c:ser>
          <c:idx val="7"/>
          <c:order val="7"/>
          <c:tx>
            <c:strRef>
              <c:f>'Approaches Run Chart 1995-2022 '!$I$1</c:f>
              <c:strCache>
                <c:ptCount val="1"/>
                <c:pt idx="0">
                  <c:v>LCL</c:v>
                </c:pt>
              </c:strCache>
            </c:strRef>
          </c:tx>
          <c:spPr>
            <a:ln w="12700" cap="rnd" cmpd="sng" algn="ctr">
              <a:noFill/>
              <a:prstDash val="dash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0000"/>
                  </a:solidFill>
                  <a:prstDash val="dash"/>
                  <a:round/>
                </a14:hiddenLine>
              </a:ext>
            </a:extLst>
          </c:spPr>
          <c:marker>
            <c:symbol val="none"/>
          </c:marker>
          <c:cat>
            <c:numRef>
              <c:f>'Approaches Run Chart 1995-2022 '!$A$2:$A$29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'Approaches Run Chart 1995-2022 '!$I$2:$I$29</c:f>
              <c:numCache>
                <c:formatCode>0.0</c:formatCode>
                <c:ptCount val="28"/>
                <c:pt idx="0">
                  <c:v>74.709999999999994</c:v>
                </c:pt>
                <c:pt idx="1">
                  <c:v>74.709999999999994</c:v>
                </c:pt>
                <c:pt idx="2">
                  <c:v>74.709999999999994</c:v>
                </c:pt>
                <c:pt idx="3">
                  <c:v>74.709999999999994</c:v>
                </c:pt>
                <c:pt idx="4">
                  <c:v>74.709999999999994</c:v>
                </c:pt>
                <c:pt idx="5">
                  <c:v>74.709999999999994</c:v>
                </c:pt>
                <c:pt idx="6">
                  <c:v>74.709999999999994</c:v>
                </c:pt>
                <c:pt idx="7">
                  <c:v>74.709999999999994</c:v>
                </c:pt>
                <c:pt idx="8">
                  <c:v>74.709999999999994</c:v>
                </c:pt>
                <c:pt idx="9">
                  <c:v>74.709999999999994</c:v>
                </c:pt>
                <c:pt idx="10">
                  <c:v>74.709999999999994</c:v>
                </c:pt>
                <c:pt idx="11">
                  <c:v>74.709999999999994</c:v>
                </c:pt>
                <c:pt idx="12">
                  <c:v>74.709999999999994</c:v>
                </c:pt>
                <c:pt idx="13">
                  <c:v>74.709999999999994</c:v>
                </c:pt>
                <c:pt idx="14">
                  <c:v>74.709999999999994</c:v>
                </c:pt>
                <c:pt idx="15">
                  <c:v>74.709999999999994</c:v>
                </c:pt>
                <c:pt idx="16">
                  <c:v>74.709999999999994</c:v>
                </c:pt>
                <c:pt idx="17">
                  <c:v>74.709999999999994</c:v>
                </c:pt>
                <c:pt idx="18">
                  <c:v>74.709999999999994</c:v>
                </c:pt>
                <c:pt idx="19">
                  <c:v>74.709999999999994</c:v>
                </c:pt>
                <c:pt idx="20">
                  <c:v>74.709999999999994</c:v>
                </c:pt>
                <c:pt idx="21">
                  <c:v>74.709999999999994</c:v>
                </c:pt>
                <c:pt idx="22">
                  <c:v>74.709999999999994</c:v>
                </c:pt>
                <c:pt idx="23">
                  <c:v>74.709999999999994</c:v>
                </c:pt>
                <c:pt idx="24">
                  <c:v>74.709999999999994</c:v>
                </c:pt>
                <c:pt idx="25">
                  <c:v>74.709999999999994</c:v>
                </c:pt>
                <c:pt idx="26">
                  <c:v>74.709999999999994</c:v>
                </c:pt>
                <c:pt idx="27">
                  <c:v>74.709999999999994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5F0-C348-81CA-C7697A65E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791584"/>
        <c:axId val="177025040"/>
      </c:lineChart>
      <c:catAx>
        <c:axId val="176791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+mn-lt"/>
                  </a:rPr>
                  <a:t>Year-Ended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025040"/>
        <c:crosses val="autoZero"/>
        <c:auto val="0"/>
        <c:lblAlgn val="ctr"/>
        <c:lblOffset val="100"/>
        <c:noMultiLvlLbl val="0"/>
      </c:catAx>
      <c:valAx>
        <c:axId val="177025040"/>
        <c:scaling>
          <c:orientation val="minMax"/>
          <c:min val="57.800000000000004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 +mn-lt"/>
                  </a:rPr>
                  <a:t>raw data snapshots 1995-2022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76791584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>
                <a:solidFill>
                  <a:srgbClr val="000000"/>
                </a:solidFill>
                <a:latin typeface=" +mn-lt"/>
              </a:defRPr>
            </a:pPr>
            <a:r>
              <a:rPr lang="en-US" sz="2000" b="1" i="0" u="none" strike="noStrike" kern="1200" baseline="0">
                <a:solidFill>
                  <a:srgbClr val="000000"/>
                </a:solidFill>
                <a:latin typeface=" +mn-lt"/>
              </a:rPr>
              <a:t>STAAR Results at the 'Approaches and Higher' Level 2006 - 2019 - Moving Range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'Approachestrended XmR 2006-2019'!$K$1</c:f>
              <c:strCache>
                <c:ptCount val="1"/>
                <c:pt idx="0">
                  <c:v>Range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cat>
            <c:numRef>
              <c:f>'Approachestrended XmR 2006-2019'!$A$2:$A$15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'Approachestrended XmR 2006-2019'!$K$2:$K$15</c:f>
              <c:numCache>
                <c:formatCode>0.0</c:formatCode>
                <c:ptCount val="14"/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00-1A46-A22E-CA71A9374AD9}"/>
            </c:ext>
          </c:extLst>
        </c:ser>
        <c:ser>
          <c:idx val="1"/>
          <c:order val="1"/>
          <c:tx>
            <c:strRef>
              <c:f>'Approachestrended XmR 2006-2019'!$L$1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6870761502245E-2"/>
                  <c:y val="-2.0184900041832012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UCL</a:t>
                    </a:r>
                  </a:p>
                </c:rich>
              </c:tx>
              <c:numFmt formatCode="0.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D800-1A46-A22E-CA71A9374AD9}"/>
                </c:ext>
              </c:extLst>
            </c:dLbl>
            <c:dLbl>
              <c:idx val="12"/>
              <c:layout>
                <c:manualLayout>
                  <c:x val="-1.4636870761502432E-2"/>
                  <c:y val="-2.0184900041832012E-2"/>
                </c:manualLayout>
              </c:layout>
              <c:numFmt formatCode="0.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800-1A46-A22E-CA71A9374AD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'Approachestrended XmR 2006-2019'!$A$2:$A$15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'Approachestrended XmR 2006-2019'!$L$2:$L$15</c:f>
              <c:numCache>
                <c:formatCode>0.0</c:formatCode>
                <c:ptCount val="14"/>
                <c:pt idx="1">
                  <c:v>3.2669999999999999</c:v>
                </c:pt>
                <c:pt idx="2">
                  <c:v>3.2669999999999999</c:v>
                </c:pt>
                <c:pt idx="3">
                  <c:v>3.2669999999999999</c:v>
                </c:pt>
                <c:pt idx="4">
                  <c:v>3.2669999999999999</c:v>
                </c:pt>
                <c:pt idx="5">
                  <c:v>3.2669999999999999</c:v>
                </c:pt>
                <c:pt idx="6">
                  <c:v>3.2669999999999999</c:v>
                </c:pt>
                <c:pt idx="7">
                  <c:v>3.2669999999999999</c:v>
                </c:pt>
                <c:pt idx="8">
                  <c:v>3.2669999999999999</c:v>
                </c:pt>
                <c:pt idx="9">
                  <c:v>3.2669999999999999</c:v>
                </c:pt>
                <c:pt idx="10">
                  <c:v>3.2669999999999999</c:v>
                </c:pt>
                <c:pt idx="11">
                  <c:v>3.2669999999999999</c:v>
                </c:pt>
                <c:pt idx="12">
                  <c:v>3.2669999999999999</c:v>
                </c:pt>
                <c:pt idx="13">
                  <c:v>3.2669999999999999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00-1A46-A22E-CA71A9374AD9}"/>
            </c:ext>
          </c:extLst>
        </c:ser>
        <c:ser>
          <c:idx val="2"/>
          <c:order val="2"/>
          <c:tx>
            <c:strRef>
              <c:f>'Approachestrended XmR 2006-2019'!$M$1</c:f>
              <c:strCache>
                <c:ptCount val="1"/>
                <c:pt idx="0">
                  <c:v> +2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'Approachestrended XmR 2006-2019'!$A$2:$A$15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'Approachestrended XmR 2006-2019'!$M$2:$M$15</c:f>
              <c:numCache>
                <c:formatCode>0.0</c:formatCode>
                <c:ptCount val="14"/>
                <c:pt idx="1">
                  <c:v>2.511333333333333</c:v>
                </c:pt>
                <c:pt idx="2">
                  <c:v>2.511333333333333</c:v>
                </c:pt>
                <c:pt idx="3">
                  <c:v>2.511333333333333</c:v>
                </c:pt>
                <c:pt idx="4">
                  <c:v>2.511333333333333</c:v>
                </c:pt>
                <c:pt idx="5">
                  <c:v>2.511333333333333</c:v>
                </c:pt>
                <c:pt idx="6">
                  <c:v>2.511333333333333</c:v>
                </c:pt>
                <c:pt idx="7">
                  <c:v>2.511333333333333</c:v>
                </c:pt>
                <c:pt idx="8">
                  <c:v>2.511333333333333</c:v>
                </c:pt>
                <c:pt idx="9">
                  <c:v>2.511333333333333</c:v>
                </c:pt>
                <c:pt idx="10">
                  <c:v>2.511333333333333</c:v>
                </c:pt>
                <c:pt idx="11">
                  <c:v>2.511333333333333</c:v>
                </c:pt>
                <c:pt idx="12">
                  <c:v>2.511333333333333</c:v>
                </c:pt>
                <c:pt idx="13">
                  <c:v>2.511333333333333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00-1A46-A22E-CA71A9374AD9}"/>
            </c:ext>
          </c:extLst>
        </c:ser>
        <c:ser>
          <c:idx val="3"/>
          <c:order val="3"/>
          <c:tx>
            <c:strRef>
              <c:f>'Approachestrended XmR 2006-2019'!$N$1</c:f>
              <c:strCache>
                <c:ptCount val="1"/>
                <c:pt idx="0">
                  <c:v> +1 Sigma</c:v>
                </c:pt>
              </c:strCache>
            </c:strRef>
          </c:tx>
          <c:spPr>
            <a:ln w="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'Approachestrended XmR 2006-2019'!$A$2:$A$15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'Approachestrended XmR 2006-2019'!$N$2:$N$15</c:f>
              <c:numCache>
                <c:formatCode>0.0</c:formatCode>
                <c:ptCount val="14"/>
                <c:pt idx="1">
                  <c:v>1.7556666666666665</c:v>
                </c:pt>
                <c:pt idx="2">
                  <c:v>1.7556666666666665</c:v>
                </c:pt>
                <c:pt idx="3">
                  <c:v>1.7556666666666665</c:v>
                </c:pt>
                <c:pt idx="4">
                  <c:v>1.7556666666666665</c:v>
                </c:pt>
                <c:pt idx="5">
                  <c:v>1.7556666666666665</c:v>
                </c:pt>
                <c:pt idx="6">
                  <c:v>1.7556666666666665</c:v>
                </c:pt>
                <c:pt idx="7">
                  <c:v>1.7556666666666665</c:v>
                </c:pt>
                <c:pt idx="8">
                  <c:v>1.7556666666666665</c:v>
                </c:pt>
                <c:pt idx="9">
                  <c:v>1.7556666666666665</c:v>
                </c:pt>
                <c:pt idx="10">
                  <c:v>1.7556666666666665</c:v>
                </c:pt>
                <c:pt idx="11">
                  <c:v>1.7556666666666665</c:v>
                </c:pt>
                <c:pt idx="12">
                  <c:v>1.7556666666666665</c:v>
                </c:pt>
                <c:pt idx="13">
                  <c:v>1.7556666666666665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00-1A46-A22E-CA71A9374AD9}"/>
            </c:ext>
          </c:extLst>
        </c:ser>
        <c:ser>
          <c:idx val="4"/>
          <c:order val="4"/>
          <c:tx>
            <c:strRef>
              <c:f>'Approachestrended XmR 2006-2019'!$O$1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9999"/>
              </a:solidFill>
              <a:prstDash val="solid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6870761502245E-2"/>
                  <c:y val="-2.0184900041831939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CL</a:t>
                    </a:r>
                  </a:p>
                </c:rich>
              </c:tx>
              <c:numFmt formatCode="0.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D800-1A46-A22E-CA71A9374AD9}"/>
                </c:ext>
              </c:extLst>
            </c:dLbl>
            <c:dLbl>
              <c:idx val="12"/>
              <c:layout>
                <c:manualLayout>
                  <c:x val="-1.4636870761502432E-2"/>
                  <c:y val="-2.0184900041831939E-2"/>
                </c:manualLayout>
              </c:layout>
              <c:numFmt formatCode="0.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800-1A46-A22E-CA71A9374AD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'Approachestrended XmR 2006-2019'!$A$2:$A$15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'Approachestrended XmR 2006-2019'!$O$2:$O$15</c:f>
              <c:numCache>
                <c:formatCode>0.0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800-1A46-A22E-CA71A9374AD9}"/>
            </c:ext>
          </c:extLst>
        </c:ser>
        <c:ser>
          <c:idx val="5"/>
          <c:order val="5"/>
          <c:tx>
            <c:strRef>
              <c:f>'Approachestrended XmR 2006-2019'!$P$1</c:f>
              <c:strCache>
                <c:ptCount val="1"/>
                <c:pt idx="0">
                  <c:v> -1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'Approachestrended XmR 2006-2019'!$A$2:$A$15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'Approachestrended XmR 2006-2019'!$P$2:$P$15</c:f>
              <c:numCache>
                <c:formatCode>0.0</c:formatCode>
                <c:ptCount val="14"/>
                <c:pt idx="1">
                  <c:v>0.2443333333333334</c:v>
                </c:pt>
                <c:pt idx="2">
                  <c:v>0.2443333333333334</c:v>
                </c:pt>
                <c:pt idx="3">
                  <c:v>0.2443333333333334</c:v>
                </c:pt>
                <c:pt idx="4">
                  <c:v>0.2443333333333334</c:v>
                </c:pt>
                <c:pt idx="5">
                  <c:v>0.2443333333333334</c:v>
                </c:pt>
                <c:pt idx="6">
                  <c:v>0.2443333333333334</c:v>
                </c:pt>
                <c:pt idx="7">
                  <c:v>0.2443333333333334</c:v>
                </c:pt>
                <c:pt idx="8">
                  <c:v>0.2443333333333334</c:v>
                </c:pt>
                <c:pt idx="9">
                  <c:v>0.2443333333333334</c:v>
                </c:pt>
                <c:pt idx="10">
                  <c:v>0.2443333333333334</c:v>
                </c:pt>
                <c:pt idx="11">
                  <c:v>0.2443333333333334</c:v>
                </c:pt>
                <c:pt idx="12">
                  <c:v>0.2443333333333334</c:v>
                </c:pt>
                <c:pt idx="13">
                  <c:v>0.2443333333333334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800-1A46-A22E-CA71A9374AD9}"/>
            </c:ext>
          </c:extLst>
        </c:ser>
        <c:ser>
          <c:idx val="6"/>
          <c:order val="6"/>
          <c:tx>
            <c:strRef>
              <c:f>'Approachestrended XmR 2006-2019'!$Q$1</c:f>
              <c:strCache>
                <c:ptCount val="1"/>
                <c:pt idx="0">
                  <c:v> -2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'Approachestrended XmR 2006-2019'!$A$2:$A$15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'Approachestrended XmR 2006-2019'!$Q$2:$Q$15</c:f>
              <c:numCache>
                <c:formatCode>0.0</c:formatCode>
                <c:ptCount val="1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800-1A46-A22E-CA71A9374AD9}"/>
            </c:ext>
          </c:extLst>
        </c:ser>
        <c:ser>
          <c:idx val="7"/>
          <c:order val="7"/>
          <c:tx>
            <c:strRef>
              <c:f>'Approachestrended XmR 2006-2019'!$R$1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cat>
            <c:numRef>
              <c:f>'Approachestrended XmR 2006-2019'!$A$2:$A$15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'Approachestrended XmR 2006-2019'!$R$2:$R$15</c:f>
              <c:numCache>
                <c:formatCode>0.0</c:formatCode>
                <c:ptCount val="1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800-1A46-A22E-CA71A9374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680784"/>
        <c:axId val="164389456"/>
      </c:lineChart>
      <c:catAx>
        <c:axId val="156680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+mn-lt"/>
                  </a:rPr>
                  <a:t>Year-Ended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389456"/>
        <c:crosses val="autoZero"/>
        <c:auto val="0"/>
        <c:lblAlgn val="ctr"/>
        <c:lblOffset val="100"/>
        <c:noMultiLvlLbl val="0"/>
      </c:catAx>
      <c:valAx>
        <c:axId val="164389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 +mn-lt"/>
                  </a:rPr>
                  <a:t>Range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56680784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1" i="0" u="none" strike="noStrike" kern="1200" baseline="0">
                <a:solidFill>
                  <a:srgbClr val="000000"/>
                </a:solidFill>
                <a:latin typeface=" +mn-lt"/>
                <a:ea typeface="+mn-ea"/>
                <a:cs typeface="+mn-cs"/>
              </a:defRPr>
            </a:pPr>
            <a:r>
              <a:rPr lang="en-US" sz="2000" b="1" i="0" u="none" strike="noStrike" kern="1200" baseline="0">
                <a:solidFill>
                  <a:srgbClr val="000000"/>
                </a:solidFill>
                <a:latin typeface=" +mn-lt"/>
              </a:rPr>
              <a:t>STAAR Results at the 'Approaches and Higher' Level 2006 - 2019 - Trended X Chart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1" i="0" u="none" strike="noStrike" kern="1200" baseline="0">
                <a:solidFill>
                  <a:srgbClr val="000000"/>
                </a:solidFill>
                <a:latin typeface=" +mn-lt"/>
                <a:ea typeface="+mn-ea"/>
                <a:cs typeface="+mn-cs"/>
              </a:defRPr>
            </a:pPr>
            <a:r>
              <a:rPr lang="en-US" sz="1200" b="1" i="0" u="none" strike="noStrike" kern="1200" baseline="0">
                <a:solidFill>
                  <a:srgbClr val="000000"/>
                </a:solidFill>
                <a:latin typeface=" +mn-lt"/>
              </a:rPr>
              <a:t>(TAAS:  1991-2002,  TAKS:  2003-2011, STAAR:  2012- present)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1" i="0" u="none" strike="noStrike" kern="1200" baseline="0">
                <a:solidFill>
                  <a:srgbClr val="000000"/>
                </a:solidFill>
                <a:latin typeface=" +mn-lt"/>
                <a:ea typeface="+mn-ea"/>
                <a:cs typeface="+mn-cs"/>
              </a:defRPr>
            </a:pPr>
            <a:endParaRPr lang="en-US" sz="2000" b="1" i="0" u="none" strike="noStrike" kern="1200" baseline="0">
              <a:solidFill>
                <a:srgbClr val="000000"/>
              </a:solidFill>
              <a:latin typeface=" +mn-lt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'Approachestrended XmR 2006-2019'!$B$1</c:f>
              <c:strCache>
                <c:ptCount val="1"/>
                <c:pt idx="0">
                  <c:v>Data1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cat>
            <c:numRef>
              <c:f>'Approachestrended XmR 2006-2019'!$A$2:$A$15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'Approachestrended XmR 2006-2019'!$B$2:$B$15</c:f>
              <c:numCache>
                <c:formatCode>0.0</c:formatCode>
                <c:ptCount val="14"/>
                <c:pt idx="0">
                  <c:v>77</c:v>
                </c:pt>
                <c:pt idx="1">
                  <c:v>79</c:v>
                </c:pt>
                <c:pt idx="2">
                  <c:v>79</c:v>
                </c:pt>
                <c:pt idx="3">
                  <c:v>81</c:v>
                </c:pt>
                <c:pt idx="4">
                  <c:v>82</c:v>
                </c:pt>
                <c:pt idx="5">
                  <c:v>82</c:v>
                </c:pt>
                <c:pt idx="6">
                  <c:v>84</c:v>
                </c:pt>
                <c:pt idx="7">
                  <c:v>83</c:v>
                </c:pt>
                <c:pt idx="8">
                  <c:v>84</c:v>
                </c:pt>
                <c:pt idx="9">
                  <c:v>84</c:v>
                </c:pt>
                <c:pt idx="10">
                  <c:v>82</c:v>
                </c:pt>
                <c:pt idx="11">
                  <c:v>83</c:v>
                </c:pt>
                <c:pt idx="12">
                  <c:v>84</c:v>
                </c:pt>
                <c:pt idx="13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7A-CA42-BF4C-5DD6C3850859}"/>
            </c:ext>
          </c:extLst>
        </c:ser>
        <c:ser>
          <c:idx val="1"/>
          <c:order val="1"/>
          <c:tx>
            <c:strRef>
              <c:f>'Approachestrended XmR 2006-2019'!$C$1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6870761502217E-2"/>
                  <c:y val="-2.0184900041832012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UCL</a:t>
                    </a:r>
                  </a:p>
                </c:rich>
              </c:tx>
              <c:numFmt formatCode="0.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E97A-CA42-BF4C-5DD6C3850859}"/>
                </c:ext>
              </c:extLst>
            </c:dLbl>
            <c:dLbl>
              <c:idx val="12"/>
              <c:layout>
                <c:manualLayout>
                  <c:x val="-1.4636870761502324E-2"/>
                  <c:y val="-2.0184900041832012E-2"/>
                </c:manualLayout>
              </c:layout>
              <c:numFmt formatCode="0.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97A-CA42-BF4C-5DD6C385085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'Approachestrended XmR 2006-2019'!$A$2:$A$15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'Approachestrended XmR 2006-2019'!$C$2:$C$15</c:f>
              <c:numCache>
                <c:formatCode>0.0</c:formatCode>
                <c:ptCount val="14"/>
                <c:pt idx="0">
                  <c:v>81.745714285714286</c:v>
                </c:pt>
                <c:pt idx="1">
                  <c:v>82.194065934065932</c:v>
                </c:pt>
                <c:pt idx="2">
                  <c:v>82.642417582417579</c:v>
                </c:pt>
                <c:pt idx="3">
                  <c:v>83.090769230769226</c:v>
                </c:pt>
                <c:pt idx="4">
                  <c:v>83.539120879120887</c:v>
                </c:pt>
                <c:pt idx="5">
                  <c:v>83.987472527472534</c:v>
                </c:pt>
                <c:pt idx="6">
                  <c:v>84.43582417582418</c:v>
                </c:pt>
                <c:pt idx="7">
                  <c:v>84.884175824175827</c:v>
                </c:pt>
                <c:pt idx="8">
                  <c:v>85.332527472527474</c:v>
                </c:pt>
                <c:pt idx="9">
                  <c:v>85.780879120879121</c:v>
                </c:pt>
                <c:pt idx="10">
                  <c:v>86.229230769230767</c:v>
                </c:pt>
                <c:pt idx="11">
                  <c:v>86.677582417582414</c:v>
                </c:pt>
                <c:pt idx="12">
                  <c:v>87.125934065934075</c:v>
                </c:pt>
                <c:pt idx="13">
                  <c:v>87.574285714285722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7A-CA42-BF4C-5DD6C3850859}"/>
            </c:ext>
          </c:extLst>
        </c:ser>
        <c:ser>
          <c:idx val="2"/>
          <c:order val="2"/>
          <c:tx>
            <c:strRef>
              <c:f>'Approachestrended XmR 2006-2019'!$D$1</c:f>
              <c:strCache>
                <c:ptCount val="1"/>
                <c:pt idx="0">
                  <c:v> +2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'Approachestrended XmR 2006-2019'!$A$2:$A$15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'Approachestrended XmR 2006-2019'!$D$2:$D$15</c:f>
              <c:numCache>
                <c:formatCode>0.0</c:formatCode>
                <c:ptCount val="14"/>
                <c:pt idx="0">
                  <c:v>80.859047619047629</c:v>
                </c:pt>
                <c:pt idx="1">
                  <c:v>81.307399267399262</c:v>
                </c:pt>
                <c:pt idx="2">
                  <c:v>81.755750915750923</c:v>
                </c:pt>
                <c:pt idx="3">
                  <c:v>82.204102564102556</c:v>
                </c:pt>
                <c:pt idx="4">
                  <c:v>82.652454212454217</c:v>
                </c:pt>
                <c:pt idx="5">
                  <c:v>83.100805860805878</c:v>
                </c:pt>
                <c:pt idx="6">
                  <c:v>83.54915750915751</c:v>
                </c:pt>
                <c:pt idx="7">
                  <c:v>83.997509157509171</c:v>
                </c:pt>
                <c:pt idx="8">
                  <c:v>84.445860805860804</c:v>
                </c:pt>
                <c:pt idx="9">
                  <c:v>84.894212454212465</c:v>
                </c:pt>
                <c:pt idx="10">
                  <c:v>85.342564102564097</c:v>
                </c:pt>
                <c:pt idx="11">
                  <c:v>85.790915750915758</c:v>
                </c:pt>
                <c:pt idx="12">
                  <c:v>86.239267399267419</c:v>
                </c:pt>
                <c:pt idx="13">
                  <c:v>86.687619047619052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7A-CA42-BF4C-5DD6C3850859}"/>
            </c:ext>
          </c:extLst>
        </c:ser>
        <c:ser>
          <c:idx val="3"/>
          <c:order val="3"/>
          <c:tx>
            <c:strRef>
              <c:f>'Approachestrended XmR 2006-2019'!$E$1</c:f>
              <c:strCache>
                <c:ptCount val="1"/>
                <c:pt idx="0">
                  <c:v> +1 Sigma</c:v>
                </c:pt>
              </c:strCache>
            </c:strRef>
          </c:tx>
          <c:spPr>
            <a:ln w="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'Approachestrended XmR 2006-2019'!$A$2:$A$15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'Approachestrended XmR 2006-2019'!$E$2:$E$15</c:f>
              <c:numCache>
                <c:formatCode>0.0</c:formatCode>
                <c:ptCount val="14"/>
                <c:pt idx="0">
                  <c:v>79.972380952380959</c:v>
                </c:pt>
                <c:pt idx="1">
                  <c:v>80.420732600732606</c:v>
                </c:pt>
                <c:pt idx="2">
                  <c:v>80.869084249084253</c:v>
                </c:pt>
                <c:pt idx="3">
                  <c:v>81.3174358974359</c:v>
                </c:pt>
                <c:pt idx="4">
                  <c:v>81.76578754578756</c:v>
                </c:pt>
                <c:pt idx="5">
                  <c:v>82.214139194139207</c:v>
                </c:pt>
                <c:pt idx="6">
                  <c:v>82.662490842490854</c:v>
                </c:pt>
                <c:pt idx="7">
                  <c:v>83.110842490842501</c:v>
                </c:pt>
                <c:pt idx="8">
                  <c:v>83.559194139194148</c:v>
                </c:pt>
                <c:pt idx="9">
                  <c:v>84.007545787545794</c:v>
                </c:pt>
                <c:pt idx="10">
                  <c:v>84.455897435897441</c:v>
                </c:pt>
                <c:pt idx="11">
                  <c:v>84.904249084249088</c:v>
                </c:pt>
                <c:pt idx="12">
                  <c:v>85.352600732600749</c:v>
                </c:pt>
                <c:pt idx="13">
                  <c:v>85.800952380952396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7A-CA42-BF4C-5DD6C3850859}"/>
            </c:ext>
          </c:extLst>
        </c:ser>
        <c:ser>
          <c:idx val="4"/>
          <c:order val="4"/>
          <c:tx>
            <c:strRef>
              <c:f>'Approachestrended XmR 2006-2019'!$F$1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9999"/>
              </a:solidFill>
              <a:prstDash val="solid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6870761502217E-2"/>
                  <c:y val="-2.0184900041832012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CL</a:t>
                    </a:r>
                  </a:p>
                </c:rich>
              </c:tx>
              <c:numFmt formatCode="0.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E97A-CA42-BF4C-5DD6C3850859}"/>
                </c:ext>
              </c:extLst>
            </c:dLbl>
            <c:dLbl>
              <c:idx val="12"/>
              <c:layout>
                <c:manualLayout>
                  <c:x val="-1.4636870761502324E-2"/>
                  <c:y val="-2.018490004183205E-2"/>
                </c:manualLayout>
              </c:layout>
              <c:numFmt formatCode="0.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97A-CA42-BF4C-5DD6C385085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'Approachestrended XmR 2006-2019'!$A$2:$A$15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'Approachestrended XmR 2006-2019'!$F$2:$F$15</c:f>
              <c:numCache>
                <c:formatCode>0.0</c:formatCode>
                <c:ptCount val="14"/>
                <c:pt idx="0">
                  <c:v>79.085714285714289</c:v>
                </c:pt>
                <c:pt idx="1">
                  <c:v>79.534065934065936</c:v>
                </c:pt>
                <c:pt idx="2">
                  <c:v>79.982417582417582</c:v>
                </c:pt>
                <c:pt idx="3">
                  <c:v>80.430769230769229</c:v>
                </c:pt>
                <c:pt idx="4">
                  <c:v>80.87912087912089</c:v>
                </c:pt>
                <c:pt idx="5">
                  <c:v>81.327472527472537</c:v>
                </c:pt>
                <c:pt idx="6">
                  <c:v>81.775824175824184</c:v>
                </c:pt>
                <c:pt idx="7">
                  <c:v>82.22417582417583</c:v>
                </c:pt>
                <c:pt idx="8">
                  <c:v>82.672527472527477</c:v>
                </c:pt>
                <c:pt idx="9">
                  <c:v>83.120879120879124</c:v>
                </c:pt>
                <c:pt idx="10">
                  <c:v>83.569230769230771</c:v>
                </c:pt>
                <c:pt idx="11">
                  <c:v>84.017582417582418</c:v>
                </c:pt>
                <c:pt idx="12">
                  <c:v>84.465934065934078</c:v>
                </c:pt>
                <c:pt idx="13">
                  <c:v>84.914285714285725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97A-CA42-BF4C-5DD6C3850859}"/>
            </c:ext>
          </c:extLst>
        </c:ser>
        <c:ser>
          <c:idx val="5"/>
          <c:order val="5"/>
          <c:tx>
            <c:strRef>
              <c:f>'Approachestrended XmR 2006-2019'!$G$1</c:f>
              <c:strCache>
                <c:ptCount val="1"/>
                <c:pt idx="0">
                  <c:v> -1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'Approachestrended XmR 2006-2019'!$A$2:$A$15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'Approachestrended XmR 2006-2019'!$G$2:$G$15</c:f>
              <c:numCache>
                <c:formatCode>0.0</c:formatCode>
                <c:ptCount val="14"/>
                <c:pt idx="0">
                  <c:v>78.199047619047619</c:v>
                </c:pt>
                <c:pt idx="1">
                  <c:v>78.647399267399265</c:v>
                </c:pt>
                <c:pt idx="2">
                  <c:v>79.095750915750912</c:v>
                </c:pt>
                <c:pt idx="3">
                  <c:v>79.544102564102559</c:v>
                </c:pt>
                <c:pt idx="4">
                  <c:v>79.99245421245422</c:v>
                </c:pt>
                <c:pt idx="5">
                  <c:v>80.440805860805867</c:v>
                </c:pt>
                <c:pt idx="6">
                  <c:v>80.889157509157513</c:v>
                </c:pt>
                <c:pt idx="7">
                  <c:v>81.33750915750916</c:v>
                </c:pt>
                <c:pt idx="8">
                  <c:v>81.785860805860807</c:v>
                </c:pt>
                <c:pt idx="9">
                  <c:v>82.234212454212454</c:v>
                </c:pt>
                <c:pt idx="10">
                  <c:v>82.6825641025641</c:v>
                </c:pt>
                <c:pt idx="11">
                  <c:v>83.130915750915747</c:v>
                </c:pt>
                <c:pt idx="12">
                  <c:v>83.579267399267408</c:v>
                </c:pt>
                <c:pt idx="13">
                  <c:v>84.027619047619055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97A-CA42-BF4C-5DD6C3850859}"/>
            </c:ext>
          </c:extLst>
        </c:ser>
        <c:ser>
          <c:idx val="6"/>
          <c:order val="6"/>
          <c:tx>
            <c:strRef>
              <c:f>'Approachestrended XmR 2006-2019'!$H$1</c:f>
              <c:strCache>
                <c:ptCount val="1"/>
                <c:pt idx="0">
                  <c:v> -2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'Approachestrended XmR 2006-2019'!$A$2:$A$15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'Approachestrended XmR 2006-2019'!$H$2:$H$15</c:f>
              <c:numCache>
                <c:formatCode>0.0</c:formatCode>
                <c:ptCount val="14"/>
                <c:pt idx="0">
                  <c:v>77.312380952380948</c:v>
                </c:pt>
                <c:pt idx="1">
                  <c:v>77.760732600732609</c:v>
                </c:pt>
                <c:pt idx="2">
                  <c:v>78.209084249084242</c:v>
                </c:pt>
                <c:pt idx="3">
                  <c:v>78.657435897435903</c:v>
                </c:pt>
                <c:pt idx="4">
                  <c:v>79.105787545787564</c:v>
                </c:pt>
                <c:pt idx="5">
                  <c:v>79.554139194139196</c:v>
                </c:pt>
                <c:pt idx="6">
                  <c:v>80.002490842490857</c:v>
                </c:pt>
                <c:pt idx="7">
                  <c:v>80.45084249084249</c:v>
                </c:pt>
                <c:pt idx="8">
                  <c:v>80.899194139194151</c:v>
                </c:pt>
                <c:pt idx="9">
                  <c:v>81.347545787545783</c:v>
                </c:pt>
                <c:pt idx="10">
                  <c:v>81.795897435897444</c:v>
                </c:pt>
                <c:pt idx="11">
                  <c:v>82.244249084249077</c:v>
                </c:pt>
                <c:pt idx="12">
                  <c:v>82.692600732600738</c:v>
                </c:pt>
                <c:pt idx="13">
                  <c:v>83.140952380952399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97A-CA42-BF4C-5DD6C3850859}"/>
            </c:ext>
          </c:extLst>
        </c:ser>
        <c:ser>
          <c:idx val="7"/>
          <c:order val="7"/>
          <c:tx>
            <c:strRef>
              <c:f>'Approachestrended XmR 2006-2019'!$I$1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6870761502217E-2"/>
                  <c:y val="-2.0184900041832089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LCL</a:t>
                    </a:r>
                  </a:p>
                </c:rich>
              </c:tx>
              <c:numFmt formatCode="0.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E97A-CA42-BF4C-5DD6C3850859}"/>
                </c:ext>
              </c:extLst>
            </c:dLbl>
            <c:dLbl>
              <c:idx val="12"/>
              <c:layout>
                <c:manualLayout>
                  <c:x val="-1.4636870761502324E-2"/>
                  <c:y val="-2.0184900041832012E-2"/>
                </c:manualLayout>
              </c:layout>
              <c:numFmt formatCode="0.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97A-CA42-BF4C-5DD6C385085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'Approachestrended XmR 2006-2019'!$A$2:$A$15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'Approachestrended XmR 2006-2019'!$I$2:$I$15</c:f>
              <c:numCache>
                <c:formatCode>0.0</c:formatCode>
                <c:ptCount val="14"/>
                <c:pt idx="0">
                  <c:v>76.425714285714292</c:v>
                </c:pt>
                <c:pt idx="1">
                  <c:v>76.874065934065939</c:v>
                </c:pt>
                <c:pt idx="2">
                  <c:v>77.322417582417586</c:v>
                </c:pt>
                <c:pt idx="3">
                  <c:v>77.770769230769233</c:v>
                </c:pt>
                <c:pt idx="4">
                  <c:v>78.219120879120894</c:v>
                </c:pt>
                <c:pt idx="5">
                  <c:v>78.66747252747254</c:v>
                </c:pt>
                <c:pt idx="6">
                  <c:v>79.115824175824187</c:v>
                </c:pt>
                <c:pt idx="7">
                  <c:v>79.564175824175834</c:v>
                </c:pt>
                <c:pt idx="8">
                  <c:v>80.012527472527481</c:v>
                </c:pt>
                <c:pt idx="9">
                  <c:v>80.460879120879127</c:v>
                </c:pt>
                <c:pt idx="10">
                  <c:v>80.909230769230774</c:v>
                </c:pt>
                <c:pt idx="11">
                  <c:v>81.357582417582421</c:v>
                </c:pt>
                <c:pt idx="12">
                  <c:v>81.805934065934082</c:v>
                </c:pt>
                <c:pt idx="13">
                  <c:v>82.254285714285729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97A-CA42-BF4C-5DD6C3850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028032"/>
        <c:axId val="156625936"/>
      </c:lineChart>
      <c:catAx>
        <c:axId val="164028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+mn-lt"/>
                  </a:rPr>
                  <a:t>Year-Ended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625936"/>
        <c:crosses val="autoZero"/>
        <c:auto val="0"/>
        <c:lblAlgn val="ctr"/>
        <c:lblOffset val="100"/>
        <c:noMultiLvlLbl val="0"/>
      </c:catAx>
      <c:valAx>
        <c:axId val="156625936"/>
        <c:scaling>
          <c:orientation val="minMax"/>
          <c:min val="75.5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 +mn-lt"/>
                  </a:rPr>
                  <a:t>Average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64028032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>
                <a:solidFill>
                  <a:srgbClr val="000000"/>
                </a:solidFill>
                <a:latin typeface=" +mn-lt"/>
              </a:defRPr>
            </a:pPr>
            <a:r>
              <a:rPr lang="en-US" sz="2000" b="1" i="0" u="none" strike="noStrike" kern="1200" baseline="0">
                <a:solidFill>
                  <a:srgbClr val="000000"/>
                </a:solidFill>
                <a:latin typeface=" +mn-lt"/>
              </a:rPr>
              <a:t>STAAR Results at the 'Approaches and Higher' Level - Moving Range Chart</a:t>
            </a:r>
          </a:p>
          <a:p>
            <a:pPr>
              <a:defRPr sz="2000" b="1" i="0">
                <a:solidFill>
                  <a:srgbClr val="000000"/>
                </a:solidFill>
                <a:latin typeface=" +mn-lt"/>
              </a:defRPr>
            </a:pPr>
            <a:r>
              <a:rPr lang="en-US" sz="2000" b="1" i="0" u="none" strike="noStrike" kern="1200" baseline="0">
                <a:solidFill>
                  <a:srgbClr val="000000"/>
                </a:solidFill>
                <a:latin typeface=" +mn-lt"/>
              </a:rPr>
              <a:t> 2006-2022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'ApproachesTrended XmR 2006-2022'!$K$1</c:f>
              <c:strCache>
                <c:ptCount val="1"/>
                <c:pt idx="0">
                  <c:v>Range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dPt>
            <c:idx val="14"/>
            <c:marker>
              <c:symbol val="diamond"/>
              <c:size val="6"/>
              <c:spPr>
                <a:solidFill>
                  <a:srgbClr val="FF0000"/>
                </a:solidFill>
                <a:ln w="1270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3667-D048-A79C-50428EB87973}"/>
              </c:ext>
            </c:extLst>
          </c:dPt>
          <c:cat>
            <c:numRef>
              <c:f>'ApproachesTrended XmR 2006-2022'!$A$2:$A$17</c:f>
              <c:numCache>
                <c:formatCode>General</c:formatCode>
                <c:ptCount val="1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2021</c:v>
                </c:pt>
                <c:pt idx="15">
                  <c:v>2022</c:v>
                </c:pt>
              </c:numCache>
            </c:numRef>
          </c:cat>
          <c:val>
            <c:numRef>
              <c:f>'ApproachesTrended XmR 2006-2022'!$K$2:$K$17</c:f>
              <c:numCache>
                <c:formatCode>0.0</c:formatCode>
                <c:ptCount val="16"/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6</c:v>
                </c:pt>
                <c:pt idx="1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67-D048-A79C-50428EB87973}"/>
            </c:ext>
          </c:extLst>
        </c:ser>
        <c:ser>
          <c:idx val="1"/>
          <c:order val="1"/>
          <c:tx>
            <c:strRef>
              <c:f>'ApproachesTrended XmR 2006-2022'!$L$1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6870761502217E-2"/>
                  <c:y val="-2.0184900041832012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UCL</a:t>
                    </a:r>
                  </a:p>
                </c:rich>
              </c:tx>
              <c:numFmt formatCode="0.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3667-D048-A79C-50428EB87973}"/>
                </c:ext>
              </c:extLst>
            </c:dLbl>
            <c:dLbl>
              <c:idx val="14"/>
              <c:layout>
                <c:manualLayout>
                  <c:x val="-1.4636870761502217E-2"/>
                  <c:y val="-2.0184900041832012E-2"/>
                </c:manualLayout>
              </c:layout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667-D048-A79C-50428EB8797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'ApproachesTrended XmR 2006-2022'!$A$2:$A$17</c:f>
              <c:numCache>
                <c:formatCode>General</c:formatCode>
                <c:ptCount val="1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2021</c:v>
                </c:pt>
                <c:pt idx="15">
                  <c:v>2022</c:v>
                </c:pt>
              </c:numCache>
            </c:numRef>
          </c:cat>
          <c:val>
            <c:numRef>
              <c:f>'ApproachesTrended XmR 2006-2022'!$L$2:$L$17</c:f>
              <c:numCache>
                <c:formatCode>0.0</c:formatCode>
                <c:ptCount val="16"/>
                <c:pt idx="1">
                  <c:v>4.5737999999999994</c:v>
                </c:pt>
                <c:pt idx="2">
                  <c:v>4.5737999999999994</c:v>
                </c:pt>
                <c:pt idx="3">
                  <c:v>4.5737999999999994</c:v>
                </c:pt>
                <c:pt idx="4">
                  <c:v>4.5737999999999994</c:v>
                </c:pt>
                <c:pt idx="5">
                  <c:v>4.5737999999999994</c:v>
                </c:pt>
                <c:pt idx="6">
                  <c:v>4.5737999999999994</c:v>
                </c:pt>
                <c:pt idx="7">
                  <c:v>4.5737999999999994</c:v>
                </c:pt>
                <c:pt idx="8">
                  <c:v>4.5737999999999994</c:v>
                </c:pt>
                <c:pt idx="9">
                  <c:v>4.5737999999999994</c:v>
                </c:pt>
                <c:pt idx="10">
                  <c:v>4.5737999999999994</c:v>
                </c:pt>
                <c:pt idx="11">
                  <c:v>4.5737999999999994</c:v>
                </c:pt>
                <c:pt idx="12">
                  <c:v>4.5737999999999994</c:v>
                </c:pt>
                <c:pt idx="13">
                  <c:v>4.5737999999999994</c:v>
                </c:pt>
                <c:pt idx="14">
                  <c:v>4.5737999999999994</c:v>
                </c:pt>
                <c:pt idx="15">
                  <c:v>4.5737999999999994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67-D048-A79C-50428EB87973}"/>
            </c:ext>
          </c:extLst>
        </c:ser>
        <c:ser>
          <c:idx val="2"/>
          <c:order val="2"/>
          <c:tx>
            <c:strRef>
              <c:f>'ApproachesTrended XmR 2006-2022'!$M$1</c:f>
              <c:strCache>
                <c:ptCount val="1"/>
                <c:pt idx="0">
                  <c:v> +2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'ApproachesTrended XmR 2006-2022'!$A$2:$A$17</c:f>
              <c:numCache>
                <c:formatCode>General</c:formatCode>
                <c:ptCount val="1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2021</c:v>
                </c:pt>
                <c:pt idx="15">
                  <c:v>2022</c:v>
                </c:pt>
              </c:numCache>
            </c:numRef>
          </c:cat>
          <c:val>
            <c:numRef>
              <c:f>'ApproachesTrended XmR 2006-2022'!$M$2:$M$17</c:f>
              <c:numCache>
                <c:formatCode>0.0</c:formatCode>
                <c:ptCount val="16"/>
                <c:pt idx="1">
                  <c:v>3.5158666666666663</c:v>
                </c:pt>
                <c:pt idx="2">
                  <c:v>3.5158666666666663</c:v>
                </c:pt>
                <c:pt idx="3">
                  <c:v>3.5158666666666663</c:v>
                </c:pt>
                <c:pt idx="4">
                  <c:v>3.5158666666666663</c:v>
                </c:pt>
                <c:pt idx="5">
                  <c:v>3.5158666666666663</c:v>
                </c:pt>
                <c:pt idx="6">
                  <c:v>3.5158666666666663</c:v>
                </c:pt>
                <c:pt idx="7">
                  <c:v>3.5158666666666663</c:v>
                </c:pt>
                <c:pt idx="8">
                  <c:v>3.5158666666666663</c:v>
                </c:pt>
                <c:pt idx="9">
                  <c:v>3.5158666666666663</c:v>
                </c:pt>
                <c:pt idx="10">
                  <c:v>3.5158666666666663</c:v>
                </c:pt>
                <c:pt idx="11">
                  <c:v>3.5158666666666663</c:v>
                </c:pt>
                <c:pt idx="12">
                  <c:v>3.5158666666666663</c:v>
                </c:pt>
                <c:pt idx="13">
                  <c:v>3.5158666666666663</c:v>
                </c:pt>
                <c:pt idx="14">
                  <c:v>3.5158666666666663</c:v>
                </c:pt>
                <c:pt idx="15">
                  <c:v>3.5158666666666663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67-D048-A79C-50428EB87973}"/>
            </c:ext>
          </c:extLst>
        </c:ser>
        <c:ser>
          <c:idx val="3"/>
          <c:order val="3"/>
          <c:tx>
            <c:strRef>
              <c:f>'ApproachesTrended XmR 2006-2022'!$N$1</c:f>
              <c:strCache>
                <c:ptCount val="1"/>
                <c:pt idx="0">
                  <c:v> +1 Sigma</c:v>
                </c:pt>
              </c:strCache>
            </c:strRef>
          </c:tx>
          <c:spPr>
            <a:ln w="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'ApproachesTrended XmR 2006-2022'!$A$2:$A$17</c:f>
              <c:numCache>
                <c:formatCode>General</c:formatCode>
                <c:ptCount val="1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2021</c:v>
                </c:pt>
                <c:pt idx="15">
                  <c:v>2022</c:v>
                </c:pt>
              </c:numCache>
            </c:numRef>
          </c:cat>
          <c:val>
            <c:numRef>
              <c:f>'ApproachesTrended XmR 2006-2022'!$N$2:$N$17</c:f>
              <c:numCache>
                <c:formatCode>0.0</c:formatCode>
                <c:ptCount val="16"/>
                <c:pt idx="1">
                  <c:v>2.4579333333333331</c:v>
                </c:pt>
                <c:pt idx="2">
                  <c:v>2.4579333333333331</c:v>
                </c:pt>
                <c:pt idx="3">
                  <c:v>2.4579333333333331</c:v>
                </c:pt>
                <c:pt idx="4">
                  <c:v>2.4579333333333331</c:v>
                </c:pt>
                <c:pt idx="5">
                  <c:v>2.4579333333333331</c:v>
                </c:pt>
                <c:pt idx="6">
                  <c:v>2.4579333333333331</c:v>
                </c:pt>
                <c:pt idx="7">
                  <c:v>2.4579333333333331</c:v>
                </c:pt>
                <c:pt idx="8">
                  <c:v>2.4579333333333331</c:v>
                </c:pt>
                <c:pt idx="9">
                  <c:v>2.4579333333333331</c:v>
                </c:pt>
                <c:pt idx="10">
                  <c:v>2.4579333333333331</c:v>
                </c:pt>
                <c:pt idx="11">
                  <c:v>2.4579333333333331</c:v>
                </c:pt>
                <c:pt idx="12">
                  <c:v>2.4579333333333331</c:v>
                </c:pt>
                <c:pt idx="13">
                  <c:v>2.4579333333333331</c:v>
                </c:pt>
                <c:pt idx="14">
                  <c:v>2.4579333333333331</c:v>
                </c:pt>
                <c:pt idx="15">
                  <c:v>2.4579333333333331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67-D048-A79C-50428EB87973}"/>
            </c:ext>
          </c:extLst>
        </c:ser>
        <c:ser>
          <c:idx val="4"/>
          <c:order val="4"/>
          <c:tx>
            <c:strRef>
              <c:f>'ApproachesTrended XmR 2006-2022'!$O$1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9999"/>
              </a:solidFill>
              <a:prstDash val="solid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6870761502217E-2"/>
                  <c:y val="-2.0184900041832012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CL</a:t>
                    </a:r>
                  </a:p>
                </c:rich>
              </c:tx>
              <c:numFmt formatCode="0.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3667-D048-A79C-50428EB87973}"/>
                </c:ext>
              </c:extLst>
            </c:dLbl>
            <c:dLbl>
              <c:idx val="14"/>
              <c:layout>
                <c:manualLayout>
                  <c:x val="-1.4636870761502217E-2"/>
                  <c:y val="-2.0184900041832012E-2"/>
                </c:manualLayout>
              </c:layout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667-D048-A79C-50428EB8797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'ApproachesTrended XmR 2006-2022'!$A$2:$A$17</c:f>
              <c:numCache>
                <c:formatCode>General</c:formatCode>
                <c:ptCount val="1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2021</c:v>
                </c:pt>
                <c:pt idx="15">
                  <c:v>2022</c:v>
                </c:pt>
              </c:numCache>
            </c:numRef>
          </c:cat>
          <c:val>
            <c:numRef>
              <c:f>'ApproachesTrended XmR 2006-2022'!$O$2:$O$17</c:f>
              <c:numCache>
                <c:formatCode>0.0</c:formatCode>
                <c:ptCount val="16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667-D048-A79C-50428EB87973}"/>
            </c:ext>
          </c:extLst>
        </c:ser>
        <c:ser>
          <c:idx val="5"/>
          <c:order val="5"/>
          <c:tx>
            <c:strRef>
              <c:f>'ApproachesTrended XmR 2006-2022'!$P$1</c:f>
              <c:strCache>
                <c:ptCount val="1"/>
                <c:pt idx="0">
                  <c:v> -1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'ApproachesTrended XmR 2006-2022'!$A$2:$A$17</c:f>
              <c:numCache>
                <c:formatCode>General</c:formatCode>
                <c:ptCount val="1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2021</c:v>
                </c:pt>
                <c:pt idx="15">
                  <c:v>2022</c:v>
                </c:pt>
              </c:numCache>
            </c:numRef>
          </c:cat>
          <c:val>
            <c:numRef>
              <c:f>'ApproachesTrended XmR 2006-2022'!$P$2:$P$17</c:f>
              <c:numCache>
                <c:formatCode>0.0</c:formatCode>
                <c:ptCount val="16"/>
                <c:pt idx="1">
                  <c:v>0.34206666666666674</c:v>
                </c:pt>
                <c:pt idx="2">
                  <c:v>0.34206666666666674</c:v>
                </c:pt>
                <c:pt idx="3">
                  <c:v>0.34206666666666674</c:v>
                </c:pt>
                <c:pt idx="4">
                  <c:v>0.34206666666666674</c:v>
                </c:pt>
                <c:pt idx="5">
                  <c:v>0.34206666666666674</c:v>
                </c:pt>
                <c:pt idx="6">
                  <c:v>0.34206666666666674</c:v>
                </c:pt>
                <c:pt idx="7">
                  <c:v>0.34206666666666674</c:v>
                </c:pt>
                <c:pt idx="8">
                  <c:v>0.34206666666666674</c:v>
                </c:pt>
                <c:pt idx="9">
                  <c:v>0.34206666666666674</c:v>
                </c:pt>
                <c:pt idx="10">
                  <c:v>0.34206666666666674</c:v>
                </c:pt>
                <c:pt idx="11">
                  <c:v>0.34206666666666674</c:v>
                </c:pt>
                <c:pt idx="12">
                  <c:v>0.34206666666666674</c:v>
                </c:pt>
                <c:pt idx="13">
                  <c:v>0.34206666666666674</c:v>
                </c:pt>
                <c:pt idx="14">
                  <c:v>0.34206666666666674</c:v>
                </c:pt>
                <c:pt idx="15">
                  <c:v>0.34206666666666674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667-D048-A79C-50428EB87973}"/>
            </c:ext>
          </c:extLst>
        </c:ser>
        <c:ser>
          <c:idx val="6"/>
          <c:order val="6"/>
          <c:tx>
            <c:strRef>
              <c:f>'ApproachesTrended XmR 2006-2022'!$Q$1</c:f>
              <c:strCache>
                <c:ptCount val="1"/>
                <c:pt idx="0">
                  <c:v> -2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'ApproachesTrended XmR 2006-2022'!$A$2:$A$17</c:f>
              <c:numCache>
                <c:formatCode>General</c:formatCode>
                <c:ptCount val="1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2021</c:v>
                </c:pt>
                <c:pt idx="15">
                  <c:v>2022</c:v>
                </c:pt>
              </c:numCache>
            </c:numRef>
          </c:cat>
          <c:val>
            <c:numRef>
              <c:f>'ApproachesTrended XmR 2006-2022'!$Q$2:$Q$17</c:f>
              <c:numCache>
                <c:formatCode>0.0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667-D048-A79C-50428EB87973}"/>
            </c:ext>
          </c:extLst>
        </c:ser>
        <c:ser>
          <c:idx val="7"/>
          <c:order val="7"/>
          <c:tx>
            <c:strRef>
              <c:f>'ApproachesTrended XmR 2006-2022'!$R$1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cat>
            <c:numRef>
              <c:f>'ApproachesTrended XmR 2006-2022'!$A$2:$A$17</c:f>
              <c:numCache>
                <c:formatCode>General</c:formatCode>
                <c:ptCount val="1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2021</c:v>
                </c:pt>
                <c:pt idx="15">
                  <c:v>2022</c:v>
                </c:pt>
              </c:numCache>
            </c:numRef>
          </c:cat>
          <c:val>
            <c:numRef>
              <c:f>'ApproachesTrended XmR 2006-2022'!$R$2:$R$17</c:f>
              <c:numCache>
                <c:formatCode>0.0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667-D048-A79C-50428EB87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370400"/>
        <c:axId val="151854496"/>
      </c:lineChart>
      <c:catAx>
        <c:axId val="16437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+mn-lt"/>
                  </a:rPr>
                  <a:t>Year-Ended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854496"/>
        <c:crosses val="autoZero"/>
        <c:auto val="0"/>
        <c:lblAlgn val="ctr"/>
        <c:lblOffset val="100"/>
        <c:noMultiLvlLbl val="0"/>
      </c:catAx>
      <c:valAx>
        <c:axId val="151854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 +mn-lt"/>
                  </a:rPr>
                  <a:t>Range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64370400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1" i="0" u="none" strike="noStrike" kern="1200" baseline="0">
                <a:solidFill>
                  <a:srgbClr val="000000"/>
                </a:solidFill>
                <a:latin typeface=" +mn-lt"/>
                <a:ea typeface="+mn-ea"/>
                <a:cs typeface="+mn-cs"/>
              </a:defRPr>
            </a:pPr>
            <a:r>
              <a:rPr lang="en-US" sz="2000" b="1" i="0" u="none" strike="noStrike" kern="1200" baseline="0">
                <a:solidFill>
                  <a:srgbClr val="000000"/>
                </a:solidFill>
                <a:latin typeface=" +mn-lt"/>
              </a:rPr>
              <a:t>STAAR Results at the 'Approaches and Higher' Level - Trended X Chart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1" i="0" u="none" strike="noStrike" kern="1200" baseline="0">
                <a:solidFill>
                  <a:srgbClr val="000000"/>
                </a:solidFill>
                <a:latin typeface=" +mn-lt"/>
                <a:ea typeface="+mn-ea"/>
                <a:cs typeface="+mn-cs"/>
              </a:defRPr>
            </a:pPr>
            <a:r>
              <a:rPr lang="en-US" sz="2000" b="1" i="0" u="none" strike="noStrike" kern="1200" baseline="0">
                <a:solidFill>
                  <a:srgbClr val="000000"/>
                </a:solidFill>
                <a:latin typeface=" +mn-lt"/>
              </a:rPr>
              <a:t> 2006-2022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1" i="0" u="none" strike="noStrike" kern="1200" baseline="0">
                <a:solidFill>
                  <a:srgbClr val="000000"/>
                </a:solidFill>
                <a:latin typeface=" +mn-lt"/>
                <a:ea typeface="+mn-ea"/>
                <a:cs typeface="+mn-cs"/>
              </a:defRPr>
            </a:pPr>
            <a:r>
              <a:rPr lang="en-US" sz="1200" b="1" i="0" u="none" strike="noStrike" kern="1200" baseline="0">
                <a:solidFill>
                  <a:srgbClr val="000000"/>
                </a:solidFill>
                <a:latin typeface=" +mn-lt"/>
              </a:rPr>
              <a:t>(TAAS:  1991-2002,    TAKS:  2003-2011,     STAAR:  2012- present)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1" i="0" u="none" strike="noStrike" kern="1200" baseline="0">
                <a:solidFill>
                  <a:srgbClr val="000000"/>
                </a:solidFill>
                <a:latin typeface=" +mn-lt"/>
                <a:ea typeface="+mn-ea"/>
                <a:cs typeface="+mn-cs"/>
              </a:defRPr>
            </a:pPr>
            <a:endParaRPr lang="en-US" sz="2000" b="1" i="0" u="none" strike="noStrike" kern="1200" baseline="0">
              <a:solidFill>
                <a:srgbClr val="000000"/>
              </a:solidFill>
              <a:latin typeface=" +mn-lt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'ApproachesTrended XmR 2006-2022'!$B$1</c:f>
              <c:strCache>
                <c:ptCount val="1"/>
                <c:pt idx="0">
                  <c:v>Data2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dPt>
            <c:idx val="6"/>
            <c:marker>
              <c:symbol val="diamond"/>
              <c:size val="6"/>
              <c:spPr>
                <a:solidFill>
                  <a:srgbClr val="FF0000"/>
                </a:solidFill>
                <a:ln w="1270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A9C4-AD43-AEEA-E16294BCACF0}"/>
              </c:ext>
            </c:extLst>
          </c:dPt>
          <c:dPt>
            <c:idx val="7"/>
            <c:marker>
              <c:symbol val="diamond"/>
              <c:size val="6"/>
              <c:spPr>
                <a:solidFill>
                  <a:srgbClr val="FF0000"/>
                </a:solidFill>
                <a:ln w="1270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FF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F-A9C4-AD43-AEEA-E16294BCACF0}"/>
              </c:ext>
            </c:extLst>
          </c:dPt>
          <c:dPt>
            <c:idx val="8"/>
            <c:marker>
              <c:symbol val="diamond"/>
              <c:size val="6"/>
              <c:spPr>
                <a:solidFill>
                  <a:srgbClr val="FF0000"/>
                </a:solidFill>
                <a:ln w="1270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FF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10-A9C4-AD43-AEEA-E16294BCACF0}"/>
              </c:ext>
            </c:extLst>
          </c:dPt>
          <c:dPt>
            <c:idx val="9"/>
            <c:marker>
              <c:symbol val="diamond"/>
              <c:size val="6"/>
              <c:spPr>
                <a:solidFill>
                  <a:srgbClr val="FF0000"/>
                </a:solidFill>
                <a:ln w="1270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FF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11-A9C4-AD43-AEEA-E16294BCACF0}"/>
              </c:ext>
            </c:extLst>
          </c:dPt>
          <c:dPt>
            <c:idx val="14"/>
            <c:marker>
              <c:symbol val="diamond"/>
              <c:size val="6"/>
              <c:spPr>
                <a:solidFill>
                  <a:srgbClr val="FF0000"/>
                </a:solidFill>
                <a:ln w="1270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9C4-AD43-AEEA-E16294BCACF0}"/>
              </c:ext>
            </c:extLst>
          </c:dPt>
          <c:dPt>
            <c:idx val="15"/>
            <c:marker>
              <c:symbol val="diamond"/>
              <c:size val="6"/>
              <c:spPr>
                <a:solidFill>
                  <a:srgbClr val="FF0000"/>
                </a:solidFill>
                <a:ln w="1270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FF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13-A9C4-AD43-AEEA-E16294BCACF0}"/>
              </c:ext>
            </c:extLst>
          </c:dPt>
          <c:cat>
            <c:numRef>
              <c:f>'ApproachesTrended XmR 2006-2022'!$A$2:$A$17</c:f>
              <c:numCache>
                <c:formatCode>General</c:formatCode>
                <c:ptCount val="1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2021</c:v>
                </c:pt>
                <c:pt idx="15">
                  <c:v>2022</c:v>
                </c:pt>
              </c:numCache>
            </c:numRef>
          </c:cat>
          <c:val>
            <c:numRef>
              <c:f>'ApproachesTrended XmR 2006-2022'!$B$2:$B$17</c:f>
              <c:numCache>
                <c:formatCode>0.0</c:formatCode>
                <c:ptCount val="16"/>
                <c:pt idx="0">
                  <c:v>77</c:v>
                </c:pt>
                <c:pt idx="1">
                  <c:v>79</c:v>
                </c:pt>
                <c:pt idx="2">
                  <c:v>79</c:v>
                </c:pt>
                <c:pt idx="3">
                  <c:v>81</c:v>
                </c:pt>
                <c:pt idx="4">
                  <c:v>82</c:v>
                </c:pt>
                <c:pt idx="5">
                  <c:v>82</c:v>
                </c:pt>
                <c:pt idx="6">
                  <c:v>84</c:v>
                </c:pt>
                <c:pt idx="7">
                  <c:v>83</c:v>
                </c:pt>
                <c:pt idx="8">
                  <c:v>84</c:v>
                </c:pt>
                <c:pt idx="9">
                  <c:v>84</c:v>
                </c:pt>
                <c:pt idx="10">
                  <c:v>82</c:v>
                </c:pt>
                <c:pt idx="11">
                  <c:v>83</c:v>
                </c:pt>
                <c:pt idx="12">
                  <c:v>84</c:v>
                </c:pt>
                <c:pt idx="13">
                  <c:v>84</c:v>
                </c:pt>
                <c:pt idx="14">
                  <c:v>78</c:v>
                </c:pt>
                <c:pt idx="1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4-AD43-AEEA-E16294BCACF0}"/>
            </c:ext>
          </c:extLst>
        </c:ser>
        <c:ser>
          <c:idx val="1"/>
          <c:order val="1"/>
          <c:tx>
            <c:strRef>
              <c:f>'ApproachesTrended XmR 2006-2022'!$C$1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6870761502217E-2"/>
                  <c:y val="-2.0184900041832012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UCL</a:t>
                    </a:r>
                  </a:p>
                </c:rich>
              </c:tx>
              <c:numFmt formatCode="0.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A9C4-AD43-AEEA-E16294BCACF0}"/>
                </c:ext>
              </c:extLst>
            </c:dLbl>
            <c:dLbl>
              <c:idx val="14"/>
              <c:layout>
                <c:manualLayout>
                  <c:x val="-1.4636870761502324E-2"/>
                  <c:y val="-2.0184900041832012E-2"/>
                </c:manualLayout>
              </c:layout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9C4-AD43-AEEA-E16294BCACF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'ApproachesTrended XmR 2006-2022'!$A$2:$A$17</c:f>
              <c:numCache>
                <c:formatCode>General</c:formatCode>
                <c:ptCount val="1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2021</c:v>
                </c:pt>
                <c:pt idx="15">
                  <c:v>2022</c:v>
                </c:pt>
              </c:numCache>
            </c:numRef>
          </c:cat>
          <c:val>
            <c:numRef>
              <c:f>'ApproachesTrended XmR 2006-2022'!$C$2:$C$17</c:f>
              <c:numCache>
                <c:formatCode>0.0</c:formatCode>
                <c:ptCount val="16"/>
                <c:pt idx="0">
                  <c:v>84.003411764705874</c:v>
                </c:pt>
                <c:pt idx="1">
                  <c:v>84.182823529411763</c:v>
                </c:pt>
                <c:pt idx="2">
                  <c:v>84.362235294117639</c:v>
                </c:pt>
                <c:pt idx="3">
                  <c:v>84.541647058823528</c:v>
                </c:pt>
                <c:pt idx="4">
                  <c:v>84.721058823529404</c:v>
                </c:pt>
                <c:pt idx="5">
                  <c:v>84.900470588235294</c:v>
                </c:pt>
                <c:pt idx="6">
                  <c:v>85.079882352941169</c:v>
                </c:pt>
                <c:pt idx="7">
                  <c:v>85.259294117647059</c:v>
                </c:pt>
                <c:pt idx="8">
                  <c:v>85.438705882352934</c:v>
                </c:pt>
                <c:pt idx="9">
                  <c:v>85.618117647058824</c:v>
                </c:pt>
                <c:pt idx="10">
                  <c:v>85.7975294117647</c:v>
                </c:pt>
                <c:pt idx="11">
                  <c:v>85.976941176470589</c:v>
                </c:pt>
                <c:pt idx="12">
                  <c:v>86.156352941176465</c:v>
                </c:pt>
                <c:pt idx="13">
                  <c:v>86.335764705882355</c:v>
                </c:pt>
                <c:pt idx="14">
                  <c:v>86.51517647058823</c:v>
                </c:pt>
                <c:pt idx="15">
                  <c:v>86.69458823529412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C4-AD43-AEEA-E16294BCACF0}"/>
            </c:ext>
          </c:extLst>
        </c:ser>
        <c:ser>
          <c:idx val="2"/>
          <c:order val="2"/>
          <c:tx>
            <c:strRef>
              <c:f>'ApproachesTrended XmR 2006-2022'!$D$1</c:f>
              <c:strCache>
                <c:ptCount val="1"/>
                <c:pt idx="0">
                  <c:v> +2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'ApproachesTrended XmR 2006-2022'!$A$2:$A$17</c:f>
              <c:numCache>
                <c:formatCode>General</c:formatCode>
                <c:ptCount val="1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2021</c:v>
                </c:pt>
                <c:pt idx="15">
                  <c:v>2022</c:v>
                </c:pt>
              </c:numCache>
            </c:numRef>
          </c:cat>
          <c:val>
            <c:numRef>
              <c:f>'ApproachesTrended XmR 2006-2022'!$D$2:$D$17</c:f>
              <c:numCache>
                <c:formatCode>0.0</c:formatCode>
                <c:ptCount val="16"/>
                <c:pt idx="0">
                  <c:v>82.762078431372544</c:v>
                </c:pt>
                <c:pt idx="1">
                  <c:v>82.941490196078433</c:v>
                </c:pt>
                <c:pt idx="2">
                  <c:v>83.120901960784295</c:v>
                </c:pt>
                <c:pt idx="3">
                  <c:v>83.300313725490184</c:v>
                </c:pt>
                <c:pt idx="4">
                  <c:v>83.479725490196074</c:v>
                </c:pt>
                <c:pt idx="5">
                  <c:v>83.659137254901964</c:v>
                </c:pt>
                <c:pt idx="6">
                  <c:v>83.838549019607825</c:v>
                </c:pt>
                <c:pt idx="7">
                  <c:v>84.017960784313715</c:v>
                </c:pt>
                <c:pt idx="8">
                  <c:v>84.197372549019605</c:v>
                </c:pt>
                <c:pt idx="9">
                  <c:v>84.376784313725494</c:v>
                </c:pt>
                <c:pt idx="10">
                  <c:v>84.556196078431356</c:v>
                </c:pt>
                <c:pt idx="11">
                  <c:v>84.735607843137245</c:v>
                </c:pt>
                <c:pt idx="12">
                  <c:v>84.915019607843135</c:v>
                </c:pt>
                <c:pt idx="13">
                  <c:v>85.094431372549025</c:v>
                </c:pt>
                <c:pt idx="14">
                  <c:v>85.273843137254886</c:v>
                </c:pt>
                <c:pt idx="15">
                  <c:v>85.453254901960776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C4-AD43-AEEA-E16294BCACF0}"/>
            </c:ext>
          </c:extLst>
        </c:ser>
        <c:ser>
          <c:idx val="3"/>
          <c:order val="3"/>
          <c:tx>
            <c:strRef>
              <c:f>'ApproachesTrended XmR 2006-2022'!$E$1</c:f>
              <c:strCache>
                <c:ptCount val="1"/>
                <c:pt idx="0">
                  <c:v> +1 Sigma</c:v>
                </c:pt>
              </c:strCache>
            </c:strRef>
          </c:tx>
          <c:spPr>
            <a:ln w="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'ApproachesTrended XmR 2006-2022'!$A$2:$A$17</c:f>
              <c:numCache>
                <c:formatCode>General</c:formatCode>
                <c:ptCount val="1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2021</c:v>
                </c:pt>
                <c:pt idx="15">
                  <c:v>2022</c:v>
                </c:pt>
              </c:numCache>
            </c:numRef>
          </c:cat>
          <c:val>
            <c:numRef>
              <c:f>'ApproachesTrended XmR 2006-2022'!$E$2:$E$17</c:f>
              <c:numCache>
                <c:formatCode>0.0</c:formatCode>
                <c:ptCount val="16"/>
                <c:pt idx="0">
                  <c:v>81.5207450980392</c:v>
                </c:pt>
                <c:pt idx="1">
                  <c:v>81.700156862745089</c:v>
                </c:pt>
                <c:pt idx="2">
                  <c:v>81.879568627450965</c:v>
                </c:pt>
                <c:pt idx="3">
                  <c:v>82.058980392156855</c:v>
                </c:pt>
                <c:pt idx="4">
                  <c:v>82.23839215686273</c:v>
                </c:pt>
                <c:pt idx="5">
                  <c:v>82.41780392156862</c:v>
                </c:pt>
                <c:pt idx="6">
                  <c:v>82.597215686274495</c:v>
                </c:pt>
                <c:pt idx="7">
                  <c:v>82.776627450980385</c:v>
                </c:pt>
                <c:pt idx="8">
                  <c:v>82.95603921568626</c:v>
                </c:pt>
                <c:pt idx="9">
                  <c:v>83.13545098039215</c:v>
                </c:pt>
                <c:pt idx="10">
                  <c:v>83.314862745098026</c:v>
                </c:pt>
                <c:pt idx="11">
                  <c:v>83.494274509803915</c:v>
                </c:pt>
                <c:pt idx="12">
                  <c:v>83.673686274509791</c:v>
                </c:pt>
                <c:pt idx="13">
                  <c:v>83.853098039215681</c:v>
                </c:pt>
                <c:pt idx="14">
                  <c:v>84.032509803921556</c:v>
                </c:pt>
                <c:pt idx="15">
                  <c:v>84.211921568627446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C4-AD43-AEEA-E16294BCACF0}"/>
            </c:ext>
          </c:extLst>
        </c:ser>
        <c:ser>
          <c:idx val="4"/>
          <c:order val="4"/>
          <c:tx>
            <c:strRef>
              <c:f>'ApproachesTrended XmR 2006-2022'!$F$1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9999"/>
              </a:solidFill>
              <a:prstDash val="solid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6870761502217E-2"/>
                  <c:y val="-2.0184900041832012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CL</a:t>
                    </a:r>
                  </a:p>
                </c:rich>
              </c:tx>
              <c:numFmt formatCode="0.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A9C4-AD43-AEEA-E16294BCACF0}"/>
                </c:ext>
              </c:extLst>
            </c:dLbl>
            <c:dLbl>
              <c:idx val="14"/>
              <c:layout>
                <c:manualLayout>
                  <c:x val="-1.4636870761502324E-2"/>
                  <c:y val="-2.018490004183205E-2"/>
                </c:manualLayout>
              </c:layout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9C4-AD43-AEEA-E16294BCACF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'ApproachesTrended XmR 2006-2022'!$A$2:$A$17</c:f>
              <c:numCache>
                <c:formatCode>General</c:formatCode>
                <c:ptCount val="1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2021</c:v>
                </c:pt>
                <c:pt idx="15">
                  <c:v>2022</c:v>
                </c:pt>
              </c:numCache>
            </c:numRef>
          </c:cat>
          <c:val>
            <c:numRef>
              <c:f>'ApproachesTrended XmR 2006-2022'!$F$2:$F$17</c:f>
              <c:numCache>
                <c:formatCode>0.0</c:formatCode>
                <c:ptCount val="16"/>
                <c:pt idx="0">
                  <c:v>80.27941176470587</c:v>
                </c:pt>
                <c:pt idx="1">
                  <c:v>80.45882352941176</c:v>
                </c:pt>
                <c:pt idx="2">
                  <c:v>80.638235294117635</c:v>
                </c:pt>
                <c:pt idx="3">
                  <c:v>80.817647058823525</c:v>
                </c:pt>
                <c:pt idx="4">
                  <c:v>80.9970588235294</c:v>
                </c:pt>
                <c:pt idx="5">
                  <c:v>81.17647058823529</c:v>
                </c:pt>
                <c:pt idx="6">
                  <c:v>81.355882352941165</c:v>
                </c:pt>
                <c:pt idx="7">
                  <c:v>81.535294117647055</c:v>
                </c:pt>
                <c:pt idx="8">
                  <c:v>81.714705882352931</c:v>
                </c:pt>
                <c:pt idx="9">
                  <c:v>81.89411764705882</c:v>
                </c:pt>
                <c:pt idx="10">
                  <c:v>82.073529411764696</c:v>
                </c:pt>
                <c:pt idx="11">
                  <c:v>82.252941176470586</c:v>
                </c:pt>
                <c:pt idx="12">
                  <c:v>82.432352941176461</c:v>
                </c:pt>
                <c:pt idx="13">
                  <c:v>82.611764705882351</c:v>
                </c:pt>
                <c:pt idx="14">
                  <c:v>82.791176470588226</c:v>
                </c:pt>
                <c:pt idx="15">
                  <c:v>82.970588235294116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9C4-AD43-AEEA-E16294BCACF0}"/>
            </c:ext>
          </c:extLst>
        </c:ser>
        <c:ser>
          <c:idx val="5"/>
          <c:order val="5"/>
          <c:tx>
            <c:strRef>
              <c:f>'ApproachesTrended XmR 2006-2022'!$G$1</c:f>
              <c:strCache>
                <c:ptCount val="1"/>
                <c:pt idx="0">
                  <c:v> -1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'ApproachesTrended XmR 2006-2022'!$A$2:$A$17</c:f>
              <c:numCache>
                <c:formatCode>General</c:formatCode>
                <c:ptCount val="1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2021</c:v>
                </c:pt>
                <c:pt idx="15">
                  <c:v>2022</c:v>
                </c:pt>
              </c:numCache>
            </c:numRef>
          </c:cat>
          <c:val>
            <c:numRef>
              <c:f>'ApproachesTrended XmR 2006-2022'!$G$2:$G$17</c:f>
              <c:numCache>
                <c:formatCode>0.0</c:formatCode>
                <c:ptCount val="16"/>
                <c:pt idx="0">
                  <c:v>79.03807843137254</c:v>
                </c:pt>
                <c:pt idx="1">
                  <c:v>79.21749019607843</c:v>
                </c:pt>
                <c:pt idx="2">
                  <c:v>79.396901960784305</c:v>
                </c:pt>
                <c:pt idx="3">
                  <c:v>79.576313725490195</c:v>
                </c:pt>
                <c:pt idx="4">
                  <c:v>79.75572549019607</c:v>
                </c:pt>
                <c:pt idx="5">
                  <c:v>79.93513725490196</c:v>
                </c:pt>
                <c:pt idx="6">
                  <c:v>80.114549019607836</c:v>
                </c:pt>
                <c:pt idx="7">
                  <c:v>80.293960784313725</c:v>
                </c:pt>
                <c:pt idx="8">
                  <c:v>80.473372549019601</c:v>
                </c:pt>
                <c:pt idx="9">
                  <c:v>80.652784313725491</c:v>
                </c:pt>
                <c:pt idx="10">
                  <c:v>80.832196078431366</c:v>
                </c:pt>
                <c:pt idx="11">
                  <c:v>81.011607843137256</c:v>
                </c:pt>
                <c:pt idx="12">
                  <c:v>81.191019607843131</c:v>
                </c:pt>
                <c:pt idx="13">
                  <c:v>81.370431372549021</c:v>
                </c:pt>
                <c:pt idx="14">
                  <c:v>81.549843137254896</c:v>
                </c:pt>
                <c:pt idx="15">
                  <c:v>81.729254901960786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9C4-AD43-AEEA-E16294BCACF0}"/>
            </c:ext>
          </c:extLst>
        </c:ser>
        <c:ser>
          <c:idx val="6"/>
          <c:order val="6"/>
          <c:tx>
            <c:strRef>
              <c:f>'ApproachesTrended XmR 2006-2022'!$H$1</c:f>
              <c:strCache>
                <c:ptCount val="1"/>
                <c:pt idx="0">
                  <c:v> -2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'ApproachesTrended XmR 2006-2022'!$A$2:$A$17</c:f>
              <c:numCache>
                <c:formatCode>General</c:formatCode>
                <c:ptCount val="1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2021</c:v>
                </c:pt>
                <c:pt idx="15">
                  <c:v>2022</c:v>
                </c:pt>
              </c:numCache>
            </c:numRef>
          </c:cat>
          <c:val>
            <c:numRef>
              <c:f>'ApproachesTrended XmR 2006-2022'!$H$2:$H$17</c:f>
              <c:numCache>
                <c:formatCode>0.0</c:formatCode>
                <c:ptCount val="16"/>
                <c:pt idx="0">
                  <c:v>77.796745098039196</c:v>
                </c:pt>
                <c:pt idx="1">
                  <c:v>77.976156862745086</c:v>
                </c:pt>
                <c:pt idx="2">
                  <c:v>78.155568627450975</c:v>
                </c:pt>
                <c:pt idx="3">
                  <c:v>78.334980392156865</c:v>
                </c:pt>
                <c:pt idx="4">
                  <c:v>78.514392156862726</c:v>
                </c:pt>
                <c:pt idx="5">
                  <c:v>78.693803921568616</c:v>
                </c:pt>
                <c:pt idx="6">
                  <c:v>78.873215686274506</c:v>
                </c:pt>
                <c:pt idx="7">
                  <c:v>79.052627450980395</c:v>
                </c:pt>
                <c:pt idx="8">
                  <c:v>79.232039215686257</c:v>
                </c:pt>
                <c:pt idx="9">
                  <c:v>79.411450980392146</c:v>
                </c:pt>
                <c:pt idx="10">
                  <c:v>79.590862745098036</c:v>
                </c:pt>
                <c:pt idx="11">
                  <c:v>79.770274509803926</c:v>
                </c:pt>
                <c:pt idx="12">
                  <c:v>79.949686274509787</c:v>
                </c:pt>
                <c:pt idx="13">
                  <c:v>80.129098039215677</c:v>
                </c:pt>
                <c:pt idx="14">
                  <c:v>80.308509803921567</c:v>
                </c:pt>
                <c:pt idx="15">
                  <c:v>80.487921568627456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9C4-AD43-AEEA-E16294BCACF0}"/>
            </c:ext>
          </c:extLst>
        </c:ser>
        <c:ser>
          <c:idx val="7"/>
          <c:order val="7"/>
          <c:tx>
            <c:strRef>
              <c:f>'ApproachesTrended XmR 2006-2022'!$I$1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6870761502217E-2"/>
                  <c:y val="-2.0184900041832012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LCL</a:t>
                    </a:r>
                  </a:p>
                </c:rich>
              </c:tx>
              <c:numFmt formatCode="0.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A9C4-AD43-AEEA-E16294BCACF0}"/>
                </c:ext>
              </c:extLst>
            </c:dLbl>
            <c:dLbl>
              <c:idx val="14"/>
              <c:layout>
                <c:manualLayout>
                  <c:x val="-1.4636870761502324E-2"/>
                  <c:y val="-2.0184900041832089E-2"/>
                </c:manualLayout>
              </c:layout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9C4-AD43-AEEA-E16294BCACF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'ApproachesTrended XmR 2006-2022'!$A$2:$A$17</c:f>
              <c:numCache>
                <c:formatCode>General</c:formatCode>
                <c:ptCount val="1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2021</c:v>
                </c:pt>
                <c:pt idx="15">
                  <c:v>2022</c:v>
                </c:pt>
              </c:numCache>
            </c:numRef>
          </c:cat>
          <c:val>
            <c:numRef>
              <c:f>'ApproachesTrended XmR 2006-2022'!$I$2:$I$17</c:f>
              <c:numCache>
                <c:formatCode>0.0</c:formatCode>
                <c:ptCount val="16"/>
                <c:pt idx="0">
                  <c:v>76.555411764705866</c:v>
                </c:pt>
                <c:pt idx="1">
                  <c:v>76.734823529411756</c:v>
                </c:pt>
                <c:pt idx="2">
                  <c:v>76.914235294117631</c:v>
                </c:pt>
                <c:pt idx="3">
                  <c:v>77.093647058823521</c:v>
                </c:pt>
                <c:pt idx="4">
                  <c:v>77.273058823529396</c:v>
                </c:pt>
                <c:pt idx="5">
                  <c:v>77.452470588235286</c:v>
                </c:pt>
                <c:pt idx="6">
                  <c:v>77.631882352941162</c:v>
                </c:pt>
                <c:pt idx="7">
                  <c:v>77.811294117647051</c:v>
                </c:pt>
                <c:pt idx="8">
                  <c:v>77.990705882352927</c:v>
                </c:pt>
                <c:pt idx="9">
                  <c:v>78.170117647058817</c:v>
                </c:pt>
                <c:pt idx="10">
                  <c:v>78.349529411764692</c:v>
                </c:pt>
                <c:pt idx="11">
                  <c:v>78.528941176470582</c:v>
                </c:pt>
                <c:pt idx="12">
                  <c:v>78.708352941176457</c:v>
                </c:pt>
                <c:pt idx="13">
                  <c:v>78.887764705882347</c:v>
                </c:pt>
                <c:pt idx="14">
                  <c:v>79.067176470588223</c:v>
                </c:pt>
                <c:pt idx="15">
                  <c:v>79.246588235294112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9C4-AD43-AEEA-E16294BCA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0777840"/>
        <c:axId val="142329984"/>
      </c:lineChart>
      <c:catAx>
        <c:axId val="106077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+mn-lt"/>
                  </a:rPr>
                  <a:t>Year-Ended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329984"/>
        <c:crosses val="autoZero"/>
        <c:auto val="0"/>
        <c:lblAlgn val="ctr"/>
        <c:lblOffset val="100"/>
        <c:noMultiLvlLbl val="0"/>
      </c:catAx>
      <c:valAx>
        <c:axId val="142329984"/>
        <c:scaling>
          <c:orientation val="minMax"/>
          <c:min val="75.3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 +mn-lt"/>
                  </a:rPr>
                  <a:t>Average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060777840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20</xdr:col>
      <xdr:colOff>662136</xdr:colOff>
      <xdr:row>34</xdr:row>
      <xdr:rowOff>141111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FB02CA2-D5E3-3AD0-4AEC-79ACA6BED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0.76689</cdr:x>
      <cdr:y>0.48474</cdr:y>
    </cdr:from>
    <cdr:to>
      <cdr:x>0.91056</cdr:x>
      <cdr:y>0.52783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96F87F5-749A-F693-B3CD-AEF6A2415406}"/>
            </a:ext>
          </a:extLst>
        </cdr:cNvPr>
        <cdr:cNvSpPr txBox="1"/>
      </cdr:nvSpPr>
      <cdr:spPr>
        <a:xfrm xmlns:a="http://schemas.openxmlformats.org/drawingml/2006/main">
          <a:off x="8748889" y="2930769"/>
          <a:ext cx="1639059" cy="2605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800" b="1"/>
            <a:t>MEDIAN</a:t>
          </a:r>
          <a:endParaRPr lang="en-US" sz="1100" b="1"/>
        </a:p>
      </cdr:txBody>
    </cdr:sp>
  </cdr:relSizeAnchor>
  <cdr:relSizeAnchor xmlns:cdr="http://schemas.openxmlformats.org/drawingml/2006/chartDrawing">
    <cdr:from>
      <cdr:x>0.82493</cdr:x>
      <cdr:y>0.37163</cdr:y>
    </cdr:from>
    <cdr:to>
      <cdr:x>0.87345</cdr:x>
      <cdr:y>0.48474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07809767-01CB-8582-121D-3E09DB4EEF34}"/>
            </a:ext>
          </a:extLst>
        </cdr:cNvPr>
        <cdr:cNvCxnSpPr/>
      </cdr:nvCxnSpPr>
      <cdr:spPr>
        <a:xfrm xmlns:a="http://schemas.openxmlformats.org/drawingml/2006/main" flipV="1">
          <a:off x="9411025" y="2246923"/>
          <a:ext cx="553590" cy="683846"/>
        </a:xfrm>
        <a:prstGeom xmlns:a="http://schemas.openxmlformats.org/drawingml/2006/main" prst="straightConnector1">
          <a:avLst/>
        </a:prstGeom>
        <a:ln xmlns:a="http://schemas.openxmlformats.org/drawingml/2006/main" w="44450"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0.07231</cdr:x>
      <cdr:y>0.13285</cdr:y>
    </cdr:from>
    <cdr:to>
      <cdr:x>0.23311</cdr:x>
      <cdr:y>0.17953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AD30FF69-5DB6-EEC9-DF7D-483E795B09EA}"/>
            </a:ext>
          </a:extLst>
        </cdr:cNvPr>
        <cdr:cNvSpPr txBox="1"/>
      </cdr:nvSpPr>
      <cdr:spPr>
        <a:xfrm xmlns:a="http://schemas.openxmlformats.org/drawingml/2006/main">
          <a:off x="824955" y="803249"/>
          <a:ext cx="1834445" cy="2822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Data Source:  TEA Snapshots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20</xdr:row>
      <xdr:rowOff>0</xdr:rowOff>
    </xdr:from>
    <xdr:to>
      <xdr:col>20</xdr:col>
      <xdr:colOff>0</xdr:colOff>
      <xdr:row>36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204183A6-3E21-61DF-87AE-3FFDE4662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20</xdr:col>
      <xdr:colOff>0</xdr:colOff>
      <xdr:row>20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DF46D4B4-3B56-4223-2A57-AD7EAEE6D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absSizeAnchor xmlns:cdr="http://schemas.openxmlformats.org/drawingml/2006/chartDrawing">
    <cdr:from>
      <cdr:x>0.71619</cdr:x>
      <cdr:y>0.68328</cdr:y>
    </cdr:from>
    <cdr:ext cx="950068" cy="264560"/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CACD168F-5E37-0F51-3FDF-32F3F807B1E9}"/>
            </a:ext>
          </a:extLst>
        </cdr:cNvPr>
        <cdr:cNvSpPr txBox="1"/>
      </cdr:nvSpPr>
      <cdr:spPr>
        <a:xfrm xmlns:a="http://schemas.openxmlformats.org/drawingml/2006/main">
          <a:off x="6997802" y="2379354"/>
          <a:ext cx="950068" cy="264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>
          <a:spAutoFit/>
        </a:bodyPr>
        <a:lstStyle xmlns:a="http://schemas.openxmlformats.org/drawingml/2006/main"/>
        <a:p xmlns:a="http://schemas.openxmlformats.org/drawingml/2006/main">
          <a:r>
            <a:rPr lang="en-US" sz="1100"/>
            <a:t>Slope = 0.448</a:t>
          </a:r>
        </a:p>
      </cdr:txBody>
    </cdr:sp>
  </cdr:absSizeAnchor>
  <cdr:absSizeAnchor xmlns:cdr="http://schemas.openxmlformats.org/drawingml/2006/chartDrawing">
    <cdr:from>
      <cdr:x>0.60823</cdr:x>
      <cdr:y>0.68546</cdr:y>
    </cdr:from>
    <cdr:ext cx="977960" cy="264560"/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BC5C80EC-9FEA-0B2C-1A11-71EC4B7BE887}"/>
            </a:ext>
          </a:extLst>
        </cdr:cNvPr>
        <cdr:cNvSpPr txBox="1"/>
      </cdr:nvSpPr>
      <cdr:spPr>
        <a:xfrm xmlns:a="http://schemas.openxmlformats.org/drawingml/2006/main">
          <a:off x="5942883" y="2386939"/>
          <a:ext cx="977960" cy="264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>
          <a:spAutoFit/>
        </a:bodyPr>
        <a:lstStyle xmlns:a="http://schemas.openxmlformats.org/drawingml/2006/main"/>
        <a:p xmlns:a="http://schemas.openxmlformats.org/drawingml/2006/main">
          <a:r>
            <a:rPr lang="en-US" sz="1100"/>
            <a:t>Sigma = 0.887</a:t>
          </a:r>
        </a:p>
      </cdr:txBody>
    </cdr:sp>
  </cdr:absSizeAnchor>
  <cdr:relSizeAnchor xmlns:cdr="http://schemas.openxmlformats.org/drawingml/2006/chartDrawing">
    <cdr:from>
      <cdr:x>0.09748</cdr:x>
      <cdr:y>0.28235</cdr:y>
    </cdr:from>
    <cdr:to>
      <cdr:x>0.27778</cdr:x>
      <cdr:y>0.35588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53A962CE-E82E-1748-F5A7-E3C3EEDB8A37}"/>
            </a:ext>
          </a:extLst>
        </cdr:cNvPr>
        <cdr:cNvSpPr txBox="1"/>
      </cdr:nvSpPr>
      <cdr:spPr>
        <a:xfrm xmlns:a="http://schemas.openxmlformats.org/drawingml/2006/main">
          <a:off x="952499" y="983226"/>
          <a:ext cx="1761614" cy="2560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Data Source: TEA Snapshots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512096</xdr:colOff>
      <xdr:row>22</xdr:row>
      <xdr:rowOff>112661</xdr:rowOff>
    </xdr:from>
    <xdr:to>
      <xdr:col>19</xdr:col>
      <xdr:colOff>512097</xdr:colOff>
      <xdr:row>42</xdr:row>
      <xdr:rowOff>61451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398B3252-0E1C-5AB7-BE38-825F92566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20</xdr:col>
      <xdr:colOff>0</xdr:colOff>
      <xdr:row>22</xdr:row>
      <xdr:rowOff>112660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497653D-C690-43B7-0D61-202710839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absSizeAnchor xmlns:cdr="http://schemas.openxmlformats.org/drawingml/2006/chartDrawing">
    <cdr:from>
      <cdr:x>0.7218</cdr:x>
      <cdr:y>0.74959</cdr:y>
    </cdr:from>
    <cdr:ext cx="950065" cy="264560"/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38A09053-8FDB-D363-5BD5-30B6CD94FE58}"/>
            </a:ext>
          </a:extLst>
        </cdr:cNvPr>
        <cdr:cNvSpPr txBox="1"/>
      </cdr:nvSpPr>
      <cdr:spPr>
        <a:xfrm xmlns:a="http://schemas.openxmlformats.org/drawingml/2006/main">
          <a:off x="7052598" y="2955740"/>
          <a:ext cx="950065" cy="264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>
          <a:spAutoFit/>
        </a:bodyPr>
        <a:lstStyle xmlns:a="http://schemas.openxmlformats.org/drawingml/2006/main"/>
        <a:p xmlns:a="http://schemas.openxmlformats.org/drawingml/2006/main">
          <a:r>
            <a:rPr lang="en-US" sz="1100"/>
            <a:t>Slope = 0.179</a:t>
          </a:r>
        </a:p>
      </cdr:txBody>
    </cdr:sp>
  </cdr:absSizeAnchor>
  <cdr:absSizeAnchor xmlns:cdr="http://schemas.openxmlformats.org/drawingml/2006/chartDrawing">
    <cdr:from>
      <cdr:x>0.60335</cdr:x>
      <cdr:y>0.75142</cdr:y>
    </cdr:from>
    <cdr:ext cx="977960" cy="264560"/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238010C1-63FB-E405-1AAB-7678F8451ED3}"/>
            </a:ext>
          </a:extLst>
        </cdr:cNvPr>
        <cdr:cNvSpPr txBox="1"/>
      </cdr:nvSpPr>
      <cdr:spPr>
        <a:xfrm xmlns:a="http://schemas.openxmlformats.org/drawingml/2006/main">
          <a:off x="5895258" y="2962972"/>
          <a:ext cx="977960" cy="264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>
          <a:spAutoFit/>
        </a:bodyPr>
        <a:lstStyle xmlns:a="http://schemas.openxmlformats.org/drawingml/2006/main"/>
        <a:p xmlns:a="http://schemas.openxmlformats.org/drawingml/2006/main">
          <a:r>
            <a:rPr lang="en-US" sz="1100"/>
            <a:t>Sigma = 1.241</a:t>
          </a:r>
        </a:p>
      </cdr:txBody>
    </cdr:sp>
  </cdr:absSizeAnchor>
  <cdr:relSizeAnchor xmlns:cdr="http://schemas.openxmlformats.org/drawingml/2006/chartDrawing">
    <cdr:from>
      <cdr:x>0.10273</cdr:x>
      <cdr:y>0.24675</cdr:y>
    </cdr:from>
    <cdr:to>
      <cdr:x>0.31027</cdr:x>
      <cdr:y>0.31688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4FEFBB29-B324-AE4C-4B33-F15ADA7EA086}"/>
            </a:ext>
          </a:extLst>
        </cdr:cNvPr>
        <cdr:cNvSpPr txBox="1"/>
      </cdr:nvSpPr>
      <cdr:spPr>
        <a:xfrm xmlns:a="http://schemas.openxmlformats.org/drawingml/2006/main">
          <a:off x="1003710" y="972984"/>
          <a:ext cx="2027903" cy="2765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Data Source:  TEA Snapshots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F53A4-3B15-0E41-96E6-BFF6D6279510}">
  <sheetPr>
    <tabColor rgb="FF66FF66"/>
    <pageSetUpPr fitToPage="1"/>
  </sheetPr>
  <dimension ref="A1:R52"/>
  <sheetViews>
    <sheetView zoomScale="117" zoomScaleNormal="117" workbookViewId="0">
      <selection activeCell="U13" sqref="U13"/>
    </sheetView>
  </sheetViews>
  <sheetFormatPr baseColWidth="10" defaultRowHeight="19" x14ac:dyDescent="0.25"/>
  <cols>
    <col min="1" max="1" width="6.42578125" bestFit="1" customWidth="1"/>
    <col min="2" max="20" width="6.7109375" customWidth="1"/>
  </cols>
  <sheetData>
    <row r="1" spans="1:18" ht="14" customHeight="1" x14ac:dyDescent="0.25">
      <c r="B1" s="17" t="s">
        <v>168</v>
      </c>
      <c r="C1" s="17" t="s">
        <v>156</v>
      </c>
      <c r="D1" s="17" t="s">
        <v>157</v>
      </c>
      <c r="E1" s="17" t="s">
        <v>158</v>
      </c>
      <c r="F1" s="17" t="s">
        <v>170</v>
      </c>
      <c r="G1" s="17" t="s">
        <v>160</v>
      </c>
      <c r="H1" s="17" t="s">
        <v>161</v>
      </c>
      <c r="I1" s="17" t="s">
        <v>162</v>
      </c>
      <c r="J1" t="s">
        <v>154</v>
      </c>
      <c r="K1" s="17" t="s">
        <v>155</v>
      </c>
      <c r="L1" s="17" t="s">
        <v>156</v>
      </c>
      <c r="M1" s="17" t="s">
        <v>157</v>
      </c>
      <c r="N1" s="17" t="s">
        <v>158</v>
      </c>
      <c r="O1" s="17" t="s">
        <v>170</v>
      </c>
      <c r="P1" s="17" t="s">
        <v>160</v>
      </c>
      <c r="Q1" s="17" t="s">
        <v>161</v>
      </c>
      <c r="R1" s="17" t="s">
        <v>162</v>
      </c>
    </row>
    <row r="2" spans="1:18" ht="14" customHeight="1" x14ac:dyDescent="0.3">
      <c r="A2" s="2">
        <v>1995</v>
      </c>
      <c r="B2" s="17">
        <v>59.9</v>
      </c>
      <c r="C2" s="17">
        <f t="shared" ref="C2:C49" ca="1" si="0">F2+3.145*O2</f>
        <v>87.29</v>
      </c>
      <c r="D2" s="17">
        <f t="shared" ref="D2:D49" ca="1" si="1">F2+(2/3)*3.145*O2</f>
        <v>85.193333333333328</v>
      </c>
      <c r="E2" s="17">
        <f t="shared" ref="E2:E49" ca="1" si="2">F2+(1/3)*3.145*O2</f>
        <v>83.096666666666664</v>
      </c>
      <c r="F2" s="17">
        <f t="shared" ref="F2:F49" si="3">MEDIAN($B$2:$B$29)</f>
        <v>81</v>
      </c>
      <c r="G2" s="17">
        <f t="shared" ref="G2:G49" ca="1" si="4">F2-(1/3)*3.145*O2</f>
        <v>78.903333333333336</v>
      </c>
      <c r="H2" s="17">
        <f t="shared" ref="H2:H49" ca="1" si="5">F2-(2/3)*3.145*O2</f>
        <v>76.806666666666672</v>
      </c>
      <c r="I2" s="17">
        <f t="shared" ref="I2:I49" ca="1" si="6">F2-3.145*O2</f>
        <v>74.709999999999994</v>
      </c>
      <c r="J2" s="17">
        <f>B2</f>
        <v>59.9</v>
      </c>
      <c r="K2" s="17"/>
      <c r="L2" s="17"/>
      <c r="M2" s="17"/>
      <c r="N2" s="17"/>
      <c r="O2" s="17">
        <f t="shared" ref="O2:O49" ca="1" si="7">MEDIAN($K$2:$K$9,$K$11:$K$26)</f>
        <v>2</v>
      </c>
      <c r="P2" s="17"/>
      <c r="Q2" s="17"/>
      <c r="R2" s="17"/>
    </row>
    <row r="3" spans="1:18" ht="14" customHeight="1" x14ac:dyDescent="0.3">
      <c r="A3" s="2">
        <v>1996</v>
      </c>
      <c r="B3" s="17">
        <v>64</v>
      </c>
      <c r="C3" s="17">
        <f t="shared" ca="1" si="0"/>
        <v>87.29</v>
      </c>
      <c r="D3" s="17">
        <f t="shared" ca="1" si="1"/>
        <v>85.193333333333328</v>
      </c>
      <c r="E3" s="17">
        <f t="shared" ca="1" si="2"/>
        <v>83.096666666666664</v>
      </c>
      <c r="F3" s="17">
        <f t="shared" si="3"/>
        <v>81</v>
      </c>
      <c r="G3" s="17">
        <f t="shared" ca="1" si="4"/>
        <v>78.903333333333336</v>
      </c>
      <c r="H3" s="17">
        <f t="shared" ca="1" si="5"/>
        <v>76.806666666666672</v>
      </c>
      <c r="I3" s="17">
        <f t="shared" ca="1" si="6"/>
        <v>74.709999999999994</v>
      </c>
      <c r="J3">
        <f t="shared" ref="J3:J49" ca="1" si="8">IF(ISBLANK(B3),OFFSET(J3,-1,0,1,1),B3)</f>
        <v>64</v>
      </c>
      <c r="K3" s="17">
        <f t="shared" ref="K3:K49" ca="1" si="9">IF(OR(OFFSET(K3,-1,-9,1,1)="",OFFSET(K3,0,-9,1,1)=""),"",IF(ISERROR(ABS(B3-OFFSET(K3,-1,-1,1,1))),"",ABS(B3-OFFSET(K3,-1,-1,1,1))))</f>
        <v>4.1000000000000014</v>
      </c>
      <c r="L3" s="17">
        <f t="shared" ref="L3:L49" ca="1" si="10">3.865*O3</f>
        <v>7.73</v>
      </c>
      <c r="M3" s="17">
        <f t="shared" ref="M3:M49" ca="1" si="11">(2/3)*(L3-O3)+O3</f>
        <v>5.82</v>
      </c>
      <c r="N3" s="17">
        <f t="shared" ref="N3:N49" ca="1" si="12">(1/3)*(L3-O3)+O3</f>
        <v>3.91</v>
      </c>
      <c r="O3" s="17">
        <f t="shared" ca="1" si="7"/>
        <v>2</v>
      </c>
      <c r="P3" s="17">
        <f t="shared" ref="P3:P49" ca="1" si="13">(MAX(O3-(1/3)*(L3-O3),0))</f>
        <v>8.9999999999999858E-2</v>
      </c>
      <c r="Q3" s="17">
        <f t="shared" ref="Q3:Q49" ca="1" si="14">MAX(O3-(2/3)*(L3-O3),0)</f>
        <v>0</v>
      </c>
      <c r="R3" s="17">
        <v>0</v>
      </c>
    </row>
    <row r="4" spans="1:18" ht="14" customHeight="1" x14ac:dyDescent="0.3">
      <c r="A4" s="2">
        <v>1997</v>
      </c>
      <c r="B4" s="17">
        <v>74</v>
      </c>
      <c r="C4" s="17">
        <f t="shared" ca="1" si="0"/>
        <v>87.29</v>
      </c>
      <c r="D4" s="17">
        <f t="shared" ca="1" si="1"/>
        <v>85.193333333333328</v>
      </c>
      <c r="E4" s="17">
        <f t="shared" ca="1" si="2"/>
        <v>83.096666666666664</v>
      </c>
      <c r="F4" s="17">
        <f t="shared" si="3"/>
        <v>81</v>
      </c>
      <c r="G4" s="17">
        <f t="shared" ca="1" si="4"/>
        <v>78.903333333333336</v>
      </c>
      <c r="H4" s="17">
        <f t="shared" ca="1" si="5"/>
        <v>76.806666666666672</v>
      </c>
      <c r="I4" s="17">
        <f t="shared" ca="1" si="6"/>
        <v>74.709999999999994</v>
      </c>
      <c r="J4">
        <f t="shared" ca="1" si="8"/>
        <v>74</v>
      </c>
      <c r="K4" s="17">
        <f t="shared" ca="1" si="9"/>
        <v>10</v>
      </c>
      <c r="L4" s="17">
        <f t="shared" ca="1" si="10"/>
        <v>7.73</v>
      </c>
      <c r="M4" s="17">
        <f t="shared" ca="1" si="11"/>
        <v>5.82</v>
      </c>
      <c r="N4" s="17">
        <f t="shared" ca="1" si="12"/>
        <v>3.91</v>
      </c>
      <c r="O4" s="17">
        <f t="shared" ca="1" si="7"/>
        <v>2</v>
      </c>
      <c r="P4" s="17">
        <f t="shared" ca="1" si="13"/>
        <v>8.9999999999999858E-2</v>
      </c>
      <c r="Q4" s="17">
        <f t="shared" ca="1" si="14"/>
        <v>0</v>
      </c>
      <c r="R4" s="17">
        <v>0</v>
      </c>
    </row>
    <row r="5" spans="1:18" ht="14" customHeight="1" x14ac:dyDescent="0.3">
      <c r="A5" s="2">
        <v>1998</v>
      </c>
      <c r="B5" s="17">
        <v>78.099999999999994</v>
      </c>
      <c r="C5" s="17">
        <f t="shared" ca="1" si="0"/>
        <v>87.29</v>
      </c>
      <c r="D5" s="17">
        <f t="shared" ca="1" si="1"/>
        <v>85.193333333333328</v>
      </c>
      <c r="E5" s="17">
        <f t="shared" ca="1" si="2"/>
        <v>83.096666666666664</v>
      </c>
      <c r="F5" s="17">
        <f t="shared" si="3"/>
        <v>81</v>
      </c>
      <c r="G5" s="17">
        <f t="shared" ca="1" si="4"/>
        <v>78.903333333333336</v>
      </c>
      <c r="H5" s="17">
        <f t="shared" ca="1" si="5"/>
        <v>76.806666666666672</v>
      </c>
      <c r="I5" s="17">
        <f t="shared" ca="1" si="6"/>
        <v>74.709999999999994</v>
      </c>
      <c r="J5">
        <f t="shared" ca="1" si="8"/>
        <v>78.099999999999994</v>
      </c>
      <c r="K5" s="17">
        <f t="shared" ca="1" si="9"/>
        <v>4.0999999999999943</v>
      </c>
      <c r="L5" s="17">
        <f t="shared" ca="1" si="10"/>
        <v>7.73</v>
      </c>
      <c r="M5" s="17">
        <f t="shared" ca="1" si="11"/>
        <v>5.82</v>
      </c>
      <c r="N5" s="17">
        <f t="shared" ca="1" si="12"/>
        <v>3.91</v>
      </c>
      <c r="O5" s="17">
        <f t="shared" ca="1" si="7"/>
        <v>2</v>
      </c>
      <c r="P5" s="17">
        <f t="shared" ca="1" si="13"/>
        <v>8.9999999999999858E-2</v>
      </c>
      <c r="Q5" s="17">
        <f t="shared" ca="1" si="14"/>
        <v>0</v>
      </c>
      <c r="R5" s="17">
        <v>0</v>
      </c>
    </row>
    <row r="6" spans="1:18" ht="14" customHeight="1" x14ac:dyDescent="0.3">
      <c r="A6" s="2">
        <v>1999</v>
      </c>
      <c r="B6" s="17">
        <v>78.2</v>
      </c>
      <c r="C6" s="17">
        <f t="shared" ca="1" si="0"/>
        <v>87.29</v>
      </c>
      <c r="D6" s="17">
        <f t="shared" ca="1" si="1"/>
        <v>85.193333333333328</v>
      </c>
      <c r="E6" s="17">
        <f t="shared" ca="1" si="2"/>
        <v>83.096666666666664</v>
      </c>
      <c r="F6" s="17">
        <f t="shared" si="3"/>
        <v>81</v>
      </c>
      <c r="G6" s="17">
        <f t="shared" ca="1" si="4"/>
        <v>78.903333333333336</v>
      </c>
      <c r="H6" s="17">
        <f t="shared" ca="1" si="5"/>
        <v>76.806666666666672</v>
      </c>
      <c r="I6" s="17">
        <f t="shared" ca="1" si="6"/>
        <v>74.709999999999994</v>
      </c>
      <c r="J6">
        <f t="shared" ca="1" si="8"/>
        <v>78.2</v>
      </c>
      <c r="K6" s="17">
        <f t="shared" ca="1" si="9"/>
        <v>0.10000000000000853</v>
      </c>
      <c r="L6" s="17">
        <f t="shared" ca="1" si="10"/>
        <v>7.73</v>
      </c>
      <c r="M6" s="17">
        <f t="shared" ca="1" si="11"/>
        <v>5.82</v>
      </c>
      <c r="N6" s="17">
        <f t="shared" ca="1" si="12"/>
        <v>3.91</v>
      </c>
      <c r="O6" s="17">
        <f t="shared" ca="1" si="7"/>
        <v>2</v>
      </c>
      <c r="P6" s="17">
        <f t="shared" ca="1" si="13"/>
        <v>8.9999999999999858E-2</v>
      </c>
      <c r="Q6" s="17">
        <f t="shared" ca="1" si="14"/>
        <v>0</v>
      </c>
      <c r="R6" s="17">
        <v>0</v>
      </c>
    </row>
    <row r="7" spans="1:18" ht="14" customHeight="1" x14ac:dyDescent="0.3">
      <c r="A7" s="2">
        <v>2000</v>
      </c>
      <c r="B7" s="17">
        <v>81.900000000000006</v>
      </c>
      <c r="C7" s="17">
        <f t="shared" ca="1" si="0"/>
        <v>87.29</v>
      </c>
      <c r="D7" s="17">
        <f t="shared" ca="1" si="1"/>
        <v>85.193333333333328</v>
      </c>
      <c r="E7" s="17">
        <f t="shared" ca="1" si="2"/>
        <v>83.096666666666664</v>
      </c>
      <c r="F7" s="17">
        <f t="shared" si="3"/>
        <v>81</v>
      </c>
      <c r="G7" s="17">
        <f t="shared" ca="1" si="4"/>
        <v>78.903333333333336</v>
      </c>
      <c r="H7" s="17">
        <f t="shared" ca="1" si="5"/>
        <v>76.806666666666672</v>
      </c>
      <c r="I7" s="17">
        <f t="shared" ca="1" si="6"/>
        <v>74.709999999999994</v>
      </c>
      <c r="J7">
        <f t="shared" ca="1" si="8"/>
        <v>81.900000000000006</v>
      </c>
      <c r="K7" s="17">
        <f t="shared" ca="1" si="9"/>
        <v>3.7000000000000028</v>
      </c>
      <c r="L7" s="17">
        <f t="shared" ca="1" si="10"/>
        <v>7.73</v>
      </c>
      <c r="M7" s="17">
        <f t="shared" ca="1" si="11"/>
        <v>5.82</v>
      </c>
      <c r="N7" s="17">
        <f t="shared" ca="1" si="12"/>
        <v>3.91</v>
      </c>
      <c r="O7" s="17">
        <f t="shared" ca="1" si="7"/>
        <v>2</v>
      </c>
      <c r="P7" s="17">
        <f t="shared" ca="1" si="13"/>
        <v>8.9999999999999858E-2</v>
      </c>
      <c r="Q7" s="17">
        <f t="shared" ca="1" si="14"/>
        <v>0</v>
      </c>
      <c r="R7" s="17">
        <v>0</v>
      </c>
    </row>
    <row r="8" spans="1:18" ht="14" customHeight="1" x14ac:dyDescent="0.3">
      <c r="A8" s="2">
        <v>2001</v>
      </c>
      <c r="B8" s="17">
        <v>84.9</v>
      </c>
      <c r="C8" s="17">
        <f t="shared" ca="1" si="0"/>
        <v>87.29</v>
      </c>
      <c r="D8" s="17">
        <f t="shared" ca="1" si="1"/>
        <v>85.193333333333328</v>
      </c>
      <c r="E8" s="17">
        <f t="shared" ca="1" si="2"/>
        <v>83.096666666666664</v>
      </c>
      <c r="F8" s="17">
        <f t="shared" si="3"/>
        <v>81</v>
      </c>
      <c r="G8" s="17">
        <f t="shared" ca="1" si="4"/>
        <v>78.903333333333336</v>
      </c>
      <c r="H8" s="17">
        <f t="shared" ca="1" si="5"/>
        <v>76.806666666666672</v>
      </c>
      <c r="I8" s="17">
        <f t="shared" ca="1" si="6"/>
        <v>74.709999999999994</v>
      </c>
      <c r="J8">
        <f t="shared" ca="1" si="8"/>
        <v>84.9</v>
      </c>
      <c r="K8" s="17">
        <f t="shared" ca="1" si="9"/>
        <v>3</v>
      </c>
      <c r="L8" s="17">
        <f t="shared" ca="1" si="10"/>
        <v>7.73</v>
      </c>
      <c r="M8" s="17">
        <f t="shared" ca="1" si="11"/>
        <v>5.82</v>
      </c>
      <c r="N8" s="17">
        <f t="shared" ca="1" si="12"/>
        <v>3.91</v>
      </c>
      <c r="O8" s="17">
        <f t="shared" ca="1" si="7"/>
        <v>2</v>
      </c>
      <c r="P8" s="17">
        <f t="shared" ca="1" si="13"/>
        <v>8.9999999999999858E-2</v>
      </c>
      <c r="Q8" s="17">
        <f t="shared" ca="1" si="14"/>
        <v>0</v>
      </c>
      <c r="R8" s="17">
        <v>0</v>
      </c>
    </row>
    <row r="9" spans="1:18" ht="14" customHeight="1" x14ac:dyDescent="0.3">
      <c r="A9" s="2">
        <v>2002</v>
      </c>
      <c r="B9" s="17">
        <v>89.2</v>
      </c>
      <c r="C9" s="17">
        <f t="shared" ca="1" si="0"/>
        <v>87.29</v>
      </c>
      <c r="D9" s="17">
        <f t="shared" ca="1" si="1"/>
        <v>85.193333333333328</v>
      </c>
      <c r="E9" s="17">
        <f t="shared" ca="1" si="2"/>
        <v>83.096666666666664</v>
      </c>
      <c r="F9" s="17">
        <f t="shared" si="3"/>
        <v>81</v>
      </c>
      <c r="G9" s="17">
        <f t="shared" ca="1" si="4"/>
        <v>78.903333333333336</v>
      </c>
      <c r="H9" s="17">
        <f t="shared" ca="1" si="5"/>
        <v>76.806666666666672</v>
      </c>
      <c r="I9" s="17">
        <f t="shared" ca="1" si="6"/>
        <v>74.709999999999994</v>
      </c>
      <c r="J9">
        <f t="shared" ca="1" si="8"/>
        <v>89.2</v>
      </c>
      <c r="K9" s="17">
        <f t="shared" ca="1" si="9"/>
        <v>4.2999999999999972</v>
      </c>
      <c r="L9" s="17">
        <f t="shared" ca="1" si="10"/>
        <v>7.73</v>
      </c>
      <c r="M9" s="17">
        <f t="shared" ca="1" si="11"/>
        <v>5.82</v>
      </c>
      <c r="N9" s="17">
        <f t="shared" ca="1" si="12"/>
        <v>3.91</v>
      </c>
      <c r="O9" s="17">
        <f t="shared" ca="1" si="7"/>
        <v>2</v>
      </c>
      <c r="P9" s="17">
        <f t="shared" ca="1" si="13"/>
        <v>8.9999999999999858E-2</v>
      </c>
      <c r="Q9" s="17">
        <f t="shared" ca="1" si="14"/>
        <v>0</v>
      </c>
      <c r="R9" s="17">
        <v>0</v>
      </c>
    </row>
    <row r="10" spans="1:18" ht="14" customHeight="1" x14ac:dyDescent="0.3">
      <c r="A10" s="2">
        <v>2003</v>
      </c>
      <c r="B10" s="17">
        <v>72.599999999999994</v>
      </c>
      <c r="C10" s="17">
        <f t="shared" ca="1" si="0"/>
        <v>87.29</v>
      </c>
      <c r="D10" s="17">
        <f t="shared" ca="1" si="1"/>
        <v>85.193333333333328</v>
      </c>
      <c r="E10" s="17">
        <f t="shared" ca="1" si="2"/>
        <v>83.096666666666664</v>
      </c>
      <c r="F10" s="17">
        <f t="shared" si="3"/>
        <v>81</v>
      </c>
      <c r="G10" s="17">
        <f t="shared" ca="1" si="4"/>
        <v>78.903333333333336</v>
      </c>
      <c r="H10" s="17">
        <f t="shared" ca="1" si="5"/>
        <v>76.806666666666672</v>
      </c>
      <c r="I10" s="17">
        <f t="shared" ca="1" si="6"/>
        <v>74.709999999999994</v>
      </c>
      <c r="J10">
        <f t="shared" ca="1" si="8"/>
        <v>72.599999999999994</v>
      </c>
      <c r="K10" s="17">
        <f t="shared" ca="1" si="9"/>
        <v>16.600000000000009</v>
      </c>
      <c r="L10" s="17">
        <f t="shared" ca="1" si="10"/>
        <v>7.73</v>
      </c>
      <c r="M10" s="17">
        <f t="shared" ca="1" si="11"/>
        <v>5.82</v>
      </c>
      <c r="N10" s="17">
        <f t="shared" ca="1" si="12"/>
        <v>3.91</v>
      </c>
      <c r="O10" s="17">
        <f t="shared" ca="1" si="7"/>
        <v>2</v>
      </c>
      <c r="P10" s="17">
        <f t="shared" ca="1" si="13"/>
        <v>8.9999999999999858E-2</v>
      </c>
      <c r="Q10" s="17">
        <f t="shared" ca="1" si="14"/>
        <v>0</v>
      </c>
      <c r="R10" s="17">
        <v>0</v>
      </c>
    </row>
    <row r="11" spans="1:18" ht="14" customHeight="1" x14ac:dyDescent="0.3">
      <c r="A11" s="2">
        <v>2004</v>
      </c>
      <c r="B11" s="17">
        <v>78</v>
      </c>
      <c r="C11" s="17">
        <f t="shared" ca="1" si="0"/>
        <v>87.29</v>
      </c>
      <c r="D11" s="17">
        <f t="shared" ca="1" si="1"/>
        <v>85.193333333333328</v>
      </c>
      <c r="E11" s="17">
        <f t="shared" ca="1" si="2"/>
        <v>83.096666666666664</v>
      </c>
      <c r="F11" s="17">
        <f t="shared" si="3"/>
        <v>81</v>
      </c>
      <c r="G11" s="17">
        <f t="shared" ca="1" si="4"/>
        <v>78.903333333333336</v>
      </c>
      <c r="H11" s="17">
        <f t="shared" ca="1" si="5"/>
        <v>76.806666666666672</v>
      </c>
      <c r="I11" s="17">
        <f t="shared" ca="1" si="6"/>
        <v>74.709999999999994</v>
      </c>
      <c r="J11">
        <f t="shared" ca="1" si="8"/>
        <v>78</v>
      </c>
      <c r="K11" s="17">
        <f t="shared" ca="1" si="9"/>
        <v>5.4000000000000057</v>
      </c>
      <c r="L11" s="17">
        <f t="shared" ca="1" si="10"/>
        <v>7.73</v>
      </c>
      <c r="M11" s="17">
        <f t="shared" ca="1" si="11"/>
        <v>5.82</v>
      </c>
      <c r="N11" s="17">
        <f t="shared" ca="1" si="12"/>
        <v>3.91</v>
      </c>
      <c r="O11" s="17">
        <f t="shared" ca="1" si="7"/>
        <v>2</v>
      </c>
      <c r="P11" s="17">
        <f t="shared" ca="1" si="13"/>
        <v>8.9999999999999858E-2</v>
      </c>
      <c r="Q11" s="17">
        <f t="shared" ca="1" si="14"/>
        <v>0</v>
      </c>
      <c r="R11" s="17">
        <v>0</v>
      </c>
    </row>
    <row r="12" spans="1:18" ht="14" customHeight="1" x14ac:dyDescent="0.3">
      <c r="A12" s="2">
        <v>2005</v>
      </c>
      <c r="B12" s="17">
        <v>71</v>
      </c>
      <c r="C12" s="17">
        <f t="shared" ca="1" si="0"/>
        <v>87.29</v>
      </c>
      <c r="D12" s="17">
        <f t="shared" ca="1" si="1"/>
        <v>85.193333333333328</v>
      </c>
      <c r="E12" s="17">
        <f t="shared" ca="1" si="2"/>
        <v>83.096666666666664</v>
      </c>
      <c r="F12" s="17">
        <f t="shared" si="3"/>
        <v>81</v>
      </c>
      <c r="G12" s="17">
        <f t="shared" ca="1" si="4"/>
        <v>78.903333333333336</v>
      </c>
      <c r="H12" s="17">
        <f t="shared" ca="1" si="5"/>
        <v>76.806666666666672</v>
      </c>
      <c r="I12" s="17">
        <f t="shared" ca="1" si="6"/>
        <v>74.709999999999994</v>
      </c>
      <c r="J12">
        <f t="shared" ca="1" si="8"/>
        <v>71</v>
      </c>
      <c r="K12" s="17">
        <f t="shared" ca="1" si="9"/>
        <v>7</v>
      </c>
      <c r="L12" s="17">
        <f t="shared" ca="1" si="10"/>
        <v>7.73</v>
      </c>
      <c r="M12" s="17">
        <f t="shared" ca="1" si="11"/>
        <v>5.82</v>
      </c>
      <c r="N12" s="17">
        <f t="shared" ca="1" si="12"/>
        <v>3.91</v>
      </c>
      <c r="O12" s="17">
        <f t="shared" ca="1" si="7"/>
        <v>2</v>
      </c>
      <c r="P12" s="17">
        <f t="shared" ca="1" si="13"/>
        <v>8.9999999999999858E-2</v>
      </c>
      <c r="Q12" s="17">
        <f t="shared" ca="1" si="14"/>
        <v>0</v>
      </c>
      <c r="R12" s="17">
        <v>0</v>
      </c>
    </row>
    <row r="13" spans="1:18" ht="14" customHeight="1" x14ac:dyDescent="0.3">
      <c r="A13" s="2">
        <v>2006</v>
      </c>
      <c r="B13" s="17">
        <v>77</v>
      </c>
      <c r="C13" s="17">
        <f t="shared" ca="1" si="0"/>
        <v>87.29</v>
      </c>
      <c r="D13" s="17">
        <f t="shared" ca="1" si="1"/>
        <v>85.193333333333328</v>
      </c>
      <c r="E13" s="17">
        <f t="shared" ca="1" si="2"/>
        <v>83.096666666666664</v>
      </c>
      <c r="F13" s="17">
        <f t="shared" si="3"/>
        <v>81</v>
      </c>
      <c r="G13" s="17">
        <f t="shared" ca="1" si="4"/>
        <v>78.903333333333336</v>
      </c>
      <c r="H13" s="17">
        <f t="shared" ca="1" si="5"/>
        <v>76.806666666666672</v>
      </c>
      <c r="I13" s="17">
        <f t="shared" ca="1" si="6"/>
        <v>74.709999999999994</v>
      </c>
      <c r="J13">
        <f t="shared" ca="1" si="8"/>
        <v>77</v>
      </c>
      <c r="K13" s="17">
        <f t="shared" ca="1" si="9"/>
        <v>6</v>
      </c>
      <c r="L13" s="17">
        <f t="shared" ca="1" si="10"/>
        <v>7.73</v>
      </c>
      <c r="M13" s="17">
        <f t="shared" ca="1" si="11"/>
        <v>5.82</v>
      </c>
      <c r="N13" s="17">
        <f t="shared" ca="1" si="12"/>
        <v>3.91</v>
      </c>
      <c r="O13" s="17">
        <f t="shared" ca="1" si="7"/>
        <v>2</v>
      </c>
      <c r="P13" s="17">
        <f t="shared" ca="1" si="13"/>
        <v>8.9999999999999858E-2</v>
      </c>
      <c r="Q13" s="17">
        <f t="shared" ca="1" si="14"/>
        <v>0</v>
      </c>
      <c r="R13" s="17">
        <v>0</v>
      </c>
    </row>
    <row r="14" spans="1:18" ht="14" customHeight="1" x14ac:dyDescent="0.3">
      <c r="A14" s="2">
        <v>2007</v>
      </c>
      <c r="B14" s="17">
        <v>79</v>
      </c>
      <c r="C14" s="17">
        <f t="shared" ca="1" si="0"/>
        <v>87.29</v>
      </c>
      <c r="D14" s="17">
        <f t="shared" ca="1" si="1"/>
        <v>85.193333333333328</v>
      </c>
      <c r="E14" s="17">
        <f t="shared" ca="1" si="2"/>
        <v>83.096666666666664</v>
      </c>
      <c r="F14" s="17">
        <f t="shared" si="3"/>
        <v>81</v>
      </c>
      <c r="G14" s="17">
        <f t="shared" ca="1" si="4"/>
        <v>78.903333333333336</v>
      </c>
      <c r="H14" s="17">
        <f t="shared" ca="1" si="5"/>
        <v>76.806666666666672</v>
      </c>
      <c r="I14" s="17">
        <f t="shared" ca="1" si="6"/>
        <v>74.709999999999994</v>
      </c>
      <c r="J14">
        <f t="shared" ca="1" si="8"/>
        <v>79</v>
      </c>
      <c r="K14" s="17">
        <f t="shared" ca="1" si="9"/>
        <v>2</v>
      </c>
      <c r="L14" s="17">
        <f t="shared" ca="1" si="10"/>
        <v>7.73</v>
      </c>
      <c r="M14" s="17">
        <f t="shared" ca="1" si="11"/>
        <v>5.82</v>
      </c>
      <c r="N14" s="17">
        <f t="shared" ca="1" si="12"/>
        <v>3.91</v>
      </c>
      <c r="O14" s="17">
        <f t="shared" ca="1" si="7"/>
        <v>2</v>
      </c>
      <c r="P14" s="17">
        <f t="shared" ca="1" si="13"/>
        <v>8.9999999999999858E-2</v>
      </c>
      <c r="Q14" s="17">
        <f t="shared" ca="1" si="14"/>
        <v>0</v>
      </c>
      <c r="R14" s="17">
        <v>0</v>
      </c>
    </row>
    <row r="15" spans="1:18" ht="14" customHeight="1" x14ac:dyDescent="0.3">
      <c r="A15" s="2">
        <v>2008</v>
      </c>
      <c r="B15" s="17">
        <v>79</v>
      </c>
      <c r="C15" s="17">
        <f t="shared" ca="1" si="0"/>
        <v>87.29</v>
      </c>
      <c r="D15" s="17">
        <f t="shared" ca="1" si="1"/>
        <v>85.193333333333328</v>
      </c>
      <c r="E15" s="17">
        <f t="shared" ca="1" si="2"/>
        <v>83.096666666666664</v>
      </c>
      <c r="F15" s="17">
        <f t="shared" si="3"/>
        <v>81</v>
      </c>
      <c r="G15" s="17">
        <f t="shared" ca="1" si="4"/>
        <v>78.903333333333336</v>
      </c>
      <c r="H15" s="17">
        <f t="shared" ca="1" si="5"/>
        <v>76.806666666666672</v>
      </c>
      <c r="I15" s="17">
        <f t="shared" ca="1" si="6"/>
        <v>74.709999999999994</v>
      </c>
      <c r="J15">
        <f t="shared" ca="1" si="8"/>
        <v>79</v>
      </c>
      <c r="K15" s="17">
        <f t="shared" ca="1" si="9"/>
        <v>0</v>
      </c>
      <c r="L15" s="17">
        <f t="shared" ca="1" si="10"/>
        <v>7.73</v>
      </c>
      <c r="M15" s="17">
        <f t="shared" ca="1" si="11"/>
        <v>5.82</v>
      </c>
      <c r="N15" s="17">
        <f t="shared" ca="1" si="12"/>
        <v>3.91</v>
      </c>
      <c r="O15" s="17">
        <f t="shared" ca="1" si="7"/>
        <v>2</v>
      </c>
      <c r="P15" s="17">
        <f t="shared" ca="1" si="13"/>
        <v>8.9999999999999858E-2</v>
      </c>
      <c r="Q15" s="17">
        <f t="shared" ca="1" si="14"/>
        <v>0</v>
      </c>
      <c r="R15" s="17">
        <v>0</v>
      </c>
    </row>
    <row r="16" spans="1:18" ht="14" customHeight="1" x14ac:dyDescent="0.3">
      <c r="A16" s="2">
        <v>2009</v>
      </c>
      <c r="B16" s="17">
        <v>81</v>
      </c>
      <c r="C16" s="17">
        <f t="shared" ca="1" si="0"/>
        <v>87.29</v>
      </c>
      <c r="D16" s="17">
        <f t="shared" ca="1" si="1"/>
        <v>85.193333333333328</v>
      </c>
      <c r="E16" s="17">
        <f t="shared" ca="1" si="2"/>
        <v>83.096666666666664</v>
      </c>
      <c r="F16" s="17">
        <f t="shared" si="3"/>
        <v>81</v>
      </c>
      <c r="G16" s="17">
        <f t="shared" ca="1" si="4"/>
        <v>78.903333333333336</v>
      </c>
      <c r="H16" s="17">
        <f t="shared" ca="1" si="5"/>
        <v>76.806666666666672</v>
      </c>
      <c r="I16" s="17">
        <f t="shared" ca="1" si="6"/>
        <v>74.709999999999994</v>
      </c>
      <c r="J16">
        <f t="shared" ca="1" si="8"/>
        <v>81</v>
      </c>
      <c r="K16" s="17">
        <f t="shared" ca="1" si="9"/>
        <v>2</v>
      </c>
      <c r="L16" s="17">
        <f t="shared" ca="1" si="10"/>
        <v>7.73</v>
      </c>
      <c r="M16" s="17">
        <f t="shared" ca="1" si="11"/>
        <v>5.82</v>
      </c>
      <c r="N16" s="17">
        <f t="shared" ca="1" si="12"/>
        <v>3.91</v>
      </c>
      <c r="O16" s="17">
        <f t="shared" ca="1" si="7"/>
        <v>2</v>
      </c>
      <c r="P16" s="17">
        <f t="shared" ca="1" si="13"/>
        <v>8.9999999999999858E-2</v>
      </c>
      <c r="Q16" s="17">
        <f t="shared" ca="1" si="14"/>
        <v>0</v>
      </c>
      <c r="R16" s="17">
        <v>0</v>
      </c>
    </row>
    <row r="17" spans="1:18" ht="14" customHeight="1" x14ac:dyDescent="0.3">
      <c r="A17" s="2">
        <v>2010</v>
      </c>
      <c r="B17" s="17">
        <v>82</v>
      </c>
      <c r="C17" s="17">
        <f t="shared" ca="1" si="0"/>
        <v>87.29</v>
      </c>
      <c r="D17" s="17">
        <f t="shared" ca="1" si="1"/>
        <v>85.193333333333328</v>
      </c>
      <c r="E17" s="17">
        <f t="shared" ca="1" si="2"/>
        <v>83.096666666666664</v>
      </c>
      <c r="F17" s="17">
        <f t="shared" si="3"/>
        <v>81</v>
      </c>
      <c r="G17" s="17">
        <f t="shared" ca="1" si="4"/>
        <v>78.903333333333336</v>
      </c>
      <c r="H17" s="17">
        <f t="shared" ca="1" si="5"/>
        <v>76.806666666666672</v>
      </c>
      <c r="I17" s="17">
        <f t="shared" ca="1" si="6"/>
        <v>74.709999999999994</v>
      </c>
      <c r="J17">
        <f t="shared" ca="1" si="8"/>
        <v>82</v>
      </c>
      <c r="K17" s="17">
        <f t="shared" ca="1" si="9"/>
        <v>1</v>
      </c>
      <c r="L17" s="17">
        <f t="shared" ca="1" si="10"/>
        <v>7.73</v>
      </c>
      <c r="M17" s="17">
        <f t="shared" ca="1" si="11"/>
        <v>5.82</v>
      </c>
      <c r="N17" s="17">
        <f t="shared" ca="1" si="12"/>
        <v>3.91</v>
      </c>
      <c r="O17" s="17">
        <f t="shared" ca="1" si="7"/>
        <v>2</v>
      </c>
      <c r="P17" s="17">
        <f t="shared" ca="1" si="13"/>
        <v>8.9999999999999858E-2</v>
      </c>
      <c r="Q17" s="17">
        <f t="shared" ca="1" si="14"/>
        <v>0</v>
      </c>
      <c r="R17" s="17">
        <v>0</v>
      </c>
    </row>
    <row r="18" spans="1:18" ht="14" customHeight="1" x14ac:dyDescent="0.3">
      <c r="A18" s="2">
        <v>2011</v>
      </c>
      <c r="B18" s="17">
        <v>82</v>
      </c>
      <c r="C18" s="17">
        <f t="shared" ca="1" si="0"/>
        <v>87.29</v>
      </c>
      <c r="D18" s="17">
        <f t="shared" ca="1" si="1"/>
        <v>85.193333333333328</v>
      </c>
      <c r="E18" s="17">
        <f t="shared" ca="1" si="2"/>
        <v>83.096666666666664</v>
      </c>
      <c r="F18" s="17">
        <f t="shared" si="3"/>
        <v>81</v>
      </c>
      <c r="G18" s="17">
        <f t="shared" ca="1" si="4"/>
        <v>78.903333333333336</v>
      </c>
      <c r="H18" s="17">
        <f t="shared" ca="1" si="5"/>
        <v>76.806666666666672</v>
      </c>
      <c r="I18" s="17">
        <f t="shared" ca="1" si="6"/>
        <v>74.709999999999994</v>
      </c>
      <c r="J18">
        <f t="shared" ca="1" si="8"/>
        <v>82</v>
      </c>
      <c r="K18" s="17">
        <f t="shared" ca="1" si="9"/>
        <v>0</v>
      </c>
      <c r="L18" s="17">
        <f t="shared" ca="1" si="10"/>
        <v>7.73</v>
      </c>
      <c r="M18" s="17">
        <f t="shared" ca="1" si="11"/>
        <v>5.82</v>
      </c>
      <c r="N18" s="17">
        <f t="shared" ca="1" si="12"/>
        <v>3.91</v>
      </c>
      <c r="O18" s="17">
        <f t="shared" ca="1" si="7"/>
        <v>2</v>
      </c>
      <c r="P18" s="17">
        <f t="shared" ca="1" si="13"/>
        <v>8.9999999999999858E-2</v>
      </c>
      <c r="Q18" s="17">
        <f t="shared" ca="1" si="14"/>
        <v>0</v>
      </c>
      <c r="R18" s="17">
        <v>0</v>
      </c>
    </row>
    <row r="19" spans="1:18" ht="14" customHeight="1" x14ac:dyDescent="0.3">
      <c r="A19" s="2">
        <v>2012</v>
      </c>
      <c r="B19" s="17">
        <v>84</v>
      </c>
      <c r="C19" s="17">
        <f t="shared" ca="1" si="0"/>
        <v>87.29</v>
      </c>
      <c r="D19" s="17">
        <f t="shared" ca="1" si="1"/>
        <v>85.193333333333328</v>
      </c>
      <c r="E19" s="17">
        <f t="shared" ca="1" si="2"/>
        <v>83.096666666666664</v>
      </c>
      <c r="F19" s="17">
        <f t="shared" si="3"/>
        <v>81</v>
      </c>
      <c r="G19" s="17">
        <f t="shared" ca="1" si="4"/>
        <v>78.903333333333336</v>
      </c>
      <c r="H19" s="17">
        <f t="shared" ca="1" si="5"/>
        <v>76.806666666666672</v>
      </c>
      <c r="I19" s="17">
        <f t="shared" ca="1" si="6"/>
        <v>74.709999999999994</v>
      </c>
      <c r="J19">
        <f t="shared" ca="1" si="8"/>
        <v>84</v>
      </c>
      <c r="K19" s="17">
        <f t="shared" ca="1" si="9"/>
        <v>2</v>
      </c>
      <c r="L19" s="17">
        <f t="shared" ca="1" si="10"/>
        <v>7.73</v>
      </c>
      <c r="M19" s="17">
        <f t="shared" ca="1" si="11"/>
        <v>5.82</v>
      </c>
      <c r="N19" s="17">
        <f t="shared" ca="1" si="12"/>
        <v>3.91</v>
      </c>
      <c r="O19" s="17">
        <f t="shared" ca="1" si="7"/>
        <v>2</v>
      </c>
      <c r="P19" s="17">
        <f t="shared" ca="1" si="13"/>
        <v>8.9999999999999858E-2</v>
      </c>
      <c r="Q19" s="17">
        <f t="shared" ca="1" si="14"/>
        <v>0</v>
      </c>
      <c r="R19" s="17">
        <v>0</v>
      </c>
    </row>
    <row r="20" spans="1:18" ht="14" customHeight="1" x14ac:dyDescent="0.3">
      <c r="A20" s="2">
        <v>2013</v>
      </c>
      <c r="B20" s="17">
        <v>83</v>
      </c>
      <c r="C20" s="17">
        <f t="shared" ca="1" si="0"/>
        <v>87.29</v>
      </c>
      <c r="D20" s="17">
        <f t="shared" ca="1" si="1"/>
        <v>85.193333333333328</v>
      </c>
      <c r="E20" s="17">
        <f t="shared" ca="1" si="2"/>
        <v>83.096666666666664</v>
      </c>
      <c r="F20" s="17">
        <f t="shared" si="3"/>
        <v>81</v>
      </c>
      <c r="G20" s="17">
        <f t="shared" ca="1" si="4"/>
        <v>78.903333333333336</v>
      </c>
      <c r="H20" s="17">
        <f t="shared" ca="1" si="5"/>
        <v>76.806666666666672</v>
      </c>
      <c r="I20" s="17">
        <f t="shared" ca="1" si="6"/>
        <v>74.709999999999994</v>
      </c>
      <c r="J20">
        <f t="shared" ca="1" si="8"/>
        <v>83</v>
      </c>
      <c r="K20" s="17">
        <f t="shared" ca="1" si="9"/>
        <v>1</v>
      </c>
      <c r="L20" s="17">
        <f t="shared" ca="1" si="10"/>
        <v>7.73</v>
      </c>
      <c r="M20" s="17">
        <f t="shared" ca="1" si="11"/>
        <v>5.82</v>
      </c>
      <c r="N20" s="17">
        <f t="shared" ca="1" si="12"/>
        <v>3.91</v>
      </c>
      <c r="O20" s="17">
        <f t="shared" ca="1" si="7"/>
        <v>2</v>
      </c>
      <c r="P20" s="17">
        <f t="shared" ca="1" si="13"/>
        <v>8.9999999999999858E-2</v>
      </c>
      <c r="Q20" s="17">
        <f t="shared" ca="1" si="14"/>
        <v>0</v>
      </c>
      <c r="R20" s="17">
        <v>0</v>
      </c>
    </row>
    <row r="21" spans="1:18" ht="14" customHeight="1" x14ac:dyDescent="0.3">
      <c r="A21" s="2">
        <v>2014</v>
      </c>
      <c r="B21" s="17">
        <v>84</v>
      </c>
      <c r="C21" s="17">
        <f t="shared" ca="1" si="0"/>
        <v>87.29</v>
      </c>
      <c r="D21" s="17">
        <f t="shared" ca="1" si="1"/>
        <v>85.193333333333328</v>
      </c>
      <c r="E21" s="17">
        <f t="shared" ca="1" si="2"/>
        <v>83.096666666666664</v>
      </c>
      <c r="F21" s="17">
        <f t="shared" si="3"/>
        <v>81</v>
      </c>
      <c r="G21" s="17">
        <f t="shared" ca="1" si="4"/>
        <v>78.903333333333336</v>
      </c>
      <c r="H21" s="17">
        <f t="shared" ca="1" si="5"/>
        <v>76.806666666666672</v>
      </c>
      <c r="I21" s="17">
        <f t="shared" ca="1" si="6"/>
        <v>74.709999999999994</v>
      </c>
      <c r="J21">
        <f t="shared" ca="1" si="8"/>
        <v>84</v>
      </c>
      <c r="K21" s="17">
        <f t="shared" ca="1" si="9"/>
        <v>1</v>
      </c>
      <c r="L21" s="17">
        <f t="shared" ca="1" si="10"/>
        <v>7.73</v>
      </c>
      <c r="M21" s="17">
        <f t="shared" ca="1" si="11"/>
        <v>5.82</v>
      </c>
      <c r="N21" s="17">
        <f t="shared" ca="1" si="12"/>
        <v>3.91</v>
      </c>
      <c r="O21" s="17">
        <f t="shared" ca="1" si="7"/>
        <v>2</v>
      </c>
      <c r="P21" s="17">
        <f t="shared" ca="1" si="13"/>
        <v>8.9999999999999858E-2</v>
      </c>
      <c r="Q21" s="17">
        <f t="shared" ca="1" si="14"/>
        <v>0</v>
      </c>
      <c r="R21" s="17">
        <v>0</v>
      </c>
    </row>
    <row r="22" spans="1:18" ht="14" customHeight="1" x14ac:dyDescent="0.3">
      <c r="A22" s="2">
        <v>2015</v>
      </c>
      <c r="B22" s="17">
        <v>84</v>
      </c>
      <c r="C22" s="17">
        <f t="shared" ca="1" si="0"/>
        <v>87.29</v>
      </c>
      <c r="D22" s="17">
        <f t="shared" ca="1" si="1"/>
        <v>85.193333333333328</v>
      </c>
      <c r="E22" s="17">
        <f t="shared" ca="1" si="2"/>
        <v>83.096666666666664</v>
      </c>
      <c r="F22" s="17">
        <f t="shared" si="3"/>
        <v>81</v>
      </c>
      <c r="G22" s="17">
        <f t="shared" ca="1" si="4"/>
        <v>78.903333333333336</v>
      </c>
      <c r="H22" s="17">
        <f t="shared" ca="1" si="5"/>
        <v>76.806666666666672</v>
      </c>
      <c r="I22" s="17">
        <f t="shared" ca="1" si="6"/>
        <v>74.709999999999994</v>
      </c>
      <c r="J22">
        <f t="shared" ca="1" si="8"/>
        <v>84</v>
      </c>
      <c r="K22" s="17">
        <f t="shared" ca="1" si="9"/>
        <v>0</v>
      </c>
      <c r="L22" s="17">
        <f t="shared" ca="1" si="10"/>
        <v>7.73</v>
      </c>
      <c r="M22" s="17">
        <f t="shared" ca="1" si="11"/>
        <v>5.82</v>
      </c>
      <c r="N22" s="17">
        <f t="shared" ca="1" si="12"/>
        <v>3.91</v>
      </c>
      <c r="O22" s="17">
        <f t="shared" ca="1" si="7"/>
        <v>2</v>
      </c>
      <c r="P22" s="17">
        <f t="shared" ca="1" si="13"/>
        <v>8.9999999999999858E-2</v>
      </c>
      <c r="Q22" s="17">
        <f t="shared" ca="1" si="14"/>
        <v>0</v>
      </c>
      <c r="R22" s="17">
        <v>0</v>
      </c>
    </row>
    <row r="23" spans="1:18" ht="14" customHeight="1" x14ac:dyDescent="0.3">
      <c r="A23" s="2">
        <v>2016</v>
      </c>
      <c r="B23" s="17">
        <v>82</v>
      </c>
      <c r="C23" s="17">
        <f t="shared" ca="1" si="0"/>
        <v>87.29</v>
      </c>
      <c r="D23" s="17">
        <f t="shared" ca="1" si="1"/>
        <v>85.193333333333328</v>
      </c>
      <c r="E23" s="17">
        <f t="shared" ca="1" si="2"/>
        <v>83.096666666666664</v>
      </c>
      <c r="F23" s="17">
        <f t="shared" si="3"/>
        <v>81</v>
      </c>
      <c r="G23" s="17">
        <f t="shared" ca="1" si="4"/>
        <v>78.903333333333336</v>
      </c>
      <c r="H23" s="17">
        <f t="shared" ca="1" si="5"/>
        <v>76.806666666666672</v>
      </c>
      <c r="I23" s="17">
        <f t="shared" ca="1" si="6"/>
        <v>74.709999999999994</v>
      </c>
      <c r="J23">
        <f t="shared" ca="1" si="8"/>
        <v>82</v>
      </c>
      <c r="K23" s="17">
        <f t="shared" ca="1" si="9"/>
        <v>2</v>
      </c>
      <c r="L23" s="17">
        <f t="shared" ca="1" si="10"/>
        <v>7.73</v>
      </c>
      <c r="M23" s="17">
        <f t="shared" ca="1" si="11"/>
        <v>5.82</v>
      </c>
      <c r="N23" s="17">
        <f t="shared" ca="1" si="12"/>
        <v>3.91</v>
      </c>
      <c r="O23" s="17">
        <f t="shared" ca="1" si="7"/>
        <v>2</v>
      </c>
      <c r="P23" s="17">
        <f t="shared" ca="1" si="13"/>
        <v>8.9999999999999858E-2</v>
      </c>
      <c r="Q23" s="17">
        <f t="shared" ca="1" si="14"/>
        <v>0</v>
      </c>
      <c r="R23" s="17">
        <v>0</v>
      </c>
    </row>
    <row r="24" spans="1:18" ht="14" customHeight="1" x14ac:dyDescent="0.3">
      <c r="A24" s="2">
        <v>2017</v>
      </c>
      <c r="B24" s="17">
        <v>83</v>
      </c>
      <c r="C24" s="17">
        <f t="shared" ca="1" si="0"/>
        <v>87.29</v>
      </c>
      <c r="D24" s="17">
        <f t="shared" ca="1" si="1"/>
        <v>85.193333333333328</v>
      </c>
      <c r="E24" s="17">
        <f t="shared" ca="1" si="2"/>
        <v>83.096666666666664</v>
      </c>
      <c r="F24" s="17">
        <f t="shared" si="3"/>
        <v>81</v>
      </c>
      <c r="G24" s="17">
        <f t="shared" ca="1" si="4"/>
        <v>78.903333333333336</v>
      </c>
      <c r="H24" s="17">
        <f t="shared" ca="1" si="5"/>
        <v>76.806666666666672</v>
      </c>
      <c r="I24" s="17">
        <f t="shared" ca="1" si="6"/>
        <v>74.709999999999994</v>
      </c>
      <c r="J24">
        <f t="shared" ca="1" si="8"/>
        <v>83</v>
      </c>
      <c r="K24" s="17">
        <f t="shared" ca="1" si="9"/>
        <v>1</v>
      </c>
      <c r="L24" s="17">
        <f t="shared" ca="1" si="10"/>
        <v>7.73</v>
      </c>
      <c r="M24" s="17">
        <f t="shared" ca="1" si="11"/>
        <v>5.82</v>
      </c>
      <c r="N24" s="17">
        <f t="shared" ca="1" si="12"/>
        <v>3.91</v>
      </c>
      <c r="O24" s="17">
        <f t="shared" ca="1" si="7"/>
        <v>2</v>
      </c>
      <c r="P24" s="17">
        <f t="shared" ca="1" si="13"/>
        <v>8.9999999999999858E-2</v>
      </c>
      <c r="Q24" s="17">
        <f t="shared" ca="1" si="14"/>
        <v>0</v>
      </c>
      <c r="R24" s="17">
        <v>0</v>
      </c>
    </row>
    <row r="25" spans="1:18" ht="14" customHeight="1" x14ac:dyDescent="0.3">
      <c r="A25" s="2">
        <v>2018</v>
      </c>
      <c r="B25" s="17">
        <v>84</v>
      </c>
      <c r="C25" s="17">
        <f t="shared" ca="1" si="0"/>
        <v>87.29</v>
      </c>
      <c r="D25" s="17">
        <f t="shared" ca="1" si="1"/>
        <v>85.193333333333328</v>
      </c>
      <c r="E25" s="17">
        <f t="shared" ca="1" si="2"/>
        <v>83.096666666666664</v>
      </c>
      <c r="F25" s="17">
        <f t="shared" si="3"/>
        <v>81</v>
      </c>
      <c r="G25" s="17">
        <f t="shared" ca="1" si="4"/>
        <v>78.903333333333336</v>
      </c>
      <c r="H25" s="17">
        <f t="shared" ca="1" si="5"/>
        <v>76.806666666666672</v>
      </c>
      <c r="I25" s="17">
        <f t="shared" ca="1" si="6"/>
        <v>74.709999999999994</v>
      </c>
      <c r="J25">
        <f t="shared" ca="1" si="8"/>
        <v>84</v>
      </c>
      <c r="K25" s="17">
        <f t="shared" ca="1" si="9"/>
        <v>1</v>
      </c>
      <c r="L25" s="17">
        <f t="shared" ca="1" si="10"/>
        <v>7.73</v>
      </c>
      <c r="M25" s="17">
        <f t="shared" ca="1" si="11"/>
        <v>5.82</v>
      </c>
      <c r="N25" s="17">
        <f t="shared" ca="1" si="12"/>
        <v>3.91</v>
      </c>
      <c r="O25" s="17">
        <f t="shared" ca="1" si="7"/>
        <v>2</v>
      </c>
      <c r="P25" s="17">
        <f t="shared" ca="1" si="13"/>
        <v>8.9999999999999858E-2</v>
      </c>
      <c r="Q25" s="17">
        <f t="shared" ca="1" si="14"/>
        <v>0</v>
      </c>
      <c r="R25" s="17">
        <v>0</v>
      </c>
    </row>
    <row r="26" spans="1:18" ht="14" customHeight="1" x14ac:dyDescent="0.3">
      <c r="A26" s="2">
        <v>2019</v>
      </c>
      <c r="B26" s="17">
        <v>84</v>
      </c>
      <c r="C26" s="17">
        <f t="shared" ca="1" si="0"/>
        <v>87.29</v>
      </c>
      <c r="D26" s="17">
        <f t="shared" ca="1" si="1"/>
        <v>85.193333333333328</v>
      </c>
      <c r="E26" s="17">
        <f t="shared" ca="1" si="2"/>
        <v>83.096666666666664</v>
      </c>
      <c r="F26" s="17">
        <f t="shared" si="3"/>
        <v>81</v>
      </c>
      <c r="G26" s="17">
        <f t="shared" ca="1" si="4"/>
        <v>78.903333333333336</v>
      </c>
      <c r="H26" s="17">
        <f t="shared" ca="1" si="5"/>
        <v>76.806666666666672</v>
      </c>
      <c r="I26" s="17">
        <f t="shared" ca="1" si="6"/>
        <v>74.709999999999994</v>
      </c>
      <c r="J26">
        <f t="shared" ca="1" si="8"/>
        <v>84</v>
      </c>
      <c r="K26" s="17">
        <f t="shared" ca="1" si="9"/>
        <v>0</v>
      </c>
      <c r="L26" s="17">
        <f t="shared" ca="1" si="10"/>
        <v>7.73</v>
      </c>
      <c r="M26" s="17">
        <f t="shared" ca="1" si="11"/>
        <v>5.82</v>
      </c>
      <c r="N26" s="17">
        <f t="shared" ca="1" si="12"/>
        <v>3.91</v>
      </c>
      <c r="O26" s="17">
        <f t="shared" ca="1" si="7"/>
        <v>2</v>
      </c>
      <c r="P26" s="17">
        <f t="shared" ca="1" si="13"/>
        <v>8.9999999999999858E-2</v>
      </c>
      <c r="Q26" s="17">
        <f t="shared" ca="1" si="14"/>
        <v>0</v>
      </c>
      <c r="R26" s="17">
        <v>0</v>
      </c>
    </row>
    <row r="27" spans="1:18" ht="14" customHeight="1" x14ac:dyDescent="0.3">
      <c r="A27" s="2">
        <v>2020</v>
      </c>
      <c r="B27" s="17"/>
      <c r="C27" s="17">
        <f t="shared" ca="1" si="0"/>
        <v>87.29</v>
      </c>
      <c r="D27" s="17">
        <f t="shared" ca="1" si="1"/>
        <v>85.193333333333328</v>
      </c>
      <c r="E27" s="17">
        <f t="shared" ca="1" si="2"/>
        <v>83.096666666666664</v>
      </c>
      <c r="F27" s="17">
        <f t="shared" si="3"/>
        <v>81</v>
      </c>
      <c r="G27" s="17">
        <f t="shared" ca="1" si="4"/>
        <v>78.903333333333336</v>
      </c>
      <c r="H27" s="17">
        <f t="shared" ca="1" si="5"/>
        <v>76.806666666666672</v>
      </c>
      <c r="I27" s="17">
        <f t="shared" ca="1" si="6"/>
        <v>74.709999999999994</v>
      </c>
      <c r="J27">
        <f t="shared" ca="1" si="8"/>
        <v>84</v>
      </c>
      <c r="L27" s="17">
        <f t="shared" ca="1" si="10"/>
        <v>7.73</v>
      </c>
      <c r="M27" s="17">
        <f t="shared" ca="1" si="11"/>
        <v>5.82</v>
      </c>
      <c r="N27" s="17">
        <f t="shared" ca="1" si="12"/>
        <v>3.91</v>
      </c>
      <c r="O27" s="17">
        <f t="shared" ca="1" si="7"/>
        <v>2</v>
      </c>
      <c r="P27" s="17">
        <f t="shared" ca="1" si="13"/>
        <v>8.9999999999999858E-2</v>
      </c>
      <c r="Q27" s="17">
        <f t="shared" ca="1" si="14"/>
        <v>0</v>
      </c>
      <c r="R27" s="17">
        <v>0</v>
      </c>
    </row>
    <row r="28" spans="1:18" ht="14" customHeight="1" x14ac:dyDescent="0.3">
      <c r="A28" s="2">
        <v>2021</v>
      </c>
      <c r="B28" s="17">
        <v>78</v>
      </c>
      <c r="C28" s="17">
        <f t="shared" ca="1" si="0"/>
        <v>87.29</v>
      </c>
      <c r="D28" s="17">
        <f t="shared" ca="1" si="1"/>
        <v>85.193333333333328</v>
      </c>
      <c r="E28" s="17">
        <f t="shared" ca="1" si="2"/>
        <v>83.096666666666664</v>
      </c>
      <c r="F28" s="17">
        <f t="shared" si="3"/>
        <v>81</v>
      </c>
      <c r="G28" s="17">
        <f t="shared" ca="1" si="4"/>
        <v>78.903333333333336</v>
      </c>
      <c r="H28" s="17">
        <f t="shared" ca="1" si="5"/>
        <v>76.806666666666672</v>
      </c>
      <c r="I28" s="17">
        <f t="shared" ca="1" si="6"/>
        <v>74.709999999999994</v>
      </c>
      <c r="J28">
        <f t="shared" ca="1" si="8"/>
        <v>78</v>
      </c>
      <c r="L28" s="17">
        <f t="shared" ca="1" si="10"/>
        <v>7.73</v>
      </c>
      <c r="M28" s="17">
        <f t="shared" ca="1" si="11"/>
        <v>5.82</v>
      </c>
      <c r="N28" s="17">
        <f t="shared" ca="1" si="12"/>
        <v>3.91</v>
      </c>
      <c r="O28" s="17">
        <f t="shared" ca="1" si="7"/>
        <v>2</v>
      </c>
      <c r="P28" s="17">
        <f t="shared" ca="1" si="13"/>
        <v>8.9999999999999858E-2</v>
      </c>
      <c r="Q28" s="17">
        <f t="shared" ca="1" si="14"/>
        <v>0</v>
      </c>
      <c r="R28" s="17">
        <v>0</v>
      </c>
    </row>
    <row r="29" spans="1:18" ht="14" customHeight="1" x14ac:dyDescent="0.3">
      <c r="A29" s="2">
        <v>2022</v>
      </c>
      <c r="B29" s="17">
        <v>80</v>
      </c>
      <c r="C29" s="17">
        <f t="shared" ca="1" si="0"/>
        <v>87.29</v>
      </c>
      <c r="D29" s="17">
        <f t="shared" ca="1" si="1"/>
        <v>85.193333333333328</v>
      </c>
      <c r="E29" s="17">
        <f t="shared" ca="1" si="2"/>
        <v>83.096666666666664</v>
      </c>
      <c r="F29" s="17">
        <f t="shared" si="3"/>
        <v>81</v>
      </c>
      <c r="G29" s="17">
        <f t="shared" ca="1" si="4"/>
        <v>78.903333333333336</v>
      </c>
      <c r="H29" s="17">
        <f t="shared" ca="1" si="5"/>
        <v>76.806666666666672</v>
      </c>
      <c r="I29" s="17">
        <f t="shared" ca="1" si="6"/>
        <v>74.709999999999994</v>
      </c>
      <c r="J29">
        <f t="shared" ca="1" si="8"/>
        <v>80</v>
      </c>
      <c r="K29" s="17">
        <f t="shared" ca="1" si="9"/>
        <v>2</v>
      </c>
      <c r="L29" s="17">
        <f t="shared" ca="1" si="10"/>
        <v>7.73</v>
      </c>
      <c r="M29" s="17">
        <f t="shared" ca="1" si="11"/>
        <v>5.82</v>
      </c>
      <c r="N29" s="17">
        <f t="shared" ca="1" si="12"/>
        <v>3.91</v>
      </c>
      <c r="O29" s="17">
        <f t="shared" ca="1" si="7"/>
        <v>2</v>
      </c>
      <c r="P29" s="17">
        <f t="shared" ca="1" si="13"/>
        <v>8.9999999999999858E-2</v>
      </c>
      <c r="Q29" s="17">
        <f t="shared" ca="1" si="14"/>
        <v>0</v>
      </c>
      <c r="R29" s="17">
        <v>0</v>
      </c>
    </row>
    <row r="30" spans="1:18" ht="14" customHeight="1" x14ac:dyDescent="0.25">
      <c r="B30" s="17"/>
      <c r="C30" s="17">
        <f t="shared" ca="1" si="0"/>
        <v>87.29</v>
      </c>
      <c r="D30" s="17">
        <f t="shared" ca="1" si="1"/>
        <v>85.193333333333328</v>
      </c>
      <c r="E30" s="17">
        <f t="shared" ca="1" si="2"/>
        <v>83.096666666666664</v>
      </c>
      <c r="F30" s="17">
        <f t="shared" si="3"/>
        <v>81</v>
      </c>
      <c r="G30" s="17">
        <f t="shared" ca="1" si="4"/>
        <v>78.903333333333336</v>
      </c>
      <c r="H30" s="17">
        <f t="shared" ca="1" si="5"/>
        <v>76.806666666666672</v>
      </c>
      <c r="I30" s="17">
        <f t="shared" ca="1" si="6"/>
        <v>74.709999999999994</v>
      </c>
      <c r="J30">
        <f t="shared" ca="1" si="8"/>
        <v>80</v>
      </c>
      <c r="K30" t="str">
        <f t="shared" ca="1" si="9"/>
        <v/>
      </c>
      <c r="L30">
        <f t="shared" ca="1" si="10"/>
        <v>7.73</v>
      </c>
      <c r="M30">
        <f t="shared" ca="1" si="11"/>
        <v>5.82</v>
      </c>
      <c r="N30">
        <f t="shared" ca="1" si="12"/>
        <v>3.91</v>
      </c>
      <c r="O30" s="17">
        <f t="shared" ca="1" si="7"/>
        <v>2</v>
      </c>
      <c r="P30">
        <f t="shared" ca="1" si="13"/>
        <v>8.9999999999999858E-2</v>
      </c>
      <c r="Q30">
        <f t="shared" ca="1" si="14"/>
        <v>0</v>
      </c>
      <c r="R30">
        <v>0</v>
      </c>
    </row>
    <row r="31" spans="1:18" ht="14" customHeight="1" x14ac:dyDescent="0.25">
      <c r="B31" s="17"/>
      <c r="C31" s="17">
        <f t="shared" ca="1" si="0"/>
        <v>87.29</v>
      </c>
      <c r="D31" s="17">
        <f t="shared" ca="1" si="1"/>
        <v>85.193333333333328</v>
      </c>
      <c r="E31" s="17">
        <f t="shared" ca="1" si="2"/>
        <v>83.096666666666664</v>
      </c>
      <c r="F31" s="17">
        <f t="shared" si="3"/>
        <v>81</v>
      </c>
      <c r="G31" s="17">
        <f t="shared" ca="1" si="4"/>
        <v>78.903333333333336</v>
      </c>
      <c r="H31" s="17">
        <f t="shared" ca="1" si="5"/>
        <v>76.806666666666672</v>
      </c>
      <c r="I31" s="17">
        <f t="shared" ca="1" si="6"/>
        <v>74.709999999999994</v>
      </c>
      <c r="J31">
        <f t="shared" ca="1" si="8"/>
        <v>80</v>
      </c>
      <c r="K31" t="str">
        <f t="shared" ca="1" si="9"/>
        <v/>
      </c>
      <c r="L31">
        <f t="shared" ca="1" si="10"/>
        <v>7.73</v>
      </c>
      <c r="M31">
        <f t="shared" ca="1" si="11"/>
        <v>5.82</v>
      </c>
      <c r="N31">
        <f t="shared" ca="1" si="12"/>
        <v>3.91</v>
      </c>
      <c r="O31" s="17">
        <f t="shared" ca="1" si="7"/>
        <v>2</v>
      </c>
      <c r="P31">
        <f t="shared" ca="1" si="13"/>
        <v>8.9999999999999858E-2</v>
      </c>
      <c r="Q31">
        <f t="shared" ca="1" si="14"/>
        <v>0</v>
      </c>
      <c r="R31">
        <v>0</v>
      </c>
    </row>
    <row r="32" spans="1:18" ht="14" customHeight="1" x14ac:dyDescent="0.25">
      <c r="B32" s="17"/>
      <c r="C32" s="17">
        <f t="shared" ca="1" si="0"/>
        <v>87.29</v>
      </c>
      <c r="D32" s="17">
        <f t="shared" ca="1" si="1"/>
        <v>85.193333333333328</v>
      </c>
      <c r="E32" s="17">
        <f t="shared" ca="1" si="2"/>
        <v>83.096666666666664</v>
      </c>
      <c r="F32" s="17">
        <f t="shared" si="3"/>
        <v>81</v>
      </c>
      <c r="G32" s="17">
        <f t="shared" ca="1" si="4"/>
        <v>78.903333333333336</v>
      </c>
      <c r="H32" s="17">
        <f t="shared" ca="1" si="5"/>
        <v>76.806666666666672</v>
      </c>
      <c r="I32" s="17">
        <f t="shared" ca="1" si="6"/>
        <v>74.709999999999994</v>
      </c>
      <c r="J32">
        <f t="shared" ca="1" si="8"/>
        <v>80</v>
      </c>
      <c r="K32" t="str">
        <f t="shared" ca="1" si="9"/>
        <v/>
      </c>
      <c r="L32">
        <f t="shared" ca="1" si="10"/>
        <v>7.73</v>
      </c>
      <c r="M32">
        <f t="shared" ca="1" si="11"/>
        <v>5.82</v>
      </c>
      <c r="N32">
        <f t="shared" ca="1" si="12"/>
        <v>3.91</v>
      </c>
      <c r="O32" s="17">
        <f t="shared" ca="1" si="7"/>
        <v>2</v>
      </c>
      <c r="P32">
        <f t="shared" ca="1" si="13"/>
        <v>8.9999999999999858E-2</v>
      </c>
      <c r="Q32">
        <f t="shared" ca="1" si="14"/>
        <v>0</v>
      </c>
      <c r="R32">
        <v>0</v>
      </c>
    </row>
    <row r="33" spans="2:18" ht="14" customHeight="1" x14ac:dyDescent="0.25">
      <c r="B33" s="17"/>
      <c r="C33" s="17">
        <f t="shared" ca="1" si="0"/>
        <v>87.29</v>
      </c>
      <c r="D33" s="17">
        <f t="shared" ca="1" si="1"/>
        <v>85.193333333333328</v>
      </c>
      <c r="E33" s="17">
        <f t="shared" ca="1" si="2"/>
        <v>83.096666666666664</v>
      </c>
      <c r="F33" s="17">
        <f t="shared" si="3"/>
        <v>81</v>
      </c>
      <c r="G33" s="17">
        <f t="shared" ca="1" si="4"/>
        <v>78.903333333333336</v>
      </c>
      <c r="H33" s="17">
        <f t="shared" ca="1" si="5"/>
        <v>76.806666666666672</v>
      </c>
      <c r="I33" s="17">
        <f t="shared" ca="1" si="6"/>
        <v>74.709999999999994</v>
      </c>
      <c r="J33">
        <f t="shared" ca="1" si="8"/>
        <v>80</v>
      </c>
      <c r="K33" t="str">
        <f t="shared" ca="1" si="9"/>
        <v/>
      </c>
      <c r="L33">
        <f t="shared" ca="1" si="10"/>
        <v>7.73</v>
      </c>
      <c r="M33">
        <f t="shared" ca="1" si="11"/>
        <v>5.82</v>
      </c>
      <c r="N33">
        <f t="shared" ca="1" si="12"/>
        <v>3.91</v>
      </c>
      <c r="O33" s="17">
        <f t="shared" ca="1" si="7"/>
        <v>2</v>
      </c>
      <c r="P33">
        <f t="shared" ca="1" si="13"/>
        <v>8.9999999999999858E-2</v>
      </c>
      <c r="Q33">
        <f t="shared" ca="1" si="14"/>
        <v>0</v>
      </c>
      <c r="R33">
        <v>0</v>
      </c>
    </row>
    <row r="34" spans="2:18" ht="14" customHeight="1" x14ac:dyDescent="0.25">
      <c r="B34" s="17"/>
      <c r="C34" s="17">
        <f t="shared" ca="1" si="0"/>
        <v>87.29</v>
      </c>
      <c r="D34" s="17">
        <f t="shared" ca="1" si="1"/>
        <v>85.193333333333328</v>
      </c>
      <c r="E34" s="17">
        <f t="shared" ca="1" si="2"/>
        <v>83.096666666666664</v>
      </c>
      <c r="F34" s="17">
        <f t="shared" si="3"/>
        <v>81</v>
      </c>
      <c r="G34" s="17">
        <f t="shared" ca="1" si="4"/>
        <v>78.903333333333336</v>
      </c>
      <c r="H34" s="17">
        <f t="shared" ca="1" si="5"/>
        <v>76.806666666666672</v>
      </c>
      <c r="I34" s="17">
        <f t="shared" ca="1" si="6"/>
        <v>74.709999999999994</v>
      </c>
      <c r="J34">
        <f t="shared" ca="1" si="8"/>
        <v>80</v>
      </c>
      <c r="K34" t="str">
        <f t="shared" ca="1" si="9"/>
        <v/>
      </c>
      <c r="L34">
        <f t="shared" ca="1" si="10"/>
        <v>7.73</v>
      </c>
      <c r="M34">
        <f t="shared" ca="1" si="11"/>
        <v>5.82</v>
      </c>
      <c r="N34">
        <f t="shared" ca="1" si="12"/>
        <v>3.91</v>
      </c>
      <c r="O34" s="17">
        <f t="shared" ca="1" si="7"/>
        <v>2</v>
      </c>
      <c r="P34">
        <f t="shared" ca="1" si="13"/>
        <v>8.9999999999999858E-2</v>
      </c>
      <c r="Q34">
        <f t="shared" ca="1" si="14"/>
        <v>0</v>
      </c>
      <c r="R34">
        <v>0</v>
      </c>
    </row>
    <row r="35" spans="2:18" ht="14" customHeight="1" x14ac:dyDescent="0.25">
      <c r="B35" s="17"/>
      <c r="C35" s="17">
        <f t="shared" ca="1" si="0"/>
        <v>87.29</v>
      </c>
      <c r="D35" s="17">
        <f t="shared" ca="1" si="1"/>
        <v>85.193333333333328</v>
      </c>
      <c r="E35" s="17">
        <f t="shared" ca="1" si="2"/>
        <v>83.096666666666664</v>
      </c>
      <c r="F35" s="17">
        <f t="shared" si="3"/>
        <v>81</v>
      </c>
      <c r="G35" s="17">
        <f t="shared" ca="1" si="4"/>
        <v>78.903333333333336</v>
      </c>
      <c r="H35" s="17">
        <f t="shared" ca="1" si="5"/>
        <v>76.806666666666672</v>
      </c>
      <c r="I35" s="17">
        <f t="shared" ca="1" si="6"/>
        <v>74.709999999999994</v>
      </c>
      <c r="J35">
        <f t="shared" ca="1" si="8"/>
        <v>80</v>
      </c>
      <c r="K35" t="str">
        <f t="shared" ca="1" si="9"/>
        <v/>
      </c>
      <c r="L35">
        <f t="shared" ca="1" si="10"/>
        <v>7.73</v>
      </c>
      <c r="M35">
        <f t="shared" ca="1" si="11"/>
        <v>5.82</v>
      </c>
      <c r="N35">
        <f t="shared" ca="1" si="12"/>
        <v>3.91</v>
      </c>
      <c r="O35" s="17">
        <f t="shared" ca="1" si="7"/>
        <v>2</v>
      </c>
      <c r="P35">
        <f t="shared" ca="1" si="13"/>
        <v>8.9999999999999858E-2</v>
      </c>
      <c r="Q35">
        <f t="shared" ca="1" si="14"/>
        <v>0</v>
      </c>
      <c r="R35">
        <v>0</v>
      </c>
    </row>
    <row r="36" spans="2:18" ht="14" customHeight="1" x14ac:dyDescent="0.25">
      <c r="B36" s="17"/>
      <c r="C36" s="17">
        <f t="shared" ca="1" si="0"/>
        <v>87.29</v>
      </c>
      <c r="D36" s="17">
        <f t="shared" ca="1" si="1"/>
        <v>85.193333333333328</v>
      </c>
      <c r="E36" s="17">
        <f t="shared" ca="1" si="2"/>
        <v>83.096666666666664</v>
      </c>
      <c r="F36" s="17">
        <f t="shared" si="3"/>
        <v>81</v>
      </c>
      <c r="G36" s="17">
        <f t="shared" ca="1" si="4"/>
        <v>78.903333333333336</v>
      </c>
      <c r="H36" s="17">
        <f t="shared" ca="1" si="5"/>
        <v>76.806666666666672</v>
      </c>
      <c r="I36" s="17">
        <f t="shared" ca="1" si="6"/>
        <v>74.709999999999994</v>
      </c>
      <c r="J36">
        <f t="shared" ca="1" si="8"/>
        <v>80</v>
      </c>
      <c r="K36" t="str">
        <f t="shared" ca="1" si="9"/>
        <v/>
      </c>
      <c r="L36">
        <f t="shared" ca="1" si="10"/>
        <v>7.73</v>
      </c>
      <c r="M36">
        <f t="shared" ca="1" si="11"/>
        <v>5.82</v>
      </c>
      <c r="N36">
        <f t="shared" ca="1" si="12"/>
        <v>3.91</v>
      </c>
      <c r="O36" s="17">
        <f t="shared" ca="1" si="7"/>
        <v>2</v>
      </c>
      <c r="P36">
        <f t="shared" ca="1" si="13"/>
        <v>8.9999999999999858E-2</v>
      </c>
      <c r="Q36">
        <f t="shared" ca="1" si="14"/>
        <v>0</v>
      </c>
      <c r="R36">
        <v>0</v>
      </c>
    </row>
    <row r="37" spans="2:18" ht="14" customHeight="1" x14ac:dyDescent="0.25">
      <c r="B37" s="17"/>
      <c r="C37" s="17">
        <f t="shared" ca="1" si="0"/>
        <v>87.29</v>
      </c>
      <c r="D37" s="17">
        <f t="shared" ca="1" si="1"/>
        <v>85.193333333333328</v>
      </c>
      <c r="E37" s="17">
        <f t="shared" ca="1" si="2"/>
        <v>83.096666666666664</v>
      </c>
      <c r="F37" s="17">
        <f t="shared" si="3"/>
        <v>81</v>
      </c>
      <c r="G37" s="17">
        <f t="shared" ca="1" si="4"/>
        <v>78.903333333333336</v>
      </c>
      <c r="H37" s="17">
        <f t="shared" ca="1" si="5"/>
        <v>76.806666666666672</v>
      </c>
      <c r="I37" s="17">
        <f t="shared" ca="1" si="6"/>
        <v>74.709999999999994</v>
      </c>
      <c r="J37">
        <f t="shared" ca="1" si="8"/>
        <v>80</v>
      </c>
      <c r="K37" t="str">
        <f t="shared" ca="1" si="9"/>
        <v/>
      </c>
      <c r="L37">
        <f t="shared" ca="1" si="10"/>
        <v>7.73</v>
      </c>
      <c r="M37">
        <f t="shared" ca="1" si="11"/>
        <v>5.82</v>
      </c>
      <c r="N37">
        <f t="shared" ca="1" si="12"/>
        <v>3.91</v>
      </c>
      <c r="O37" s="17">
        <f t="shared" ca="1" si="7"/>
        <v>2</v>
      </c>
      <c r="P37">
        <f t="shared" ca="1" si="13"/>
        <v>8.9999999999999858E-2</v>
      </c>
      <c r="Q37">
        <f t="shared" ca="1" si="14"/>
        <v>0</v>
      </c>
      <c r="R37">
        <v>0</v>
      </c>
    </row>
    <row r="38" spans="2:18" ht="14" customHeight="1" x14ac:dyDescent="0.25">
      <c r="B38" s="17"/>
      <c r="C38" s="17">
        <f t="shared" ca="1" si="0"/>
        <v>87.29</v>
      </c>
      <c r="D38" s="17">
        <f t="shared" ca="1" si="1"/>
        <v>85.193333333333328</v>
      </c>
      <c r="E38" s="17">
        <f t="shared" ca="1" si="2"/>
        <v>83.096666666666664</v>
      </c>
      <c r="F38" s="17">
        <f t="shared" si="3"/>
        <v>81</v>
      </c>
      <c r="G38" s="17">
        <f t="shared" ca="1" si="4"/>
        <v>78.903333333333336</v>
      </c>
      <c r="H38" s="17">
        <f t="shared" ca="1" si="5"/>
        <v>76.806666666666672</v>
      </c>
      <c r="I38" s="17">
        <f t="shared" ca="1" si="6"/>
        <v>74.709999999999994</v>
      </c>
      <c r="J38">
        <f t="shared" ca="1" si="8"/>
        <v>80</v>
      </c>
      <c r="K38" t="str">
        <f t="shared" ca="1" si="9"/>
        <v/>
      </c>
      <c r="L38">
        <f t="shared" ca="1" si="10"/>
        <v>7.73</v>
      </c>
      <c r="M38">
        <f t="shared" ca="1" si="11"/>
        <v>5.82</v>
      </c>
      <c r="N38">
        <f t="shared" ca="1" si="12"/>
        <v>3.91</v>
      </c>
      <c r="O38" s="17">
        <f t="shared" ca="1" si="7"/>
        <v>2</v>
      </c>
      <c r="P38">
        <f t="shared" ca="1" si="13"/>
        <v>8.9999999999999858E-2</v>
      </c>
      <c r="Q38">
        <f t="shared" ca="1" si="14"/>
        <v>0</v>
      </c>
      <c r="R38">
        <v>0</v>
      </c>
    </row>
    <row r="39" spans="2:18" ht="14" customHeight="1" x14ac:dyDescent="0.25">
      <c r="B39" s="17"/>
      <c r="C39" s="17">
        <f t="shared" ca="1" si="0"/>
        <v>87.29</v>
      </c>
      <c r="D39" s="17">
        <f t="shared" ca="1" si="1"/>
        <v>85.193333333333328</v>
      </c>
      <c r="E39" s="17">
        <f t="shared" ca="1" si="2"/>
        <v>83.096666666666664</v>
      </c>
      <c r="F39" s="17">
        <f t="shared" si="3"/>
        <v>81</v>
      </c>
      <c r="G39" s="17">
        <f t="shared" ca="1" si="4"/>
        <v>78.903333333333336</v>
      </c>
      <c r="H39" s="17">
        <f t="shared" ca="1" si="5"/>
        <v>76.806666666666672</v>
      </c>
      <c r="I39" s="17">
        <f t="shared" ca="1" si="6"/>
        <v>74.709999999999994</v>
      </c>
      <c r="J39">
        <f t="shared" ca="1" si="8"/>
        <v>80</v>
      </c>
      <c r="K39" t="str">
        <f t="shared" ca="1" si="9"/>
        <v/>
      </c>
      <c r="L39">
        <f t="shared" ca="1" si="10"/>
        <v>7.73</v>
      </c>
      <c r="M39">
        <f t="shared" ca="1" si="11"/>
        <v>5.82</v>
      </c>
      <c r="N39">
        <f t="shared" ca="1" si="12"/>
        <v>3.91</v>
      </c>
      <c r="O39" s="17">
        <f t="shared" ca="1" si="7"/>
        <v>2</v>
      </c>
      <c r="P39">
        <f t="shared" ca="1" si="13"/>
        <v>8.9999999999999858E-2</v>
      </c>
      <c r="Q39">
        <f t="shared" ca="1" si="14"/>
        <v>0</v>
      </c>
      <c r="R39">
        <v>0</v>
      </c>
    </row>
    <row r="40" spans="2:18" ht="14" customHeight="1" x14ac:dyDescent="0.25">
      <c r="B40" s="17"/>
      <c r="C40" s="17">
        <f t="shared" ca="1" si="0"/>
        <v>87.29</v>
      </c>
      <c r="D40" s="17">
        <f t="shared" ca="1" si="1"/>
        <v>85.193333333333328</v>
      </c>
      <c r="E40" s="17">
        <f t="shared" ca="1" si="2"/>
        <v>83.096666666666664</v>
      </c>
      <c r="F40" s="17">
        <f t="shared" si="3"/>
        <v>81</v>
      </c>
      <c r="G40" s="17">
        <f t="shared" ca="1" si="4"/>
        <v>78.903333333333336</v>
      </c>
      <c r="H40" s="17">
        <f t="shared" ca="1" si="5"/>
        <v>76.806666666666672</v>
      </c>
      <c r="I40" s="17">
        <f t="shared" ca="1" si="6"/>
        <v>74.709999999999994</v>
      </c>
      <c r="J40">
        <f t="shared" ca="1" si="8"/>
        <v>80</v>
      </c>
      <c r="K40" t="str">
        <f t="shared" ca="1" si="9"/>
        <v/>
      </c>
      <c r="L40">
        <f t="shared" ca="1" si="10"/>
        <v>7.73</v>
      </c>
      <c r="M40">
        <f t="shared" ca="1" si="11"/>
        <v>5.82</v>
      </c>
      <c r="N40">
        <f t="shared" ca="1" si="12"/>
        <v>3.91</v>
      </c>
      <c r="O40" s="17">
        <f t="shared" ca="1" si="7"/>
        <v>2</v>
      </c>
      <c r="P40">
        <f t="shared" ca="1" si="13"/>
        <v>8.9999999999999858E-2</v>
      </c>
      <c r="Q40">
        <f t="shared" ca="1" si="14"/>
        <v>0</v>
      </c>
      <c r="R40">
        <v>0</v>
      </c>
    </row>
    <row r="41" spans="2:18" ht="14" customHeight="1" x14ac:dyDescent="0.25">
      <c r="B41" s="17"/>
      <c r="C41" s="17">
        <f t="shared" ca="1" si="0"/>
        <v>87.29</v>
      </c>
      <c r="D41" s="17">
        <f t="shared" ca="1" si="1"/>
        <v>85.193333333333328</v>
      </c>
      <c r="E41" s="17">
        <f t="shared" ca="1" si="2"/>
        <v>83.096666666666664</v>
      </c>
      <c r="F41" s="17">
        <f t="shared" si="3"/>
        <v>81</v>
      </c>
      <c r="G41" s="17">
        <f t="shared" ca="1" si="4"/>
        <v>78.903333333333336</v>
      </c>
      <c r="H41" s="17">
        <f t="shared" ca="1" si="5"/>
        <v>76.806666666666672</v>
      </c>
      <c r="I41" s="17">
        <f t="shared" ca="1" si="6"/>
        <v>74.709999999999994</v>
      </c>
      <c r="J41">
        <f t="shared" ca="1" si="8"/>
        <v>80</v>
      </c>
      <c r="K41" t="str">
        <f t="shared" ca="1" si="9"/>
        <v/>
      </c>
      <c r="L41">
        <f t="shared" ca="1" si="10"/>
        <v>7.73</v>
      </c>
      <c r="M41">
        <f t="shared" ca="1" si="11"/>
        <v>5.82</v>
      </c>
      <c r="N41">
        <f t="shared" ca="1" si="12"/>
        <v>3.91</v>
      </c>
      <c r="O41" s="17">
        <f t="shared" ca="1" si="7"/>
        <v>2</v>
      </c>
      <c r="P41">
        <f t="shared" ca="1" si="13"/>
        <v>8.9999999999999858E-2</v>
      </c>
      <c r="Q41">
        <f t="shared" ca="1" si="14"/>
        <v>0</v>
      </c>
      <c r="R41">
        <v>0</v>
      </c>
    </row>
    <row r="42" spans="2:18" ht="14" customHeight="1" x14ac:dyDescent="0.25">
      <c r="B42" s="17"/>
      <c r="C42" s="17">
        <f t="shared" ca="1" si="0"/>
        <v>87.29</v>
      </c>
      <c r="D42" s="17">
        <f t="shared" ca="1" si="1"/>
        <v>85.193333333333328</v>
      </c>
      <c r="E42" s="17">
        <f t="shared" ca="1" si="2"/>
        <v>83.096666666666664</v>
      </c>
      <c r="F42" s="17">
        <f t="shared" si="3"/>
        <v>81</v>
      </c>
      <c r="G42" s="17">
        <f t="shared" ca="1" si="4"/>
        <v>78.903333333333336</v>
      </c>
      <c r="H42" s="17">
        <f t="shared" ca="1" si="5"/>
        <v>76.806666666666672</v>
      </c>
      <c r="I42" s="17">
        <f t="shared" ca="1" si="6"/>
        <v>74.709999999999994</v>
      </c>
      <c r="J42">
        <f t="shared" ca="1" si="8"/>
        <v>80</v>
      </c>
      <c r="K42" t="str">
        <f t="shared" ca="1" si="9"/>
        <v/>
      </c>
      <c r="L42">
        <f t="shared" ca="1" si="10"/>
        <v>7.73</v>
      </c>
      <c r="M42">
        <f t="shared" ca="1" si="11"/>
        <v>5.82</v>
      </c>
      <c r="N42">
        <f t="shared" ca="1" si="12"/>
        <v>3.91</v>
      </c>
      <c r="O42" s="17">
        <f t="shared" ca="1" si="7"/>
        <v>2</v>
      </c>
      <c r="P42">
        <f t="shared" ca="1" si="13"/>
        <v>8.9999999999999858E-2</v>
      </c>
      <c r="Q42">
        <f t="shared" ca="1" si="14"/>
        <v>0</v>
      </c>
      <c r="R42">
        <v>0</v>
      </c>
    </row>
    <row r="43" spans="2:18" ht="14" customHeight="1" x14ac:dyDescent="0.25">
      <c r="B43" s="17"/>
      <c r="C43" s="17">
        <f t="shared" ca="1" si="0"/>
        <v>87.29</v>
      </c>
      <c r="D43" s="17">
        <f t="shared" ca="1" si="1"/>
        <v>85.193333333333328</v>
      </c>
      <c r="E43" s="17">
        <f t="shared" ca="1" si="2"/>
        <v>83.096666666666664</v>
      </c>
      <c r="F43" s="17">
        <f t="shared" si="3"/>
        <v>81</v>
      </c>
      <c r="G43" s="17">
        <f t="shared" ca="1" si="4"/>
        <v>78.903333333333336</v>
      </c>
      <c r="H43" s="17">
        <f t="shared" ca="1" si="5"/>
        <v>76.806666666666672</v>
      </c>
      <c r="I43" s="17">
        <f t="shared" ca="1" si="6"/>
        <v>74.709999999999994</v>
      </c>
      <c r="J43">
        <f t="shared" ca="1" si="8"/>
        <v>80</v>
      </c>
      <c r="K43" t="str">
        <f t="shared" ca="1" si="9"/>
        <v/>
      </c>
      <c r="L43">
        <f t="shared" ca="1" si="10"/>
        <v>7.73</v>
      </c>
      <c r="M43">
        <f t="shared" ca="1" si="11"/>
        <v>5.82</v>
      </c>
      <c r="N43">
        <f t="shared" ca="1" si="12"/>
        <v>3.91</v>
      </c>
      <c r="O43" s="17">
        <f t="shared" ca="1" si="7"/>
        <v>2</v>
      </c>
      <c r="P43">
        <f t="shared" ca="1" si="13"/>
        <v>8.9999999999999858E-2</v>
      </c>
      <c r="Q43">
        <f t="shared" ca="1" si="14"/>
        <v>0</v>
      </c>
      <c r="R43">
        <v>0</v>
      </c>
    </row>
    <row r="44" spans="2:18" ht="14" customHeight="1" x14ac:dyDescent="0.25">
      <c r="B44" s="17"/>
      <c r="C44" s="17">
        <f t="shared" ca="1" si="0"/>
        <v>87.29</v>
      </c>
      <c r="D44" s="17">
        <f t="shared" ca="1" si="1"/>
        <v>85.193333333333328</v>
      </c>
      <c r="E44" s="17">
        <f t="shared" ca="1" si="2"/>
        <v>83.096666666666664</v>
      </c>
      <c r="F44" s="17">
        <f t="shared" si="3"/>
        <v>81</v>
      </c>
      <c r="G44" s="17">
        <f t="shared" ca="1" si="4"/>
        <v>78.903333333333336</v>
      </c>
      <c r="H44" s="17">
        <f t="shared" ca="1" si="5"/>
        <v>76.806666666666672</v>
      </c>
      <c r="I44" s="17">
        <f t="shared" ca="1" si="6"/>
        <v>74.709999999999994</v>
      </c>
      <c r="J44">
        <f t="shared" ca="1" si="8"/>
        <v>80</v>
      </c>
      <c r="K44" t="str">
        <f t="shared" ca="1" si="9"/>
        <v/>
      </c>
      <c r="L44">
        <f t="shared" ca="1" si="10"/>
        <v>7.73</v>
      </c>
      <c r="M44">
        <f t="shared" ca="1" si="11"/>
        <v>5.82</v>
      </c>
      <c r="N44">
        <f t="shared" ca="1" si="12"/>
        <v>3.91</v>
      </c>
      <c r="O44" s="17">
        <f t="shared" ca="1" si="7"/>
        <v>2</v>
      </c>
      <c r="P44">
        <f t="shared" ca="1" si="13"/>
        <v>8.9999999999999858E-2</v>
      </c>
      <c r="Q44">
        <f t="shared" ca="1" si="14"/>
        <v>0</v>
      </c>
      <c r="R44">
        <v>0</v>
      </c>
    </row>
    <row r="45" spans="2:18" ht="14" customHeight="1" x14ac:dyDescent="0.25">
      <c r="B45" s="17"/>
      <c r="C45" s="17">
        <f t="shared" ca="1" si="0"/>
        <v>87.29</v>
      </c>
      <c r="D45" s="17">
        <f t="shared" ca="1" si="1"/>
        <v>85.193333333333328</v>
      </c>
      <c r="E45" s="17">
        <f t="shared" ca="1" si="2"/>
        <v>83.096666666666664</v>
      </c>
      <c r="F45" s="17">
        <f t="shared" si="3"/>
        <v>81</v>
      </c>
      <c r="G45" s="17">
        <f t="shared" ca="1" si="4"/>
        <v>78.903333333333336</v>
      </c>
      <c r="H45" s="17">
        <f t="shared" ca="1" si="5"/>
        <v>76.806666666666672</v>
      </c>
      <c r="I45" s="17">
        <f t="shared" ca="1" si="6"/>
        <v>74.709999999999994</v>
      </c>
      <c r="J45">
        <f t="shared" ca="1" si="8"/>
        <v>80</v>
      </c>
      <c r="K45" t="str">
        <f t="shared" ca="1" si="9"/>
        <v/>
      </c>
      <c r="L45">
        <f t="shared" ca="1" si="10"/>
        <v>7.73</v>
      </c>
      <c r="M45">
        <f t="shared" ca="1" si="11"/>
        <v>5.82</v>
      </c>
      <c r="N45">
        <f t="shared" ca="1" si="12"/>
        <v>3.91</v>
      </c>
      <c r="O45" s="17">
        <f t="shared" ca="1" si="7"/>
        <v>2</v>
      </c>
      <c r="P45">
        <f t="shared" ca="1" si="13"/>
        <v>8.9999999999999858E-2</v>
      </c>
      <c r="Q45">
        <f t="shared" ca="1" si="14"/>
        <v>0</v>
      </c>
      <c r="R45">
        <v>0</v>
      </c>
    </row>
    <row r="46" spans="2:18" ht="14" customHeight="1" x14ac:dyDescent="0.25">
      <c r="B46" s="17"/>
      <c r="C46" s="17">
        <f t="shared" ca="1" si="0"/>
        <v>87.29</v>
      </c>
      <c r="D46" s="17">
        <f t="shared" ca="1" si="1"/>
        <v>85.193333333333328</v>
      </c>
      <c r="E46" s="17">
        <f t="shared" ca="1" si="2"/>
        <v>83.096666666666664</v>
      </c>
      <c r="F46" s="17">
        <f t="shared" si="3"/>
        <v>81</v>
      </c>
      <c r="G46" s="17">
        <f t="shared" ca="1" si="4"/>
        <v>78.903333333333336</v>
      </c>
      <c r="H46" s="17">
        <f t="shared" ca="1" si="5"/>
        <v>76.806666666666672</v>
      </c>
      <c r="I46" s="17">
        <f t="shared" ca="1" si="6"/>
        <v>74.709999999999994</v>
      </c>
      <c r="J46">
        <f t="shared" ca="1" si="8"/>
        <v>80</v>
      </c>
      <c r="K46" t="str">
        <f t="shared" ca="1" si="9"/>
        <v/>
      </c>
      <c r="L46">
        <f t="shared" ca="1" si="10"/>
        <v>7.73</v>
      </c>
      <c r="M46">
        <f t="shared" ca="1" si="11"/>
        <v>5.82</v>
      </c>
      <c r="N46">
        <f t="shared" ca="1" si="12"/>
        <v>3.91</v>
      </c>
      <c r="O46" s="17">
        <f t="shared" ca="1" si="7"/>
        <v>2</v>
      </c>
      <c r="P46">
        <f t="shared" ca="1" si="13"/>
        <v>8.9999999999999858E-2</v>
      </c>
      <c r="Q46">
        <f t="shared" ca="1" si="14"/>
        <v>0</v>
      </c>
      <c r="R46">
        <v>0</v>
      </c>
    </row>
    <row r="47" spans="2:18" ht="14" customHeight="1" x14ac:dyDescent="0.25">
      <c r="B47" s="17"/>
      <c r="C47" s="17">
        <f t="shared" ca="1" si="0"/>
        <v>87.29</v>
      </c>
      <c r="D47" s="17">
        <f t="shared" ca="1" si="1"/>
        <v>85.193333333333328</v>
      </c>
      <c r="E47" s="17">
        <f t="shared" ca="1" si="2"/>
        <v>83.096666666666664</v>
      </c>
      <c r="F47" s="17">
        <f t="shared" si="3"/>
        <v>81</v>
      </c>
      <c r="G47" s="17">
        <f t="shared" ca="1" si="4"/>
        <v>78.903333333333336</v>
      </c>
      <c r="H47" s="17">
        <f t="shared" ca="1" si="5"/>
        <v>76.806666666666672</v>
      </c>
      <c r="I47" s="17">
        <f t="shared" ca="1" si="6"/>
        <v>74.709999999999994</v>
      </c>
      <c r="J47">
        <f t="shared" ca="1" si="8"/>
        <v>80</v>
      </c>
      <c r="K47" t="str">
        <f t="shared" ca="1" si="9"/>
        <v/>
      </c>
      <c r="L47">
        <f t="shared" ca="1" si="10"/>
        <v>7.73</v>
      </c>
      <c r="M47">
        <f t="shared" ca="1" si="11"/>
        <v>5.82</v>
      </c>
      <c r="N47">
        <f t="shared" ca="1" si="12"/>
        <v>3.91</v>
      </c>
      <c r="O47" s="17">
        <f t="shared" ca="1" si="7"/>
        <v>2</v>
      </c>
      <c r="P47">
        <f t="shared" ca="1" si="13"/>
        <v>8.9999999999999858E-2</v>
      </c>
      <c r="Q47">
        <f t="shared" ca="1" si="14"/>
        <v>0</v>
      </c>
      <c r="R47">
        <v>0</v>
      </c>
    </row>
    <row r="48" spans="2:18" ht="14" customHeight="1" x14ac:dyDescent="0.25">
      <c r="B48" s="17"/>
      <c r="C48" s="17">
        <f t="shared" ca="1" si="0"/>
        <v>87.29</v>
      </c>
      <c r="D48" s="17">
        <f t="shared" ca="1" si="1"/>
        <v>85.193333333333328</v>
      </c>
      <c r="E48" s="17">
        <f t="shared" ca="1" si="2"/>
        <v>83.096666666666664</v>
      </c>
      <c r="F48" s="17">
        <f t="shared" si="3"/>
        <v>81</v>
      </c>
      <c r="G48" s="17">
        <f t="shared" ca="1" si="4"/>
        <v>78.903333333333336</v>
      </c>
      <c r="H48" s="17">
        <f t="shared" ca="1" si="5"/>
        <v>76.806666666666672</v>
      </c>
      <c r="I48" s="17">
        <f t="shared" ca="1" si="6"/>
        <v>74.709999999999994</v>
      </c>
      <c r="J48">
        <f t="shared" ca="1" si="8"/>
        <v>80</v>
      </c>
      <c r="K48" t="str">
        <f t="shared" ca="1" si="9"/>
        <v/>
      </c>
      <c r="L48">
        <f t="shared" ca="1" si="10"/>
        <v>7.73</v>
      </c>
      <c r="M48">
        <f t="shared" ca="1" si="11"/>
        <v>5.82</v>
      </c>
      <c r="N48">
        <f t="shared" ca="1" si="12"/>
        <v>3.91</v>
      </c>
      <c r="O48" s="17">
        <f t="shared" ca="1" si="7"/>
        <v>2</v>
      </c>
      <c r="P48">
        <f t="shared" ca="1" si="13"/>
        <v>8.9999999999999858E-2</v>
      </c>
      <c r="Q48">
        <f t="shared" ca="1" si="14"/>
        <v>0</v>
      </c>
      <c r="R48">
        <v>0</v>
      </c>
    </row>
    <row r="49" spans="2:18" ht="14" customHeight="1" x14ac:dyDescent="0.25">
      <c r="B49" s="17"/>
      <c r="C49" s="17">
        <f t="shared" ca="1" si="0"/>
        <v>87.29</v>
      </c>
      <c r="D49" s="17">
        <f t="shared" ca="1" si="1"/>
        <v>85.193333333333328</v>
      </c>
      <c r="E49" s="17">
        <f t="shared" ca="1" si="2"/>
        <v>83.096666666666664</v>
      </c>
      <c r="F49" s="17">
        <f t="shared" si="3"/>
        <v>81</v>
      </c>
      <c r="G49" s="17">
        <f t="shared" ca="1" si="4"/>
        <v>78.903333333333336</v>
      </c>
      <c r="H49" s="17">
        <f t="shared" ca="1" si="5"/>
        <v>76.806666666666672</v>
      </c>
      <c r="I49" s="17">
        <f t="shared" ca="1" si="6"/>
        <v>74.709999999999994</v>
      </c>
      <c r="J49">
        <f t="shared" ca="1" si="8"/>
        <v>80</v>
      </c>
      <c r="K49" t="str">
        <f t="shared" ca="1" si="9"/>
        <v/>
      </c>
      <c r="L49">
        <f t="shared" ca="1" si="10"/>
        <v>7.73</v>
      </c>
      <c r="M49">
        <f t="shared" ca="1" si="11"/>
        <v>5.82</v>
      </c>
      <c r="N49">
        <f t="shared" ca="1" si="12"/>
        <v>3.91</v>
      </c>
      <c r="O49" s="17">
        <f t="shared" ca="1" si="7"/>
        <v>2</v>
      </c>
      <c r="P49">
        <f t="shared" ca="1" si="13"/>
        <v>8.9999999999999858E-2</v>
      </c>
      <c r="Q49">
        <f t="shared" ca="1" si="14"/>
        <v>0</v>
      </c>
      <c r="R49">
        <v>0</v>
      </c>
    </row>
    <row r="50" spans="2:18" ht="14" customHeight="1" x14ac:dyDescent="0.25"/>
    <row r="51" spans="2:18" ht="14" customHeight="1" x14ac:dyDescent="0.25"/>
    <row r="52" spans="2:18" ht="14" customHeight="1" x14ac:dyDescent="0.25"/>
  </sheetData>
  <pageMargins left="0.7" right="0.7" top="0.75" bottom="0.75" header="0.3" footer="0.3"/>
  <pageSetup scale="91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7B6C5-EE19-E442-AE57-78EE3B2316B4}">
  <sheetPr>
    <tabColor rgb="FF66FF66"/>
    <pageSetUpPr fitToPage="1"/>
  </sheetPr>
  <dimension ref="A1:Z52"/>
  <sheetViews>
    <sheetView zoomScale="124" zoomScaleNormal="124" workbookViewId="0">
      <selection activeCell="V31" sqref="V31"/>
    </sheetView>
  </sheetViews>
  <sheetFormatPr baseColWidth="10" defaultRowHeight="19" x14ac:dyDescent="0.25"/>
  <cols>
    <col min="1" max="1" width="6.42578125" bestFit="1" customWidth="1"/>
    <col min="2" max="22" width="6.140625" customWidth="1"/>
  </cols>
  <sheetData>
    <row r="1" spans="1:26" ht="14" customHeight="1" x14ac:dyDescent="0.25">
      <c r="B1" s="17" t="s">
        <v>168</v>
      </c>
      <c r="C1" s="17" t="s">
        <v>156</v>
      </c>
      <c r="D1" s="17" t="s">
        <v>157</v>
      </c>
      <c r="E1" s="17" t="s">
        <v>158</v>
      </c>
      <c r="F1" s="17" t="s">
        <v>159</v>
      </c>
      <c r="G1" s="17" t="s">
        <v>160</v>
      </c>
      <c r="H1" s="17" t="s">
        <v>161</v>
      </c>
      <c r="I1" s="17" t="s">
        <v>162</v>
      </c>
      <c r="J1" t="s">
        <v>154</v>
      </c>
      <c r="K1" s="17" t="s">
        <v>155</v>
      </c>
      <c r="L1" s="17" t="s">
        <v>156</v>
      </c>
      <c r="M1" s="17" t="s">
        <v>157</v>
      </c>
      <c r="N1" s="17" t="s">
        <v>158</v>
      </c>
      <c r="O1" s="17" t="s">
        <v>159</v>
      </c>
      <c r="P1" s="17" t="s">
        <v>160</v>
      </c>
      <c r="Q1" s="17" t="s">
        <v>161</v>
      </c>
      <c r="R1" s="17" t="s">
        <v>162</v>
      </c>
      <c r="S1" t="s">
        <v>163</v>
      </c>
      <c r="T1" t="s">
        <v>164</v>
      </c>
      <c r="U1" t="s">
        <v>165</v>
      </c>
      <c r="V1">
        <f>(SUM($T$2:$T$15) - ((SUM($S$2:$S$15) * SUM($B$1:$B$15))/COUNTA($S$2:$S$15)))/(SUMSQ($S$2:$S$15)-(SUM($S$2:$S$15)^2/COUNTA($S$2:$S$15)))</f>
        <v>0.44835164835164837</v>
      </c>
      <c r="W1" t="s">
        <v>166</v>
      </c>
      <c r="X1">
        <f>AVERAGE($B$1:$B$15) - V1*SUM($S$2:$S$15)/COUNTA($S$2:$S$15)</f>
        <v>78.637362637362642</v>
      </c>
      <c r="Y1" t="s">
        <v>167</v>
      </c>
      <c r="Z1">
        <f>(SUM($T$2:$T$15)-(COUNTA($S$2:$S$15)*AVERAGE($S$2:$S$15)*AVERAGE($B$1:$B$15)))/((COUNTA($S$2:$S$15)-1)*_xlfn.STDEV.S($S$2:$S$15)*_xlfn.STDEV.S($B$1:$B$15))</f>
        <v>0.83241041133991889</v>
      </c>
    </row>
    <row r="2" spans="1:26" ht="14" customHeight="1" x14ac:dyDescent="0.3">
      <c r="A2" s="2">
        <v>2006</v>
      </c>
      <c r="B2" s="17">
        <v>77</v>
      </c>
      <c r="C2" s="17">
        <f t="shared" ref="C2:C35" ca="1" si="0">F2+2.66*O2</f>
        <v>81.745714285714286</v>
      </c>
      <c r="D2" s="17">
        <f t="shared" ref="D2:D35" ca="1" si="1">F2+(2/3)*2.66*O2</f>
        <v>80.859047619047629</v>
      </c>
      <c r="E2" s="17">
        <f t="shared" ref="E2:E35" ca="1" si="2">F2+(1/3)*2.66*O2</f>
        <v>79.972380952380959</v>
      </c>
      <c r="F2" s="17">
        <f t="shared" ref="F2:F35" si="3">V$1* S2 + X$1</f>
        <v>79.085714285714289</v>
      </c>
      <c r="G2" s="17">
        <f t="shared" ref="G2:G35" ca="1" si="4">F2-(1/3)*2.66*O2</f>
        <v>78.199047619047619</v>
      </c>
      <c r="H2" s="17">
        <f t="shared" ref="H2:H35" ca="1" si="5">F2-(2/3)*2.66*O2</f>
        <v>77.312380952380948</v>
      </c>
      <c r="I2" s="17">
        <f t="shared" ref="I2:I35" ca="1" si="6">F2-2.66*O2</f>
        <v>76.425714285714292</v>
      </c>
      <c r="J2" s="17">
        <f>B2</f>
        <v>77</v>
      </c>
      <c r="K2" s="17"/>
      <c r="L2" s="17"/>
      <c r="M2" s="17"/>
      <c r="N2" s="17"/>
      <c r="O2" s="17">
        <f t="shared" ref="O2:O35" ca="1" si="7">AVERAGE($K$3:$K$15)</f>
        <v>1</v>
      </c>
      <c r="P2" s="17"/>
      <c r="Q2" s="17"/>
      <c r="R2" s="17"/>
      <c r="S2">
        <f t="shared" ref="S2:S35" si="8">ROW(S2)-1</f>
        <v>1</v>
      </c>
      <c r="T2">
        <f t="shared" ref="T2:T35" si="9">S2*B2</f>
        <v>77</v>
      </c>
    </row>
    <row r="3" spans="1:26" ht="14" customHeight="1" x14ac:dyDescent="0.3">
      <c r="A3" s="2">
        <v>2007</v>
      </c>
      <c r="B3" s="17">
        <v>79</v>
      </c>
      <c r="C3" s="17">
        <f t="shared" ca="1" si="0"/>
        <v>82.194065934065932</v>
      </c>
      <c r="D3" s="17">
        <f t="shared" ca="1" si="1"/>
        <v>81.307399267399262</v>
      </c>
      <c r="E3" s="17">
        <f t="shared" ca="1" si="2"/>
        <v>80.420732600732606</v>
      </c>
      <c r="F3" s="17">
        <f t="shared" si="3"/>
        <v>79.534065934065936</v>
      </c>
      <c r="G3" s="17">
        <f t="shared" ca="1" si="4"/>
        <v>78.647399267399265</v>
      </c>
      <c r="H3" s="17">
        <f t="shared" ca="1" si="5"/>
        <v>77.760732600732609</v>
      </c>
      <c r="I3" s="17">
        <f t="shared" ca="1" si="6"/>
        <v>76.874065934065939</v>
      </c>
      <c r="J3">
        <f t="shared" ref="J3:J35" ca="1" si="10">IF(ISBLANK(B3),OFFSET(J3,-1,0,1,1),B3)</f>
        <v>79</v>
      </c>
      <c r="K3" s="17">
        <f t="shared" ref="K3:K35" ca="1" si="11">IF(OR(OFFSET(K3,-1,-9,1,1)="",OFFSET(K3,0,-9,1,1)=""),"",IF(ISERROR(ABS(B3-OFFSET(K3,-1,-1,1,1))),"",ABS(B3-OFFSET(K3,-1,-1,1,1))))</f>
        <v>2</v>
      </c>
      <c r="L3" s="17">
        <f t="shared" ref="L3:L35" ca="1" si="12">3.267*O3</f>
        <v>3.2669999999999999</v>
      </c>
      <c r="M3" s="17">
        <f t="shared" ref="M3:M35" ca="1" si="13">(2/3)*(L3-O3)+O3</f>
        <v>2.511333333333333</v>
      </c>
      <c r="N3" s="17">
        <f t="shared" ref="N3:N35" ca="1" si="14">(1/3)*(L3-O3)+O3</f>
        <v>1.7556666666666665</v>
      </c>
      <c r="O3" s="17">
        <f t="shared" ca="1" si="7"/>
        <v>1</v>
      </c>
      <c r="P3" s="17">
        <f t="shared" ref="P3:P35" ca="1" si="15">(MAX(O3-(1/3)*(L3-O3),0))</f>
        <v>0.2443333333333334</v>
      </c>
      <c r="Q3" s="17">
        <f t="shared" ref="Q3:Q35" ca="1" si="16">MAX(O3-(2/3)*(L3-O3),0)</f>
        <v>0</v>
      </c>
      <c r="R3" s="17">
        <v>0</v>
      </c>
      <c r="S3">
        <f t="shared" si="8"/>
        <v>2</v>
      </c>
      <c r="T3">
        <f t="shared" si="9"/>
        <v>158</v>
      </c>
    </row>
    <row r="4" spans="1:26" ht="14" customHeight="1" x14ac:dyDescent="0.3">
      <c r="A4" s="2">
        <v>2008</v>
      </c>
      <c r="B4" s="17">
        <v>79</v>
      </c>
      <c r="C4" s="17">
        <f t="shared" ca="1" si="0"/>
        <v>82.642417582417579</v>
      </c>
      <c r="D4" s="17">
        <f t="shared" ca="1" si="1"/>
        <v>81.755750915750923</v>
      </c>
      <c r="E4" s="17">
        <f t="shared" ca="1" si="2"/>
        <v>80.869084249084253</v>
      </c>
      <c r="F4" s="17">
        <f t="shared" si="3"/>
        <v>79.982417582417582</v>
      </c>
      <c r="G4" s="17">
        <f t="shared" ca="1" si="4"/>
        <v>79.095750915750912</v>
      </c>
      <c r="H4" s="17">
        <f t="shared" ca="1" si="5"/>
        <v>78.209084249084242</v>
      </c>
      <c r="I4" s="17">
        <f t="shared" ca="1" si="6"/>
        <v>77.322417582417586</v>
      </c>
      <c r="J4">
        <f t="shared" ca="1" si="10"/>
        <v>79</v>
      </c>
      <c r="K4" s="17">
        <f t="shared" ca="1" si="11"/>
        <v>0</v>
      </c>
      <c r="L4" s="17">
        <f t="shared" ca="1" si="12"/>
        <v>3.2669999999999999</v>
      </c>
      <c r="M4" s="17">
        <f t="shared" ca="1" si="13"/>
        <v>2.511333333333333</v>
      </c>
      <c r="N4" s="17">
        <f t="shared" ca="1" si="14"/>
        <v>1.7556666666666665</v>
      </c>
      <c r="O4" s="17">
        <f t="shared" ca="1" si="7"/>
        <v>1</v>
      </c>
      <c r="P4" s="17">
        <f t="shared" ca="1" si="15"/>
        <v>0.2443333333333334</v>
      </c>
      <c r="Q4" s="17">
        <f t="shared" ca="1" si="16"/>
        <v>0</v>
      </c>
      <c r="R4" s="17">
        <v>0</v>
      </c>
      <c r="S4">
        <f t="shared" si="8"/>
        <v>3</v>
      </c>
      <c r="T4">
        <f t="shared" si="9"/>
        <v>237</v>
      </c>
    </row>
    <row r="5" spans="1:26" ht="14" customHeight="1" x14ac:dyDescent="0.3">
      <c r="A5" s="2">
        <v>2009</v>
      </c>
      <c r="B5" s="17">
        <v>81</v>
      </c>
      <c r="C5" s="17">
        <f t="shared" ca="1" si="0"/>
        <v>83.090769230769226</v>
      </c>
      <c r="D5" s="17">
        <f t="shared" ca="1" si="1"/>
        <v>82.204102564102556</v>
      </c>
      <c r="E5" s="17">
        <f t="shared" ca="1" si="2"/>
        <v>81.3174358974359</v>
      </c>
      <c r="F5" s="17">
        <f t="shared" si="3"/>
        <v>80.430769230769229</v>
      </c>
      <c r="G5" s="17">
        <f t="shared" ca="1" si="4"/>
        <v>79.544102564102559</v>
      </c>
      <c r="H5" s="17">
        <f t="shared" ca="1" si="5"/>
        <v>78.657435897435903</v>
      </c>
      <c r="I5" s="17">
        <f t="shared" ca="1" si="6"/>
        <v>77.770769230769233</v>
      </c>
      <c r="J5">
        <f t="shared" ca="1" si="10"/>
        <v>81</v>
      </c>
      <c r="K5" s="17">
        <f t="shared" ca="1" si="11"/>
        <v>2</v>
      </c>
      <c r="L5" s="17">
        <f t="shared" ca="1" si="12"/>
        <v>3.2669999999999999</v>
      </c>
      <c r="M5" s="17">
        <f t="shared" ca="1" si="13"/>
        <v>2.511333333333333</v>
      </c>
      <c r="N5" s="17">
        <f t="shared" ca="1" si="14"/>
        <v>1.7556666666666665</v>
      </c>
      <c r="O5" s="17">
        <f t="shared" ca="1" si="7"/>
        <v>1</v>
      </c>
      <c r="P5" s="17">
        <f t="shared" ca="1" si="15"/>
        <v>0.2443333333333334</v>
      </c>
      <c r="Q5" s="17">
        <f t="shared" ca="1" si="16"/>
        <v>0</v>
      </c>
      <c r="R5" s="17">
        <v>0</v>
      </c>
      <c r="S5">
        <f t="shared" si="8"/>
        <v>4</v>
      </c>
      <c r="T5">
        <f t="shared" si="9"/>
        <v>324</v>
      </c>
    </row>
    <row r="6" spans="1:26" ht="14" customHeight="1" x14ac:dyDescent="0.3">
      <c r="A6" s="2">
        <v>2010</v>
      </c>
      <c r="B6" s="17">
        <v>82</v>
      </c>
      <c r="C6" s="17">
        <f t="shared" ca="1" si="0"/>
        <v>83.539120879120887</v>
      </c>
      <c r="D6" s="17">
        <f t="shared" ca="1" si="1"/>
        <v>82.652454212454217</v>
      </c>
      <c r="E6" s="17">
        <f t="shared" ca="1" si="2"/>
        <v>81.76578754578756</v>
      </c>
      <c r="F6" s="17">
        <f t="shared" si="3"/>
        <v>80.87912087912089</v>
      </c>
      <c r="G6" s="17">
        <f t="shared" ca="1" si="4"/>
        <v>79.99245421245422</v>
      </c>
      <c r="H6" s="17">
        <f t="shared" ca="1" si="5"/>
        <v>79.105787545787564</v>
      </c>
      <c r="I6" s="17">
        <f t="shared" ca="1" si="6"/>
        <v>78.219120879120894</v>
      </c>
      <c r="J6">
        <f t="shared" ca="1" si="10"/>
        <v>82</v>
      </c>
      <c r="K6" s="17">
        <f t="shared" ca="1" si="11"/>
        <v>1</v>
      </c>
      <c r="L6" s="17">
        <f t="shared" ca="1" si="12"/>
        <v>3.2669999999999999</v>
      </c>
      <c r="M6" s="17">
        <f t="shared" ca="1" si="13"/>
        <v>2.511333333333333</v>
      </c>
      <c r="N6" s="17">
        <f t="shared" ca="1" si="14"/>
        <v>1.7556666666666665</v>
      </c>
      <c r="O6" s="17">
        <f t="shared" ca="1" si="7"/>
        <v>1</v>
      </c>
      <c r="P6" s="17">
        <f t="shared" ca="1" si="15"/>
        <v>0.2443333333333334</v>
      </c>
      <c r="Q6" s="17">
        <f t="shared" ca="1" si="16"/>
        <v>0</v>
      </c>
      <c r="R6" s="17">
        <v>0</v>
      </c>
      <c r="S6">
        <f t="shared" si="8"/>
        <v>5</v>
      </c>
      <c r="T6">
        <f t="shared" si="9"/>
        <v>410</v>
      </c>
    </row>
    <row r="7" spans="1:26" ht="14" customHeight="1" x14ac:dyDescent="0.3">
      <c r="A7" s="2">
        <v>2011</v>
      </c>
      <c r="B7" s="17">
        <v>82</v>
      </c>
      <c r="C7" s="17">
        <f t="shared" ca="1" si="0"/>
        <v>83.987472527472534</v>
      </c>
      <c r="D7" s="17">
        <f t="shared" ca="1" si="1"/>
        <v>83.100805860805878</v>
      </c>
      <c r="E7" s="17">
        <f t="shared" ca="1" si="2"/>
        <v>82.214139194139207</v>
      </c>
      <c r="F7" s="17">
        <f t="shared" si="3"/>
        <v>81.327472527472537</v>
      </c>
      <c r="G7" s="17">
        <f t="shared" ca="1" si="4"/>
        <v>80.440805860805867</v>
      </c>
      <c r="H7" s="17">
        <f t="shared" ca="1" si="5"/>
        <v>79.554139194139196</v>
      </c>
      <c r="I7" s="17">
        <f t="shared" ca="1" si="6"/>
        <v>78.66747252747254</v>
      </c>
      <c r="J7">
        <f t="shared" ca="1" si="10"/>
        <v>82</v>
      </c>
      <c r="K7" s="17">
        <f t="shared" ca="1" si="11"/>
        <v>0</v>
      </c>
      <c r="L7" s="17">
        <f t="shared" ca="1" si="12"/>
        <v>3.2669999999999999</v>
      </c>
      <c r="M7" s="17">
        <f t="shared" ca="1" si="13"/>
        <v>2.511333333333333</v>
      </c>
      <c r="N7" s="17">
        <f t="shared" ca="1" si="14"/>
        <v>1.7556666666666665</v>
      </c>
      <c r="O7" s="17">
        <f t="shared" ca="1" si="7"/>
        <v>1</v>
      </c>
      <c r="P7" s="17">
        <f t="shared" ca="1" si="15"/>
        <v>0.2443333333333334</v>
      </c>
      <c r="Q7" s="17">
        <f t="shared" ca="1" si="16"/>
        <v>0</v>
      </c>
      <c r="R7" s="17">
        <v>0</v>
      </c>
      <c r="S7">
        <f t="shared" si="8"/>
        <v>6</v>
      </c>
      <c r="T7">
        <f t="shared" si="9"/>
        <v>492</v>
      </c>
    </row>
    <row r="8" spans="1:26" ht="14" customHeight="1" x14ac:dyDescent="0.3">
      <c r="A8" s="2">
        <v>2012</v>
      </c>
      <c r="B8" s="17">
        <v>84</v>
      </c>
      <c r="C8" s="17">
        <f t="shared" ca="1" si="0"/>
        <v>84.43582417582418</v>
      </c>
      <c r="D8" s="17">
        <f t="shared" ca="1" si="1"/>
        <v>83.54915750915751</v>
      </c>
      <c r="E8" s="17">
        <f t="shared" ca="1" si="2"/>
        <v>82.662490842490854</v>
      </c>
      <c r="F8" s="17">
        <f t="shared" si="3"/>
        <v>81.775824175824184</v>
      </c>
      <c r="G8" s="17">
        <f t="shared" ca="1" si="4"/>
        <v>80.889157509157513</v>
      </c>
      <c r="H8" s="17">
        <f t="shared" ca="1" si="5"/>
        <v>80.002490842490857</v>
      </c>
      <c r="I8" s="17">
        <f t="shared" ca="1" si="6"/>
        <v>79.115824175824187</v>
      </c>
      <c r="J8">
        <f t="shared" ca="1" si="10"/>
        <v>84</v>
      </c>
      <c r="K8" s="17">
        <f t="shared" ca="1" si="11"/>
        <v>2</v>
      </c>
      <c r="L8" s="17">
        <f t="shared" ca="1" si="12"/>
        <v>3.2669999999999999</v>
      </c>
      <c r="M8" s="17">
        <f t="shared" ca="1" si="13"/>
        <v>2.511333333333333</v>
      </c>
      <c r="N8" s="17">
        <f t="shared" ca="1" si="14"/>
        <v>1.7556666666666665</v>
      </c>
      <c r="O8" s="17">
        <f t="shared" ca="1" si="7"/>
        <v>1</v>
      </c>
      <c r="P8" s="17">
        <f t="shared" ca="1" si="15"/>
        <v>0.2443333333333334</v>
      </c>
      <c r="Q8" s="17">
        <f t="shared" ca="1" si="16"/>
        <v>0</v>
      </c>
      <c r="R8" s="17">
        <v>0</v>
      </c>
      <c r="S8">
        <f t="shared" si="8"/>
        <v>7</v>
      </c>
      <c r="T8">
        <f t="shared" si="9"/>
        <v>588</v>
      </c>
    </row>
    <row r="9" spans="1:26" ht="14" customHeight="1" x14ac:dyDescent="0.3">
      <c r="A9" s="2">
        <v>2013</v>
      </c>
      <c r="B9" s="17">
        <v>83</v>
      </c>
      <c r="C9" s="17">
        <f t="shared" ca="1" si="0"/>
        <v>84.884175824175827</v>
      </c>
      <c r="D9" s="17">
        <f t="shared" ca="1" si="1"/>
        <v>83.997509157509171</v>
      </c>
      <c r="E9" s="17">
        <f t="shared" ca="1" si="2"/>
        <v>83.110842490842501</v>
      </c>
      <c r="F9" s="17">
        <f t="shared" si="3"/>
        <v>82.22417582417583</v>
      </c>
      <c r="G9" s="17">
        <f t="shared" ca="1" si="4"/>
        <v>81.33750915750916</v>
      </c>
      <c r="H9" s="17">
        <f t="shared" ca="1" si="5"/>
        <v>80.45084249084249</v>
      </c>
      <c r="I9" s="17">
        <f t="shared" ca="1" si="6"/>
        <v>79.564175824175834</v>
      </c>
      <c r="J9">
        <f t="shared" ca="1" si="10"/>
        <v>83</v>
      </c>
      <c r="K9" s="17">
        <f t="shared" ca="1" si="11"/>
        <v>1</v>
      </c>
      <c r="L9" s="17">
        <f t="shared" ca="1" si="12"/>
        <v>3.2669999999999999</v>
      </c>
      <c r="M9" s="17">
        <f t="shared" ca="1" si="13"/>
        <v>2.511333333333333</v>
      </c>
      <c r="N9" s="17">
        <f t="shared" ca="1" si="14"/>
        <v>1.7556666666666665</v>
      </c>
      <c r="O9" s="17">
        <f t="shared" ca="1" si="7"/>
        <v>1</v>
      </c>
      <c r="P9" s="17">
        <f t="shared" ca="1" si="15"/>
        <v>0.2443333333333334</v>
      </c>
      <c r="Q9" s="17">
        <f t="shared" ca="1" si="16"/>
        <v>0</v>
      </c>
      <c r="R9" s="17">
        <v>0</v>
      </c>
      <c r="S9">
        <f t="shared" si="8"/>
        <v>8</v>
      </c>
      <c r="T9">
        <f t="shared" si="9"/>
        <v>664</v>
      </c>
    </row>
    <row r="10" spans="1:26" ht="14" customHeight="1" x14ac:dyDescent="0.3">
      <c r="A10" s="2">
        <v>2014</v>
      </c>
      <c r="B10" s="17">
        <v>84</v>
      </c>
      <c r="C10" s="17">
        <f t="shared" ca="1" si="0"/>
        <v>85.332527472527474</v>
      </c>
      <c r="D10" s="17">
        <f t="shared" ca="1" si="1"/>
        <v>84.445860805860804</v>
      </c>
      <c r="E10" s="17">
        <f t="shared" ca="1" si="2"/>
        <v>83.559194139194148</v>
      </c>
      <c r="F10" s="17">
        <f t="shared" si="3"/>
        <v>82.672527472527477</v>
      </c>
      <c r="G10" s="17">
        <f t="shared" ca="1" si="4"/>
        <v>81.785860805860807</v>
      </c>
      <c r="H10" s="17">
        <f t="shared" ca="1" si="5"/>
        <v>80.899194139194151</v>
      </c>
      <c r="I10" s="17">
        <f t="shared" ca="1" si="6"/>
        <v>80.012527472527481</v>
      </c>
      <c r="J10">
        <f t="shared" ca="1" si="10"/>
        <v>84</v>
      </c>
      <c r="K10" s="17">
        <f t="shared" ca="1" si="11"/>
        <v>1</v>
      </c>
      <c r="L10" s="17">
        <f t="shared" ca="1" si="12"/>
        <v>3.2669999999999999</v>
      </c>
      <c r="M10" s="17">
        <f t="shared" ca="1" si="13"/>
        <v>2.511333333333333</v>
      </c>
      <c r="N10" s="17">
        <f t="shared" ca="1" si="14"/>
        <v>1.7556666666666665</v>
      </c>
      <c r="O10" s="17">
        <f t="shared" ca="1" si="7"/>
        <v>1</v>
      </c>
      <c r="P10" s="17">
        <f t="shared" ca="1" si="15"/>
        <v>0.2443333333333334</v>
      </c>
      <c r="Q10" s="17">
        <f t="shared" ca="1" si="16"/>
        <v>0</v>
      </c>
      <c r="R10" s="17">
        <v>0</v>
      </c>
      <c r="S10">
        <f t="shared" si="8"/>
        <v>9</v>
      </c>
      <c r="T10">
        <f t="shared" si="9"/>
        <v>756</v>
      </c>
    </row>
    <row r="11" spans="1:26" ht="14" customHeight="1" x14ac:dyDescent="0.3">
      <c r="A11" s="2">
        <v>2015</v>
      </c>
      <c r="B11" s="17">
        <v>84</v>
      </c>
      <c r="C11" s="17">
        <f t="shared" ca="1" si="0"/>
        <v>85.780879120879121</v>
      </c>
      <c r="D11" s="17">
        <f t="shared" ca="1" si="1"/>
        <v>84.894212454212465</v>
      </c>
      <c r="E11" s="17">
        <f t="shared" ca="1" si="2"/>
        <v>84.007545787545794</v>
      </c>
      <c r="F11" s="17">
        <f t="shared" si="3"/>
        <v>83.120879120879124</v>
      </c>
      <c r="G11" s="17">
        <f t="shared" ca="1" si="4"/>
        <v>82.234212454212454</v>
      </c>
      <c r="H11" s="17">
        <f t="shared" ca="1" si="5"/>
        <v>81.347545787545783</v>
      </c>
      <c r="I11" s="17">
        <f t="shared" ca="1" si="6"/>
        <v>80.460879120879127</v>
      </c>
      <c r="J11">
        <f t="shared" ca="1" si="10"/>
        <v>84</v>
      </c>
      <c r="K11" s="17">
        <f t="shared" ca="1" si="11"/>
        <v>0</v>
      </c>
      <c r="L11" s="17">
        <f t="shared" ca="1" si="12"/>
        <v>3.2669999999999999</v>
      </c>
      <c r="M11" s="17">
        <f t="shared" ca="1" si="13"/>
        <v>2.511333333333333</v>
      </c>
      <c r="N11" s="17">
        <f t="shared" ca="1" si="14"/>
        <v>1.7556666666666665</v>
      </c>
      <c r="O11" s="17">
        <f t="shared" ca="1" si="7"/>
        <v>1</v>
      </c>
      <c r="P11" s="17">
        <f t="shared" ca="1" si="15"/>
        <v>0.2443333333333334</v>
      </c>
      <c r="Q11" s="17">
        <f t="shared" ca="1" si="16"/>
        <v>0</v>
      </c>
      <c r="R11" s="17">
        <v>0</v>
      </c>
      <c r="S11">
        <f t="shared" si="8"/>
        <v>10</v>
      </c>
      <c r="T11">
        <f t="shared" si="9"/>
        <v>840</v>
      </c>
    </row>
    <row r="12" spans="1:26" ht="14" customHeight="1" x14ac:dyDescent="0.3">
      <c r="A12" s="2">
        <v>2016</v>
      </c>
      <c r="B12" s="17">
        <v>82</v>
      </c>
      <c r="C12" s="17">
        <f t="shared" ca="1" si="0"/>
        <v>86.229230769230767</v>
      </c>
      <c r="D12" s="17">
        <f t="shared" ca="1" si="1"/>
        <v>85.342564102564097</v>
      </c>
      <c r="E12" s="17">
        <f t="shared" ca="1" si="2"/>
        <v>84.455897435897441</v>
      </c>
      <c r="F12" s="17">
        <f t="shared" si="3"/>
        <v>83.569230769230771</v>
      </c>
      <c r="G12" s="17">
        <f t="shared" ca="1" si="4"/>
        <v>82.6825641025641</v>
      </c>
      <c r="H12" s="17">
        <f t="shared" ca="1" si="5"/>
        <v>81.795897435897444</v>
      </c>
      <c r="I12" s="17">
        <f t="shared" ca="1" si="6"/>
        <v>80.909230769230774</v>
      </c>
      <c r="J12">
        <f t="shared" ca="1" si="10"/>
        <v>82</v>
      </c>
      <c r="K12" s="17">
        <f t="shared" ca="1" si="11"/>
        <v>2</v>
      </c>
      <c r="L12" s="17">
        <f t="shared" ca="1" si="12"/>
        <v>3.2669999999999999</v>
      </c>
      <c r="M12" s="17">
        <f t="shared" ca="1" si="13"/>
        <v>2.511333333333333</v>
      </c>
      <c r="N12" s="17">
        <f t="shared" ca="1" si="14"/>
        <v>1.7556666666666665</v>
      </c>
      <c r="O12" s="17">
        <f t="shared" ca="1" si="7"/>
        <v>1</v>
      </c>
      <c r="P12" s="17">
        <f t="shared" ca="1" si="15"/>
        <v>0.2443333333333334</v>
      </c>
      <c r="Q12" s="17">
        <f t="shared" ca="1" si="16"/>
        <v>0</v>
      </c>
      <c r="R12" s="17">
        <v>0</v>
      </c>
      <c r="S12">
        <f t="shared" si="8"/>
        <v>11</v>
      </c>
      <c r="T12">
        <f t="shared" si="9"/>
        <v>902</v>
      </c>
    </row>
    <row r="13" spans="1:26" ht="14" customHeight="1" x14ac:dyDescent="0.3">
      <c r="A13" s="2">
        <v>2017</v>
      </c>
      <c r="B13" s="17">
        <v>83</v>
      </c>
      <c r="C13" s="17">
        <f t="shared" ca="1" si="0"/>
        <v>86.677582417582414</v>
      </c>
      <c r="D13" s="17">
        <f t="shared" ca="1" si="1"/>
        <v>85.790915750915758</v>
      </c>
      <c r="E13" s="17">
        <f t="shared" ca="1" si="2"/>
        <v>84.904249084249088</v>
      </c>
      <c r="F13" s="17">
        <f t="shared" si="3"/>
        <v>84.017582417582418</v>
      </c>
      <c r="G13" s="17">
        <f t="shared" ca="1" si="4"/>
        <v>83.130915750915747</v>
      </c>
      <c r="H13" s="17">
        <f t="shared" ca="1" si="5"/>
        <v>82.244249084249077</v>
      </c>
      <c r="I13" s="17">
        <f t="shared" ca="1" si="6"/>
        <v>81.357582417582421</v>
      </c>
      <c r="J13">
        <f t="shared" ca="1" si="10"/>
        <v>83</v>
      </c>
      <c r="K13" s="17">
        <f t="shared" ca="1" si="11"/>
        <v>1</v>
      </c>
      <c r="L13" s="17">
        <f t="shared" ca="1" si="12"/>
        <v>3.2669999999999999</v>
      </c>
      <c r="M13" s="17">
        <f t="shared" ca="1" si="13"/>
        <v>2.511333333333333</v>
      </c>
      <c r="N13" s="17">
        <f t="shared" ca="1" si="14"/>
        <v>1.7556666666666665</v>
      </c>
      <c r="O13" s="17">
        <f t="shared" ca="1" si="7"/>
        <v>1</v>
      </c>
      <c r="P13" s="17">
        <f t="shared" ca="1" si="15"/>
        <v>0.2443333333333334</v>
      </c>
      <c r="Q13" s="17">
        <f t="shared" ca="1" si="16"/>
        <v>0</v>
      </c>
      <c r="R13" s="17">
        <v>0</v>
      </c>
      <c r="S13">
        <f t="shared" si="8"/>
        <v>12</v>
      </c>
      <c r="T13">
        <f t="shared" si="9"/>
        <v>996</v>
      </c>
    </row>
    <row r="14" spans="1:26" ht="14" customHeight="1" x14ac:dyDescent="0.3">
      <c r="A14" s="2">
        <v>2018</v>
      </c>
      <c r="B14" s="17">
        <v>84</v>
      </c>
      <c r="C14" s="17">
        <f t="shared" ca="1" si="0"/>
        <v>87.125934065934075</v>
      </c>
      <c r="D14" s="17">
        <f t="shared" ca="1" si="1"/>
        <v>86.239267399267419</v>
      </c>
      <c r="E14" s="17">
        <f t="shared" ca="1" si="2"/>
        <v>85.352600732600749</v>
      </c>
      <c r="F14" s="17">
        <f t="shared" si="3"/>
        <v>84.465934065934078</v>
      </c>
      <c r="G14" s="17">
        <f t="shared" ca="1" si="4"/>
        <v>83.579267399267408</v>
      </c>
      <c r="H14" s="17">
        <f t="shared" ca="1" si="5"/>
        <v>82.692600732600738</v>
      </c>
      <c r="I14" s="17">
        <f t="shared" ca="1" si="6"/>
        <v>81.805934065934082</v>
      </c>
      <c r="J14">
        <f t="shared" ca="1" si="10"/>
        <v>84</v>
      </c>
      <c r="K14" s="17">
        <f t="shared" ca="1" si="11"/>
        <v>1</v>
      </c>
      <c r="L14" s="17">
        <f t="shared" ca="1" si="12"/>
        <v>3.2669999999999999</v>
      </c>
      <c r="M14" s="17">
        <f t="shared" ca="1" si="13"/>
        <v>2.511333333333333</v>
      </c>
      <c r="N14" s="17">
        <f t="shared" ca="1" si="14"/>
        <v>1.7556666666666665</v>
      </c>
      <c r="O14" s="17">
        <f t="shared" ca="1" si="7"/>
        <v>1</v>
      </c>
      <c r="P14" s="17">
        <f t="shared" ca="1" si="15"/>
        <v>0.2443333333333334</v>
      </c>
      <c r="Q14" s="17">
        <f t="shared" ca="1" si="16"/>
        <v>0</v>
      </c>
      <c r="R14" s="17">
        <v>0</v>
      </c>
      <c r="S14">
        <f t="shared" si="8"/>
        <v>13</v>
      </c>
      <c r="T14">
        <f t="shared" si="9"/>
        <v>1092</v>
      </c>
    </row>
    <row r="15" spans="1:26" ht="14" customHeight="1" x14ac:dyDescent="0.3">
      <c r="A15" s="2">
        <v>2019</v>
      </c>
      <c r="B15" s="17">
        <v>84</v>
      </c>
      <c r="C15" s="17">
        <f t="shared" ca="1" si="0"/>
        <v>87.574285714285722</v>
      </c>
      <c r="D15" s="17">
        <f t="shared" ca="1" si="1"/>
        <v>86.687619047619052</v>
      </c>
      <c r="E15" s="17">
        <f t="shared" ca="1" si="2"/>
        <v>85.800952380952396</v>
      </c>
      <c r="F15" s="17">
        <f t="shared" si="3"/>
        <v>84.914285714285725</v>
      </c>
      <c r="G15" s="17">
        <f t="shared" ca="1" si="4"/>
        <v>84.027619047619055</v>
      </c>
      <c r="H15" s="17">
        <f t="shared" ca="1" si="5"/>
        <v>83.140952380952399</v>
      </c>
      <c r="I15" s="17">
        <f t="shared" ca="1" si="6"/>
        <v>82.254285714285729</v>
      </c>
      <c r="J15">
        <f t="shared" ca="1" si="10"/>
        <v>84</v>
      </c>
      <c r="K15" s="17">
        <f t="shared" ca="1" si="11"/>
        <v>0</v>
      </c>
      <c r="L15" s="17">
        <f t="shared" ca="1" si="12"/>
        <v>3.2669999999999999</v>
      </c>
      <c r="M15" s="17">
        <f t="shared" ca="1" si="13"/>
        <v>2.511333333333333</v>
      </c>
      <c r="N15" s="17">
        <f t="shared" ca="1" si="14"/>
        <v>1.7556666666666665</v>
      </c>
      <c r="O15" s="17">
        <f t="shared" ca="1" si="7"/>
        <v>1</v>
      </c>
      <c r="P15" s="17">
        <f t="shared" ca="1" si="15"/>
        <v>0.2443333333333334</v>
      </c>
      <c r="Q15" s="17">
        <f t="shared" ca="1" si="16"/>
        <v>0</v>
      </c>
      <c r="R15" s="17">
        <v>0</v>
      </c>
      <c r="S15">
        <f t="shared" si="8"/>
        <v>14</v>
      </c>
      <c r="T15">
        <f t="shared" si="9"/>
        <v>1176</v>
      </c>
    </row>
    <row r="16" spans="1:26" ht="14" customHeight="1" x14ac:dyDescent="0.25">
      <c r="C16">
        <f t="shared" ca="1" si="0"/>
        <v>88.022637362637369</v>
      </c>
      <c r="D16">
        <f t="shared" ca="1" si="1"/>
        <v>87.135970695970713</v>
      </c>
      <c r="E16">
        <f t="shared" ca="1" si="2"/>
        <v>86.249304029304042</v>
      </c>
      <c r="F16">
        <f t="shared" si="3"/>
        <v>85.362637362637372</v>
      </c>
      <c r="G16">
        <f t="shared" ca="1" si="4"/>
        <v>84.475970695970702</v>
      </c>
      <c r="H16">
        <f t="shared" ca="1" si="5"/>
        <v>83.589304029304031</v>
      </c>
      <c r="I16">
        <f t="shared" ca="1" si="6"/>
        <v>82.702637362637375</v>
      </c>
      <c r="J16">
        <f t="shared" ca="1" si="10"/>
        <v>84</v>
      </c>
      <c r="L16">
        <f t="shared" ca="1" si="12"/>
        <v>3.2669999999999999</v>
      </c>
      <c r="M16">
        <f t="shared" ca="1" si="13"/>
        <v>2.511333333333333</v>
      </c>
      <c r="N16">
        <f t="shared" ca="1" si="14"/>
        <v>1.7556666666666665</v>
      </c>
      <c r="O16" s="17">
        <f t="shared" ca="1" si="7"/>
        <v>1</v>
      </c>
      <c r="P16">
        <f t="shared" ca="1" si="15"/>
        <v>0.2443333333333334</v>
      </c>
      <c r="Q16">
        <f t="shared" ca="1" si="16"/>
        <v>0</v>
      </c>
      <c r="R16">
        <v>0</v>
      </c>
      <c r="S16">
        <f t="shared" si="8"/>
        <v>15</v>
      </c>
      <c r="T16">
        <f t="shared" si="9"/>
        <v>0</v>
      </c>
    </row>
    <row r="17" spans="3:20" ht="14" customHeight="1" x14ac:dyDescent="0.25">
      <c r="C17">
        <f t="shared" ca="1" si="0"/>
        <v>88.470989010989015</v>
      </c>
      <c r="D17">
        <f t="shared" ca="1" si="1"/>
        <v>87.584322344322345</v>
      </c>
      <c r="E17">
        <f t="shared" ca="1" si="2"/>
        <v>86.697655677655689</v>
      </c>
      <c r="F17">
        <f t="shared" si="3"/>
        <v>85.810989010989019</v>
      </c>
      <c r="G17">
        <f t="shared" ca="1" si="4"/>
        <v>84.924322344322348</v>
      </c>
      <c r="H17">
        <f t="shared" ca="1" si="5"/>
        <v>84.037655677655692</v>
      </c>
      <c r="I17">
        <f t="shared" ca="1" si="6"/>
        <v>83.150989010989022</v>
      </c>
      <c r="J17">
        <f t="shared" ca="1" si="10"/>
        <v>84</v>
      </c>
      <c r="K17" t="str">
        <f t="shared" ca="1" si="11"/>
        <v/>
      </c>
      <c r="L17">
        <f t="shared" ca="1" si="12"/>
        <v>3.2669999999999999</v>
      </c>
      <c r="M17">
        <f t="shared" ca="1" si="13"/>
        <v>2.511333333333333</v>
      </c>
      <c r="N17">
        <f t="shared" ca="1" si="14"/>
        <v>1.7556666666666665</v>
      </c>
      <c r="O17" s="17">
        <f t="shared" ca="1" si="7"/>
        <v>1</v>
      </c>
      <c r="P17">
        <f t="shared" ca="1" si="15"/>
        <v>0.2443333333333334</v>
      </c>
      <c r="Q17">
        <f t="shared" ca="1" si="16"/>
        <v>0</v>
      </c>
      <c r="R17">
        <v>0</v>
      </c>
      <c r="S17">
        <f t="shared" si="8"/>
        <v>16</v>
      </c>
      <c r="T17">
        <f t="shared" si="9"/>
        <v>0</v>
      </c>
    </row>
    <row r="18" spans="3:20" ht="14" customHeight="1" x14ac:dyDescent="0.25">
      <c r="C18">
        <f t="shared" ca="1" si="0"/>
        <v>88.919340659340662</v>
      </c>
      <c r="D18">
        <f t="shared" ca="1" si="1"/>
        <v>88.032673992674006</v>
      </c>
      <c r="E18">
        <f t="shared" ca="1" si="2"/>
        <v>87.146007326007336</v>
      </c>
      <c r="F18">
        <f t="shared" si="3"/>
        <v>86.259340659340666</v>
      </c>
      <c r="G18">
        <f t="shared" ca="1" si="4"/>
        <v>85.372673992673995</v>
      </c>
      <c r="H18">
        <f t="shared" ca="1" si="5"/>
        <v>84.486007326007325</v>
      </c>
      <c r="I18">
        <f t="shared" ca="1" si="6"/>
        <v>83.599340659340669</v>
      </c>
      <c r="J18">
        <f t="shared" ca="1" si="10"/>
        <v>84</v>
      </c>
      <c r="K18" t="str">
        <f t="shared" ca="1" si="11"/>
        <v/>
      </c>
      <c r="L18">
        <f t="shared" ca="1" si="12"/>
        <v>3.2669999999999999</v>
      </c>
      <c r="M18">
        <f t="shared" ca="1" si="13"/>
        <v>2.511333333333333</v>
      </c>
      <c r="N18">
        <f t="shared" ca="1" si="14"/>
        <v>1.7556666666666665</v>
      </c>
      <c r="O18" s="17">
        <f t="shared" ca="1" si="7"/>
        <v>1</v>
      </c>
      <c r="P18">
        <f t="shared" ca="1" si="15"/>
        <v>0.2443333333333334</v>
      </c>
      <c r="Q18">
        <f t="shared" ca="1" si="16"/>
        <v>0</v>
      </c>
      <c r="R18">
        <v>0</v>
      </c>
      <c r="S18">
        <f t="shared" si="8"/>
        <v>17</v>
      </c>
      <c r="T18">
        <f t="shared" si="9"/>
        <v>0</v>
      </c>
    </row>
    <row r="19" spans="3:20" ht="14" customHeight="1" x14ac:dyDescent="0.25">
      <c r="C19">
        <f t="shared" ca="1" si="0"/>
        <v>89.367692307692309</v>
      </c>
      <c r="D19">
        <f t="shared" ca="1" si="1"/>
        <v>88.481025641025639</v>
      </c>
      <c r="E19">
        <f t="shared" ca="1" si="2"/>
        <v>87.594358974358983</v>
      </c>
      <c r="F19">
        <f t="shared" si="3"/>
        <v>86.707692307692312</v>
      </c>
      <c r="G19">
        <f t="shared" ca="1" si="4"/>
        <v>85.821025641025642</v>
      </c>
      <c r="H19">
        <f t="shared" ca="1" si="5"/>
        <v>84.934358974358986</v>
      </c>
      <c r="I19">
        <f t="shared" ca="1" si="6"/>
        <v>84.047692307692316</v>
      </c>
      <c r="J19">
        <f t="shared" ca="1" si="10"/>
        <v>84</v>
      </c>
      <c r="K19" t="str">
        <f t="shared" ca="1" si="11"/>
        <v/>
      </c>
      <c r="L19">
        <f t="shared" ca="1" si="12"/>
        <v>3.2669999999999999</v>
      </c>
      <c r="M19">
        <f t="shared" ca="1" si="13"/>
        <v>2.511333333333333</v>
      </c>
      <c r="N19">
        <f t="shared" ca="1" si="14"/>
        <v>1.7556666666666665</v>
      </c>
      <c r="O19" s="17">
        <f t="shared" ca="1" si="7"/>
        <v>1</v>
      </c>
      <c r="P19">
        <f t="shared" ca="1" si="15"/>
        <v>0.2443333333333334</v>
      </c>
      <c r="Q19">
        <f t="shared" ca="1" si="16"/>
        <v>0</v>
      </c>
      <c r="R19">
        <v>0</v>
      </c>
      <c r="S19">
        <f t="shared" si="8"/>
        <v>18</v>
      </c>
      <c r="T19">
        <f t="shared" si="9"/>
        <v>0</v>
      </c>
    </row>
    <row r="20" spans="3:20" ht="14" customHeight="1" x14ac:dyDescent="0.25">
      <c r="C20">
        <f t="shared" ca="1" si="0"/>
        <v>89.816043956043956</v>
      </c>
      <c r="D20">
        <f t="shared" ca="1" si="1"/>
        <v>88.9293772893773</v>
      </c>
      <c r="E20">
        <f t="shared" ca="1" si="2"/>
        <v>88.042710622710629</v>
      </c>
      <c r="F20">
        <f t="shared" si="3"/>
        <v>87.156043956043959</v>
      </c>
      <c r="G20">
        <f t="shared" ca="1" si="4"/>
        <v>86.269377289377289</v>
      </c>
      <c r="H20">
        <f t="shared" ca="1" si="5"/>
        <v>85.382710622710619</v>
      </c>
      <c r="I20">
        <f t="shared" ca="1" si="6"/>
        <v>84.496043956043962</v>
      </c>
      <c r="J20">
        <f t="shared" ca="1" si="10"/>
        <v>84</v>
      </c>
      <c r="K20" t="str">
        <f t="shared" ca="1" si="11"/>
        <v/>
      </c>
      <c r="L20">
        <f t="shared" ca="1" si="12"/>
        <v>3.2669999999999999</v>
      </c>
      <c r="M20">
        <f t="shared" ca="1" si="13"/>
        <v>2.511333333333333</v>
      </c>
      <c r="N20">
        <f t="shared" ca="1" si="14"/>
        <v>1.7556666666666665</v>
      </c>
      <c r="O20" s="17">
        <f t="shared" ca="1" si="7"/>
        <v>1</v>
      </c>
      <c r="P20">
        <f t="shared" ca="1" si="15"/>
        <v>0.2443333333333334</v>
      </c>
      <c r="Q20">
        <f t="shared" ca="1" si="16"/>
        <v>0</v>
      </c>
      <c r="R20">
        <v>0</v>
      </c>
      <c r="S20">
        <f t="shared" si="8"/>
        <v>19</v>
      </c>
      <c r="T20">
        <f t="shared" si="9"/>
        <v>0</v>
      </c>
    </row>
    <row r="21" spans="3:20" ht="14" customHeight="1" x14ac:dyDescent="0.25">
      <c r="C21">
        <f t="shared" ca="1" si="0"/>
        <v>90.264395604395602</v>
      </c>
      <c r="D21">
        <f t="shared" ca="1" si="1"/>
        <v>89.377728937728932</v>
      </c>
      <c r="E21">
        <f t="shared" ca="1" si="2"/>
        <v>88.491062271062276</v>
      </c>
      <c r="F21">
        <f t="shared" si="3"/>
        <v>87.604395604395606</v>
      </c>
      <c r="G21">
        <f t="shared" ca="1" si="4"/>
        <v>86.717728937728936</v>
      </c>
      <c r="H21">
        <f t="shared" ca="1" si="5"/>
        <v>85.831062271062279</v>
      </c>
      <c r="I21">
        <f t="shared" ca="1" si="6"/>
        <v>84.944395604395609</v>
      </c>
      <c r="J21">
        <f t="shared" ca="1" si="10"/>
        <v>84</v>
      </c>
      <c r="K21" t="str">
        <f t="shared" ca="1" si="11"/>
        <v/>
      </c>
      <c r="L21">
        <f t="shared" ca="1" si="12"/>
        <v>3.2669999999999999</v>
      </c>
      <c r="M21">
        <f t="shared" ca="1" si="13"/>
        <v>2.511333333333333</v>
      </c>
      <c r="N21">
        <f t="shared" ca="1" si="14"/>
        <v>1.7556666666666665</v>
      </c>
      <c r="O21" s="17">
        <f t="shared" ca="1" si="7"/>
        <v>1</v>
      </c>
      <c r="P21">
        <f t="shared" ca="1" si="15"/>
        <v>0.2443333333333334</v>
      </c>
      <c r="Q21">
        <f t="shared" ca="1" si="16"/>
        <v>0</v>
      </c>
      <c r="R21">
        <v>0</v>
      </c>
      <c r="S21">
        <f t="shared" si="8"/>
        <v>20</v>
      </c>
      <c r="T21">
        <f t="shared" si="9"/>
        <v>0</v>
      </c>
    </row>
    <row r="22" spans="3:20" ht="14" customHeight="1" x14ac:dyDescent="0.25">
      <c r="C22">
        <f t="shared" ca="1" si="0"/>
        <v>90.712747252747249</v>
      </c>
      <c r="D22">
        <f t="shared" ca="1" si="1"/>
        <v>89.826080586080593</v>
      </c>
      <c r="E22">
        <f t="shared" ca="1" si="2"/>
        <v>88.939413919413923</v>
      </c>
      <c r="F22">
        <f t="shared" si="3"/>
        <v>88.052747252747253</v>
      </c>
      <c r="G22">
        <f t="shared" ca="1" si="4"/>
        <v>87.166080586080582</v>
      </c>
      <c r="H22">
        <f t="shared" ca="1" si="5"/>
        <v>86.279413919413912</v>
      </c>
      <c r="I22">
        <f t="shared" ca="1" si="6"/>
        <v>85.392747252747256</v>
      </c>
      <c r="J22">
        <f t="shared" ca="1" si="10"/>
        <v>84</v>
      </c>
      <c r="K22" t="str">
        <f t="shared" ca="1" si="11"/>
        <v/>
      </c>
      <c r="L22">
        <f t="shared" ca="1" si="12"/>
        <v>3.2669999999999999</v>
      </c>
      <c r="M22">
        <f t="shared" ca="1" si="13"/>
        <v>2.511333333333333</v>
      </c>
      <c r="N22">
        <f t="shared" ca="1" si="14"/>
        <v>1.7556666666666665</v>
      </c>
      <c r="O22" s="17">
        <f t="shared" ca="1" si="7"/>
        <v>1</v>
      </c>
      <c r="P22">
        <f t="shared" ca="1" si="15"/>
        <v>0.2443333333333334</v>
      </c>
      <c r="Q22">
        <f t="shared" ca="1" si="16"/>
        <v>0</v>
      </c>
      <c r="R22">
        <v>0</v>
      </c>
      <c r="S22">
        <f t="shared" si="8"/>
        <v>21</v>
      </c>
      <c r="T22">
        <f t="shared" si="9"/>
        <v>0</v>
      </c>
    </row>
    <row r="23" spans="3:20" ht="14" customHeight="1" x14ac:dyDescent="0.25">
      <c r="C23">
        <f t="shared" ca="1" si="0"/>
        <v>91.16109890109891</v>
      </c>
      <c r="D23">
        <f t="shared" ca="1" si="1"/>
        <v>90.274432234432254</v>
      </c>
      <c r="E23">
        <f t="shared" ca="1" si="2"/>
        <v>89.387765567765584</v>
      </c>
      <c r="F23">
        <f t="shared" si="3"/>
        <v>88.501098901098914</v>
      </c>
      <c r="G23">
        <f t="shared" ca="1" si="4"/>
        <v>87.614432234432243</v>
      </c>
      <c r="H23">
        <f t="shared" ca="1" si="5"/>
        <v>86.727765567765573</v>
      </c>
      <c r="I23">
        <f t="shared" ca="1" si="6"/>
        <v>85.841098901098917</v>
      </c>
      <c r="J23">
        <f t="shared" ca="1" si="10"/>
        <v>84</v>
      </c>
      <c r="K23" t="str">
        <f t="shared" ca="1" si="11"/>
        <v/>
      </c>
      <c r="L23">
        <f t="shared" ca="1" si="12"/>
        <v>3.2669999999999999</v>
      </c>
      <c r="M23">
        <f t="shared" ca="1" si="13"/>
        <v>2.511333333333333</v>
      </c>
      <c r="N23">
        <f t="shared" ca="1" si="14"/>
        <v>1.7556666666666665</v>
      </c>
      <c r="O23" s="17">
        <f t="shared" ca="1" si="7"/>
        <v>1</v>
      </c>
      <c r="P23">
        <f t="shared" ca="1" si="15"/>
        <v>0.2443333333333334</v>
      </c>
      <c r="Q23">
        <f t="shared" ca="1" si="16"/>
        <v>0</v>
      </c>
      <c r="R23">
        <v>0</v>
      </c>
      <c r="S23">
        <f t="shared" si="8"/>
        <v>22</v>
      </c>
      <c r="T23">
        <f t="shared" si="9"/>
        <v>0</v>
      </c>
    </row>
    <row r="24" spans="3:20" ht="14" customHeight="1" x14ac:dyDescent="0.25">
      <c r="C24">
        <f t="shared" ca="1" si="0"/>
        <v>91.609450549450557</v>
      </c>
      <c r="D24">
        <f t="shared" ca="1" si="1"/>
        <v>90.722783882783887</v>
      </c>
      <c r="E24">
        <f t="shared" ca="1" si="2"/>
        <v>89.836117216117231</v>
      </c>
      <c r="F24">
        <f t="shared" si="3"/>
        <v>88.94945054945056</v>
      </c>
      <c r="G24">
        <f t="shared" ca="1" si="4"/>
        <v>88.06278388278389</v>
      </c>
      <c r="H24">
        <f t="shared" ca="1" si="5"/>
        <v>87.176117216117234</v>
      </c>
      <c r="I24">
        <f t="shared" ca="1" si="6"/>
        <v>86.289450549450564</v>
      </c>
      <c r="J24">
        <f t="shared" ca="1" si="10"/>
        <v>84</v>
      </c>
      <c r="K24" t="str">
        <f t="shared" ca="1" si="11"/>
        <v/>
      </c>
      <c r="L24">
        <f t="shared" ca="1" si="12"/>
        <v>3.2669999999999999</v>
      </c>
      <c r="M24">
        <f t="shared" ca="1" si="13"/>
        <v>2.511333333333333</v>
      </c>
      <c r="N24">
        <f t="shared" ca="1" si="14"/>
        <v>1.7556666666666665</v>
      </c>
      <c r="O24" s="17">
        <f t="shared" ca="1" si="7"/>
        <v>1</v>
      </c>
      <c r="P24">
        <f t="shared" ca="1" si="15"/>
        <v>0.2443333333333334</v>
      </c>
      <c r="Q24">
        <f t="shared" ca="1" si="16"/>
        <v>0</v>
      </c>
      <c r="R24">
        <v>0</v>
      </c>
      <c r="S24">
        <f t="shared" si="8"/>
        <v>23</v>
      </c>
      <c r="T24">
        <f t="shared" si="9"/>
        <v>0</v>
      </c>
    </row>
    <row r="25" spans="3:20" ht="14" customHeight="1" x14ac:dyDescent="0.25">
      <c r="C25">
        <f t="shared" ca="1" si="0"/>
        <v>92.057802197802204</v>
      </c>
      <c r="D25">
        <f t="shared" ca="1" si="1"/>
        <v>91.171135531135548</v>
      </c>
      <c r="E25">
        <f t="shared" ca="1" si="2"/>
        <v>90.284468864468877</v>
      </c>
      <c r="F25">
        <f t="shared" si="3"/>
        <v>89.397802197802207</v>
      </c>
      <c r="G25">
        <f t="shared" ca="1" si="4"/>
        <v>88.511135531135537</v>
      </c>
      <c r="H25">
        <f t="shared" ca="1" si="5"/>
        <v>87.624468864468867</v>
      </c>
      <c r="I25">
        <f t="shared" ca="1" si="6"/>
        <v>86.73780219780221</v>
      </c>
      <c r="J25">
        <f t="shared" ca="1" si="10"/>
        <v>84</v>
      </c>
      <c r="K25" t="str">
        <f t="shared" ca="1" si="11"/>
        <v/>
      </c>
      <c r="L25">
        <f t="shared" ca="1" si="12"/>
        <v>3.2669999999999999</v>
      </c>
      <c r="M25">
        <f t="shared" ca="1" si="13"/>
        <v>2.511333333333333</v>
      </c>
      <c r="N25">
        <f t="shared" ca="1" si="14"/>
        <v>1.7556666666666665</v>
      </c>
      <c r="O25" s="17">
        <f t="shared" ca="1" si="7"/>
        <v>1</v>
      </c>
      <c r="P25">
        <f t="shared" ca="1" si="15"/>
        <v>0.2443333333333334</v>
      </c>
      <c r="Q25">
        <f t="shared" ca="1" si="16"/>
        <v>0</v>
      </c>
      <c r="R25">
        <v>0</v>
      </c>
      <c r="S25">
        <f t="shared" si="8"/>
        <v>24</v>
      </c>
      <c r="T25">
        <f t="shared" si="9"/>
        <v>0</v>
      </c>
    </row>
    <row r="26" spans="3:20" ht="14" customHeight="1" x14ac:dyDescent="0.25">
      <c r="C26">
        <f t="shared" ca="1" si="0"/>
        <v>92.50615384615385</v>
      </c>
      <c r="D26">
        <f t="shared" ca="1" si="1"/>
        <v>91.61948717948718</v>
      </c>
      <c r="E26">
        <f t="shared" ca="1" si="2"/>
        <v>90.732820512820524</v>
      </c>
      <c r="F26">
        <f t="shared" si="3"/>
        <v>89.846153846153854</v>
      </c>
      <c r="G26">
        <f t="shared" ca="1" si="4"/>
        <v>88.959487179487184</v>
      </c>
      <c r="H26">
        <f t="shared" ca="1" si="5"/>
        <v>88.072820512820527</v>
      </c>
      <c r="I26">
        <f t="shared" ca="1" si="6"/>
        <v>87.186153846153857</v>
      </c>
      <c r="J26">
        <f t="shared" ca="1" si="10"/>
        <v>84</v>
      </c>
      <c r="K26" t="str">
        <f t="shared" ca="1" si="11"/>
        <v/>
      </c>
      <c r="L26">
        <f t="shared" ca="1" si="12"/>
        <v>3.2669999999999999</v>
      </c>
      <c r="M26">
        <f t="shared" ca="1" si="13"/>
        <v>2.511333333333333</v>
      </c>
      <c r="N26">
        <f t="shared" ca="1" si="14"/>
        <v>1.7556666666666665</v>
      </c>
      <c r="O26" s="17">
        <f t="shared" ca="1" si="7"/>
        <v>1</v>
      </c>
      <c r="P26">
        <f t="shared" ca="1" si="15"/>
        <v>0.2443333333333334</v>
      </c>
      <c r="Q26">
        <f t="shared" ca="1" si="16"/>
        <v>0</v>
      </c>
      <c r="R26">
        <v>0</v>
      </c>
      <c r="S26">
        <f t="shared" si="8"/>
        <v>25</v>
      </c>
      <c r="T26">
        <f t="shared" si="9"/>
        <v>0</v>
      </c>
    </row>
    <row r="27" spans="3:20" ht="14" customHeight="1" x14ac:dyDescent="0.25">
      <c r="C27">
        <f t="shared" ca="1" si="0"/>
        <v>92.954505494505497</v>
      </c>
      <c r="D27">
        <f t="shared" ca="1" si="1"/>
        <v>92.067838827838841</v>
      </c>
      <c r="E27">
        <f t="shared" ca="1" si="2"/>
        <v>91.181172161172171</v>
      </c>
      <c r="F27">
        <f t="shared" si="3"/>
        <v>90.294505494505501</v>
      </c>
      <c r="G27">
        <f t="shared" ca="1" si="4"/>
        <v>89.40783882783883</v>
      </c>
      <c r="H27">
        <f t="shared" ca="1" si="5"/>
        <v>88.52117216117216</v>
      </c>
      <c r="I27">
        <f t="shared" ca="1" si="6"/>
        <v>87.634505494505504</v>
      </c>
      <c r="J27">
        <f t="shared" ca="1" si="10"/>
        <v>84</v>
      </c>
      <c r="K27" t="str">
        <f t="shared" ca="1" si="11"/>
        <v/>
      </c>
      <c r="L27">
        <f t="shared" ca="1" si="12"/>
        <v>3.2669999999999999</v>
      </c>
      <c r="M27">
        <f t="shared" ca="1" si="13"/>
        <v>2.511333333333333</v>
      </c>
      <c r="N27">
        <f t="shared" ca="1" si="14"/>
        <v>1.7556666666666665</v>
      </c>
      <c r="O27" s="17">
        <f t="shared" ca="1" si="7"/>
        <v>1</v>
      </c>
      <c r="P27">
        <f t="shared" ca="1" si="15"/>
        <v>0.2443333333333334</v>
      </c>
      <c r="Q27">
        <f t="shared" ca="1" si="16"/>
        <v>0</v>
      </c>
      <c r="R27">
        <v>0</v>
      </c>
      <c r="S27">
        <f t="shared" si="8"/>
        <v>26</v>
      </c>
      <c r="T27">
        <f t="shared" si="9"/>
        <v>0</v>
      </c>
    </row>
    <row r="28" spans="3:20" ht="14" customHeight="1" x14ac:dyDescent="0.25">
      <c r="C28">
        <f t="shared" ca="1" si="0"/>
        <v>93.402857142857144</v>
      </c>
      <c r="D28">
        <f t="shared" ca="1" si="1"/>
        <v>92.516190476190474</v>
      </c>
      <c r="E28">
        <f t="shared" ca="1" si="2"/>
        <v>91.629523809523818</v>
      </c>
      <c r="F28">
        <f t="shared" si="3"/>
        <v>90.742857142857147</v>
      </c>
      <c r="G28">
        <f t="shared" ca="1" si="4"/>
        <v>89.856190476190477</v>
      </c>
      <c r="H28">
        <f t="shared" ca="1" si="5"/>
        <v>88.969523809523821</v>
      </c>
      <c r="I28">
        <f t="shared" ca="1" si="6"/>
        <v>88.082857142857151</v>
      </c>
      <c r="J28">
        <f t="shared" ca="1" si="10"/>
        <v>84</v>
      </c>
      <c r="K28" t="str">
        <f t="shared" ca="1" si="11"/>
        <v/>
      </c>
      <c r="L28">
        <f t="shared" ca="1" si="12"/>
        <v>3.2669999999999999</v>
      </c>
      <c r="M28">
        <f t="shared" ca="1" si="13"/>
        <v>2.511333333333333</v>
      </c>
      <c r="N28">
        <f t="shared" ca="1" si="14"/>
        <v>1.7556666666666665</v>
      </c>
      <c r="O28" s="17">
        <f t="shared" ca="1" si="7"/>
        <v>1</v>
      </c>
      <c r="P28">
        <f t="shared" ca="1" si="15"/>
        <v>0.2443333333333334</v>
      </c>
      <c r="Q28">
        <f t="shared" ca="1" si="16"/>
        <v>0</v>
      </c>
      <c r="R28">
        <v>0</v>
      </c>
      <c r="S28">
        <f t="shared" si="8"/>
        <v>27</v>
      </c>
      <c r="T28">
        <f t="shared" si="9"/>
        <v>0</v>
      </c>
    </row>
    <row r="29" spans="3:20" ht="14" customHeight="1" x14ac:dyDescent="0.25">
      <c r="C29">
        <f t="shared" ca="1" si="0"/>
        <v>93.851208791208791</v>
      </c>
      <c r="D29">
        <f t="shared" ca="1" si="1"/>
        <v>92.964542124542135</v>
      </c>
      <c r="E29">
        <f t="shared" ca="1" si="2"/>
        <v>92.077875457875464</v>
      </c>
      <c r="F29">
        <f t="shared" si="3"/>
        <v>91.191208791208794</v>
      </c>
      <c r="G29">
        <f t="shared" ca="1" si="4"/>
        <v>90.304542124542124</v>
      </c>
      <c r="H29">
        <f t="shared" ca="1" si="5"/>
        <v>89.417875457875454</v>
      </c>
      <c r="I29">
        <f t="shared" ca="1" si="6"/>
        <v>88.531208791208797</v>
      </c>
      <c r="J29">
        <f t="shared" ca="1" si="10"/>
        <v>84</v>
      </c>
      <c r="K29" t="str">
        <f t="shared" ca="1" si="11"/>
        <v/>
      </c>
      <c r="L29">
        <f t="shared" ca="1" si="12"/>
        <v>3.2669999999999999</v>
      </c>
      <c r="M29">
        <f t="shared" ca="1" si="13"/>
        <v>2.511333333333333</v>
      </c>
      <c r="N29">
        <f t="shared" ca="1" si="14"/>
        <v>1.7556666666666665</v>
      </c>
      <c r="O29" s="17">
        <f t="shared" ca="1" si="7"/>
        <v>1</v>
      </c>
      <c r="P29">
        <f t="shared" ca="1" si="15"/>
        <v>0.2443333333333334</v>
      </c>
      <c r="Q29">
        <f t="shared" ca="1" si="16"/>
        <v>0</v>
      </c>
      <c r="R29">
        <v>0</v>
      </c>
      <c r="S29">
        <f t="shared" si="8"/>
        <v>28</v>
      </c>
      <c r="T29">
        <f t="shared" si="9"/>
        <v>0</v>
      </c>
    </row>
    <row r="30" spans="3:20" ht="14" customHeight="1" x14ac:dyDescent="0.25">
      <c r="C30">
        <f t="shared" ca="1" si="0"/>
        <v>94.299560439560437</v>
      </c>
      <c r="D30">
        <f t="shared" ca="1" si="1"/>
        <v>93.412893772893767</v>
      </c>
      <c r="E30">
        <f t="shared" ca="1" si="2"/>
        <v>92.526227106227111</v>
      </c>
      <c r="F30">
        <f t="shared" si="3"/>
        <v>91.639560439560441</v>
      </c>
      <c r="G30">
        <f t="shared" ca="1" si="4"/>
        <v>90.752893772893771</v>
      </c>
      <c r="H30">
        <f t="shared" ca="1" si="5"/>
        <v>89.866227106227115</v>
      </c>
      <c r="I30">
        <f t="shared" ca="1" si="6"/>
        <v>88.979560439560444</v>
      </c>
      <c r="J30">
        <f t="shared" ca="1" si="10"/>
        <v>84</v>
      </c>
      <c r="K30" t="str">
        <f t="shared" ca="1" si="11"/>
        <v/>
      </c>
      <c r="L30">
        <f t="shared" ca="1" si="12"/>
        <v>3.2669999999999999</v>
      </c>
      <c r="M30">
        <f t="shared" ca="1" si="13"/>
        <v>2.511333333333333</v>
      </c>
      <c r="N30">
        <f t="shared" ca="1" si="14"/>
        <v>1.7556666666666665</v>
      </c>
      <c r="O30" s="17">
        <f t="shared" ca="1" si="7"/>
        <v>1</v>
      </c>
      <c r="P30">
        <f t="shared" ca="1" si="15"/>
        <v>0.2443333333333334</v>
      </c>
      <c r="Q30">
        <f t="shared" ca="1" si="16"/>
        <v>0</v>
      </c>
      <c r="R30">
        <v>0</v>
      </c>
      <c r="S30">
        <f t="shared" si="8"/>
        <v>29</v>
      </c>
      <c r="T30">
        <f t="shared" si="9"/>
        <v>0</v>
      </c>
    </row>
    <row r="31" spans="3:20" ht="14" customHeight="1" x14ac:dyDescent="0.25">
      <c r="C31">
        <f t="shared" ca="1" si="0"/>
        <v>94.747912087912084</v>
      </c>
      <c r="D31">
        <f t="shared" ca="1" si="1"/>
        <v>93.861245421245428</v>
      </c>
      <c r="E31">
        <f t="shared" ca="1" si="2"/>
        <v>92.974578754578758</v>
      </c>
      <c r="F31">
        <f t="shared" si="3"/>
        <v>92.087912087912088</v>
      </c>
      <c r="G31">
        <f t="shared" ca="1" si="4"/>
        <v>91.201245421245417</v>
      </c>
      <c r="H31">
        <f t="shared" ca="1" si="5"/>
        <v>90.314578754578747</v>
      </c>
      <c r="I31">
        <f t="shared" ca="1" si="6"/>
        <v>89.427912087912091</v>
      </c>
      <c r="J31">
        <f t="shared" ca="1" si="10"/>
        <v>84</v>
      </c>
      <c r="K31" t="str">
        <f t="shared" ca="1" si="11"/>
        <v/>
      </c>
      <c r="L31">
        <f t="shared" ca="1" si="12"/>
        <v>3.2669999999999999</v>
      </c>
      <c r="M31">
        <f t="shared" ca="1" si="13"/>
        <v>2.511333333333333</v>
      </c>
      <c r="N31">
        <f t="shared" ca="1" si="14"/>
        <v>1.7556666666666665</v>
      </c>
      <c r="O31" s="17">
        <f t="shared" ca="1" si="7"/>
        <v>1</v>
      </c>
      <c r="P31">
        <f t="shared" ca="1" si="15"/>
        <v>0.2443333333333334</v>
      </c>
      <c r="Q31">
        <f t="shared" ca="1" si="16"/>
        <v>0</v>
      </c>
      <c r="R31">
        <v>0</v>
      </c>
      <c r="S31">
        <f t="shared" si="8"/>
        <v>30</v>
      </c>
      <c r="T31">
        <f t="shared" si="9"/>
        <v>0</v>
      </c>
    </row>
    <row r="32" spans="3:20" ht="14" customHeight="1" x14ac:dyDescent="0.25">
      <c r="C32">
        <f t="shared" ca="1" si="0"/>
        <v>95.196263736263745</v>
      </c>
      <c r="D32">
        <f t="shared" ca="1" si="1"/>
        <v>94.309597069597089</v>
      </c>
      <c r="E32">
        <f t="shared" ca="1" si="2"/>
        <v>93.422930402930419</v>
      </c>
      <c r="F32">
        <f t="shared" si="3"/>
        <v>92.536263736263749</v>
      </c>
      <c r="G32">
        <f t="shared" ca="1" si="4"/>
        <v>91.649597069597078</v>
      </c>
      <c r="H32">
        <f t="shared" ca="1" si="5"/>
        <v>90.762930402930408</v>
      </c>
      <c r="I32">
        <f t="shared" ca="1" si="6"/>
        <v>89.876263736263752</v>
      </c>
      <c r="J32">
        <f t="shared" ca="1" si="10"/>
        <v>84</v>
      </c>
      <c r="K32" t="str">
        <f t="shared" ca="1" si="11"/>
        <v/>
      </c>
      <c r="L32">
        <f t="shared" ca="1" si="12"/>
        <v>3.2669999999999999</v>
      </c>
      <c r="M32">
        <f t="shared" ca="1" si="13"/>
        <v>2.511333333333333</v>
      </c>
      <c r="N32">
        <f t="shared" ca="1" si="14"/>
        <v>1.7556666666666665</v>
      </c>
      <c r="O32" s="17">
        <f t="shared" ca="1" si="7"/>
        <v>1</v>
      </c>
      <c r="P32">
        <f t="shared" ca="1" si="15"/>
        <v>0.2443333333333334</v>
      </c>
      <c r="Q32">
        <f t="shared" ca="1" si="16"/>
        <v>0</v>
      </c>
      <c r="R32">
        <v>0</v>
      </c>
      <c r="S32">
        <f t="shared" si="8"/>
        <v>31</v>
      </c>
      <c r="T32">
        <f t="shared" si="9"/>
        <v>0</v>
      </c>
    </row>
    <row r="33" spans="3:20" ht="14" customHeight="1" x14ac:dyDescent="0.25">
      <c r="C33">
        <f t="shared" ca="1" si="0"/>
        <v>95.644615384615392</v>
      </c>
      <c r="D33">
        <f t="shared" ca="1" si="1"/>
        <v>94.757948717948722</v>
      </c>
      <c r="E33">
        <f t="shared" ca="1" si="2"/>
        <v>93.871282051282066</v>
      </c>
      <c r="F33">
        <f t="shared" si="3"/>
        <v>92.984615384615395</v>
      </c>
      <c r="G33">
        <f t="shared" ca="1" si="4"/>
        <v>92.097948717948725</v>
      </c>
      <c r="H33">
        <f t="shared" ca="1" si="5"/>
        <v>91.211282051282069</v>
      </c>
      <c r="I33">
        <f t="shared" ca="1" si="6"/>
        <v>90.324615384615399</v>
      </c>
      <c r="J33">
        <f t="shared" ca="1" si="10"/>
        <v>84</v>
      </c>
      <c r="K33" t="str">
        <f t="shared" ca="1" si="11"/>
        <v/>
      </c>
      <c r="L33">
        <f t="shared" ca="1" si="12"/>
        <v>3.2669999999999999</v>
      </c>
      <c r="M33">
        <f t="shared" ca="1" si="13"/>
        <v>2.511333333333333</v>
      </c>
      <c r="N33">
        <f t="shared" ca="1" si="14"/>
        <v>1.7556666666666665</v>
      </c>
      <c r="O33" s="17">
        <f t="shared" ca="1" si="7"/>
        <v>1</v>
      </c>
      <c r="P33">
        <f t="shared" ca="1" si="15"/>
        <v>0.2443333333333334</v>
      </c>
      <c r="Q33">
        <f t="shared" ca="1" si="16"/>
        <v>0</v>
      </c>
      <c r="R33">
        <v>0</v>
      </c>
      <c r="S33">
        <f t="shared" si="8"/>
        <v>32</v>
      </c>
      <c r="T33">
        <f t="shared" si="9"/>
        <v>0</v>
      </c>
    </row>
    <row r="34" spans="3:20" ht="14" customHeight="1" x14ac:dyDescent="0.25">
      <c r="C34">
        <f t="shared" ca="1" si="0"/>
        <v>96.092967032967039</v>
      </c>
      <c r="D34">
        <f t="shared" ca="1" si="1"/>
        <v>95.206300366300383</v>
      </c>
      <c r="E34">
        <f t="shared" ca="1" si="2"/>
        <v>94.319633699633712</v>
      </c>
      <c r="F34">
        <f t="shared" si="3"/>
        <v>93.432967032967042</v>
      </c>
      <c r="G34">
        <f t="shared" ca="1" si="4"/>
        <v>92.546300366300372</v>
      </c>
      <c r="H34">
        <f t="shared" ca="1" si="5"/>
        <v>91.659633699633702</v>
      </c>
      <c r="I34">
        <f t="shared" ca="1" si="6"/>
        <v>90.772967032967045</v>
      </c>
      <c r="J34">
        <f t="shared" ca="1" si="10"/>
        <v>84</v>
      </c>
      <c r="K34" t="str">
        <f t="shared" ca="1" si="11"/>
        <v/>
      </c>
      <c r="L34">
        <f t="shared" ca="1" si="12"/>
        <v>3.2669999999999999</v>
      </c>
      <c r="M34">
        <f t="shared" ca="1" si="13"/>
        <v>2.511333333333333</v>
      </c>
      <c r="N34">
        <f t="shared" ca="1" si="14"/>
        <v>1.7556666666666665</v>
      </c>
      <c r="O34" s="17">
        <f t="shared" ca="1" si="7"/>
        <v>1</v>
      </c>
      <c r="P34">
        <f t="shared" ca="1" si="15"/>
        <v>0.2443333333333334</v>
      </c>
      <c r="Q34">
        <f t="shared" ca="1" si="16"/>
        <v>0</v>
      </c>
      <c r="R34">
        <v>0</v>
      </c>
      <c r="S34">
        <f t="shared" si="8"/>
        <v>33</v>
      </c>
      <c r="T34">
        <f t="shared" si="9"/>
        <v>0</v>
      </c>
    </row>
    <row r="35" spans="3:20" ht="14" customHeight="1" x14ac:dyDescent="0.25">
      <c r="C35">
        <f t="shared" ca="1" si="0"/>
        <v>96.541318681318685</v>
      </c>
      <c r="D35">
        <f t="shared" ca="1" si="1"/>
        <v>95.654652014652015</v>
      </c>
      <c r="E35">
        <f t="shared" ca="1" si="2"/>
        <v>94.767985347985359</v>
      </c>
      <c r="F35">
        <f t="shared" si="3"/>
        <v>93.881318681318689</v>
      </c>
      <c r="G35">
        <f t="shared" ca="1" si="4"/>
        <v>92.994652014652019</v>
      </c>
      <c r="H35">
        <f t="shared" ca="1" si="5"/>
        <v>92.107985347985363</v>
      </c>
      <c r="I35">
        <f t="shared" ca="1" si="6"/>
        <v>91.221318681318692</v>
      </c>
      <c r="J35">
        <f t="shared" ca="1" si="10"/>
        <v>84</v>
      </c>
      <c r="K35" t="str">
        <f t="shared" ca="1" si="11"/>
        <v/>
      </c>
      <c r="L35">
        <f t="shared" ca="1" si="12"/>
        <v>3.2669999999999999</v>
      </c>
      <c r="M35">
        <f t="shared" ca="1" si="13"/>
        <v>2.511333333333333</v>
      </c>
      <c r="N35">
        <f t="shared" ca="1" si="14"/>
        <v>1.7556666666666665</v>
      </c>
      <c r="O35" s="17">
        <f t="shared" ca="1" si="7"/>
        <v>1</v>
      </c>
      <c r="P35">
        <f t="shared" ca="1" si="15"/>
        <v>0.2443333333333334</v>
      </c>
      <c r="Q35">
        <f t="shared" ca="1" si="16"/>
        <v>0</v>
      </c>
      <c r="R35">
        <v>0</v>
      </c>
      <c r="S35">
        <f t="shared" si="8"/>
        <v>34</v>
      </c>
      <c r="T35">
        <f t="shared" si="9"/>
        <v>0</v>
      </c>
    </row>
    <row r="36" spans="3:20" ht="14" customHeight="1" x14ac:dyDescent="0.25"/>
    <row r="37" spans="3:20" ht="14" customHeight="1" x14ac:dyDescent="0.25"/>
    <row r="38" spans="3:20" ht="14" customHeight="1" x14ac:dyDescent="0.25"/>
    <row r="39" spans="3:20" ht="14" customHeight="1" x14ac:dyDescent="0.25"/>
    <row r="40" spans="3:20" ht="14" customHeight="1" x14ac:dyDescent="0.25"/>
    <row r="41" spans="3:20" ht="14" customHeight="1" x14ac:dyDescent="0.25"/>
    <row r="42" spans="3:20" ht="14" customHeight="1" x14ac:dyDescent="0.25"/>
    <row r="43" spans="3:20" ht="14" customHeight="1" x14ac:dyDescent="0.25"/>
    <row r="44" spans="3:20" ht="14" customHeight="1" x14ac:dyDescent="0.25"/>
    <row r="45" spans="3:20" ht="14" customHeight="1" x14ac:dyDescent="0.25"/>
    <row r="46" spans="3:20" ht="14" customHeight="1" x14ac:dyDescent="0.25"/>
    <row r="47" spans="3:20" ht="14" customHeight="1" x14ac:dyDescent="0.25"/>
    <row r="48" spans="3:20" ht="14" customHeight="1" x14ac:dyDescent="0.25"/>
    <row r="49" ht="14" customHeight="1" x14ac:dyDescent="0.25"/>
    <row r="50" ht="14" customHeight="1" x14ac:dyDescent="0.25"/>
    <row r="51" ht="14" customHeight="1" x14ac:dyDescent="0.25"/>
    <row r="52" ht="14" customHeight="1" x14ac:dyDescent="0.25"/>
  </sheetData>
  <pageMargins left="0.7" right="0.7" top="0.75" bottom="0.75" header="0.3" footer="0.3"/>
  <pageSetup scale="89"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65C68-DD04-DE44-9932-1004A6163D16}">
  <sheetPr>
    <tabColor rgb="FF66FF66"/>
    <pageSetUpPr fitToPage="1"/>
  </sheetPr>
  <dimension ref="A1:Z52"/>
  <sheetViews>
    <sheetView zoomScale="124" zoomScaleNormal="124" workbookViewId="0">
      <selection activeCell="V22" sqref="V22"/>
    </sheetView>
  </sheetViews>
  <sheetFormatPr baseColWidth="10" defaultRowHeight="19" x14ac:dyDescent="0.25"/>
  <cols>
    <col min="1" max="1" width="6" bestFit="1" customWidth="1"/>
    <col min="2" max="22" width="6.140625" customWidth="1"/>
  </cols>
  <sheetData>
    <row r="1" spans="1:26" ht="14" customHeight="1" x14ac:dyDescent="0.25">
      <c r="A1" t="s">
        <v>168</v>
      </c>
      <c r="B1" s="17" t="s">
        <v>169</v>
      </c>
      <c r="C1" s="17" t="s">
        <v>156</v>
      </c>
      <c r="D1" s="17" t="s">
        <v>157</v>
      </c>
      <c r="E1" s="17" t="s">
        <v>158</v>
      </c>
      <c r="F1" s="17" t="s">
        <v>159</v>
      </c>
      <c r="G1" s="17" t="s">
        <v>160</v>
      </c>
      <c r="H1" s="17" t="s">
        <v>161</v>
      </c>
      <c r="I1" s="17" t="s">
        <v>162</v>
      </c>
      <c r="J1" t="s">
        <v>154</v>
      </c>
      <c r="K1" s="17" t="s">
        <v>155</v>
      </c>
      <c r="L1" s="17" t="s">
        <v>156</v>
      </c>
      <c r="M1" s="17" t="s">
        <v>157</v>
      </c>
      <c r="N1" s="17" t="s">
        <v>158</v>
      </c>
      <c r="O1" s="17" t="s">
        <v>159</v>
      </c>
      <c r="P1" s="17" t="s">
        <v>160</v>
      </c>
      <c r="Q1" s="17" t="s">
        <v>161</v>
      </c>
      <c r="R1" s="17" t="s">
        <v>162</v>
      </c>
      <c r="S1" t="s">
        <v>163</v>
      </c>
      <c r="T1" t="s">
        <v>164</v>
      </c>
      <c r="U1" t="s">
        <v>165</v>
      </c>
      <c r="V1">
        <f>(SUM($T$2:$T$17) - ((SUM($S$2:$S$17) * SUM($B$1:$B$17))/COUNTA($S$2:$S$17)))/(SUMSQ($S$2:$S$17)-(SUM($S$2:$S$17)^2/COUNTA($S$2:$S$17)))</f>
        <v>0.17941176470588235</v>
      </c>
      <c r="W1" t="s">
        <v>166</v>
      </c>
      <c r="X1">
        <f>AVERAGE($B$1:$B$17) - V1*SUM($S$2:$S$17)/COUNTA($S$2:$S$17)</f>
        <v>80.099999999999994</v>
      </c>
      <c r="Y1" t="s">
        <v>167</v>
      </c>
      <c r="Z1">
        <f>(SUM($T$2:$T$17)-(COUNTA($S$2:$S$17)*AVERAGE($S$2:$S$17)*AVERAGE($B$1:$B$17)))/((COUNTA($S$2:$S$17)-1)*_xlfn.STDEV.S($S$2:$S$17)*_xlfn.STDEV.S($B$1:$B$17))</f>
        <v>0.36149139907703554</v>
      </c>
    </row>
    <row r="2" spans="1:26" ht="14" customHeight="1" x14ac:dyDescent="0.25">
      <c r="A2">
        <v>2006</v>
      </c>
      <c r="B2" s="17">
        <v>77</v>
      </c>
      <c r="C2" s="17">
        <f t="shared" ref="C2:C37" ca="1" si="0">F2+2.66*O2</f>
        <v>84.003411764705874</v>
      </c>
      <c r="D2" s="17">
        <f t="shared" ref="D2:D37" ca="1" si="1">F2+(2/3)*2.66*O2</f>
        <v>82.762078431372544</v>
      </c>
      <c r="E2" s="17">
        <f t="shared" ref="E2:E37" ca="1" si="2">F2+(1/3)*2.66*O2</f>
        <v>81.5207450980392</v>
      </c>
      <c r="F2" s="17">
        <f t="shared" ref="F2:F37" si="3">V$1* S2 + X$1</f>
        <v>80.27941176470587</v>
      </c>
      <c r="G2" s="17">
        <f t="shared" ref="G2:G37" ca="1" si="4">F2-(1/3)*2.66*O2</f>
        <v>79.03807843137254</v>
      </c>
      <c r="H2" s="17">
        <f t="shared" ref="H2:H37" ca="1" si="5">F2-(2/3)*2.66*O2</f>
        <v>77.796745098039196</v>
      </c>
      <c r="I2" s="17">
        <f t="shared" ref="I2:I37" ca="1" si="6">F2-2.66*O2</f>
        <v>76.555411764705866</v>
      </c>
      <c r="J2">
        <f>B2</f>
        <v>77</v>
      </c>
      <c r="K2" s="17"/>
      <c r="L2" s="17"/>
      <c r="M2" s="17"/>
      <c r="N2" s="17"/>
      <c r="O2" s="17">
        <f t="shared" ref="O2:O37" ca="1" si="7">AVERAGE($K$3:$K$17)</f>
        <v>1.4</v>
      </c>
      <c r="P2" s="17"/>
      <c r="Q2" s="17"/>
      <c r="R2" s="17"/>
      <c r="S2">
        <f t="shared" ref="S2:S37" si="8">ROW(S2)-1</f>
        <v>1</v>
      </c>
      <c r="T2">
        <f t="shared" ref="T2:T37" si="9">S2*B2</f>
        <v>77</v>
      </c>
    </row>
    <row r="3" spans="1:26" ht="14" customHeight="1" x14ac:dyDescent="0.25">
      <c r="A3">
        <v>2007</v>
      </c>
      <c r="B3" s="17">
        <v>79</v>
      </c>
      <c r="C3" s="17">
        <f t="shared" ca="1" si="0"/>
        <v>84.182823529411763</v>
      </c>
      <c r="D3" s="17">
        <f t="shared" ca="1" si="1"/>
        <v>82.941490196078433</v>
      </c>
      <c r="E3" s="17">
        <f t="shared" ca="1" si="2"/>
        <v>81.700156862745089</v>
      </c>
      <c r="F3" s="17">
        <f t="shared" si="3"/>
        <v>80.45882352941176</v>
      </c>
      <c r="G3" s="17">
        <f t="shared" ca="1" si="4"/>
        <v>79.21749019607843</v>
      </c>
      <c r="H3" s="17">
        <f t="shared" ca="1" si="5"/>
        <v>77.976156862745086</v>
      </c>
      <c r="I3" s="17">
        <f t="shared" ca="1" si="6"/>
        <v>76.734823529411756</v>
      </c>
      <c r="J3">
        <f t="shared" ref="J3:J37" ca="1" si="10">IF(ISBLANK(B3),OFFSET(J3,-1,0,1,1),B3)</f>
        <v>79</v>
      </c>
      <c r="K3" s="17">
        <f t="shared" ref="K3:K37" ca="1" si="11">IF(OR(OFFSET(K3,-1,-9,1,1)="",OFFSET(K3,0,-9,1,1)=""),"",IF(ISERROR(ABS(B3-OFFSET(K3,-1,-1,1,1))),"",ABS(B3-OFFSET(K3,-1,-1,1,1))))</f>
        <v>2</v>
      </c>
      <c r="L3" s="17">
        <f t="shared" ref="L3:L37" ca="1" si="12">3.267*O3</f>
        <v>4.5737999999999994</v>
      </c>
      <c r="M3" s="17">
        <f t="shared" ref="M3:M37" ca="1" si="13">(2/3)*(L3-O3)+O3</f>
        <v>3.5158666666666663</v>
      </c>
      <c r="N3" s="17">
        <f t="shared" ref="N3:N37" ca="1" si="14">(1/3)*(L3-O3)+O3</f>
        <v>2.4579333333333331</v>
      </c>
      <c r="O3" s="17">
        <f t="shared" ca="1" si="7"/>
        <v>1.4</v>
      </c>
      <c r="P3" s="17">
        <f t="shared" ref="P3:P37" ca="1" si="15">(MAX(O3-(1/3)*(L3-O3),0))</f>
        <v>0.34206666666666674</v>
      </c>
      <c r="Q3" s="17">
        <f t="shared" ref="Q3:Q37" ca="1" si="16">MAX(O3-(2/3)*(L3-O3),0)</f>
        <v>0</v>
      </c>
      <c r="R3" s="17">
        <v>0</v>
      </c>
      <c r="S3">
        <f t="shared" si="8"/>
        <v>2</v>
      </c>
      <c r="T3">
        <f t="shared" si="9"/>
        <v>158</v>
      </c>
    </row>
    <row r="4" spans="1:26" ht="14" customHeight="1" x14ac:dyDescent="0.25">
      <c r="A4">
        <v>2008</v>
      </c>
      <c r="B4" s="17">
        <v>79</v>
      </c>
      <c r="C4" s="17">
        <f t="shared" ca="1" si="0"/>
        <v>84.362235294117639</v>
      </c>
      <c r="D4" s="17">
        <f t="shared" ca="1" si="1"/>
        <v>83.120901960784295</v>
      </c>
      <c r="E4" s="17">
        <f t="shared" ca="1" si="2"/>
        <v>81.879568627450965</v>
      </c>
      <c r="F4" s="17">
        <f t="shared" si="3"/>
        <v>80.638235294117635</v>
      </c>
      <c r="G4" s="17">
        <f t="shared" ca="1" si="4"/>
        <v>79.396901960784305</v>
      </c>
      <c r="H4" s="17">
        <f t="shared" ca="1" si="5"/>
        <v>78.155568627450975</v>
      </c>
      <c r="I4" s="17">
        <f t="shared" ca="1" si="6"/>
        <v>76.914235294117631</v>
      </c>
      <c r="J4">
        <f t="shared" ca="1" si="10"/>
        <v>79</v>
      </c>
      <c r="K4" s="17">
        <f t="shared" ca="1" si="11"/>
        <v>0</v>
      </c>
      <c r="L4" s="17">
        <f t="shared" ca="1" si="12"/>
        <v>4.5737999999999994</v>
      </c>
      <c r="M4" s="17">
        <f t="shared" ca="1" si="13"/>
        <v>3.5158666666666663</v>
      </c>
      <c r="N4" s="17">
        <f t="shared" ca="1" si="14"/>
        <v>2.4579333333333331</v>
      </c>
      <c r="O4" s="17">
        <f t="shared" ca="1" si="7"/>
        <v>1.4</v>
      </c>
      <c r="P4" s="17">
        <f t="shared" ca="1" si="15"/>
        <v>0.34206666666666674</v>
      </c>
      <c r="Q4" s="17">
        <f t="shared" ca="1" si="16"/>
        <v>0</v>
      </c>
      <c r="R4" s="17">
        <v>0</v>
      </c>
      <c r="S4">
        <f t="shared" si="8"/>
        <v>3</v>
      </c>
      <c r="T4">
        <f t="shared" si="9"/>
        <v>237</v>
      </c>
    </row>
    <row r="5" spans="1:26" ht="14" customHeight="1" x14ac:dyDescent="0.25">
      <c r="A5">
        <v>2009</v>
      </c>
      <c r="B5" s="17">
        <v>81</v>
      </c>
      <c r="C5" s="17">
        <f t="shared" ca="1" si="0"/>
        <v>84.541647058823528</v>
      </c>
      <c r="D5" s="17">
        <f t="shared" ca="1" si="1"/>
        <v>83.300313725490184</v>
      </c>
      <c r="E5" s="17">
        <f t="shared" ca="1" si="2"/>
        <v>82.058980392156855</v>
      </c>
      <c r="F5" s="17">
        <f t="shared" si="3"/>
        <v>80.817647058823525</v>
      </c>
      <c r="G5" s="17">
        <f t="shared" ca="1" si="4"/>
        <v>79.576313725490195</v>
      </c>
      <c r="H5" s="17">
        <f t="shared" ca="1" si="5"/>
        <v>78.334980392156865</v>
      </c>
      <c r="I5" s="17">
        <f t="shared" ca="1" si="6"/>
        <v>77.093647058823521</v>
      </c>
      <c r="J5">
        <f t="shared" ca="1" si="10"/>
        <v>81</v>
      </c>
      <c r="K5" s="17">
        <f t="shared" ca="1" si="11"/>
        <v>2</v>
      </c>
      <c r="L5" s="17">
        <f t="shared" ca="1" si="12"/>
        <v>4.5737999999999994</v>
      </c>
      <c r="M5" s="17">
        <f t="shared" ca="1" si="13"/>
        <v>3.5158666666666663</v>
      </c>
      <c r="N5" s="17">
        <f t="shared" ca="1" si="14"/>
        <v>2.4579333333333331</v>
      </c>
      <c r="O5" s="17">
        <f t="shared" ca="1" si="7"/>
        <v>1.4</v>
      </c>
      <c r="P5" s="17">
        <f t="shared" ca="1" si="15"/>
        <v>0.34206666666666674</v>
      </c>
      <c r="Q5" s="17">
        <f t="shared" ca="1" si="16"/>
        <v>0</v>
      </c>
      <c r="R5" s="17">
        <v>0</v>
      </c>
      <c r="S5">
        <f t="shared" si="8"/>
        <v>4</v>
      </c>
      <c r="T5">
        <f t="shared" si="9"/>
        <v>324</v>
      </c>
    </row>
    <row r="6" spans="1:26" ht="14" customHeight="1" x14ac:dyDescent="0.25">
      <c r="A6">
        <v>2010</v>
      </c>
      <c r="B6" s="17">
        <v>82</v>
      </c>
      <c r="C6" s="17">
        <f t="shared" ca="1" si="0"/>
        <v>84.721058823529404</v>
      </c>
      <c r="D6" s="17">
        <f t="shared" ca="1" si="1"/>
        <v>83.479725490196074</v>
      </c>
      <c r="E6" s="17">
        <f t="shared" ca="1" si="2"/>
        <v>82.23839215686273</v>
      </c>
      <c r="F6" s="17">
        <f t="shared" si="3"/>
        <v>80.9970588235294</v>
      </c>
      <c r="G6" s="17">
        <f t="shared" ca="1" si="4"/>
        <v>79.75572549019607</v>
      </c>
      <c r="H6" s="17">
        <f t="shared" ca="1" si="5"/>
        <v>78.514392156862726</v>
      </c>
      <c r="I6" s="17">
        <f t="shared" ca="1" si="6"/>
        <v>77.273058823529396</v>
      </c>
      <c r="J6">
        <f t="shared" ca="1" si="10"/>
        <v>82</v>
      </c>
      <c r="K6" s="17">
        <f t="shared" ca="1" si="11"/>
        <v>1</v>
      </c>
      <c r="L6" s="17">
        <f t="shared" ca="1" si="12"/>
        <v>4.5737999999999994</v>
      </c>
      <c r="M6" s="17">
        <f t="shared" ca="1" si="13"/>
        <v>3.5158666666666663</v>
      </c>
      <c r="N6" s="17">
        <f t="shared" ca="1" si="14"/>
        <v>2.4579333333333331</v>
      </c>
      <c r="O6" s="17">
        <f t="shared" ca="1" si="7"/>
        <v>1.4</v>
      </c>
      <c r="P6" s="17">
        <f t="shared" ca="1" si="15"/>
        <v>0.34206666666666674</v>
      </c>
      <c r="Q6" s="17">
        <f t="shared" ca="1" si="16"/>
        <v>0</v>
      </c>
      <c r="R6" s="17">
        <v>0</v>
      </c>
      <c r="S6">
        <f t="shared" si="8"/>
        <v>5</v>
      </c>
      <c r="T6">
        <f t="shared" si="9"/>
        <v>410</v>
      </c>
    </row>
    <row r="7" spans="1:26" ht="14" customHeight="1" x14ac:dyDescent="0.25">
      <c r="A7">
        <v>2011</v>
      </c>
      <c r="B7" s="17">
        <v>82</v>
      </c>
      <c r="C7" s="17">
        <f t="shared" ca="1" si="0"/>
        <v>84.900470588235294</v>
      </c>
      <c r="D7" s="17">
        <f t="shared" ca="1" si="1"/>
        <v>83.659137254901964</v>
      </c>
      <c r="E7" s="17">
        <f t="shared" ca="1" si="2"/>
        <v>82.41780392156862</v>
      </c>
      <c r="F7" s="17">
        <f t="shared" si="3"/>
        <v>81.17647058823529</v>
      </c>
      <c r="G7" s="17">
        <f t="shared" ca="1" si="4"/>
        <v>79.93513725490196</v>
      </c>
      <c r="H7" s="17">
        <f t="shared" ca="1" si="5"/>
        <v>78.693803921568616</v>
      </c>
      <c r="I7" s="17">
        <f t="shared" ca="1" si="6"/>
        <v>77.452470588235286</v>
      </c>
      <c r="J7">
        <f t="shared" ca="1" si="10"/>
        <v>82</v>
      </c>
      <c r="K7" s="17">
        <f t="shared" ca="1" si="11"/>
        <v>0</v>
      </c>
      <c r="L7" s="17">
        <f t="shared" ca="1" si="12"/>
        <v>4.5737999999999994</v>
      </c>
      <c r="M7" s="17">
        <f t="shared" ca="1" si="13"/>
        <v>3.5158666666666663</v>
      </c>
      <c r="N7" s="17">
        <f t="shared" ca="1" si="14"/>
        <v>2.4579333333333331</v>
      </c>
      <c r="O7" s="17">
        <f t="shared" ca="1" si="7"/>
        <v>1.4</v>
      </c>
      <c r="P7" s="17">
        <f t="shared" ca="1" si="15"/>
        <v>0.34206666666666674</v>
      </c>
      <c r="Q7" s="17">
        <f t="shared" ca="1" si="16"/>
        <v>0</v>
      </c>
      <c r="R7" s="17">
        <v>0</v>
      </c>
      <c r="S7">
        <f t="shared" si="8"/>
        <v>6</v>
      </c>
      <c r="T7">
        <f t="shared" si="9"/>
        <v>492</v>
      </c>
    </row>
    <row r="8" spans="1:26" ht="14" customHeight="1" x14ac:dyDescent="0.25">
      <c r="A8" s="19">
        <v>2012</v>
      </c>
      <c r="B8" s="18">
        <v>84</v>
      </c>
      <c r="C8" s="17">
        <f t="shared" ca="1" si="0"/>
        <v>85.079882352941169</v>
      </c>
      <c r="D8" s="17">
        <f t="shared" ca="1" si="1"/>
        <v>83.838549019607825</v>
      </c>
      <c r="E8" s="17">
        <f t="shared" ca="1" si="2"/>
        <v>82.597215686274495</v>
      </c>
      <c r="F8" s="17">
        <f t="shared" si="3"/>
        <v>81.355882352941165</v>
      </c>
      <c r="G8" s="17">
        <f t="shared" ca="1" si="4"/>
        <v>80.114549019607836</v>
      </c>
      <c r="H8" s="17">
        <f t="shared" ca="1" si="5"/>
        <v>78.873215686274506</v>
      </c>
      <c r="I8" s="17">
        <f t="shared" ca="1" si="6"/>
        <v>77.631882352941162</v>
      </c>
      <c r="J8">
        <f t="shared" ca="1" si="10"/>
        <v>84</v>
      </c>
      <c r="K8" s="17">
        <f t="shared" ca="1" si="11"/>
        <v>2</v>
      </c>
      <c r="L8" s="17">
        <f t="shared" ca="1" si="12"/>
        <v>4.5737999999999994</v>
      </c>
      <c r="M8" s="17">
        <f t="shared" ca="1" si="13"/>
        <v>3.5158666666666663</v>
      </c>
      <c r="N8" s="17">
        <f t="shared" ca="1" si="14"/>
        <v>2.4579333333333331</v>
      </c>
      <c r="O8" s="17">
        <f t="shared" ca="1" si="7"/>
        <v>1.4</v>
      </c>
      <c r="P8" s="17">
        <f t="shared" ca="1" si="15"/>
        <v>0.34206666666666674</v>
      </c>
      <c r="Q8" s="17">
        <f t="shared" ca="1" si="16"/>
        <v>0</v>
      </c>
      <c r="R8" s="17">
        <v>0</v>
      </c>
      <c r="S8">
        <f t="shared" si="8"/>
        <v>7</v>
      </c>
      <c r="T8">
        <f t="shared" si="9"/>
        <v>588</v>
      </c>
    </row>
    <row r="9" spans="1:26" ht="14" customHeight="1" x14ac:dyDescent="0.25">
      <c r="A9" s="19">
        <v>2013</v>
      </c>
      <c r="B9" s="18">
        <v>83</v>
      </c>
      <c r="C9" s="17">
        <f t="shared" ca="1" si="0"/>
        <v>85.259294117647059</v>
      </c>
      <c r="D9" s="17">
        <f t="shared" ca="1" si="1"/>
        <v>84.017960784313715</v>
      </c>
      <c r="E9" s="17">
        <f t="shared" ca="1" si="2"/>
        <v>82.776627450980385</v>
      </c>
      <c r="F9" s="17">
        <f t="shared" si="3"/>
        <v>81.535294117647055</v>
      </c>
      <c r="G9" s="17">
        <f t="shared" ca="1" si="4"/>
        <v>80.293960784313725</v>
      </c>
      <c r="H9" s="17">
        <f t="shared" ca="1" si="5"/>
        <v>79.052627450980395</v>
      </c>
      <c r="I9" s="17">
        <f t="shared" ca="1" si="6"/>
        <v>77.811294117647051</v>
      </c>
      <c r="J9">
        <f t="shared" ca="1" si="10"/>
        <v>83</v>
      </c>
      <c r="K9" s="17">
        <f t="shared" ca="1" si="11"/>
        <v>1</v>
      </c>
      <c r="L9" s="17">
        <f t="shared" ca="1" si="12"/>
        <v>4.5737999999999994</v>
      </c>
      <c r="M9" s="17">
        <f t="shared" ca="1" si="13"/>
        <v>3.5158666666666663</v>
      </c>
      <c r="N9" s="17">
        <f t="shared" ca="1" si="14"/>
        <v>2.4579333333333331</v>
      </c>
      <c r="O9" s="17">
        <f t="shared" ca="1" si="7"/>
        <v>1.4</v>
      </c>
      <c r="P9" s="17">
        <f t="shared" ca="1" si="15"/>
        <v>0.34206666666666674</v>
      </c>
      <c r="Q9" s="17">
        <f t="shared" ca="1" si="16"/>
        <v>0</v>
      </c>
      <c r="R9" s="17">
        <v>0</v>
      </c>
      <c r="S9">
        <f t="shared" si="8"/>
        <v>8</v>
      </c>
      <c r="T9">
        <f t="shared" si="9"/>
        <v>664</v>
      </c>
    </row>
    <row r="10" spans="1:26" ht="14" customHeight="1" x14ac:dyDescent="0.25">
      <c r="A10" s="19">
        <v>2014</v>
      </c>
      <c r="B10" s="18">
        <v>84</v>
      </c>
      <c r="C10" s="17">
        <f t="shared" ca="1" si="0"/>
        <v>85.438705882352934</v>
      </c>
      <c r="D10" s="17">
        <f t="shared" ca="1" si="1"/>
        <v>84.197372549019605</v>
      </c>
      <c r="E10" s="17">
        <f t="shared" ca="1" si="2"/>
        <v>82.95603921568626</v>
      </c>
      <c r="F10" s="17">
        <f t="shared" si="3"/>
        <v>81.714705882352931</v>
      </c>
      <c r="G10" s="17">
        <f t="shared" ca="1" si="4"/>
        <v>80.473372549019601</v>
      </c>
      <c r="H10" s="17">
        <f t="shared" ca="1" si="5"/>
        <v>79.232039215686257</v>
      </c>
      <c r="I10" s="17">
        <f t="shared" ca="1" si="6"/>
        <v>77.990705882352927</v>
      </c>
      <c r="J10">
        <f t="shared" ca="1" si="10"/>
        <v>84</v>
      </c>
      <c r="K10" s="17">
        <f t="shared" ca="1" si="11"/>
        <v>1</v>
      </c>
      <c r="L10" s="17">
        <f t="shared" ca="1" si="12"/>
        <v>4.5737999999999994</v>
      </c>
      <c r="M10" s="17">
        <f t="shared" ca="1" si="13"/>
        <v>3.5158666666666663</v>
      </c>
      <c r="N10" s="17">
        <f t="shared" ca="1" si="14"/>
        <v>2.4579333333333331</v>
      </c>
      <c r="O10" s="17">
        <f t="shared" ca="1" si="7"/>
        <v>1.4</v>
      </c>
      <c r="P10" s="17">
        <f t="shared" ca="1" si="15"/>
        <v>0.34206666666666674</v>
      </c>
      <c r="Q10" s="17">
        <f t="shared" ca="1" si="16"/>
        <v>0</v>
      </c>
      <c r="R10" s="17">
        <v>0</v>
      </c>
      <c r="S10">
        <f t="shared" si="8"/>
        <v>9</v>
      </c>
      <c r="T10">
        <f t="shared" si="9"/>
        <v>756</v>
      </c>
    </row>
    <row r="11" spans="1:26" ht="14" customHeight="1" x14ac:dyDescent="0.25">
      <c r="A11" s="19">
        <v>2015</v>
      </c>
      <c r="B11" s="18">
        <v>84</v>
      </c>
      <c r="C11" s="17">
        <f t="shared" ca="1" si="0"/>
        <v>85.618117647058824</v>
      </c>
      <c r="D11" s="17">
        <f t="shared" ca="1" si="1"/>
        <v>84.376784313725494</v>
      </c>
      <c r="E11" s="17">
        <f t="shared" ca="1" si="2"/>
        <v>83.13545098039215</v>
      </c>
      <c r="F11" s="17">
        <f t="shared" si="3"/>
        <v>81.89411764705882</v>
      </c>
      <c r="G11" s="17">
        <f t="shared" ca="1" si="4"/>
        <v>80.652784313725491</v>
      </c>
      <c r="H11" s="17">
        <f t="shared" ca="1" si="5"/>
        <v>79.411450980392146</v>
      </c>
      <c r="I11" s="17">
        <f t="shared" ca="1" si="6"/>
        <v>78.170117647058817</v>
      </c>
      <c r="J11">
        <f t="shared" ca="1" si="10"/>
        <v>84</v>
      </c>
      <c r="K11" s="17">
        <f t="shared" ca="1" si="11"/>
        <v>0</v>
      </c>
      <c r="L11" s="17">
        <f t="shared" ca="1" si="12"/>
        <v>4.5737999999999994</v>
      </c>
      <c r="M11" s="17">
        <f t="shared" ca="1" si="13"/>
        <v>3.5158666666666663</v>
      </c>
      <c r="N11" s="17">
        <f t="shared" ca="1" si="14"/>
        <v>2.4579333333333331</v>
      </c>
      <c r="O11" s="17">
        <f t="shared" ca="1" si="7"/>
        <v>1.4</v>
      </c>
      <c r="P11" s="17">
        <f t="shared" ca="1" si="15"/>
        <v>0.34206666666666674</v>
      </c>
      <c r="Q11" s="17">
        <f t="shared" ca="1" si="16"/>
        <v>0</v>
      </c>
      <c r="R11" s="17">
        <v>0</v>
      </c>
      <c r="S11">
        <f t="shared" si="8"/>
        <v>10</v>
      </c>
      <c r="T11">
        <f t="shared" si="9"/>
        <v>840</v>
      </c>
    </row>
    <row r="12" spans="1:26" ht="14" customHeight="1" x14ac:dyDescent="0.25">
      <c r="A12">
        <v>2016</v>
      </c>
      <c r="B12" s="17">
        <v>82</v>
      </c>
      <c r="C12" s="17">
        <f t="shared" ca="1" si="0"/>
        <v>85.7975294117647</v>
      </c>
      <c r="D12" s="17">
        <f t="shared" ca="1" si="1"/>
        <v>84.556196078431356</v>
      </c>
      <c r="E12" s="17">
        <f t="shared" ca="1" si="2"/>
        <v>83.314862745098026</v>
      </c>
      <c r="F12" s="17">
        <f t="shared" si="3"/>
        <v>82.073529411764696</v>
      </c>
      <c r="G12" s="17">
        <f t="shared" ca="1" si="4"/>
        <v>80.832196078431366</v>
      </c>
      <c r="H12" s="17">
        <f t="shared" ca="1" si="5"/>
        <v>79.590862745098036</v>
      </c>
      <c r="I12" s="17">
        <f t="shared" ca="1" si="6"/>
        <v>78.349529411764692</v>
      </c>
      <c r="J12">
        <f t="shared" ca="1" si="10"/>
        <v>82</v>
      </c>
      <c r="K12" s="17">
        <f t="shared" ca="1" si="11"/>
        <v>2</v>
      </c>
      <c r="L12" s="17">
        <f t="shared" ca="1" si="12"/>
        <v>4.5737999999999994</v>
      </c>
      <c r="M12" s="17">
        <f t="shared" ca="1" si="13"/>
        <v>3.5158666666666663</v>
      </c>
      <c r="N12" s="17">
        <f t="shared" ca="1" si="14"/>
        <v>2.4579333333333331</v>
      </c>
      <c r="O12" s="17">
        <f t="shared" ca="1" si="7"/>
        <v>1.4</v>
      </c>
      <c r="P12" s="17">
        <f t="shared" ca="1" si="15"/>
        <v>0.34206666666666674</v>
      </c>
      <c r="Q12" s="17">
        <f t="shared" ca="1" si="16"/>
        <v>0</v>
      </c>
      <c r="R12" s="17">
        <v>0</v>
      </c>
      <c r="S12">
        <f t="shared" si="8"/>
        <v>11</v>
      </c>
      <c r="T12">
        <f t="shared" si="9"/>
        <v>902</v>
      </c>
    </row>
    <row r="13" spans="1:26" ht="14" customHeight="1" x14ac:dyDescent="0.25">
      <c r="A13">
        <v>2017</v>
      </c>
      <c r="B13" s="17">
        <v>83</v>
      </c>
      <c r="C13" s="17">
        <f t="shared" ca="1" si="0"/>
        <v>85.976941176470589</v>
      </c>
      <c r="D13" s="17">
        <f t="shared" ca="1" si="1"/>
        <v>84.735607843137245</v>
      </c>
      <c r="E13" s="17">
        <f t="shared" ca="1" si="2"/>
        <v>83.494274509803915</v>
      </c>
      <c r="F13" s="17">
        <f t="shared" si="3"/>
        <v>82.252941176470586</v>
      </c>
      <c r="G13" s="17">
        <f t="shared" ca="1" si="4"/>
        <v>81.011607843137256</v>
      </c>
      <c r="H13" s="17">
        <f t="shared" ca="1" si="5"/>
        <v>79.770274509803926</v>
      </c>
      <c r="I13" s="17">
        <f t="shared" ca="1" si="6"/>
        <v>78.528941176470582</v>
      </c>
      <c r="J13">
        <f t="shared" ca="1" si="10"/>
        <v>83</v>
      </c>
      <c r="K13" s="17">
        <f t="shared" ca="1" si="11"/>
        <v>1</v>
      </c>
      <c r="L13" s="17">
        <f t="shared" ca="1" si="12"/>
        <v>4.5737999999999994</v>
      </c>
      <c r="M13" s="17">
        <f t="shared" ca="1" si="13"/>
        <v>3.5158666666666663</v>
      </c>
      <c r="N13" s="17">
        <f t="shared" ca="1" si="14"/>
        <v>2.4579333333333331</v>
      </c>
      <c r="O13" s="17">
        <f t="shared" ca="1" si="7"/>
        <v>1.4</v>
      </c>
      <c r="P13" s="17">
        <f t="shared" ca="1" si="15"/>
        <v>0.34206666666666674</v>
      </c>
      <c r="Q13" s="17">
        <f t="shared" ca="1" si="16"/>
        <v>0</v>
      </c>
      <c r="R13" s="17">
        <v>0</v>
      </c>
      <c r="S13">
        <f t="shared" si="8"/>
        <v>12</v>
      </c>
      <c r="T13">
        <f t="shared" si="9"/>
        <v>996</v>
      </c>
    </row>
    <row r="14" spans="1:26" ht="14" customHeight="1" x14ac:dyDescent="0.25">
      <c r="A14">
        <v>2018</v>
      </c>
      <c r="B14" s="17">
        <v>84</v>
      </c>
      <c r="C14" s="17">
        <f t="shared" ca="1" si="0"/>
        <v>86.156352941176465</v>
      </c>
      <c r="D14" s="17">
        <f t="shared" ca="1" si="1"/>
        <v>84.915019607843135</v>
      </c>
      <c r="E14" s="17">
        <f t="shared" ca="1" si="2"/>
        <v>83.673686274509791</v>
      </c>
      <c r="F14" s="17">
        <f t="shared" si="3"/>
        <v>82.432352941176461</v>
      </c>
      <c r="G14" s="17">
        <f t="shared" ca="1" si="4"/>
        <v>81.191019607843131</v>
      </c>
      <c r="H14" s="17">
        <f t="shared" ca="1" si="5"/>
        <v>79.949686274509787</v>
      </c>
      <c r="I14" s="17">
        <f t="shared" ca="1" si="6"/>
        <v>78.708352941176457</v>
      </c>
      <c r="J14">
        <f t="shared" ca="1" si="10"/>
        <v>84</v>
      </c>
      <c r="K14" s="17">
        <f t="shared" ca="1" si="11"/>
        <v>1</v>
      </c>
      <c r="L14" s="17">
        <f t="shared" ca="1" si="12"/>
        <v>4.5737999999999994</v>
      </c>
      <c r="M14" s="17">
        <f t="shared" ca="1" si="13"/>
        <v>3.5158666666666663</v>
      </c>
      <c r="N14" s="17">
        <f t="shared" ca="1" si="14"/>
        <v>2.4579333333333331</v>
      </c>
      <c r="O14" s="17">
        <f t="shared" ca="1" si="7"/>
        <v>1.4</v>
      </c>
      <c r="P14" s="17">
        <f t="shared" ca="1" si="15"/>
        <v>0.34206666666666674</v>
      </c>
      <c r="Q14" s="17">
        <f t="shared" ca="1" si="16"/>
        <v>0</v>
      </c>
      <c r="R14" s="17">
        <v>0</v>
      </c>
      <c r="S14">
        <f t="shared" si="8"/>
        <v>13</v>
      </c>
      <c r="T14">
        <f t="shared" si="9"/>
        <v>1092</v>
      </c>
    </row>
    <row r="15" spans="1:26" ht="14" customHeight="1" x14ac:dyDescent="0.25">
      <c r="A15">
        <v>2019</v>
      </c>
      <c r="B15" s="17">
        <v>84</v>
      </c>
      <c r="C15" s="17">
        <f t="shared" ca="1" si="0"/>
        <v>86.335764705882355</v>
      </c>
      <c r="D15" s="17">
        <f t="shared" ca="1" si="1"/>
        <v>85.094431372549025</v>
      </c>
      <c r="E15" s="17">
        <f t="shared" ca="1" si="2"/>
        <v>83.853098039215681</v>
      </c>
      <c r="F15" s="17">
        <f t="shared" si="3"/>
        <v>82.611764705882351</v>
      </c>
      <c r="G15" s="17">
        <f t="shared" ca="1" si="4"/>
        <v>81.370431372549021</v>
      </c>
      <c r="H15" s="17">
        <f t="shared" ca="1" si="5"/>
        <v>80.129098039215677</v>
      </c>
      <c r="I15" s="17">
        <f t="shared" ca="1" si="6"/>
        <v>78.887764705882347</v>
      </c>
      <c r="J15">
        <f t="shared" ca="1" si="10"/>
        <v>84</v>
      </c>
      <c r="K15" s="17">
        <f t="shared" ca="1" si="11"/>
        <v>0</v>
      </c>
      <c r="L15" s="17">
        <f t="shared" ca="1" si="12"/>
        <v>4.5737999999999994</v>
      </c>
      <c r="M15" s="17">
        <f t="shared" ca="1" si="13"/>
        <v>3.5158666666666663</v>
      </c>
      <c r="N15" s="17">
        <f t="shared" ca="1" si="14"/>
        <v>2.4579333333333331</v>
      </c>
      <c r="O15" s="17">
        <f t="shared" ca="1" si="7"/>
        <v>1.4</v>
      </c>
      <c r="P15" s="17">
        <f t="shared" ca="1" si="15"/>
        <v>0.34206666666666674</v>
      </c>
      <c r="Q15" s="17">
        <f t="shared" ca="1" si="16"/>
        <v>0</v>
      </c>
      <c r="R15" s="17">
        <v>0</v>
      </c>
      <c r="S15">
        <f t="shared" si="8"/>
        <v>14</v>
      </c>
      <c r="T15">
        <f t="shared" si="9"/>
        <v>1176</v>
      </c>
    </row>
    <row r="16" spans="1:26" ht="14" customHeight="1" x14ac:dyDescent="0.25">
      <c r="A16" s="19">
        <v>2021</v>
      </c>
      <c r="B16" s="18">
        <v>78</v>
      </c>
      <c r="C16" s="18">
        <f t="shared" ca="1" si="0"/>
        <v>86.51517647058823</v>
      </c>
      <c r="D16" s="18">
        <f t="shared" ca="1" si="1"/>
        <v>85.273843137254886</v>
      </c>
      <c r="E16" s="18">
        <f t="shared" ca="1" si="2"/>
        <v>84.032509803921556</v>
      </c>
      <c r="F16" s="18">
        <f t="shared" si="3"/>
        <v>82.791176470588226</v>
      </c>
      <c r="G16" s="18">
        <f t="shared" ca="1" si="4"/>
        <v>81.549843137254896</v>
      </c>
      <c r="H16" s="18">
        <f t="shared" ca="1" si="5"/>
        <v>80.308509803921567</v>
      </c>
      <c r="I16" s="18">
        <f t="shared" ca="1" si="6"/>
        <v>79.067176470588223</v>
      </c>
      <c r="J16" s="19">
        <f t="shared" ca="1" si="10"/>
        <v>78</v>
      </c>
      <c r="K16" s="18">
        <f t="shared" ca="1" si="11"/>
        <v>6</v>
      </c>
      <c r="L16" s="17">
        <f t="shared" ca="1" si="12"/>
        <v>4.5737999999999994</v>
      </c>
      <c r="M16" s="17">
        <f t="shared" ca="1" si="13"/>
        <v>3.5158666666666663</v>
      </c>
      <c r="N16" s="17">
        <f t="shared" ca="1" si="14"/>
        <v>2.4579333333333331</v>
      </c>
      <c r="O16" s="17">
        <f t="shared" ca="1" si="7"/>
        <v>1.4</v>
      </c>
      <c r="P16" s="17">
        <f t="shared" ca="1" si="15"/>
        <v>0.34206666666666674</v>
      </c>
      <c r="Q16" s="17">
        <f t="shared" ca="1" si="16"/>
        <v>0</v>
      </c>
      <c r="R16" s="17">
        <v>0</v>
      </c>
      <c r="S16">
        <f t="shared" si="8"/>
        <v>15</v>
      </c>
      <c r="T16">
        <f t="shared" si="9"/>
        <v>1170</v>
      </c>
    </row>
    <row r="17" spans="1:20" ht="14" customHeight="1" x14ac:dyDescent="0.25">
      <c r="A17" s="19">
        <v>2022</v>
      </c>
      <c r="B17" s="18">
        <v>80</v>
      </c>
      <c r="C17" s="17">
        <f t="shared" ca="1" si="0"/>
        <v>86.69458823529412</v>
      </c>
      <c r="D17" s="17">
        <f t="shared" ca="1" si="1"/>
        <v>85.453254901960776</v>
      </c>
      <c r="E17" s="17">
        <f t="shared" ca="1" si="2"/>
        <v>84.211921568627446</v>
      </c>
      <c r="F17" s="17">
        <f t="shared" si="3"/>
        <v>82.970588235294116</v>
      </c>
      <c r="G17" s="17">
        <f t="shared" ca="1" si="4"/>
        <v>81.729254901960786</v>
      </c>
      <c r="H17" s="17">
        <f t="shared" ca="1" si="5"/>
        <v>80.487921568627456</v>
      </c>
      <c r="I17" s="17">
        <f t="shared" ca="1" si="6"/>
        <v>79.246588235294112</v>
      </c>
      <c r="J17">
        <f t="shared" ca="1" si="10"/>
        <v>80</v>
      </c>
      <c r="K17" s="17">
        <f t="shared" ca="1" si="11"/>
        <v>2</v>
      </c>
      <c r="L17" s="17">
        <f t="shared" ca="1" si="12"/>
        <v>4.5737999999999994</v>
      </c>
      <c r="M17" s="17">
        <f t="shared" ca="1" si="13"/>
        <v>3.5158666666666663</v>
      </c>
      <c r="N17" s="17">
        <f t="shared" ca="1" si="14"/>
        <v>2.4579333333333331</v>
      </c>
      <c r="O17" s="17">
        <f t="shared" ca="1" si="7"/>
        <v>1.4</v>
      </c>
      <c r="P17" s="17">
        <f t="shared" ca="1" si="15"/>
        <v>0.34206666666666674</v>
      </c>
      <c r="Q17" s="17">
        <f t="shared" ca="1" si="16"/>
        <v>0</v>
      </c>
      <c r="R17" s="17">
        <v>0</v>
      </c>
      <c r="S17">
        <f t="shared" si="8"/>
        <v>16</v>
      </c>
      <c r="T17">
        <f t="shared" si="9"/>
        <v>1280</v>
      </c>
    </row>
    <row r="18" spans="1:20" ht="14" customHeight="1" x14ac:dyDescent="0.25">
      <c r="C18">
        <f t="shared" ca="1" si="0"/>
        <v>86.873999999999995</v>
      </c>
      <c r="D18">
        <f t="shared" ca="1" si="1"/>
        <v>85.632666666666665</v>
      </c>
      <c r="E18">
        <f t="shared" ca="1" si="2"/>
        <v>84.391333333333321</v>
      </c>
      <c r="F18">
        <f t="shared" si="3"/>
        <v>83.149999999999991</v>
      </c>
      <c r="G18">
        <f t="shared" ca="1" si="4"/>
        <v>81.908666666666662</v>
      </c>
      <c r="H18">
        <f t="shared" ca="1" si="5"/>
        <v>80.667333333333318</v>
      </c>
      <c r="I18">
        <f t="shared" ca="1" si="6"/>
        <v>79.425999999999988</v>
      </c>
      <c r="J18">
        <f t="shared" ca="1" si="10"/>
        <v>80</v>
      </c>
      <c r="L18">
        <f t="shared" ca="1" si="12"/>
        <v>4.5737999999999994</v>
      </c>
      <c r="M18">
        <f t="shared" ca="1" si="13"/>
        <v>3.5158666666666663</v>
      </c>
      <c r="N18">
        <f t="shared" ca="1" si="14"/>
        <v>2.4579333333333331</v>
      </c>
      <c r="O18" s="17">
        <f t="shared" ca="1" si="7"/>
        <v>1.4</v>
      </c>
      <c r="P18">
        <f t="shared" ca="1" si="15"/>
        <v>0.34206666666666674</v>
      </c>
      <c r="Q18">
        <f t="shared" ca="1" si="16"/>
        <v>0</v>
      </c>
      <c r="R18">
        <v>0</v>
      </c>
      <c r="S18">
        <f t="shared" si="8"/>
        <v>17</v>
      </c>
      <c r="T18">
        <f t="shared" si="9"/>
        <v>0</v>
      </c>
    </row>
    <row r="19" spans="1:20" ht="14" customHeight="1" x14ac:dyDescent="0.25">
      <c r="C19">
        <f t="shared" ca="1" si="0"/>
        <v>87.053411764705885</v>
      </c>
      <c r="D19">
        <f t="shared" ca="1" si="1"/>
        <v>85.812078431372555</v>
      </c>
      <c r="E19">
        <f t="shared" ca="1" si="2"/>
        <v>84.570745098039211</v>
      </c>
      <c r="F19">
        <f t="shared" si="3"/>
        <v>83.329411764705881</v>
      </c>
      <c r="G19">
        <f t="shared" ca="1" si="4"/>
        <v>82.088078431372551</v>
      </c>
      <c r="H19">
        <f t="shared" ca="1" si="5"/>
        <v>80.846745098039207</v>
      </c>
      <c r="I19">
        <f t="shared" ca="1" si="6"/>
        <v>79.605411764705877</v>
      </c>
      <c r="J19">
        <f t="shared" ca="1" si="10"/>
        <v>80</v>
      </c>
      <c r="K19" t="str">
        <f t="shared" ca="1" si="11"/>
        <v/>
      </c>
      <c r="L19">
        <f t="shared" ca="1" si="12"/>
        <v>4.5737999999999994</v>
      </c>
      <c r="M19">
        <f t="shared" ca="1" si="13"/>
        <v>3.5158666666666663</v>
      </c>
      <c r="N19">
        <f t="shared" ca="1" si="14"/>
        <v>2.4579333333333331</v>
      </c>
      <c r="O19" s="17">
        <f t="shared" ca="1" si="7"/>
        <v>1.4</v>
      </c>
      <c r="P19">
        <f t="shared" ca="1" si="15"/>
        <v>0.34206666666666674</v>
      </c>
      <c r="Q19">
        <f t="shared" ca="1" si="16"/>
        <v>0</v>
      </c>
      <c r="R19">
        <v>0</v>
      </c>
      <c r="S19">
        <f t="shared" si="8"/>
        <v>18</v>
      </c>
      <c r="T19">
        <f t="shared" si="9"/>
        <v>0</v>
      </c>
    </row>
    <row r="20" spans="1:20" ht="14" customHeight="1" x14ac:dyDescent="0.25">
      <c r="C20">
        <f t="shared" ca="1" si="0"/>
        <v>87.23282352941176</v>
      </c>
      <c r="D20">
        <f t="shared" ca="1" si="1"/>
        <v>85.991490196078416</v>
      </c>
      <c r="E20">
        <f t="shared" ca="1" si="2"/>
        <v>84.750156862745087</v>
      </c>
      <c r="F20">
        <f t="shared" si="3"/>
        <v>83.508823529411757</v>
      </c>
      <c r="G20">
        <f t="shared" ca="1" si="4"/>
        <v>82.267490196078427</v>
      </c>
      <c r="H20">
        <f t="shared" ca="1" si="5"/>
        <v>81.026156862745097</v>
      </c>
      <c r="I20">
        <f t="shared" ca="1" si="6"/>
        <v>79.784823529411753</v>
      </c>
      <c r="J20">
        <f t="shared" ca="1" si="10"/>
        <v>80</v>
      </c>
      <c r="K20" t="str">
        <f t="shared" ca="1" si="11"/>
        <v/>
      </c>
      <c r="L20">
        <f t="shared" ca="1" si="12"/>
        <v>4.5737999999999994</v>
      </c>
      <c r="M20">
        <f t="shared" ca="1" si="13"/>
        <v>3.5158666666666663</v>
      </c>
      <c r="N20">
        <f t="shared" ca="1" si="14"/>
        <v>2.4579333333333331</v>
      </c>
      <c r="O20" s="17">
        <f t="shared" ca="1" si="7"/>
        <v>1.4</v>
      </c>
      <c r="P20">
        <f t="shared" ca="1" si="15"/>
        <v>0.34206666666666674</v>
      </c>
      <c r="Q20">
        <f t="shared" ca="1" si="16"/>
        <v>0</v>
      </c>
      <c r="R20">
        <v>0</v>
      </c>
      <c r="S20">
        <f t="shared" si="8"/>
        <v>19</v>
      </c>
      <c r="T20">
        <f t="shared" si="9"/>
        <v>0</v>
      </c>
    </row>
    <row r="21" spans="1:20" ht="14" customHeight="1" x14ac:dyDescent="0.25">
      <c r="C21">
        <f t="shared" ca="1" si="0"/>
        <v>87.41223529411765</v>
      </c>
      <c r="D21">
        <f t="shared" ca="1" si="1"/>
        <v>86.170901960784306</v>
      </c>
      <c r="E21">
        <f t="shared" ca="1" si="2"/>
        <v>84.929568627450976</v>
      </c>
      <c r="F21">
        <f t="shared" si="3"/>
        <v>83.688235294117646</v>
      </c>
      <c r="G21">
        <f t="shared" ca="1" si="4"/>
        <v>82.446901960784317</v>
      </c>
      <c r="H21">
        <f t="shared" ca="1" si="5"/>
        <v>81.205568627450987</v>
      </c>
      <c r="I21">
        <f t="shared" ca="1" si="6"/>
        <v>79.964235294117643</v>
      </c>
      <c r="J21">
        <f t="shared" ca="1" si="10"/>
        <v>80</v>
      </c>
      <c r="K21" t="str">
        <f t="shared" ca="1" si="11"/>
        <v/>
      </c>
      <c r="L21">
        <f t="shared" ca="1" si="12"/>
        <v>4.5737999999999994</v>
      </c>
      <c r="M21">
        <f t="shared" ca="1" si="13"/>
        <v>3.5158666666666663</v>
      </c>
      <c r="N21">
        <f t="shared" ca="1" si="14"/>
        <v>2.4579333333333331</v>
      </c>
      <c r="O21" s="17">
        <f t="shared" ca="1" si="7"/>
        <v>1.4</v>
      </c>
      <c r="P21">
        <f t="shared" ca="1" si="15"/>
        <v>0.34206666666666674</v>
      </c>
      <c r="Q21">
        <f t="shared" ca="1" si="16"/>
        <v>0</v>
      </c>
      <c r="R21">
        <v>0</v>
      </c>
      <c r="S21">
        <f t="shared" si="8"/>
        <v>20</v>
      </c>
      <c r="T21">
        <f t="shared" si="9"/>
        <v>0</v>
      </c>
    </row>
    <row r="22" spans="1:20" ht="14" customHeight="1" x14ac:dyDescent="0.25">
      <c r="C22">
        <f t="shared" ca="1" si="0"/>
        <v>87.591647058823526</v>
      </c>
      <c r="D22">
        <f t="shared" ca="1" si="1"/>
        <v>86.350313725490196</v>
      </c>
      <c r="E22">
        <f t="shared" ca="1" si="2"/>
        <v>85.108980392156852</v>
      </c>
      <c r="F22">
        <f t="shared" si="3"/>
        <v>83.867647058823522</v>
      </c>
      <c r="G22">
        <f t="shared" ca="1" si="4"/>
        <v>82.626313725490192</v>
      </c>
      <c r="H22">
        <f t="shared" ca="1" si="5"/>
        <v>81.384980392156848</v>
      </c>
      <c r="I22">
        <f t="shared" ca="1" si="6"/>
        <v>80.143647058823518</v>
      </c>
      <c r="J22">
        <f t="shared" ca="1" si="10"/>
        <v>80</v>
      </c>
      <c r="K22" t="str">
        <f t="shared" ca="1" si="11"/>
        <v/>
      </c>
      <c r="L22">
        <f t="shared" ca="1" si="12"/>
        <v>4.5737999999999994</v>
      </c>
      <c r="M22">
        <f t="shared" ca="1" si="13"/>
        <v>3.5158666666666663</v>
      </c>
      <c r="N22">
        <f t="shared" ca="1" si="14"/>
        <v>2.4579333333333331</v>
      </c>
      <c r="O22" s="17">
        <f t="shared" ca="1" si="7"/>
        <v>1.4</v>
      </c>
      <c r="P22">
        <f t="shared" ca="1" si="15"/>
        <v>0.34206666666666674</v>
      </c>
      <c r="Q22">
        <f t="shared" ca="1" si="16"/>
        <v>0</v>
      </c>
      <c r="R22">
        <v>0</v>
      </c>
      <c r="S22">
        <f t="shared" si="8"/>
        <v>21</v>
      </c>
      <c r="T22">
        <f t="shared" si="9"/>
        <v>0</v>
      </c>
    </row>
    <row r="23" spans="1:20" ht="14" customHeight="1" x14ac:dyDescent="0.25">
      <c r="C23">
        <f t="shared" ca="1" si="0"/>
        <v>87.771058823529415</v>
      </c>
      <c r="D23">
        <f t="shared" ca="1" si="1"/>
        <v>86.529725490196086</v>
      </c>
      <c r="E23">
        <f t="shared" ca="1" si="2"/>
        <v>85.288392156862741</v>
      </c>
      <c r="F23">
        <f t="shared" si="3"/>
        <v>84.047058823529412</v>
      </c>
      <c r="G23">
        <f t="shared" ca="1" si="4"/>
        <v>82.805725490196082</v>
      </c>
      <c r="H23">
        <f t="shared" ca="1" si="5"/>
        <v>81.564392156862738</v>
      </c>
      <c r="I23">
        <f t="shared" ca="1" si="6"/>
        <v>80.323058823529408</v>
      </c>
      <c r="J23">
        <f t="shared" ca="1" si="10"/>
        <v>80</v>
      </c>
      <c r="K23" t="str">
        <f t="shared" ca="1" si="11"/>
        <v/>
      </c>
      <c r="L23">
        <f t="shared" ca="1" si="12"/>
        <v>4.5737999999999994</v>
      </c>
      <c r="M23">
        <f t="shared" ca="1" si="13"/>
        <v>3.5158666666666663</v>
      </c>
      <c r="N23">
        <f t="shared" ca="1" si="14"/>
        <v>2.4579333333333331</v>
      </c>
      <c r="O23" s="17">
        <f t="shared" ca="1" si="7"/>
        <v>1.4</v>
      </c>
      <c r="P23">
        <f t="shared" ca="1" si="15"/>
        <v>0.34206666666666674</v>
      </c>
      <c r="Q23">
        <f t="shared" ca="1" si="16"/>
        <v>0</v>
      </c>
      <c r="R23">
        <v>0</v>
      </c>
      <c r="S23">
        <f t="shared" si="8"/>
        <v>22</v>
      </c>
      <c r="T23">
        <f t="shared" si="9"/>
        <v>0</v>
      </c>
    </row>
    <row r="24" spans="1:20" ht="14" customHeight="1" x14ac:dyDescent="0.25">
      <c r="C24">
        <f t="shared" ca="1" si="0"/>
        <v>87.950470588235291</v>
      </c>
      <c r="D24">
        <f t="shared" ca="1" si="1"/>
        <v>86.709137254901947</v>
      </c>
      <c r="E24">
        <f t="shared" ca="1" si="2"/>
        <v>85.467803921568617</v>
      </c>
      <c r="F24">
        <f t="shared" si="3"/>
        <v>84.226470588235287</v>
      </c>
      <c r="G24">
        <f t="shared" ca="1" si="4"/>
        <v>82.985137254901957</v>
      </c>
      <c r="H24">
        <f t="shared" ca="1" si="5"/>
        <v>81.743803921568627</v>
      </c>
      <c r="I24">
        <f t="shared" ca="1" si="6"/>
        <v>80.502470588235283</v>
      </c>
      <c r="J24">
        <f t="shared" ca="1" si="10"/>
        <v>80</v>
      </c>
      <c r="K24" t="str">
        <f t="shared" ca="1" si="11"/>
        <v/>
      </c>
      <c r="L24">
        <f t="shared" ca="1" si="12"/>
        <v>4.5737999999999994</v>
      </c>
      <c r="M24">
        <f t="shared" ca="1" si="13"/>
        <v>3.5158666666666663</v>
      </c>
      <c r="N24">
        <f t="shared" ca="1" si="14"/>
        <v>2.4579333333333331</v>
      </c>
      <c r="O24" s="17">
        <f t="shared" ca="1" si="7"/>
        <v>1.4</v>
      </c>
      <c r="P24">
        <f t="shared" ca="1" si="15"/>
        <v>0.34206666666666674</v>
      </c>
      <c r="Q24">
        <f t="shared" ca="1" si="16"/>
        <v>0</v>
      </c>
      <c r="R24">
        <v>0</v>
      </c>
      <c r="S24">
        <f t="shared" si="8"/>
        <v>23</v>
      </c>
      <c r="T24">
        <f t="shared" si="9"/>
        <v>0</v>
      </c>
    </row>
    <row r="25" spans="1:20" ht="14" customHeight="1" x14ac:dyDescent="0.25">
      <c r="C25">
        <f t="shared" ca="1" si="0"/>
        <v>88.129882352941181</v>
      </c>
      <c r="D25">
        <f t="shared" ca="1" si="1"/>
        <v>86.888549019607836</v>
      </c>
      <c r="E25">
        <f t="shared" ca="1" si="2"/>
        <v>85.647215686274507</v>
      </c>
      <c r="F25">
        <f t="shared" si="3"/>
        <v>84.405882352941177</v>
      </c>
      <c r="G25">
        <f t="shared" ca="1" si="4"/>
        <v>83.164549019607847</v>
      </c>
      <c r="H25">
        <f t="shared" ca="1" si="5"/>
        <v>81.923215686274517</v>
      </c>
      <c r="I25">
        <f t="shared" ca="1" si="6"/>
        <v>80.681882352941173</v>
      </c>
      <c r="J25">
        <f t="shared" ca="1" si="10"/>
        <v>80</v>
      </c>
      <c r="K25" t="str">
        <f t="shared" ca="1" si="11"/>
        <v/>
      </c>
      <c r="L25">
        <f t="shared" ca="1" si="12"/>
        <v>4.5737999999999994</v>
      </c>
      <c r="M25">
        <f t="shared" ca="1" si="13"/>
        <v>3.5158666666666663</v>
      </c>
      <c r="N25">
        <f t="shared" ca="1" si="14"/>
        <v>2.4579333333333331</v>
      </c>
      <c r="O25" s="17">
        <f t="shared" ca="1" si="7"/>
        <v>1.4</v>
      </c>
      <c r="P25">
        <f t="shared" ca="1" si="15"/>
        <v>0.34206666666666674</v>
      </c>
      <c r="Q25">
        <f t="shared" ca="1" si="16"/>
        <v>0</v>
      </c>
      <c r="R25">
        <v>0</v>
      </c>
      <c r="S25">
        <f t="shared" si="8"/>
        <v>24</v>
      </c>
      <c r="T25">
        <f t="shared" si="9"/>
        <v>0</v>
      </c>
    </row>
    <row r="26" spans="1:20" ht="14" customHeight="1" x14ac:dyDescent="0.25">
      <c r="C26">
        <f t="shared" ca="1" si="0"/>
        <v>88.309294117647056</v>
      </c>
      <c r="D26">
        <f t="shared" ca="1" si="1"/>
        <v>87.067960784313726</v>
      </c>
      <c r="E26">
        <f t="shared" ca="1" si="2"/>
        <v>85.826627450980382</v>
      </c>
      <c r="F26">
        <f t="shared" si="3"/>
        <v>84.585294117647052</v>
      </c>
      <c r="G26">
        <f t="shared" ca="1" si="4"/>
        <v>83.343960784313722</v>
      </c>
      <c r="H26">
        <f t="shared" ca="1" si="5"/>
        <v>82.102627450980378</v>
      </c>
      <c r="I26">
        <f t="shared" ca="1" si="6"/>
        <v>80.861294117647049</v>
      </c>
      <c r="J26">
        <f t="shared" ca="1" si="10"/>
        <v>80</v>
      </c>
      <c r="K26" t="str">
        <f t="shared" ca="1" si="11"/>
        <v/>
      </c>
      <c r="L26">
        <f t="shared" ca="1" si="12"/>
        <v>4.5737999999999994</v>
      </c>
      <c r="M26">
        <f t="shared" ca="1" si="13"/>
        <v>3.5158666666666663</v>
      </c>
      <c r="N26">
        <f t="shared" ca="1" si="14"/>
        <v>2.4579333333333331</v>
      </c>
      <c r="O26" s="17">
        <f t="shared" ca="1" si="7"/>
        <v>1.4</v>
      </c>
      <c r="P26">
        <f t="shared" ca="1" si="15"/>
        <v>0.34206666666666674</v>
      </c>
      <c r="Q26">
        <f t="shared" ca="1" si="16"/>
        <v>0</v>
      </c>
      <c r="R26">
        <v>0</v>
      </c>
      <c r="S26">
        <f t="shared" si="8"/>
        <v>25</v>
      </c>
      <c r="T26">
        <f t="shared" si="9"/>
        <v>0</v>
      </c>
    </row>
    <row r="27" spans="1:20" ht="14" customHeight="1" x14ac:dyDescent="0.25">
      <c r="C27">
        <f t="shared" ca="1" si="0"/>
        <v>88.488705882352946</v>
      </c>
      <c r="D27">
        <f t="shared" ca="1" si="1"/>
        <v>87.247372549019616</v>
      </c>
      <c r="E27">
        <f t="shared" ca="1" si="2"/>
        <v>86.006039215686272</v>
      </c>
      <c r="F27">
        <f t="shared" si="3"/>
        <v>84.764705882352942</v>
      </c>
      <c r="G27">
        <f t="shared" ca="1" si="4"/>
        <v>83.523372549019612</v>
      </c>
      <c r="H27">
        <f t="shared" ca="1" si="5"/>
        <v>82.282039215686268</v>
      </c>
      <c r="I27">
        <f t="shared" ca="1" si="6"/>
        <v>81.040705882352938</v>
      </c>
      <c r="J27">
        <f t="shared" ca="1" si="10"/>
        <v>80</v>
      </c>
      <c r="K27" t="str">
        <f t="shared" ca="1" si="11"/>
        <v/>
      </c>
      <c r="L27">
        <f t="shared" ca="1" si="12"/>
        <v>4.5737999999999994</v>
      </c>
      <c r="M27">
        <f t="shared" ca="1" si="13"/>
        <v>3.5158666666666663</v>
      </c>
      <c r="N27">
        <f t="shared" ca="1" si="14"/>
        <v>2.4579333333333331</v>
      </c>
      <c r="O27" s="17">
        <f t="shared" ca="1" si="7"/>
        <v>1.4</v>
      </c>
      <c r="P27">
        <f t="shared" ca="1" si="15"/>
        <v>0.34206666666666674</v>
      </c>
      <c r="Q27">
        <f t="shared" ca="1" si="16"/>
        <v>0</v>
      </c>
      <c r="R27">
        <v>0</v>
      </c>
      <c r="S27">
        <f t="shared" si="8"/>
        <v>26</v>
      </c>
      <c r="T27">
        <f t="shared" si="9"/>
        <v>0</v>
      </c>
    </row>
    <row r="28" spans="1:20" ht="14" customHeight="1" x14ac:dyDescent="0.25">
      <c r="C28">
        <f t="shared" ca="1" si="0"/>
        <v>88.668117647058821</v>
      </c>
      <c r="D28">
        <f t="shared" ca="1" si="1"/>
        <v>87.426784313725477</v>
      </c>
      <c r="E28">
        <f t="shared" ca="1" si="2"/>
        <v>86.185450980392147</v>
      </c>
      <c r="F28">
        <f t="shared" si="3"/>
        <v>84.944117647058818</v>
      </c>
      <c r="G28">
        <f t="shared" ca="1" si="4"/>
        <v>83.702784313725488</v>
      </c>
      <c r="H28">
        <f t="shared" ca="1" si="5"/>
        <v>82.461450980392158</v>
      </c>
      <c r="I28">
        <f t="shared" ca="1" si="6"/>
        <v>81.220117647058814</v>
      </c>
      <c r="J28">
        <f t="shared" ca="1" si="10"/>
        <v>80</v>
      </c>
      <c r="K28" t="str">
        <f t="shared" ca="1" si="11"/>
        <v/>
      </c>
      <c r="L28">
        <f t="shared" ca="1" si="12"/>
        <v>4.5737999999999994</v>
      </c>
      <c r="M28">
        <f t="shared" ca="1" si="13"/>
        <v>3.5158666666666663</v>
      </c>
      <c r="N28">
        <f t="shared" ca="1" si="14"/>
        <v>2.4579333333333331</v>
      </c>
      <c r="O28" s="17">
        <f t="shared" ca="1" si="7"/>
        <v>1.4</v>
      </c>
      <c r="P28">
        <f t="shared" ca="1" si="15"/>
        <v>0.34206666666666674</v>
      </c>
      <c r="Q28">
        <f t="shared" ca="1" si="16"/>
        <v>0</v>
      </c>
      <c r="R28">
        <v>0</v>
      </c>
      <c r="S28">
        <f t="shared" si="8"/>
        <v>27</v>
      </c>
      <c r="T28">
        <f t="shared" si="9"/>
        <v>0</v>
      </c>
    </row>
    <row r="29" spans="1:20" ht="14" customHeight="1" x14ac:dyDescent="0.25">
      <c r="C29">
        <f t="shared" ca="1" si="0"/>
        <v>88.847529411764711</v>
      </c>
      <c r="D29">
        <f t="shared" ca="1" si="1"/>
        <v>87.606196078431367</v>
      </c>
      <c r="E29">
        <f t="shared" ca="1" si="2"/>
        <v>86.364862745098037</v>
      </c>
      <c r="F29">
        <f t="shared" si="3"/>
        <v>85.123529411764707</v>
      </c>
      <c r="G29">
        <f t="shared" ca="1" si="4"/>
        <v>83.882196078431377</v>
      </c>
      <c r="H29">
        <f t="shared" ca="1" si="5"/>
        <v>82.640862745098048</v>
      </c>
      <c r="I29">
        <f t="shared" ca="1" si="6"/>
        <v>81.399529411764703</v>
      </c>
      <c r="J29">
        <f t="shared" ca="1" si="10"/>
        <v>80</v>
      </c>
      <c r="K29" t="str">
        <f t="shared" ca="1" si="11"/>
        <v/>
      </c>
      <c r="L29">
        <f t="shared" ca="1" si="12"/>
        <v>4.5737999999999994</v>
      </c>
      <c r="M29">
        <f t="shared" ca="1" si="13"/>
        <v>3.5158666666666663</v>
      </c>
      <c r="N29">
        <f t="shared" ca="1" si="14"/>
        <v>2.4579333333333331</v>
      </c>
      <c r="O29" s="17">
        <f t="shared" ca="1" si="7"/>
        <v>1.4</v>
      </c>
      <c r="P29">
        <f t="shared" ca="1" si="15"/>
        <v>0.34206666666666674</v>
      </c>
      <c r="Q29">
        <f t="shared" ca="1" si="16"/>
        <v>0</v>
      </c>
      <c r="R29">
        <v>0</v>
      </c>
      <c r="S29">
        <f t="shared" si="8"/>
        <v>28</v>
      </c>
      <c r="T29">
        <f t="shared" si="9"/>
        <v>0</v>
      </c>
    </row>
    <row r="30" spans="1:20" ht="14" customHeight="1" x14ac:dyDescent="0.25">
      <c r="C30">
        <f t="shared" ca="1" si="0"/>
        <v>89.026941176470586</v>
      </c>
      <c r="D30">
        <f t="shared" ca="1" si="1"/>
        <v>87.785607843137257</v>
      </c>
      <c r="E30">
        <f t="shared" ca="1" si="2"/>
        <v>86.544274509803913</v>
      </c>
      <c r="F30">
        <f t="shared" si="3"/>
        <v>85.302941176470583</v>
      </c>
      <c r="G30">
        <f t="shared" ca="1" si="4"/>
        <v>84.061607843137253</v>
      </c>
      <c r="H30">
        <f t="shared" ca="1" si="5"/>
        <v>82.820274509803909</v>
      </c>
      <c r="I30">
        <f t="shared" ca="1" si="6"/>
        <v>81.578941176470579</v>
      </c>
      <c r="J30">
        <f t="shared" ca="1" si="10"/>
        <v>80</v>
      </c>
      <c r="K30" t="str">
        <f t="shared" ca="1" si="11"/>
        <v/>
      </c>
      <c r="L30">
        <f t="shared" ca="1" si="12"/>
        <v>4.5737999999999994</v>
      </c>
      <c r="M30">
        <f t="shared" ca="1" si="13"/>
        <v>3.5158666666666663</v>
      </c>
      <c r="N30">
        <f t="shared" ca="1" si="14"/>
        <v>2.4579333333333331</v>
      </c>
      <c r="O30" s="17">
        <f t="shared" ca="1" si="7"/>
        <v>1.4</v>
      </c>
      <c r="P30">
        <f t="shared" ca="1" si="15"/>
        <v>0.34206666666666674</v>
      </c>
      <c r="Q30">
        <f t="shared" ca="1" si="16"/>
        <v>0</v>
      </c>
      <c r="R30">
        <v>0</v>
      </c>
      <c r="S30">
        <f t="shared" si="8"/>
        <v>29</v>
      </c>
      <c r="T30">
        <f t="shared" si="9"/>
        <v>0</v>
      </c>
    </row>
    <row r="31" spans="1:20" ht="14" customHeight="1" x14ac:dyDescent="0.25">
      <c r="C31">
        <f t="shared" ca="1" si="0"/>
        <v>89.206352941176462</v>
      </c>
      <c r="D31">
        <f t="shared" ca="1" si="1"/>
        <v>87.965019607843118</v>
      </c>
      <c r="E31">
        <f t="shared" ca="1" si="2"/>
        <v>86.723686274509788</v>
      </c>
      <c r="F31">
        <f t="shared" si="3"/>
        <v>85.482352941176458</v>
      </c>
      <c r="G31">
        <f t="shared" ca="1" si="4"/>
        <v>84.241019607843128</v>
      </c>
      <c r="H31">
        <f t="shared" ca="1" si="5"/>
        <v>82.999686274509799</v>
      </c>
      <c r="I31">
        <f t="shared" ca="1" si="6"/>
        <v>81.758352941176454</v>
      </c>
      <c r="J31">
        <f t="shared" ca="1" si="10"/>
        <v>80</v>
      </c>
      <c r="K31" t="str">
        <f t="shared" ca="1" si="11"/>
        <v/>
      </c>
      <c r="L31">
        <f t="shared" ca="1" si="12"/>
        <v>4.5737999999999994</v>
      </c>
      <c r="M31">
        <f t="shared" ca="1" si="13"/>
        <v>3.5158666666666663</v>
      </c>
      <c r="N31">
        <f t="shared" ca="1" si="14"/>
        <v>2.4579333333333331</v>
      </c>
      <c r="O31" s="17">
        <f t="shared" ca="1" si="7"/>
        <v>1.4</v>
      </c>
      <c r="P31">
        <f t="shared" ca="1" si="15"/>
        <v>0.34206666666666674</v>
      </c>
      <c r="Q31">
        <f t="shared" ca="1" si="16"/>
        <v>0</v>
      </c>
      <c r="R31">
        <v>0</v>
      </c>
      <c r="S31">
        <f t="shared" si="8"/>
        <v>30</v>
      </c>
      <c r="T31">
        <f t="shared" si="9"/>
        <v>0</v>
      </c>
    </row>
    <row r="32" spans="1:20" ht="14" customHeight="1" x14ac:dyDescent="0.25">
      <c r="C32">
        <f t="shared" ca="1" si="0"/>
        <v>89.385764705882352</v>
      </c>
      <c r="D32">
        <f t="shared" ca="1" si="1"/>
        <v>88.144431372549008</v>
      </c>
      <c r="E32">
        <f t="shared" ca="1" si="2"/>
        <v>86.903098039215678</v>
      </c>
      <c r="F32">
        <f t="shared" si="3"/>
        <v>85.661764705882348</v>
      </c>
      <c r="G32">
        <f t="shared" ca="1" si="4"/>
        <v>84.420431372549018</v>
      </c>
      <c r="H32">
        <f t="shared" ca="1" si="5"/>
        <v>83.179098039215688</v>
      </c>
      <c r="I32">
        <f t="shared" ca="1" si="6"/>
        <v>81.937764705882344</v>
      </c>
      <c r="J32">
        <f t="shared" ca="1" si="10"/>
        <v>80</v>
      </c>
      <c r="K32" t="str">
        <f t="shared" ca="1" si="11"/>
        <v/>
      </c>
      <c r="L32">
        <f t="shared" ca="1" si="12"/>
        <v>4.5737999999999994</v>
      </c>
      <c r="M32">
        <f t="shared" ca="1" si="13"/>
        <v>3.5158666666666663</v>
      </c>
      <c r="N32">
        <f t="shared" ca="1" si="14"/>
        <v>2.4579333333333331</v>
      </c>
      <c r="O32" s="17">
        <f t="shared" ca="1" si="7"/>
        <v>1.4</v>
      </c>
      <c r="P32">
        <f t="shared" ca="1" si="15"/>
        <v>0.34206666666666674</v>
      </c>
      <c r="Q32">
        <f t="shared" ca="1" si="16"/>
        <v>0</v>
      </c>
      <c r="R32">
        <v>0</v>
      </c>
      <c r="S32">
        <f t="shared" si="8"/>
        <v>31</v>
      </c>
      <c r="T32">
        <f t="shared" si="9"/>
        <v>0</v>
      </c>
    </row>
    <row r="33" spans="3:20" ht="14" customHeight="1" x14ac:dyDescent="0.25">
      <c r="C33">
        <f t="shared" ca="1" si="0"/>
        <v>89.565176470588227</v>
      </c>
      <c r="D33">
        <f t="shared" ca="1" si="1"/>
        <v>88.323843137254897</v>
      </c>
      <c r="E33">
        <f t="shared" ca="1" si="2"/>
        <v>87.082509803921553</v>
      </c>
      <c r="F33">
        <f t="shared" si="3"/>
        <v>85.841176470588223</v>
      </c>
      <c r="G33">
        <f t="shared" ca="1" si="4"/>
        <v>84.599843137254894</v>
      </c>
      <c r="H33">
        <f t="shared" ca="1" si="5"/>
        <v>83.35850980392155</v>
      </c>
      <c r="I33">
        <f t="shared" ca="1" si="6"/>
        <v>82.11717647058822</v>
      </c>
      <c r="J33">
        <f t="shared" ca="1" si="10"/>
        <v>80</v>
      </c>
      <c r="K33" t="str">
        <f t="shared" ca="1" si="11"/>
        <v/>
      </c>
      <c r="L33">
        <f t="shared" ca="1" si="12"/>
        <v>4.5737999999999994</v>
      </c>
      <c r="M33">
        <f t="shared" ca="1" si="13"/>
        <v>3.5158666666666663</v>
      </c>
      <c r="N33">
        <f t="shared" ca="1" si="14"/>
        <v>2.4579333333333331</v>
      </c>
      <c r="O33" s="17">
        <f t="shared" ca="1" si="7"/>
        <v>1.4</v>
      </c>
      <c r="P33">
        <f t="shared" ca="1" si="15"/>
        <v>0.34206666666666674</v>
      </c>
      <c r="Q33">
        <f t="shared" ca="1" si="16"/>
        <v>0</v>
      </c>
      <c r="R33">
        <v>0</v>
      </c>
      <c r="S33">
        <f t="shared" si="8"/>
        <v>32</v>
      </c>
      <c r="T33">
        <f t="shared" si="9"/>
        <v>0</v>
      </c>
    </row>
    <row r="34" spans="3:20" ht="14" customHeight="1" x14ac:dyDescent="0.25">
      <c r="C34">
        <f t="shared" ca="1" si="0"/>
        <v>89.744588235294117</v>
      </c>
      <c r="D34">
        <f t="shared" ca="1" si="1"/>
        <v>88.503254901960787</v>
      </c>
      <c r="E34">
        <f t="shared" ca="1" si="2"/>
        <v>87.261921568627443</v>
      </c>
      <c r="F34">
        <f t="shared" si="3"/>
        <v>86.020588235294113</v>
      </c>
      <c r="G34">
        <f t="shared" ca="1" si="4"/>
        <v>84.779254901960783</v>
      </c>
      <c r="H34">
        <f t="shared" ca="1" si="5"/>
        <v>83.537921568627439</v>
      </c>
      <c r="I34">
        <f t="shared" ca="1" si="6"/>
        <v>82.296588235294109</v>
      </c>
      <c r="J34">
        <f t="shared" ca="1" si="10"/>
        <v>80</v>
      </c>
      <c r="K34" t="str">
        <f t="shared" ca="1" si="11"/>
        <v/>
      </c>
      <c r="L34">
        <f t="shared" ca="1" si="12"/>
        <v>4.5737999999999994</v>
      </c>
      <c r="M34">
        <f t="shared" ca="1" si="13"/>
        <v>3.5158666666666663</v>
      </c>
      <c r="N34">
        <f t="shared" ca="1" si="14"/>
        <v>2.4579333333333331</v>
      </c>
      <c r="O34" s="17">
        <f t="shared" ca="1" si="7"/>
        <v>1.4</v>
      </c>
      <c r="P34">
        <f t="shared" ca="1" si="15"/>
        <v>0.34206666666666674</v>
      </c>
      <c r="Q34">
        <f t="shared" ca="1" si="16"/>
        <v>0</v>
      </c>
      <c r="R34">
        <v>0</v>
      </c>
      <c r="S34">
        <f t="shared" si="8"/>
        <v>33</v>
      </c>
      <c r="T34">
        <f t="shared" si="9"/>
        <v>0</v>
      </c>
    </row>
    <row r="35" spans="3:20" ht="14" customHeight="1" x14ac:dyDescent="0.25">
      <c r="C35">
        <f t="shared" ca="1" si="0"/>
        <v>89.923999999999992</v>
      </c>
      <c r="D35">
        <f t="shared" ca="1" si="1"/>
        <v>88.682666666666648</v>
      </c>
      <c r="E35">
        <f t="shared" ca="1" si="2"/>
        <v>87.441333333333318</v>
      </c>
      <c r="F35">
        <f t="shared" si="3"/>
        <v>86.199999999999989</v>
      </c>
      <c r="G35">
        <f t="shared" ca="1" si="4"/>
        <v>84.958666666666659</v>
      </c>
      <c r="H35">
        <f t="shared" ca="1" si="5"/>
        <v>83.717333333333329</v>
      </c>
      <c r="I35">
        <f t="shared" ca="1" si="6"/>
        <v>82.475999999999985</v>
      </c>
      <c r="J35">
        <f t="shared" ca="1" si="10"/>
        <v>80</v>
      </c>
      <c r="K35" t="str">
        <f t="shared" ca="1" si="11"/>
        <v/>
      </c>
      <c r="L35">
        <f t="shared" ca="1" si="12"/>
        <v>4.5737999999999994</v>
      </c>
      <c r="M35">
        <f t="shared" ca="1" si="13"/>
        <v>3.5158666666666663</v>
      </c>
      <c r="N35">
        <f t="shared" ca="1" si="14"/>
        <v>2.4579333333333331</v>
      </c>
      <c r="O35" s="17">
        <f t="shared" ca="1" si="7"/>
        <v>1.4</v>
      </c>
      <c r="P35">
        <f t="shared" ca="1" si="15"/>
        <v>0.34206666666666674</v>
      </c>
      <c r="Q35">
        <f t="shared" ca="1" si="16"/>
        <v>0</v>
      </c>
      <c r="R35">
        <v>0</v>
      </c>
      <c r="S35">
        <f t="shared" si="8"/>
        <v>34</v>
      </c>
      <c r="T35">
        <f t="shared" si="9"/>
        <v>0</v>
      </c>
    </row>
    <row r="36" spans="3:20" ht="14" customHeight="1" x14ac:dyDescent="0.25">
      <c r="C36">
        <f t="shared" ca="1" si="0"/>
        <v>90.103411764705882</v>
      </c>
      <c r="D36">
        <f t="shared" ca="1" si="1"/>
        <v>88.862078431372538</v>
      </c>
      <c r="E36">
        <f t="shared" ca="1" si="2"/>
        <v>87.620745098039208</v>
      </c>
      <c r="F36">
        <f t="shared" si="3"/>
        <v>86.379411764705878</v>
      </c>
      <c r="G36">
        <f t="shared" ca="1" si="4"/>
        <v>85.138078431372548</v>
      </c>
      <c r="H36">
        <f t="shared" ca="1" si="5"/>
        <v>83.896745098039219</v>
      </c>
      <c r="I36">
        <f t="shared" ca="1" si="6"/>
        <v>82.655411764705875</v>
      </c>
      <c r="J36">
        <f t="shared" ca="1" si="10"/>
        <v>80</v>
      </c>
      <c r="K36" t="str">
        <f t="shared" ca="1" si="11"/>
        <v/>
      </c>
      <c r="L36">
        <f t="shared" ca="1" si="12"/>
        <v>4.5737999999999994</v>
      </c>
      <c r="M36">
        <f t="shared" ca="1" si="13"/>
        <v>3.5158666666666663</v>
      </c>
      <c r="N36">
        <f t="shared" ca="1" si="14"/>
        <v>2.4579333333333331</v>
      </c>
      <c r="O36" s="17">
        <f t="shared" ca="1" si="7"/>
        <v>1.4</v>
      </c>
      <c r="P36">
        <f t="shared" ca="1" si="15"/>
        <v>0.34206666666666674</v>
      </c>
      <c r="Q36">
        <f t="shared" ca="1" si="16"/>
        <v>0</v>
      </c>
      <c r="R36">
        <v>0</v>
      </c>
      <c r="S36">
        <f t="shared" si="8"/>
        <v>35</v>
      </c>
      <c r="T36">
        <f t="shared" si="9"/>
        <v>0</v>
      </c>
    </row>
    <row r="37" spans="3:20" ht="14" customHeight="1" x14ac:dyDescent="0.25">
      <c r="C37">
        <f t="shared" ca="1" si="0"/>
        <v>90.282823529411758</v>
      </c>
      <c r="D37">
        <f t="shared" ca="1" si="1"/>
        <v>89.041490196078428</v>
      </c>
      <c r="E37">
        <f t="shared" ca="1" si="2"/>
        <v>87.800156862745084</v>
      </c>
      <c r="F37">
        <f t="shared" si="3"/>
        <v>86.558823529411754</v>
      </c>
      <c r="G37">
        <f t="shared" ca="1" si="4"/>
        <v>85.317490196078424</v>
      </c>
      <c r="H37">
        <f t="shared" ca="1" si="5"/>
        <v>84.07615686274508</v>
      </c>
      <c r="I37">
        <f t="shared" ca="1" si="6"/>
        <v>82.83482352941175</v>
      </c>
      <c r="J37">
        <f t="shared" ca="1" si="10"/>
        <v>80</v>
      </c>
      <c r="K37" t="str">
        <f t="shared" ca="1" si="11"/>
        <v/>
      </c>
      <c r="L37">
        <f t="shared" ca="1" si="12"/>
        <v>4.5737999999999994</v>
      </c>
      <c r="M37">
        <f t="shared" ca="1" si="13"/>
        <v>3.5158666666666663</v>
      </c>
      <c r="N37">
        <f t="shared" ca="1" si="14"/>
        <v>2.4579333333333331</v>
      </c>
      <c r="O37" s="17">
        <f t="shared" ca="1" si="7"/>
        <v>1.4</v>
      </c>
      <c r="P37">
        <f t="shared" ca="1" si="15"/>
        <v>0.34206666666666674</v>
      </c>
      <c r="Q37">
        <f t="shared" ca="1" si="16"/>
        <v>0</v>
      </c>
      <c r="R37">
        <v>0</v>
      </c>
      <c r="S37">
        <f t="shared" si="8"/>
        <v>36</v>
      </c>
      <c r="T37">
        <f t="shared" si="9"/>
        <v>0</v>
      </c>
    </row>
    <row r="38" spans="3:20" ht="14" customHeight="1" x14ac:dyDescent="0.25"/>
    <row r="39" spans="3:20" ht="14" customHeight="1" x14ac:dyDescent="0.25"/>
    <row r="40" spans="3:20" ht="14" customHeight="1" x14ac:dyDescent="0.25"/>
    <row r="41" spans="3:20" ht="14" customHeight="1" x14ac:dyDescent="0.25"/>
    <row r="42" spans="3:20" ht="14" customHeight="1" x14ac:dyDescent="0.25"/>
    <row r="43" spans="3:20" ht="14" customHeight="1" x14ac:dyDescent="0.25"/>
    <row r="44" spans="3:20" ht="14" customHeight="1" x14ac:dyDescent="0.25"/>
    <row r="45" spans="3:20" ht="14" customHeight="1" x14ac:dyDescent="0.25"/>
    <row r="46" spans="3:20" ht="14" customHeight="1" x14ac:dyDescent="0.25"/>
    <row r="47" spans="3:20" ht="14" customHeight="1" x14ac:dyDescent="0.25"/>
    <row r="48" spans="3:20" ht="14" customHeight="1" x14ac:dyDescent="0.25"/>
    <row r="49" ht="14" customHeight="1" x14ac:dyDescent="0.25"/>
    <row r="50" ht="14" customHeight="1" x14ac:dyDescent="0.25"/>
    <row r="51" ht="14" customHeight="1" x14ac:dyDescent="0.25"/>
    <row r="52" ht="14" customHeight="1" x14ac:dyDescent="0.25"/>
  </sheetData>
  <pageMargins left="0.7" right="0.7" top="0.75" bottom="0.75" header="0.3" footer="0.3"/>
  <pageSetup scale="89" orientation="landscape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8E89F-EE09-4941-9552-FBDAACB0AC49}">
  <dimension ref="A1:AK175"/>
  <sheetViews>
    <sheetView tabSelected="1" workbookViewId="0">
      <pane xSplit="1" ySplit="1" topLeftCell="M55" activePane="bottomRight" state="frozen"/>
      <selection pane="topRight" activeCell="B1" sqref="B1"/>
      <selection pane="bottomLeft" activeCell="A2" sqref="A2"/>
      <selection pane="bottomRight" activeCell="B63" sqref="B63"/>
    </sheetView>
  </sheetViews>
  <sheetFormatPr baseColWidth="10" defaultRowHeight="24" x14ac:dyDescent="0.3"/>
  <cols>
    <col min="1" max="1" width="57.28515625" style="2" bestFit="1" customWidth="1"/>
    <col min="2" max="2" width="13.5703125" style="6" customWidth="1"/>
    <col min="3" max="3" width="8.5703125" style="2" customWidth="1"/>
    <col min="4" max="4" width="9" style="2" customWidth="1"/>
    <col min="5" max="27" width="9.140625" style="2" customWidth="1"/>
    <col min="28" max="28" width="8.85546875" style="2" customWidth="1"/>
    <col min="29" max="29" width="9.85546875" style="2" customWidth="1"/>
    <col min="30" max="30" width="10.7109375" style="4"/>
    <col min="31" max="16384" width="10.7109375" style="2"/>
  </cols>
  <sheetData>
    <row r="1" spans="1:29" x14ac:dyDescent="0.3">
      <c r="A1" s="2" t="s">
        <v>153</v>
      </c>
      <c r="B1" s="2">
        <v>1995</v>
      </c>
      <c r="C1" s="2">
        <v>1996</v>
      </c>
      <c r="D1" s="2">
        <v>1997</v>
      </c>
      <c r="E1" s="2">
        <v>1998</v>
      </c>
      <c r="F1" s="2">
        <v>1999</v>
      </c>
      <c r="G1" s="2">
        <v>2000</v>
      </c>
      <c r="H1" s="2">
        <v>2001</v>
      </c>
      <c r="I1" s="2">
        <v>2002</v>
      </c>
      <c r="J1" s="2">
        <v>2003</v>
      </c>
      <c r="K1" s="2">
        <v>2004</v>
      </c>
      <c r="L1" s="2">
        <v>2005</v>
      </c>
      <c r="M1" s="2">
        <v>2006</v>
      </c>
      <c r="N1" s="2">
        <v>2007</v>
      </c>
      <c r="O1" s="2">
        <v>2008</v>
      </c>
      <c r="P1" s="2">
        <v>2009</v>
      </c>
      <c r="Q1" s="2">
        <v>2010</v>
      </c>
      <c r="R1" s="2">
        <v>2011</v>
      </c>
      <c r="S1" s="2">
        <v>2012</v>
      </c>
      <c r="T1" s="2">
        <v>2013</v>
      </c>
      <c r="U1" s="2">
        <v>2014</v>
      </c>
      <c r="V1" s="2">
        <v>2015</v>
      </c>
      <c r="W1" s="2">
        <v>2016</v>
      </c>
      <c r="X1" s="2">
        <v>2017</v>
      </c>
      <c r="Y1" s="2">
        <v>2018</v>
      </c>
      <c r="Z1" s="2">
        <v>2019</v>
      </c>
      <c r="AA1" s="2">
        <v>2020</v>
      </c>
      <c r="AB1" s="2">
        <v>2021</v>
      </c>
      <c r="AC1" s="2">
        <v>2022</v>
      </c>
    </row>
    <row r="2" spans="1:29" x14ac:dyDescent="0.3">
      <c r="A2" s="11" t="s">
        <v>172</v>
      </c>
    </row>
    <row r="3" spans="1:29" x14ac:dyDescent="0.3">
      <c r="A3" s="2" t="s">
        <v>6</v>
      </c>
      <c r="B3" s="8">
        <v>4668</v>
      </c>
      <c r="C3" s="3">
        <v>4831</v>
      </c>
      <c r="D3" s="3">
        <v>5128</v>
      </c>
      <c r="E3" s="3">
        <v>5479</v>
      </c>
      <c r="F3" s="3">
        <v>5939</v>
      </c>
      <c r="G3" s="3">
        <v>6186</v>
      </c>
      <c r="H3" s="3">
        <v>6446</v>
      </c>
      <c r="I3" s="3">
        <v>6427</v>
      </c>
      <c r="J3" s="3">
        <v>6697</v>
      </c>
      <c r="K3" s="3">
        <v>7235</v>
      </c>
      <c r="L3" s="3">
        <v>7612</v>
      </c>
      <c r="M3" s="3">
        <v>8380</v>
      </c>
      <c r="N3" s="3">
        <v>9470</v>
      </c>
      <c r="O3" s="3">
        <v>10335</v>
      </c>
      <c r="P3" s="3">
        <v>11127</v>
      </c>
      <c r="Q3" s="3">
        <v>11682</v>
      </c>
      <c r="R3" s="3">
        <v>12389</v>
      </c>
      <c r="S3" s="3">
        <v>13014</v>
      </c>
      <c r="T3" s="3">
        <v>13540</v>
      </c>
      <c r="U3" s="3">
        <v>14056</v>
      </c>
      <c r="V3" s="3">
        <v>14586</v>
      </c>
      <c r="W3" s="3">
        <v>15081</v>
      </c>
      <c r="X3" s="3">
        <v>15465</v>
      </c>
      <c r="Y3" s="3">
        <v>15615</v>
      </c>
      <c r="Z3" s="3">
        <v>15768</v>
      </c>
      <c r="AA3" s="3">
        <v>15924</v>
      </c>
      <c r="AB3" s="3">
        <v>15643</v>
      </c>
      <c r="AC3" s="3">
        <v>15875</v>
      </c>
    </row>
    <row r="4" spans="1:29" x14ac:dyDescent="0.3">
      <c r="A4" s="2" t="s">
        <v>7</v>
      </c>
      <c r="B4" s="4">
        <v>5</v>
      </c>
      <c r="C4" s="4">
        <v>5</v>
      </c>
      <c r="D4" s="4">
        <v>5</v>
      </c>
      <c r="E4" s="4">
        <v>6</v>
      </c>
      <c r="F4" s="4">
        <v>7</v>
      </c>
      <c r="G4" s="4">
        <v>8</v>
      </c>
      <c r="H4" s="4">
        <v>9</v>
      </c>
      <c r="I4" s="4">
        <v>9</v>
      </c>
      <c r="J4" s="4">
        <v>10</v>
      </c>
      <c r="K4" s="4">
        <v>10</v>
      </c>
      <c r="L4" s="4">
        <v>11</v>
      </c>
      <c r="M4" s="4">
        <v>12</v>
      </c>
      <c r="N4" s="4">
        <v>12</v>
      </c>
      <c r="O4" s="4">
        <v>12</v>
      </c>
      <c r="P4" s="4">
        <v>13</v>
      </c>
      <c r="Q4" s="4">
        <v>13</v>
      </c>
      <c r="R4" s="4">
        <v>11</v>
      </c>
      <c r="S4" s="4">
        <v>11</v>
      </c>
      <c r="T4" s="4">
        <v>11.1</v>
      </c>
      <c r="U4" s="4">
        <v>11.1</v>
      </c>
      <c r="V4" s="4">
        <v>10.9</v>
      </c>
      <c r="W4" s="4">
        <v>11.2</v>
      </c>
      <c r="X4" s="4">
        <v>11.4</v>
      </c>
      <c r="Y4" s="4">
        <v>11.5</v>
      </c>
      <c r="Z4" s="4">
        <v>11.5</v>
      </c>
      <c r="AA4" s="4">
        <v>11.5</v>
      </c>
      <c r="AB4" s="4">
        <v>11.600000000000001</v>
      </c>
      <c r="AC4" s="4">
        <v>11.600000000000001</v>
      </c>
    </row>
    <row r="5" spans="1:29" x14ac:dyDescent="0.3">
      <c r="A5" s="2" t="s">
        <v>8</v>
      </c>
      <c r="B5" s="4">
        <v>23</v>
      </c>
      <c r="C5" s="4">
        <v>24</v>
      </c>
      <c r="D5" s="4">
        <v>24</v>
      </c>
      <c r="E5" s="4">
        <v>24</v>
      </c>
      <c r="F5" s="4">
        <v>24</v>
      </c>
      <c r="G5" s="4">
        <v>23</v>
      </c>
      <c r="H5" s="4">
        <v>24</v>
      </c>
      <c r="I5" s="4">
        <v>24</v>
      </c>
      <c r="J5" s="4">
        <v>25</v>
      </c>
      <c r="K5" s="4">
        <v>26</v>
      </c>
      <c r="L5" s="4">
        <v>26</v>
      </c>
      <c r="M5" s="4">
        <v>27</v>
      </c>
      <c r="N5" s="4">
        <v>29</v>
      </c>
      <c r="O5" s="4">
        <v>31</v>
      </c>
      <c r="P5" s="4">
        <v>31</v>
      </c>
      <c r="Q5" s="4">
        <v>32</v>
      </c>
      <c r="R5" s="4">
        <v>37</v>
      </c>
      <c r="S5" s="4">
        <v>37</v>
      </c>
      <c r="T5" s="4">
        <v>36.700000000000003</v>
      </c>
      <c r="U5" s="4">
        <v>38.4</v>
      </c>
      <c r="V5" s="4">
        <v>39.1</v>
      </c>
      <c r="W5" s="4">
        <v>39.700000000000003</v>
      </c>
      <c r="X5" s="4">
        <v>40.5</v>
      </c>
      <c r="Y5" s="4">
        <v>41.099999999999994</v>
      </c>
      <c r="Z5" s="4">
        <v>42.1</v>
      </c>
      <c r="AA5" s="4">
        <v>43.2</v>
      </c>
      <c r="AB5" s="4">
        <v>44.6</v>
      </c>
      <c r="AC5" s="4">
        <v>45.300000000000004</v>
      </c>
    </row>
    <row r="6" spans="1:29" x14ac:dyDescent="0.3">
      <c r="A6" s="2" t="s">
        <v>9</v>
      </c>
      <c r="B6" s="4">
        <v>71</v>
      </c>
      <c r="C6" s="4">
        <v>70</v>
      </c>
      <c r="D6" s="4">
        <v>69</v>
      </c>
      <c r="E6" s="4">
        <v>69</v>
      </c>
      <c r="F6" s="4">
        <v>68</v>
      </c>
      <c r="G6" s="4">
        <v>68</v>
      </c>
      <c r="H6" s="4">
        <v>66</v>
      </c>
      <c r="I6" s="4">
        <v>65</v>
      </c>
      <c r="J6" s="4">
        <v>63</v>
      </c>
      <c r="K6" s="4">
        <v>62</v>
      </c>
      <c r="L6" s="4">
        <v>60</v>
      </c>
      <c r="M6" s="4">
        <v>59</v>
      </c>
      <c r="N6" s="4">
        <v>56</v>
      </c>
      <c r="O6" s="4">
        <v>54</v>
      </c>
      <c r="P6" s="4">
        <v>52</v>
      </c>
      <c r="Q6" s="4">
        <v>51</v>
      </c>
      <c r="R6" s="4">
        <v>45</v>
      </c>
      <c r="S6" s="4">
        <v>45</v>
      </c>
      <c r="T6" s="4">
        <v>44.5</v>
      </c>
      <c r="U6" s="4">
        <v>43</v>
      </c>
      <c r="V6" s="4">
        <v>42.2</v>
      </c>
      <c r="W6" s="4">
        <v>41</v>
      </c>
      <c r="X6" s="4">
        <v>40</v>
      </c>
      <c r="Y6" s="4">
        <v>38.700000000000003</v>
      </c>
      <c r="Z6" s="4">
        <v>37.1</v>
      </c>
      <c r="AA6" s="4">
        <v>35.799999999999997</v>
      </c>
      <c r="AB6" s="4">
        <v>34.4</v>
      </c>
      <c r="AC6" s="4">
        <v>33.300000000000004</v>
      </c>
    </row>
    <row r="7" spans="1:29" x14ac:dyDescent="0.3">
      <c r="A7" s="2" t="s">
        <v>102</v>
      </c>
      <c r="B7" s="21" t="s">
        <v>146</v>
      </c>
      <c r="C7" s="21" t="s">
        <v>146</v>
      </c>
      <c r="D7" s="21" t="s">
        <v>146</v>
      </c>
      <c r="E7" s="21" t="s">
        <v>146</v>
      </c>
      <c r="F7" s="21" t="s">
        <v>146</v>
      </c>
      <c r="G7" s="21" t="s">
        <v>146</v>
      </c>
      <c r="H7" s="21" t="s">
        <v>146</v>
      </c>
      <c r="I7" s="21" t="s">
        <v>146</v>
      </c>
      <c r="J7" s="21" t="s">
        <v>146</v>
      </c>
      <c r="K7" s="21" t="s">
        <v>146</v>
      </c>
      <c r="L7" s="21" t="s">
        <v>146</v>
      </c>
      <c r="M7" s="21" t="s">
        <v>146</v>
      </c>
      <c r="N7" s="21" t="s">
        <v>146</v>
      </c>
      <c r="O7" s="21" t="s">
        <v>146</v>
      </c>
      <c r="P7" s="21" t="s">
        <v>146</v>
      </c>
      <c r="Q7" s="21" t="s">
        <v>146</v>
      </c>
      <c r="R7" s="21" t="s">
        <v>146</v>
      </c>
      <c r="S7" s="4">
        <v>1</v>
      </c>
      <c r="T7" s="4">
        <v>0.4</v>
      </c>
      <c r="U7" s="4">
        <v>0.4</v>
      </c>
      <c r="V7" s="4">
        <v>0.4</v>
      </c>
      <c r="W7" s="4">
        <v>0.4</v>
      </c>
      <c r="X7" s="4">
        <v>0.4</v>
      </c>
      <c r="Y7" s="4">
        <v>0.4</v>
      </c>
      <c r="Z7" s="4">
        <v>0.3</v>
      </c>
      <c r="AA7" s="4">
        <v>0.4</v>
      </c>
      <c r="AB7" s="4">
        <v>0.3</v>
      </c>
      <c r="AC7" s="4">
        <v>0.3</v>
      </c>
    </row>
    <row r="8" spans="1:29" x14ac:dyDescent="0.3">
      <c r="A8" s="2" t="s">
        <v>103</v>
      </c>
      <c r="B8" s="21" t="s">
        <v>146</v>
      </c>
      <c r="C8" s="21" t="s">
        <v>146</v>
      </c>
      <c r="D8" s="21" t="s">
        <v>146</v>
      </c>
      <c r="E8" s="21" t="s">
        <v>146</v>
      </c>
      <c r="F8" s="21" t="s">
        <v>146</v>
      </c>
      <c r="G8" s="21" t="s">
        <v>146</v>
      </c>
      <c r="H8" s="21" t="s">
        <v>146</v>
      </c>
      <c r="I8" s="21" t="s">
        <v>146</v>
      </c>
      <c r="J8" s="21" t="s">
        <v>146</v>
      </c>
      <c r="K8" s="21" t="s">
        <v>146</v>
      </c>
      <c r="L8" s="21" t="s">
        <v>146</v>
      </c>
      <c r="M8" s="21" t="s">
        <v>146</v>
      </c>
      <c r="N8" s="21" t="s">
        <v>146</v>
      </c>
      <c r="O8" s="21" t="s">
        <v>146</v>
      </c>
      <c r="P8" s="21" t="s">
        <v>146</v>
      </c>
      <c r="Q8" s="21" t="s">
        <v>146</v>
      </c>
      <c r="R8" s="21" t="s">
        <v>146</v>
      </c>
      <c r="S8" s="4">
        <v>2</v>
      </c>
      <c r="T8" s="4">
        <v>2.2000000000000002</v>
      </c>
      <c r="U8" s="4">
        <v>2</v>
      </c>
      <c r="V8" s="4">
        <v>2</v>
      </c>
      <c r="W8" s="4">
        <v>2</v>
      </c>
      <c r="X8" s="4">
        <v>2</v>
      </c>
      <c r="Y8" s="4">
        <v>2</v>
      </c>
      <c r="Z8" s="4">
        <v>1.9</v>
      </c>
      <c r="AA8" s="4">
        <v>1.9</v>
      </c>
      <c r="AB8" s="4">
        <v>1.9</v>
      </c>
      <c r="AC8" s="4">
        <v>1.7000000000000002</v>
      </c>
    </row>
    <row r="9" spans="1:29" x14ac:dyDescent="0.3">
      <c r="A9" s="2" t="s">
        <v>104</v>
      </c>
      <c r="B9" s="21" t="s">
        <v>146</v>
      </c>
      <c r="C9" s="21" t="s">
        <v>146</v>
      </c>
      <c r="D9" s="21" t="s">
        <v>146</v>
      </c>
      <c r="E9" s="21" t="s">
        <v>146</v>
      </c>
      <c r="F9" s="21" t="s">
        <v>146</v>
      </c>
      <c r="G9" s="21" t="s">
        <v>146</v>
      </c>
      <c r="H9" s="21" t="s">
        <v>146</v>
      </c>
      <c r="I9" s="21" t="s">
        <v>146</v>
      </c>
      <c r="J9" s="21" t="s">
        <v>146</v>
      </c>
      <c r="K9" s="21" t="s">
        <v>146</v>
      </c>
      <c r="L9" s="21" t="s">
        <v>146</v>
      </c>
      <c r="M9" s="21" t="s">
        <v>146</v>
      </c>
      <c r="N9" s="21" t="s">
        <v>146</v>
      </c>
      <c r="O9" s="21" t="s">
        <v>146</v>
      </c>
      <c r="P9" s="21" t="s">
        <v>146</v>
      </c>
      <c r="Q9" s="21" t="s">
        <v>146</v>
      </c>
      <c r="R9" s="21" t="s">
        <v>146</v>
      </c>
      <c r="S9" s="4">
        <v>0</v>
      </c>
      <c r="T9" s="4">
        <v>0.3</v>
      </c>
      <c r="U9" s="4">
        <v>0.3</v>
      </c>
      <c r="V9" s="4">
        <v>0.3</v>
      </c>
      <c r="W9" s="4">
        <v>0.3</v>
      </c>
      <c r="X9" s="4">
        <v>0.3</v>
      </c>
      <c r="Y9" s="4">
        <v>0.3</v>
      </c>
      <c r="Z9" s="4">
        <v>0.3</v>
      </c>
      <c r="AA9" s="4">
        <v>0.3</v>
      </c>
      <c r="AB9" s="4">
        <v>0.3</v>
      </c>
      <c r="AC9" s="4">
        <v>0.4</v>
      </c>
    </row>
    <row r="10" spans="1:29" x14ac:dyDescent="0.3">
      <c r="A10" s="2" t="s">
        <v>105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2</v>
      </c>
      <c r="H10" s="4">
        <v>2</v>
      </c>
      <c r="I10" s="4">
        <v>2</v>
      </c>
      <c r="J10" s="4">
        <v>2</v>
      </c>
      <c r="K10" s="4">
        <v>2</v>
      </c>
      <c r="L10" s="4">
        <v>3</v>
      </c>
      <c r="M10" s="4">
        <v>3</v>
      </c>
      <c r="N10" s="4">
        <v>3</v>
      </c>
      <c r="O10" s="4">
        <v>4</v>
      </c>
      <c r="P10" s="4">
        <v>4</v>
      </c>
      <c r="Q10" s="4">
        <v>3</v>
      </c>
      <c r="R10" s="4">
        <v>7</v>
      </c>
      <c r="S10" s="4">
        <v>5</v>
      </c>
      <c r="T10" s="4">
        <v>4.7</v>
      </c>
      <c r="U10" s="4">
        <v>4.8</v>
      </c>
      <c r="V10" s="4">
        <v>5.0999999999999996</v>
      </c>
      <c r="W10" s="4">
        <v>5.4</v>
      </c>
      <c r="X10" s="4">
        <v>5.4</v>
      </c>
      <c r="Y10" s="4">
        <v>6.1</v>
      </c>
      <c r="Z10" s="4">
        <v>6.6000000000000005</v>
      </c>
      <c r="AA10" s="4">
        <v>6.9</v>
      </c>
      <c r="AB10" s="4">
        <v>6.9</v>
      </c>
      <c r="AC10" s="4">
        <v>7.3</v>
      </c>
    </row>
    <row r="11" spans="1:29" x14ac:dyDescent="0.3">
      <c r="A11" s="2" t="s">
        <v>10</v>
      </c>
      <c r="B11" s="4">
        <v>33.1</v>
      </c>
      <c r="C11" s="4">
        <v>32.5</v>
      </c>
      <c r="D11" s="4">
        <v>29.6</v>
      </c>
      <c r="E11" s="4">
        <v>28.3</v>
      </c>
      <c r="F11" s="4">
        <v>28.4</v>
      </c>
      <c r="G11" s="4">
        <v>25.7</v>
      </c>
      <c r="H11" s="4">
        <v>25.7</v>
      </c>
      <c r="I11" s="4">
        <v>26.3</v>
      </c>
      <c r="J11" s="4">
        <v>25.7</v>
      </c>
      <c r="K11" s="4">
        <v>24.8</v>
      </c>
      <c r="L11" s="4">
        <v>24.6</v>
      </c>
      <c r="M11" s="4">
        <v>24.8</v>
      </c>
      <c r="N11" s="4">
        <v>24.1</v>
      </c>
      <c r="O11" s="4">
        <v>24.4</v>
      </c>
      <c r="P11" s="4">
        <v>25.2</v>
      </c>
      <c r="Q11" s="4">
        <v>26.2</v>
      </c>
      <c r="R11" s="4">
        <v>26.9</v>
      </c>
      <c r="S11" s="4">
        <v>27.6</v>
      </c>
      <c r="T11" s="4">
        <v>25.8</v>
      </c>
      <c r="U11" s="4">
        <v>27.9</v>
      </c>
      <c r="V11" s="4">
        <v>28.2</v>
      </c>
      <c r="W11" s="4">
        <v>28.8</v>
      </c>
      <c r="X11" s="4">
        <v>29.1</v>
      </c>
      <c r="Y11" s="4">
        <v>28.4</v>
      </c>
      <c r="Z11" s="4">
        <v>29.9</v>
      </c>
      <c r="AA11" s="4">
        <v>29.099999999999998</v>
      </c>
      <c r="AB11" s="4">
        <v>28.299999999999997</v>
      </c>
      <c r="AC11" s="4">
        <v>32.5</v>
      </c>
    </row>
    <row r="12" spans="1:29" x14ac:dyDescent="0.3">
      <c r="A12" s="2" t="s">
        <v>114</v>
      </c>
      <c r="B12" s="21" t="s">
        <v>146</v>
      </c>
      <c r="C12" s="21" t="s">
        <v>146</v>
      </c>
      <c r="D12" s="21" t="s">
        <v>146</v>
      </c>
      <c r="E12" s="21" t="s">
        <v>146</v>
      </c>
      <c r="F12" s="21" t="s">
        <v>146</v>
      </c>
      <c r="G12" s="21" t="s">
        <v>146</v>
      </c>
      <c r="H12" s="21" t="s">
        <v>146</v>
      </c>
      <c r="I12" s="21" t="s">
        <v>146</v>
      </c>
      <c r="J12" s="21" t="s">
        <v>146</v>
      </c>
      <c r="K12" s="21" t="s">
        <v>146</v>
      </c>
      <c r="L12" s="4">
        <v>3</v>
      </c>
      <c r="M12" s="4">
        <v>3</v>
      </c>
      <c r="N12" s="4">
        <v>3</v>
      </c>
      <c r="O12" s="4">
        <v>3</v>
      </c>
      <c r="P12" s="4">
        <v>4</v>
      </c>
      <c r="Q12" s="4">
        <v>4</v>
      </c>
      <c r="R12" s="4">
        <v>3</v>
      </c>
      <c r="S12" s="4">
        <v>3</v>
      </c>
      <c r="T12" s="4">
        <v>2.9</v>
      </c>
      <c r="U12" s="4">
        <v>3.2</v>
      </c>
      <c r="V12" s="4">
        <v>3.4</v>
      </c>
      <c r="W12" s="4">
        <v>3.7</v>
      </c>
      <c r="X12" s="4">
        <v>3.9</v>
      </c>
      <c r="Y12" s="4">
        <v>3.6999999999999997</v>
      </c>
      <c r="Z12" s="4">
        <v>4</v>
      </c>
      <c r="AA12" s="4">
        <v>3.6999999999999997</v>
      </c>
      <c r="AB12" s="4">
        <v>3.5000000000000004</v>
      </c>
      <c r="AC12" s="4">
        <v>3.9</v>
      </c>
    </row>
    <row r="13" spans="1:29" x14ac:dyDescent="0.3">
      <c r="A13" s="2" t="s">
        <v>11</v>
      </c>
      <c r="B13" s="4">
        <v>13</v>
      </c>
      <c r="C13" s="4">
        <v>14</v>
      </c>
      <c r="D13" s="4">
        <v>14</v>
      </c>
      <c r="E13" s="4">
        <v>14</v>
      </c>
      <c r="F13" s="4">
        <v>14</v>
      </c>
      <c r="G13" s="4">
        <v>13</v>
      </c>
      <c r="H13" s="4">
        <v>12</v>
      </c>
      <c r="I13" s="4">
        <v>12</v>
      </c>
      <c r="J13" s="4">
        <v>12</v>
      </c>
      <c r="K13" s="4">
        <v>12</v>
      </c>
      <c r="L13" s="4">
        <v>12</v>
      </c>
      <c r="M13" s="4">
        <v>12</v>
      </c>
      <c r="N13" s="4">
        <v>12</v>
      </c>
      <c r="O13" s="4">
        <v>10</v>
      </c>
      <c r="P13" s="4">
        <v>10</v>
      </c>
      <c r="Q13" s="4">
        <v>9</v>
      </c>
      <c r="R13" s="4">
        <v>9</v>
      </c>
      <c r="S13" s="4">
        <v>9</v>
      </c>
      <c r="T13" s="4">
        <v>8.8000000000000007</v>
      </c>
      <c r="U13" s="4">
        <v>8.3000000000000007</v>
      </c>
      <c r="V13" s="4">
        <v>8.1999999999999993</v>
      </c>
      <c r="W13" s="4">
        <v>8</v>
      </c>
      <c r="X13" s="4">
        <v>8.4</v>
      </c>
      <c r="Y13" s="4">
        <v>9.3000000000000007</v>
      </c>
      <c r="Z13" s="4">
        <v>10.199999999999999</v>
      </c>
      <c r="AA13" s="4">
        <v>11.5</v>
      </c>
      <c r="AB13" s="4">
        <v>12.9</v>
      </c>
      <c r="AC13" s="4">
        <v>13.8</v>
      </c>
    </row>
    <row r="14" spans="1:29" x14ac:dyDescent="0.3">
      <c r="A14" s="2" t="s">
        <v>12</v>
      </c>
      <c r="B14" s="4">
        <v>2</v>
      </c>
      <c r="C14" s="4">
        <v>2</v>
      </c>
      <c r="D14" s="4">
        <v>2</v>
      </c>
      <c r="E14" s="4">
        <v>2</v>
      </c>
      <c r="F14" s="4">
        <v>2</v>
      </c>
      <c r="G14" s="4">
        <v>2</v>
      </c>
      <c r="H14" s="4">
        <v>2</v>
      </c>
      <c r="I14" s="4">
        <v>2</v>
      </c>
      <c r="J14" s="4">
        <v>2</v>
      </c>
      <c r="K14" s="4">
        <v>2</v>
      </c>
      <c r="L14" s="4">
        <v>2</v>
      </c>
      <c r="M14" s="4">
        <v>2</v>
      </c>
      <c r="N14" s="4">
        <v>3</v>
      </c>
      <c r="O14" s="4">
        <v>3</v>
      </c>
      <c r="P14" s="4">
        <v>3</v>
      </c>
      <c r="Q14" s="4">
        <v>3</v>
      </c>
      <c r="R14" s="4">
        <v>3</v>
      </c>
      <c r="S14" s="4">
        <v>4</v>
      </c>
      <c r="T14" s="4">
        <v>4</v>
      </c>
      <c r="U14" s="4">
        <v>4.4000000000000004</v>
      </c>
      <c r="V14" s="4">
        <v>4.5999999999999996</v>
      </c>
      <c r="W14" s="4">
        <v>5</v>
      </c>
      <c r="X14" s="4">
        <v>5.0999999999999996</v>
      </c>
      <c r="Y14" s="4">
        <v>4.7</v>
      </c>
      <c r="Z14" s="4">
        <v>5</v>
      </c>
      <c r="AA14" s="4">
        <v>4.5999999999999996</v>
      </c>
      <c r="AB14" s="4">
        <v>4.2</v>
      </c>
      <c r="AC14" s="4">
        <v>4.2</v>
      </c>
    </row>
    <row r="15" spans="1:29" x14ac:dyDescent="0.3">
      <c r="A15" s="2" t="s">
        <v>13</v>
      </c>
      <c r="B15" s="4">
        <v>20</v>
      </c>
      <c r="C15" s="4">
        <v>12</v>
      </c>
      <c r="D15" s="4">
        <v>11</v>
      </c>
      <c r="E15" s="4">
        <v>16</v>
      </c>
      <c r="F15" s="4">
        <v>12</v>
      </c>
      <c r="G15" s="4">
        <v>14</v>
      </c>
      <c r="H15" s="4">
        <v>13</v>
      </c>
      <c r="I15" s="4">
        <v>15</v>
      </c>
      <c r="J15" s="4">
        <v>20</v>
      </c>
      <c r="K15" s="4">
        <v>24</v>
      </c>
      <c r="L15" s="4">
        <v>24</v>
      </c>
      <c r="M15" s="4">
        <v>22</v>
      </c>
      <c r="N15" s="4">
        <v>22</v>
      </c>
      <c r="O15" s="4">
        <v>24</v>
      </c>
      <c r="P15" s="4">
        <v>26</v>
      </c>
      <c r="Q15" s="4">
        <v>25</v>
      </c>
      <c r="R15" s="4">
        <v>17</v>
      </c>
      <c r="S15" s="4">
        <v>19</v>
      </c>
      <c r="T15" s="4">
        <v>29.2</v>
      </c>
      <c r="U15" s="4">
        <v>28</v>
      </c>
      <c r="V15" s="4">
        <v>29.6</v>
      </c>
      <c r="W15" s="4">
        <v>32.299999999999997</v>
      </c>
      <c r="X15" s="4">
        <v>26</v>
      </c>
      <c r="Y15" s="4">
        <v>27.1</v>
      </c>
      <c r="Z15" s="4">
        <v>27.3</v>
      </c>
      <c r="AA15" s="4">
        <v>34.5</v>
      </c>
      <c r="AB15" s="4">
        <v>0</v>
      </c>
      <c r="AC15" s="4">
        <v>28.999999999999996</v>
      </c>
    </row>
    <row r="16" spans="1:29" x14ac:dyDescent="0.3">
      <c r="A16" s="2" t="s">
        <v>14</v>
      </c>
      <c r="B16" s="4">
        <v>9</v>
      </c>
      <c r="C16" s="4">
        <v>7</v>
      </c>
      <c r="D16" s="4">
        <v>7</v>
      </c>
      <c r="E16" s="4">
        <v>6</v>
      </c>
      <c r="F16" s="4">
        <v>6</v>
      </c>
      <c r="G16" s="4">
        <v>6</v>
      </c>
      <c r="H16" s="4">
        <v>5</v>
      </c>
      <c r="I16" s="4">
        <v>5</v>
      </c>
      <c r="J16" s="4">
        <v>5</v>
      </c>
      <c r="K16" s="4">
        <v>5</v>
      </c>
      <c r="L16" s="4">
        <v>4</v>
      </c>
      <c r="M16" s="4">
        <v>4</v>
      </c>
      <c r="N16" s="4">
        <v>3</v>
      </c>
      <c r="O16" s="4">
        <v>4</v>
      </c>
      <c r="P16" s="4">
        <v>4</v>
      </c>
      <c r="Q16" s="4">
        <v>4</v>
      </c>
      <c r="R16" s="4">
        <v>5</v>
      </c>
      <c r="S16" s="4">
        <v>5</v>
      </c>
      <c r="T16" s="4">
        <v>5.2</v>
      </c>
      <c r="U16" s="4">
        <v>5.3</v>
      </c>
      <c r="V16" s="4">
        <v>5.3</v>
      </c>
      <c r="W16" s="4">
        <v>5.3</v>
      </c>
      <c r="X16" s="4">
        <v>5.0999999999999996</v>
      </c>
      <c r="Y16" s="4">
        <v>5.4</v>
      </c>
      <c r="Z16" s="4">
        <v>5.6000000000000005</v>
      </c>
      <c r="AA16" s="4">
        <v>5.8000000000000007</v>
      </c>
      <c r="AB16" s="4">
        <v>6.7</v>
      </c>
      <c r="AC16" s="4">
        <v>6.3</v>
      </c>
    </row>
    <row r="17" spans="1:34" x14ac:dyDescent="0.3">
      <c r="A17" s="2" t="s">
        <v>128</v>
      </c>
      <c r="B17" s="4">
        <v>94.7</v>
      </c>
      <c r="C17" s="4">
        <v>95</v>
      </c>
      <c r="D17" s="4">
        <v>95.1</v>
      </c>
      <c r="E17" s="4">
        <v>95.2</v>
      </c>
      <c r="F17" s="4">
        <v>95.5</v>
      </c>
      <c r="G17" s="4">
        <v>95.5</v>
      </c>
      <c r="H17" s="4">
        <v>96</v>
      </c>
      <c r="I17" s="4">
        <v>95.6</v>
      </c>
      <c r="J17" s="4">
        <v>95.9</v>
      </c>
      <c r="K17" s="4">
        <v>95.8</v>
      </c>
      <c r="L17" s="4">
        <v>96</v>
      </c>
      <c r="M17" s="4">
        <v>96.1</v>
      </c>
      <c r="N17" s="4">
        <v>96.5</v>
      </c>
      <c r="O17" s="4">
        <v>96.3</v>
      </c>
      <c r="P17" s="4">
        <v>96.2</v>
      </c>
      <c r="Q17" s="4">
        <v>96.2</v>
      </c>
      <c r="R17" s="4">
        <v>95.9</v>
      </c>
      <c r="S17" s="4">
        <v>96</v>
      </c>
      <c r="T17" s="4">
        <v>96.2</v>
      </c>
      <c r="U17" s="4">
        <v>96</v>
      </c>
      <c r="V17" s="4">
        <v>96.3</v>
      </c>
      <c r="W17" s="4">
        <v>95.9</v>
      </c>
      <c r="X17" s="4">
        <v>95.9</v>
      </c>
      <c r="Y17" s="4">
        <v>95.8</v>
      </c>
      <c r="Z17" s="4">
        <v>95.8</v>
      </c>
      <c r="AA17" s="4">
        <v>95.8</v>
      </c>
      <c r="AB17" s="4">
        <v>99</v>
      </c>
      <c r="AC17" s="4">
        <v>96.1</v>
      </c>
    </row>
    <row r="18" spans="1:34" x14ac:dyDescent="0.3">
      <c r="A18" s="9" t="s">
        <v>115</v>
      </c>
      <c r="B18" s="21" t="s">
        <v>146</v>
      </c>
      <c r="C18" s="21" t="s">
        <v>146</v>
      </c>
      <c r="D18" s="21" t="s">
        <v>146</v>
      </c>
      <c r="E18" s="21" t="s">
        <v>146</v>
      </c>
      <c r="F18" s="21" t="s">
        <v>146</v>
      </c>
      <c r="G18" s="21" t="s">
        <v>146</v>
      </c>
      <c r="H18" s="21" t="s">
        <v>146</v>
      </c>
      <c r="I18" s="21" t="s">
        <v>146</v>
      </c>
      <c r="J18" s="21" t="s">
        <v>146</v>
      </c>
      <c r="K18" s="21" t="s">
        <v>146</v>
      </c>
      <c r="L18" s="21" t="s">
        <v>146</v>
      </c>
      <c r="M18" s="21" t="s">
        <v>146</v>
      </c>
      <c r="N18" s="21" t="s">
        <v>146</v>
      </c>
      <c r="O18" s="21" t="s">
        <v>146</v>
      </c>
      <c r="P18" s="21" t="s">
        <v>146</v>
      </c>
      <c r="Q18" s="21" t="s">
        <v>146</v>
      </c>
      <c r="R18" s="21" t="s">
        <v>146</v>
      </c>
      <c r="S18" s="21" t="s">
        <v>146</v>
      </c>
      <c r="T18" s="4">
        <v>0.6</v>
      </c>
      <c r="U18" s="4">
        <v>0.4</v>
      </c>
      <c r="V18" s="4">
        <v>0.7</v>
      </c>
      <c r="W18" s="4">
        <v>0.5</v>
      </c>
      <c r="X18" s="4">
        <v>0.9</v>
      </c>
      <c r="Y18" s="4">
        <v>0.6</v>
      </c>
      <c r="Z18" s="4">
        <v>0.8</v>
      </c>
      <c r="AA18" s="4">
        <v>0.4</v>
      </c>
      <c r="AB18" s="4">
        <v>0.70000000000000007</v>
      </c>
      <c r="AC18" s="4">
        <v>1.0999999999999999</v>
      </c>
    </row>
    <row r="19" spans="1:34" x14ac:dyDescent="0.3">
      <c r="A19" s="9" t="s">
        <v>116</v>
      </c>
      <c r="B19" s="21" t="s">
        <v>146</v>
      </c>
      <c r="C19" s="21" t="s">
        <v>146</v>
      </c>
      <c r="D19" s="21" t="s">
        <v>146</v>
      </c>
      <c r="E19" s="21" t="s">
        <v>146</v>
      </c>
      <c r="F19" s="21" t="s">
        <v>146</v>
      </c>
      <c r="G19" s="21" t="s">
        <v>146</v>
      </c>
      <c r="H19" s="21" t="s">
        <v>146</v>
      </c>
      <c r="I19" s="21" t="s">
        <v>146</v>
      </c>
      <c r="J19" s="21" t="s">
        <v>146</v>
      </c>
      <c r="K19" s="21" t="s">
        <v>146</v>
      </c>
      <c r="L19" s="21" t="s">
        <v>146</v>
      </c>
      <c r="M19" s="21" t="s">
        <v>146</v>
      </c>
      <c r="N19" s="21" t="s">
        <v>146</v>
      </c>
      <c r="O19" s="21" t="s">
        <v>146</v>
      </c>
      <c r="P19" s="21" t="s">
        <v>146</v>
      </c>
      <c r="Q19" s="21" t="s">
        <v>146</v>
      </c>
      <c r="R19" s="21" t="s">
        <v>146</v>
      </c>
      <c r="S19" s="21" t="s">
        <v>146</v>
      </c>
      <c r="T19" s="4">
        <v>95.9</v>
      </c>
      <c r="U19" s="4">
        <v>94.8</v>
      </c>
      <c r="V19" s="4">
        <v>96</v>
      </c>
      <c r="W19" s="4">
        <v>96.3</v>
      </c>
      <c r="X19" s="4">
        <v>97.2</v>
      </c>
      <c r="Y19" s="4">
        <v>96.1</v>
      </c>
      <c r="Z19" s="4">
        <v>96.899999999999991</v>
      </c>
      <c r="AA19" s="4">
        <v>96.899999999999991</v>
      </c>
      <c r="AB19" s="4">
        <v>97.3</v>
      </c>
      <c r="AC19" s="4">
        <v>97.5</v>
      </c>
    </row>
    <row r="20" spans="1:34" x14ac:dyDescent="0.3">
      <c r="A20" s="9" t="s">
        <v>117</v>
      </c>
      <c r="B20" s="21" t="s">
        <v>146</v>
      </c>
      <c r="C20" s="21" t="s">
        <v>146</v>
      </c>
      <c r="D20" s="21" t="s">
        <v>146</v>
      </c>
      <c r="E20" s="21" t="s">
        <v>146</v>
      </c>
      <c r="F20" s="21" t="s">
        <v>146</v>
      </c>
      <c r="G20" s="21" t="s">
        <v>146</v>
      </c>
      <c r="H20" s="21" t="s">
        <v>146</v>
      </c>
      <c r="I20" s="21" t="s">
        <v>146</v>
      </c>
      <c r="J20" s="21" t="s">
        <v>146</v>
      </c>
      <c r="K20" s="21" t="s">
        <v>146</v>
      </c>
      <c r="L20" s="21" t="s">
        <v>146</v>
      </c>
      <c r="M20" s="21" t="s">
        <v>146</v>
      </c>
      <c r="N20" s="21" t="s">
        <v>146</v>
      </c>
      <c r="O20" s="21" t="s">
        <v>146</v>
      </c>
      <c r="P20" s="21" t="s">
        <v>146</v>
      </c>
      <c r="Q20" s="21" t="s">
        <v>146</v>
      </c>
      <c r="R20" s="21" t="s">
        <v>146</v>
      </c>
      <c r="S20" s="21" t="s">
        <v>146</v>
      </c>
      <c r="T20" s="4">
        <v>96.1</v>
      </c>
      <c r="U20" s="4">
        <v>96.6</v>
      </c>
      <c r="V20" s="4">
        <v>95.9</v>
      </c>
      <c r="W20" s="4">
        <v>96.3</v>
      </c>
      <c r="X20" s="4">
        <v>98.2</v>
      </c>
      <c r="Y20" s="4">
        <v>98</v>
      </c>
      <c r="Z20" s="4">
        <v>97</v>
      </c>
      <c r="AA20" s="4">
        <v>97</v>
      </c>
      <c r="AB20" s="4">
        <v>97.3</v>
      </c>
      <c r="AC20" s="4">
        <v>97.7</v>
      </c>
    </row>
    <row r="21" spans="1:34" x14ac:dyDescent="0.3">
      <c r="A21" s="9" t="s">
        <v>140</v>
      </c>
      <c r="B21" s="21" t="s">
        <v>146</v>
      </c>
      <c r="C21" s="21" t="s">
        <v>146</v>
      </c>
      <c r="D21" s="21" t="s">
        <v>146</v>
      </c>
      <c r="E21" s="21" t="s">
        <v>146</v>
      </c>
      <c r="F21" s="21" t="s">
        <v>146</v>
      </c>
      <c r="G21" s="21" t="s">
        <v>146</v>
      </c>
      <c r="H21" s="21" t="s">
        <v>146</v>
      </c>
      <c r="I21" s="21" t="s">
        <v>146</v>
      </c>
      <c r="J21" s="21" t="s">
        <v>146</v>
      </c>
      <c r="K21" s="21" t="s">
        <v>146</v>
      </c>
      <c r="L21" s="21" t="s">
        <v>146</v>
      </c>
      <c r="M21" s="21" t="s">
        <v>146</v>
      </c>
      <c r="N21" s="21" t="s">
        <v>146</v>
      </c>
      <c r="O21" s="21" t="s">
        <v>146</v>
      </c>
      <c r="P21" s="21" t="s">
        <v>146</v>
      </c>
      <c r="Q21" s="21" t="s">
        <v>146</v>
      </c>
      <c r="R21" s="21" t="s">
        <v>146</v>
      </c>
      <c r="S21" s="21" t="s">
        <v>146</v>
      </c>
      <c r="T21" s="21" t="s">
        <v>146</v>
      </c>
      <c r="U21" s="21" t="s">
        <v>146</v>
      </c>
      <c r="V21" s="21" t="s">
        <v>146</v>
      </c>
      <c r="W21" s="21" t="s">
        <v>146</v>
      </c>
      <c r="X21" s="4">
        <v>97.5</v>
      </c>
      <c r="Y21" s="4">
        <v>98.3</v>
      </c>
      <c r="Z21" s="4">
        <v>98</v>
      </c>
      <c r="AA21" s="4">
        <v>97.2</v>
      </c>
      <c r="AB21" s="4">
        <v>97.1</v>
      </c>
      <c r="AC21" s="4">
        <v>97.2</v>
      </c>
    </row>
    <row r="22" spans="1:34" x14ac:dyDescent="0.3">
      <c r="A22" s="9" t="s">
        <v>118</v>
      </c>
      <c r="B22" s="6">
        <v>267</v>
      </c>
      <c r="C22" s="2">
        <v>260</v>
      </c>
      <c r="D22" s="2">
        <v>291</v>
      </c>
      <c r="E22" s="2">
        <v>329</v>
      </c>
      <c r="F22" s="2">
        <v>387</v>
      </c>
      <c r="G22" s="2">
        <v>377</v>
      </c>
      <c r="H22" s="2">
        <v>455</v>
      </c>
      <c r="I22" s="2">
        <v>490</v>
      </c>
      <c r="J22" s="2">
        <v>467</v>
      </c>
      <c r="K22" s="2">
        <v>534</v>
      </c>
      <c r="L22" s="2">
        <v>519</v>
      </c>
      <c r="M22" s="2">
        <v>557</v>
      </c>
      <c r="N22" s="2">
        <v>572</v>
      </c>
      <c r="O22" s="2">
        <v>706</v>
      </c>
      <c r="P22" s="2">
        <v>708</v>
      </c>
      <c r="Q22" s="2">
        <v>848</v>
      </c>
      <c r="R22" s="2">
        <v>865</v>
      </c>
      <c r="S22" s="2">
        <v>882</v>
      </c>
      <c r="T22" s="2">
        <v>1012</v>
      </c>
      <c r="U22" s="2">
        <v>1020</v>
      </c>
      <c r="V22" s="2">
        <v>1015</v>
      </c>
      <c r="W22" s="2">
        <v>1129</v>
      </c>
      <c r="X22" s="2">
        <v>1114</v>
      </c>
      <c r="Y22" s="2">
        <v>1247</v>
      </c>
      <c r="Z22" s="2">
        <v>1283</v>
      </c>
      <c r="AA22" s="2">
        <v>1270</v>
      </c>
      <c r="AB22" s="2">
        <v>1272</v>
      </c>
      <c r="AC22" s="2">
        <v>1330</v>
      </c>
    </row>
    <row r="23" spans="1:34" x14ac:dyDescent="0.3">
      <c r="A23" s="9" t="s">
        <v>132</v>
      </c>
      <c r="B23" s="22" t="s">
        <v>146</v>
      </c>
      <c r="C23" s="22" t="s">
        <v>146</v>
      </c>
      <c r="D23" s="22" t="s">
        <v>146</v>
      </c>
      <c r="E23" s="22" t="s">
        <v>146</v>
      </c>
      <c r="F23" s="22" t="s">
        <v>146</v>
      </c>
      <c r="G23" s="22" t="s">
        <v>146</v>
      </c>
      <c r="H23" s="22" t="s">
        <v>146</v>
      </c>
      <c r="I23" s="22" t="s">
        <v>146</v>
      </c>
      <c r="J23" s="22" t="s">
        <v>146</v>
      </c>
      <c r="K23" s="22" t="s">
        <v>146</v>
      </c>
      <c r="L23" s="22" t="s">
        <v>146</v>
      </c>
      <c r="M23" s="22" t="s">
        <v>146</v>
      </c>
      <c r="N23" s="22" t="s">
        <v>146</v>
      </c>
      <c r="O23" s="22" t="s">
        <v>146</v>
      </c>
      <c r="P23" s="22" t="s">
        <v>146</v>
      </c>
      <c r="Q23" s="22" t="s">
        <v>146</v>
      </c>
      <c r="R23" s="22" t="s">
        <v>146</v>
      </c>
      <c r="S23" s="22" t="s">
        <v>146</v>
      </c>
      <c r="T23" s="2">
        <v>915</v>
      </c>
      <c r="U23" s="2">
        <v>962</v>
      </c>
      <c r="V23" s="2">
        <v>940</v>
      </c>
      <c r="W23" s="2">
        <v>1049</v>
      </c>
      <c r="X23" s="2">
        <v>1026</v>
      </c>
      <c r="Y23" s="2">
        <v>1156</v>
      </c>
      <c r="Z23" s="2">
        <v>1213</v>
      </c>
      <c r="AA23" s="2">
        <v>1202</v>
      </c>
      <c r="AB23" s="2">
        <v>1177</v>
      </c>
      <c r="AC23" s="2">
        <v>1220</v>
      </c>
    </row>
    <row r="24" spans="1:34" x14ac:dyDescent="0.3">
      <c r="A24" s="2" t="s">
        <v>126</v>
      </c>
      <c r="B24" s="4">
        <v>1.6</v>
      </c>
      <c r="C24" s="4">
        <v>2</v>
      </c>
      <c r="D24" s="4">
        <v>1.3</v>
      </c>
      <c r="E24" s="4">
        <v>0.8</v>
      </c>
      <c r="F24" s="4">
        <v>0.3</v>
      </c>
      <c r="G24" s="4">
        <v>0.6</v>
      </c>
      <c r="H24" s="4">
        <v>0.5</v>
      </c>
      <c r="I24" s="4">
        <v>0.4</v>
      </c>
      <c r="J24" s="4">
        <v>0.5</v>
      </c>
      <c r="K24" s="4">
        <v>0</v>
      </c>
      <c r="L24" s="4">
        <v>0</v>
      </c>
      <c r="M24" s="4">
        <v>0</v>
      </c>
      <c r="N24" s="4">
        <v>0.2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34" x14ac:dyDescent="0.3">
      <c r="A25" s="2" t="s">
        <v>127</v>
      </c>
      <c r="B25" s="21" t="s">
        <v>146</v>
      </c>
      <c r="C25" s="21" t="s">
        <v>146</v>
      </c>
      <c r="D25" s="21" t="s">
        <v>146</v>
      </c>
      <c r="E25" s="21" t="s">
        <v>146</v>
      </c>
      <c r="F25" s="4">
        <v>7.9</v>
      </c>
      <c r="G25" s="4">
        <v>3.2</v>
      </c>
      <c r="H25" s="4">
        <v>4</v>
      </c>
      <c r="I25" s="4">
        <v>1</v>
      </c>
      <c r="J25" s="4">
        <v>2</v>
      </c>
      <c r="K25" s="4">
        <v>1.7</v>
      </c>
      <c r="L25" s="4">
        <v>1.1000000000000001</v>
      </c>
      <c r="M25" s="4">
        <v>1.2</v>
      </c>
      <c r="N25" s="4">
        <v>4.5999999999999996</v>
      </c>
      <c r="O25" s="4">
        <v>3.4</v>
      </c>
      <c r="P25" s="4">
        <v>4.5999999999999996</v>
      </c>
      <c r="Q25" s="4">
        <v>3.4</v>
      </c>
      <c r="R25" s="4">
        <v>4.2</v>
      </c>
      <c r="S25" s="4">
        <v>2.8</v>
      </c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34" x14ac:dyDescent="0.3">
      <c r="A26" s="2" t="s">
        <v>78</v>
      </c>
      <c r="B26" s="21" t="s">
        <v>146</v>
      </c>
      <c r="C26" s="21" t="s">
        <v>146</v>
      </c>
      <c r="D26" s="21" t="s">
        <v>146</v>
      </c>
      <c r="E26" s="21" t="s">
        <v>146</v>
      </c>
      <c r="F26" s="2">
        <v>96.7</v>
      </c>
      <c r="G26" s="2">
        <v>89.5</v>
      </c>
      <c r="H26" s="2">
        <v>88.7</v>
      </c>
      <c r="I26" s="2">
        <v>93</v>
      </c>
      <c r="J26" s="2">
        <v>89.9</v>
      </c>
      <c r="K26" s="2">
        <v>92.4</v>
      </c>
      <c r="L26" s="2">
        <v>93.3</v>
      </c>
      <c r="M26" s="2">
        <v>92.1</v>
      </c>
      <c r="N26" s="2">
        <v>90</v>
      </c>
      <c r="O26" s="2">
        <v>90.5</v>
      </c>
      <c r="P26" s="2">
        <v>86.9</v>
      </c>
      <c r="Q26" s="2">
        <v>91.7</v>
      </c>
      <c r="R26" s="2">
        <v>93.4</v>
      </c>
      <c r="S26" s="2">
        <v>94.3</v>
      </c>
    </row>
    <row r="27" spans="1:34" x14ac:dyDescent="0.3">
      <c r="A27" s="11" t="s">
        <v>106</v>
      </c>
    </row>
    <row r="28" spans="1:34" x14ac:dyDescent="0.3">
      <c r="A28" s="9" t="s">
        <v>133</v>
      </c>
    </row>
    <row r="29" spans="1:34" x14ac:dyDescent="0.3">
      <c r="A29" s="2" t="s">
        <v>120</v>
      </c>
      <c r="B29" s="5">
        <v>59.9</v>
      </c>
      <c r="C29" s="5">
        <v>64</v>
      </c>
      <c r="D29" s="5">
        <v>74</v>
      </c>
      <c r="E29" s="5">
        <v>78.099999999999994</v>
      </c>
      <c r="F29" s="5">
        <v>78.2</v>
      </c>
      <c r="G29" s="5">
        <v>81.900000000000006</v>
      </c>
      <c r="H29" s="5">
        <v>84.9</v>
      </c>
      <c r="I29" s="5">
        <v>89.2</v>
      </c>
      <c r="J29" s="5">
        <v>72.599999999999994</v>
      </c>
      <c r="K29" s="5">
        <v>78</v>
      </c>
      <c r="L29" s="5">
        <v>71</v>
      </c>
      <c r="M29" s="5">
        <v>77</v>
      </c>
      <c r="N29" s="5">
        <v>79</v>
      </c>
      <c r="O29" s="5">
        <v>79</v>
      </c>
      <c r="P29" s="5">
        <v>81</v>
      </c>
      <c r="Q29" s="5">
        <v>82</v>
      </c>
      <c r="R29" s="5">
        <v>82</v>
      </c>
      <c r="S29" s="5">
        <v>84</v>
      </c>
      <c r="T29" s="5">
        <v>83</v>
      </c>
      <c r="U29" s="5">
        <v>84</v>
      </c>
      <c r="V29" s="5">
        <v>84</v>
      </c>
      <c r="W29" s="5">
        <v>82</v>
      </c>
      <c r="X29" s="5">
        <v>83</v>
      </c>
      <c r="Y29" s="5">
        <v>84</v>
      </c>
      <c r="Z29" s="5">
        <v>84</v>
      </c>
      <c r="AA29" s="5" t="s">
        <v>146</v>
      </c>
      <c r="AB29" s="5">
        <v>78</v>
      </c>
      <c r="AC29" s="4">
        <v>80</v>
      </c>
      <c r="AD29" s="15"/>
      <c r="AE29" s="12"/>
      <c r="AF29" s="12"/>
      <c r="AG29" s="12"/>
      <c r="AH29" s="12"/>
    </row>
    <row r="30" spans="1:34" x14ac:dyDescent="0.3">
      <c r="A30" s="2" t="s">
        <v>119</v>
      </c>
      <c r="B30" s="5">
        <v>80.599999999999994</v>
      </c>
      <c r="C30" s="5">
        <v>80.599999999999994</v>
      </c>
      <c r="D30" s="5">
        <v>86.6</v>
      </c>
      <c r="E30" s="5">
        <v>89.6</v>
      </c>
      <c r="F30" s="5">
        <v>88.7</v>
      </c>
      <c r="G30" s="5">
        <v>89.4</v>
      </c>
      <c r="H30" s="5">
        <v>92.1</v>
      </c>
      <c r="I30" s="5">
        <v>94.4</v>
      </c>
      <c r="J30" s="5">
        <v>86.6</v>
      </c>
      <c r="K30" s="5">
        <v>91</v>
      </c>
      <c r="L30" s="5">
        <v>88</v>
      </c>
      <c r="M30" s="5">
        <v>93</v>
      </c>
      <c r="N30" s="5">
        <v>93</v>
      </c>
      <c r="O30" s="5">
        <v>94</v>
      </c>
      <c r="P30" s="5">
        <v>94</v>
      </c>
      <c r="Q30" s="5">
        <v>94</v>
      </c>
      <c r="R30" s="5">
        <v>93</v>
      </c>
      <c r="S30" s="5">
        <v>85</v>
      </c>
      <c r="T30" s="5">
        <v>86</v>
      </c>
      <c r="U30" s="5">
        <v>84</v>
      </c>
      <c r="V30" s="5">
        <v>84</v>
      </c>
      <c r="W30" s="5">
        <v>80</v>
      </c>
      <c r="X30" s="5">
        <v>81</v>
      </c>
      <c r="Y30" s="5">
        <v>82</v>
      </c>
      <c r="Z30" s="5">
        <v>81</v>
      </c>
      <c r="AA30" s="5" t="s">
        <v>146</v>
      </c>
      <c r="AB30" s="5">
        <v>77</v>
      </c>
      <c r="AC30" s="4">
        <v>79</v>
      </c>
      <c r="AD30" s="15"/>
    </row>
    <row r="31" spans="1:34" x14ac:dyDescent="0.3">
      <c r="A31" s="2" t="s">
        <v>15</v>
      </c>
      <c r="B31" s="5">
        <v>81.7</v>
      </c>
      <c r="C31" s="5">
        <v>80.2</v>
      </c>
      <c r="D31" s="5">
        <v>83.9</v>
      </c>
      <c r="E31" s="5">
        <v>80.900000000000006</v>
      </c>
      <c r="F31" s="5">
        <v>84.9</v>
      </c>
      <c r="G31" s="5">
        <v>88</v>
      </c>
      <c r="H31" s="5">
        <v>86.6</v>
      </c>
      <c r="I31" s="5">
        <v>90.3</v>
      </c>
      <c r="J31" s="5">
        <v>82.6</v>
      </c>
      <c r="K31" s="5">
        <v>95</v>
      </c>
      <c r="L31" s="5">
        <v>91</v>
      </c>
      <c r="M31" s="5">
        <v>92</v>
      </c>
      <c r="N31" s="5">
        <v>94</v>
      </c>
      <c r="O31" s="5">
        <v>94</v>
      </c>
      <c r="P31" s="5">
        <v>95</v>
      </c>
      <c r="Q31" s="5">
        <v>93</v>
      </c>
      <c r="R31" s="5">
        <v>92</v>
      </c>
      <c r="S31" s="5">
        <v>73</v>
      </c>
      <c r="T31" s="5">
        <v>69</v>
      </c>
      <c r="U31" s="5">
        <v>76</v>
      </c>
      <c r="V31" s="5">
        <v>76</v>
      </c>
      <c r="W31" s="5">
        <v>73</v>
      </c>
      <c r="X31" s="5">
        <v>72</v>
      </c>
      <c r="Y31" s="5">
        <v>73</v>
      </c>
      <c r="Z31" s="5">
        <v>71</v>
      </c>
      <c r="AA31" s="5" t="s">
        <v>146</v>
      </c>
      <c r="AB31" s="5">
        <v>63</v>
      </c>
      <c r="AC31" s="4"/>
      <c r="AD31" s="15"/>
    </row>
    <row r="32" spans="1:34" x14ac:dyDescent="0.3">
      <c r="A32" s="2" t="s">
        <v>16</v>
      </c>
      <c r="B32" s="5">
        <v>64.7</v>
      </c>
      <c r="C32" s="5">
        <v>72</v>
      </c>
      <c r="D32" s="5">
        <v>80.599999999999994</v>
      </c>
      <c r="E32" s="5">
        <v>85.8</v>
      </c>
      <c r="F32" s="5">
        <v>85.5</v>
      </c>
      <c r="G32" s="5">
        <v>90.7</v>
      </c>
      <c r="H32" s="5">
        <v>92.7</v>
      </c>
      <c r="I32" s="5">
        <v>95.2</v>
      </c>
      <c r="J32" s="5">
        <v>83.5</v>
      </c>
      <c r="K32" s="5">
        <v>85</v>
      </c>
      <c r="L32" s="5">
        <v>80</v>
      </c>
      <c r="M32" s="5">
        <v>83</v>
      </c>
      <c r="N32" s="5">
        <v>85</v>
      </c>
      <c r="O32" s="5">
        <v>87</v>
      </c>
      <c r="P32" s="5">
        <v>87</v>
      </c>
      <c r="Q32" s="5">
        <v>88</v>
      </c>
      <c r="R32" s="5">
        <v>88</v>
      </c>
      <c r="S32" s="5">
        <v>85</v>
      </c>
      <c r="T32" s="5">
        <v>85</v>
      </c>
      <c r="U32" s="5">
        <v>84</v>
      </c>
      <c r="V32" s="5">
        <v>85</v>
      </c>
      <c r="W32" s="5">
        <v>84</v>
      </c>
      <c r="X32" s="5">
        <v>88</v>
      </c>
      <c r="Y32" s="5">
        <v>88</v>
      </c>
      <c r="Z32" s="5">
        <v>87</v>
      </c>
      <c r="AA32" s="5" t="s">
        <v>146</v>
      </c>
      <c r="AB32" s="5">
        <v>79</v>
      </c>
      <c r="AC32" s="4">
        <v>78</v>
      </c>
      <c r="AD32" s="15"/>
    </row>
    <row r="33" spans="1:37" x14ac:dyDescent="0.3">
      <c r="A33" s="2" t="s">
        <v>81</v>
      </c>
      <c r="B33" s="20" t="s">
        <v>146</v>
      </c>
      <c r="C33" s="20" t="s">
        <v>146</v>
      </c>
      <c r="D33" s="20" t="s">
        <v>146</v>
      </c>
      <c r="E33" s="20" t="s">
        <v>146</v>
      </c>
      <c r="F33" s="20" t="s">
        <v>146</v>
      </c>
      <c r="G33" s="20" t="s">
        <v>146</v>
      </c>
      <c r="H33" s="20" t="s">
        <v>146</v>
      </c>
      <c r="I33" s="20" t="s">
        <v>146</v>
      </c>
      <c r="J33" s="5">
        <v>75.8</v>
      </c>
      <c r="K33" s="5">
        <v>83</v>
      </c>
      <c r="L33" s="5">
        <v>77</v>
      </c>
      <c r="M33" s="5">
        <v>83</v>
      </c>
      <c r="N33" s="5">
        <v>82</v>
      </c>
      <c r="O33" s="5">
        <v>82</v>
      </c>
      <c r="P33" s="5">
        <v>86</v>
      </c>
      <c r="Q33" s="5">
        <v>88</v>
      </c>
      <c r="R33" s="5">
        <v>89</v>
      </c>
      <c r="S33" s="5">
        <v>88</v>
      </c>
      <c r="T33" s="5">
        <v>87</v>
      </c>
      <c r="U33" s="5">
        <v>86</v>
      </c>
      <c r="V33" s="5">
        <v>85</v>
      </c>
      <c r="W33" s="5">
        <v>85</v>
      </c>
      <c r="X33" s="5">
        <v>85</v>
      </c>
      <c r="Y33" s="5">
        <v>86</v>
      </c>
      <c r="Z33" s="5">
        <v>87</v>
      </c>
      <c r="AA33" s="5" t="s">
        <v>146</v>
      </c>
      <c r="AB33" s="5">
        <v>83</v>
      </c>
      <c r="AC33" s="4">
        <v>84</v>
      </c>
      <c r="AD33" s="15"/>
    </row>
    <row r="34" spans="1:37" x14ac:dyDescent="0.3">
      <c r="A34" s="2" t="s">
        <v>135</v>
      </c>
      <c r="B34" s="20" t="s">
        <v>146</v>
      </c>
      <c r="C34" s="20" t="s">
        <v>146</v>
      </c>
      <c r="D34" s="20" t="s">
        <v>146</v>
      </c>
      <c r="E34" s="20" t="s">
        <v>146</v>
      </c>
      <c r="F34" s="20" t="s">
        <v>146</v>
      </c>
      <c r="G34" s="20" t="s">
        <v>146</v>
      </c>
      <c r="H34" s="20" t="s">
        <v>146</v>
      </c>
      <c r="I34" s="20" t="s">
        <v>146</v>
      </c>
      <c r="J34" s="5">
        <v>93</v>
      </c>
      <c r="K34" s="5">
        <v>95</v>
      </c>
      <c r="L34" s="5">
        <v>92</v>
      </c>
      <c r="M34" s="5">
        <v>92</v>
      </c>
      <c r="N34" s="5">
        <v>95</v>
      </c>
      <c r="O34" s="5">
        <v>94</v>
      </c>
      <c r="P34" s="5">
        <v>96</v>
      </c>
      <c r="Q34" s="5">
        <v>97</v>
      </c>
      <c r="R34" s="5">
        <v>97</v>
      </c>
      <c r="S34" s="5">
        <v>85</v>
      </c>
      <c r="T34" s="5">
        <v>83</v>
      </c>
      <c r="U34" s="5">
        <v>87</v>
      </c>
      <c r="V34" s="5">
        <v>88</v>
      </c>
      <c r="W34" s="5">
        <v>89</v>
      </c>
      <c r="X34" s="5">
        <v>87</v>
      </c>
      <c r="Y34" s="5">
        <v>88</v>
      </c>
      <c r="Z34" s="5">
        <v>88</v>
      </c>
      <c r="AA34" s="5" t="s">
        <v>146</v>
      </c>
      <c r="AB34" s="5">
        <v>87</v>
      </c>
      <c r="AC34" s="4">
        <v>85</v>
      </c>
      <c r="AD34" s="15"/>
      <c r="AE34" s="12"/>
      <c r="AF34" s="12"/>
      <c r="AG34" s="12"/>
      <c r="AH34" s="12"/>
      <c r="AI34" s="12"/>
      <c r="AJ34" s="12"/>
      <c r="AK34" s="12"/>
    </row>
    <row r="35" spans="1:37" x14ac:dyDescent="0.3">
      <c r="A35" s="2" t="s">
        <v>17</v>
      </c>
      <c r="B35" s="5">
        <v>38</v>
      </c>
      <c r="C35" s="5">
        <v>44.9</v>
      </c>
      <c r="D35" s="5">
        <v>64.5</v>
      </c>
      <c r="E35" s="5">
        <v>67.599999999999994</v>
      </c>
      <c r="F35" s="5">
        <v>72.400000000000006</v>
      </c>
      <c r="G35" s="5">
        <v>73.5</v>
      </c>
      <c r="H35" s="5">
        <v>78.5</v>
      </c>
      <c r="I35" s="5">
        <v>85.8</v>
      </c>
      <c r="J35" s="5">
        <v>63.5</v>
      </c>
      <c r="K35" s="5">
        <v>74</v>
      </c>
      <c r="L35" s="5">
        <v>60</v>
      </c>
      <c r="M35" s="5">
        <v>69</v>
      </c>
      <c r="N35" s="5">
        <v>70</v>
      </c>
      <c r="O35" s="5">
        <v>71</v>
      </c>
      <c r="P35" s="5">
        <v>74</v>
      </c>
      <c r="Q35" s="5">
        <v>77</v>
      </c>
      <c r="R35" s="5">
        <v>77</v>
      </c>
      <c r="S35" s="5">
        <v>82</v>
      </c>
      <c r="T35" s="5">
        <v>82</v>
      </c>
      <c r="U35" s="5">
        <v>82</v>
      </c>
      <c r="V35" s="5">
        <v>82</v>
      </c>
      <c r="W35" s="5">
        <v>80</v>
      </c>
      <c r="X35" s="5">
        <v>81</v>
      </c>
      <c r="Y35" s="5">
        <v>81</v>
      </c>
      <c r="Z35" s="5">
        <v>82</v>
      </c>
      <c r="AA35" s="5" t="s">
        <v>146</v>
      </c>
      <c r="AB35" s="5">
        <v>75</v>
      </c>
      <c r="AC35" s="4">
        <v>77</v>
      </c>
      <c r="AD35" s="15"/>
      <c r="AE35" s="12"/>
      <c r="AF35" s="12"/>
      <c r="AG35" s="12"/>
    </row>
    <row r="36" spans="1:37" x14ac:dyDescent="0.3">
      <c r="A36" s="2" t="s">
        <v>18</v>
      </c>
      <c r="B36" s="5">
        <v>40.9</v>
      </c>
      <c r="C36" s="5">
        <v>50.3</v>
      </c>
      <c r="D36" s="5">
        <v>59.1</v>
      </c>
      <c r="E36" s="5">
        <v>66</v>
      </c>
      <c r="F36" s="5">
        <v>69</v>
      </c>
      <c r="G36" s="5">
        <v>75.599999999999994</v>
      </c>
      <c r="H36" s="5">
        <v>78.599999999999994</v>
      </c>
      <c r="I36" s="5">
        <v>85.4</v>
      </c>
      <c r="J36" s="5">
        <v>63.5</v>
      </c>
      <c r="K36" s="5">
        <v>69</v>
      </c>
      <c r="L36" s="5">
        <v>63</v>
      </c>
      <c r="M36" s="5">
        <v>71</v>
      </c>
      <c r="N36" s="5">
        <v>73</v>
      </c>
      <c r="O36" s="5">
        <v>74</v>
      </c>
      <c r="P36" s="5">
        <v>75</v>
      </c>
      <c r="Q36" s="5">
        <v>77</v>
      </c>
      <c r="R36" s="5">
        <v>78</v>
      </c>
      <c r="S36" s="5">
        <v>80</v>
      </c>
      <c r="T36" s="5">
        <v>79</v>
      </c>
      <c r="U36" s="5">
        <v>80</v>
      </c>
      <c r="V36" s="5">
        <v>81</v>
      </c>
      <c r="W36" s="5">
        <v>79</v>
      </c>
      <c r="X36" s="5">
        <v>80</v>
      </c>
      <c r="Y36" s="5">
        <v>82</v>
      </c>
      <c r="Z36" s="5">
        <v>82</v>
      </c>
      <c r="AA36" s="5" t="s">
        <v>146</v>
      </c>
      <c r="AB36" s="5">
        <v>75</v>
      </c>
      <c r="AC36" s="4">
        <v>77</v>
      </c>
      <c r="AD36" s="15"/>
    </row>
    <row r="37" spans="1:37" x14ac:dyDescent="0.3">
      <c r="A37" s="2" t="s">
        <v>19</v>
      </c>
      <c r="B37" s="5">
        <v>66.3</v>
      </c>
      <c r="C37" s="5">
        <v>69.7</v>
      </c>
      <c r="D37" s="5">
        <v>79.5</v>
      </c>
      <c r="E37" s="5">
        <v>82.9</v>
      </c>
      <c r="F37" s="5">
        <v>81.599999999999994</v>
      </c>
      <c r="G37" s="5">
        <v>84.7</v>
      </c>
      <c r="H37" s="5">
        <v>87.4</v>
      </c>
      <c r="I37" s="5">
        <v>90.8</v>
      </c>
      <c r="J37" s="5">
        <v>77.2</v>
      </c>
      <c r="K37" s="5">
        <v>82</v>
      </c>
      <c r="L37" s="5">
        <v>76</v>
      </c>
      <c r="M37" s="5">
        <v>81</v>
      </c>
      <c r="N37" s="5">
        <v>84</v>
      </c>
      <c r="O37" s="5">
        <v>84</v>
      </c>
      <c r="P37" s="5">
        <v>87</v>
      </c>
      <c r="Q37" s="5">
        <v>87</v>
      </c>
      <c r="R37" s="5">
        <v>86</v>
      </c>
      <c r="S37" s="5">
        <v>87</v>
      </c>
      <c r="T37" s="5">
        <v>86</v>
      </c>
      <c r="U37" s="5">
        <v>87</v>
      </c>
      <c r="V37" s="5">
        <v>87</v>
      </c>
      <c r="W37" s="5">
        <v>86</v>
      </c>
      <c r="X37" s="5">
        <v>87</v>
      </c>
      <c r="Y37" s="5">
        <v>86</v>
      </c>
      <c r="Z37" s="5">
        <v>85</v>
      </c>
      <c r="AA37" s="5" t="s">
        <v>146</v>
      </c>
      <c r="AB37" s="5">
        <v>83</v>
      </c>
      <c r="AC37" s="4">
        <v>84</v>
      </c>
      <c r="AD37" s="15"/>
    </row>
    <row r="38" spans="1:37" x14ac:dyDescent="0.3">
      <c r="A38" s="2" t="s">
        <v>107</v>
      </c>
      <c r="B38" s="20" t="s">
        <v>146</v>
      </c>
      <c r="C38" s="20" t="s">
        <v>146</v>
      </c>
      <c r="D38" s="20" t="s">
        <v>146</v>
      </c>
      <c r="E38" s="20" t="s">
        <v>146</v>
      </c>
      <c r="F38" s="20" t="s">
        <v>146</v>
      </c>
      <c r="G38" s="20" t="s">
        <v>146</v>
      </c>
      <c r="H38" s="20" t="s">
        <v>146</v>
      </c>
      <c r="I38" s="20" t="s">
        <v>146</v>
      </c>
      <c r="J38" s="20" t="s">
        <v>146</v>
      </c>
      <c r="K38" s="20" t="s">
        <v>146</v>
      </c>
      <c r="L38" s="20" t="s">
        <v>146</v>
      </c>
      <c r="M38" s="20" t="s">
        <v>146</v>
      </c>
      <c r="N38" s="20" t="s">
        <v>146</v>
      </c>
      <c r="O38" s="20" t="s">
        <v>146</v>
      </c>
      <c r="P38" s="20" t="s">
        <v>146</v>
      </c>
      <c r="Q38" s="20" t="s">
        <v>146</v>
      </c>
      <c r="R38" s="20" t="s">
        <v>146</v>
      </c>
      <c r="S38" s="5">
        <v>88</v>
      </c>
      <c r="T38" s="5">
        <v>88</v>
      </c>
      <c r="U38" s="5">
        <v>88</v>
      </c>
      <c r="V38" s="5">
        <v>94</v>
      </c>
      <c r="W38" s="5">
        <v>89</v>
      </c>
      <c r="X38" s="5">
        <v>93</v>
      </c>
      <c r="Y38" s="5">
        <v>89</v>
      </c>
      <c r="Z38" s="5">
        <v>94</v>
      </c>
      <c r="AA38" s="5" t="s">
        <v>146</v>
      </c>
      <c r="AB38" s="5">
        <v>80</v>
      </c>
      <c r="AC38" s="4">
        <v>91</v>
      </c>
      <c r="AD38" s="15"/>
    </row>
    <row r="39" spans="1:37" x14ac:dyDescent="0.3">
      <c r="A39" s="2" t="s">
        <v>108</v>
      </c>
      <c r="B39" s="20" t="s">
        <v>146</v>
      </c>
      <c r="C39" s="20" t="s">
        <v>146</v>
      </c>
      <c r="D39" s="20" t="s">
        <v>146</v>
      </c>
      <c r="E39" s="20" t="s">
        <v>146</v>
      </c>
      <c r="F39" s="20" t="s">
        <v>146</v>
      </c>
      <c r="G39" s="20" t="s">
        <v>146</v>
      </c>
      <c r="H39" s="20" t="s">
        <v>146</v>
      </c>
      <c r="I39" s="20" t="s">
        <v>146</v>
      </c>
      <c r="J39" s="20" t="s">
        <v>146</v>
      </c>
      <c r="K39" s="20" t="s">
        <v>146</v>
      </c>
      <c r="L39" s="20" t="s">
        <v>146</v>
      </c>
      <c r="M39" s="20" t="s">
        <v>146</v>
      </c>
      <c r="N39" s="20" t="s">
        <v>146</v>
      </c>
      <c r="O39" s="20" t="s">
        <v>146</v>
      </c>
      <c r="P39" s="20" t="s">
        <v>146</v>
      </c>
      <c r="Q39" s="20" t="s">
        <v>146</v>
      </c>
      <c r="R39" s="20" t="s">
        <v>146</v>
      </c>
      <c r="S39" s="5">
        <v>94</v>
      </c>
      <c r="T39" s="5">
        <v>93</v>
      </c>
      <c r="U39" s="5">
        <v>91</v>
      </c>
      <c r="V39" s="5">
        <v>87</v>
      </c>
      <c r="W39" s="5">
        <v>88</v>
      </c>
      <c r="X39" s="5">
        <v>90</v>
      </c>
      <c r="Y39" s="5">
        <v>92</v>
      </c>
      <c r="Z39" s="5">
        <v>90</v>
      </c>
      <c r="AA39" s="5" t="s">
        <v>146</v>
      </c>
      <c r="AB39" s="5">
        <v>88</v>
      </c>
      <c r="AC39" s="4">
        <v>93</v>
      </c>
      <c r="AD39" s="15"/>
    </row>
    <row r="40" spans="1:37" x14ac:dyDescent="0.3">
      <c r="A40" s="2" t="s">
        <v>109</v>
      </c>
      <c r="B40" s="20" t="s">
        <v>146</v>
      </c>
      <c r="C40" s="20" t="s">
        <v>146</v>
      </c>
      <c r="D40" s="20" t="s">
        <v>146</v>
      </c>
      <c r="E40" s="20" t="s">
        <v>146</v>
      </c>
      <c r="F40" s="20" t="s">
        <v>146</v>
      </c>
      <c r="G40" s="20" t="s">
        <v>146</v>
      </c>
      <c r="H40" s="20" t="s">
        <v>146</v>
      </c>
      <c r="I40" s="20" t="s">
        <v>146</v>
      </c>
      <c r="J40" s="20" t="s">
        <v>146</v>
      </c>
      <c r="K40" s="20" t="s">
        <v>146</v>
      </c>
      <c r="L40" s="20" t="s">
        <v>146</v>
      </c>
      <c r="M40" s="20" t="s">
        <v>146</v>
      </c>
      <c r="N40" s="20" t="s">
        <v>146</v>
      </c>
      <c r="O40" s="20" t="s">
        <v>146</v>
      </c>
      <c r="P40" s="20" t="s">
        <v>146</v>
      </c>
      <c r="Q40" s="20" t="s">
        <v>146</v>
      </c>
      <c r="R40" s="20" t="s">
        <v>146</v>
      </c>
      <c r="S40" s="5">
        <v>81</v>
      </c>
      <c r="T40" s="5">
        <v>79</v>
      </c>
      <c r="U40" s="5">
        <v>70</v>
      </c>
      <c r="V40" s="5">
        <v>76</v>
      </c>
      <c r="W40" s="5">
        <v>67</v>
      </c>
      <c r="X40" s="5">
        <v>79</v>
      </c>
      <c r="Y40" s="5">
        <v>82</v>
      </c>
      <c r="Z40" s="5">
        <v>76</v>
      </c>
      <c r="AA40" s="5" t="s">
        <v>146</v>
      </c>
      <c r="AB40" s="5">
        <v>81</v>
      </c>
      <c r="AC40" s="4">
        <v>74</v>
      </c>
      <c r="AD40" s="15"/>
    </row>
    <row r="41" spans="1:37" x14ac:dyDescent="0.3">
      <c r="A41" s="2" t="s">
        <v>110</v>
      </c>
      <c r="B41" s="5">
        <v>50</v>
      </c>
      <c r="C41" s="5">
        <v>70</v>
      </c>
      <c r="D41" s="5">
        <v>84</v>
      </c>
      <c r="E41" s="5">
        <v>78.8</v>
      </c>
      <c r="F41" s="5">
        <v>81.099999999999994</v>
      </c>
      <c r="G41" s="5">
        <v>89.5</v>
      </c>
      <c r="H41" s="5">
        <v>94.7</v>
      </c>
      <c r="I41" s="5">
        <v>96.7</v>
      </c>
      <c r="J41" s="5">
        <v>77.5</v>
      </c>
      <c r="K41" s="5">
        <v>81</v>
      </c>
      <c r="L41" s="5">
        <v>81</v>
      </c>
      <c r="M41" s="5">
        <v>84</v>
      </c>
      <c r="N41" s="5">
        <v>82</v>
      </c>
      <c r="O41" s="5">
        <v>84</v>
      </c>
      <c r="P41" s="5">
        <v>85</v>
      </c>
      <c r="Q41" s="5">
        <v>89</v>
      </c>
      <c r="R41" s="5">
        <v>86</v>
      </c>
      <c r="S41" s="5">
        <v>86</v>
      </c>
      <c r="T41" s="5">
        <v>88</v>
      </c>
      <c r="U41" s="5">
        <v>87</v>
      </c>
      <c r="V41" s="5">
        <v>89</v>
      </c>
      <c r="W41" s="5">
        <v>87</v>
      </c>
      <c r="X41" s="5">
        <v>86</v>
      </c>
      <c r="Y41" s="5">
        <v>88</v>
      </c>
      <c r="Z41" s="5">
        <v>85</v>
      </c>
      <c r="AA41" s="5" t="s">
        <v>146</v>
      </c>
      <c r="AB41" s="5">
        <v>82</v>
      </c>
      <c r="AC41" s="4">
        <v>83</v>
      </c>
      <c r="AD41" s="15"/>
    </row>
    <row r="42" spans="1:37" x14ac:dyDescent="0.3">
      <c r="A42" s="2" t="s">
        <v>20</v>
      </c>
      <c r="B42" s="5">
        <v>47</v>
      </c>
      <c r="C42" s="5">
        <v>52.5</v>
      </c>
      <c r="D42" s="5">
        <v>59.9</v>
      </c>
      <c r="E42" s="5">
        <v>67.900000000000006</v>
      </c>
      <c r="F42" s="5">
        <v>64.400000000000006</v>
      </c>
      <c r="G42" s="5">
        <v>69.5</v>
      </c>
      <c r="H42" s="5">
        <v>76.2</v>
      </c>
      <c r="I42" s="5">
        <v>82</v>
      </c>
      <c r="J42" s="5">
        <v>59.8</v>
      </c>
      <c r="K42" s="5">
        <v>65</v>
      </c>
      <c r="L42" s="5">
        <v>56</v>
      </c>
      <c r="M42" s="5">
        <v>67</v>
      </c>
      <c r="N42" s="5">
        <v>67</v>
      </c>
      <c r="O42" s="5">
        <v>67</v>
      </c>
      <c r="P42" s="5">
        <v>70</v>
      </c>
      <c r="Q42" s="5">
        <v>71</v>
      </c>
      <c r="R42" s="5">
        <v>72</v>
      </c>
      <c r="S42" s="5">
        <v>74</v>
      </c>
      <c r="T42" s="5">
        <v>74</v>
      </c>
      <c r="U42" s="5">
        <v>75</v>
      </c>
      <c r="V42" s="5">
        <v>74</v>
      </c>
      <c r="W42" s="5">
        <v>73</v>
      </c>
      <c r="X42" s="5">
        <v>76</v>
      </c>
      <c r="Y42" s="5">
        <v>75</v>
      </c>
      <c r="Z42" s="5">
        <v>74</v>
      </c>
      <c r="AA42" s="5" t="s">
        <v>146</v>
      </c>
      <c r="AB42" s="5">
        <v>67</v>
      </c>
      <c r="AC42" s="4">
        <v>70</v>
      </c>
      <c r="AD42" s="15"/>
    </row>
    <row r="43" spans="1:37" x14ac:dyDescent="0.3">
      <c r="A43" s="2" t="s">
        <v>99</v>
      </c>
      <c r="B43" s="20" t="s">
        <v>146</v>
      </c>
      <c r="C43" s="20" t="s">
        <v>146</v>
      </c>
      <c r="D43" s="20" t="s">
        <v>146</v>
      </c>
      <c r="E43" s="20" t="s">
        <v>146</v>
      </c>
      <c r="F43" s="20" t="s">
        <v>146</v>
      </c>
      <c r="G43" s="20" t="s">
        <v>146</v>
      </c>
      <c r="H43" s="20" t="s">
        <v>146</v>
      </c>
      <c r="I43" s="20" t="s">
        <v>146</v>
      </c>
      <c r="J43" s="20" t="s">
        <v>146</v>
      </c>
      <c r="K43" s="5">
        <v>82</v>
      </c>
      <c r="L43" s="5">
        <v>73</v>
      </c>
      <c r="M43" s="5">
        <v>73</v>
      </c>
      <c r="N43" s="5">
        <v>75</v>
      </c>
      <c r="O43" s="5">
        <v>95</v>
      </c>
      <c r="P43" s="5">
        <v>91</v>
      </c>
      <c r="Q43" s="5">
        <v>95</v>
      </c>
      <c r="R43" s="20" t="s">
        <v>146</v>
      </c>
      <c r="S43" s="20" t="s">
        <v>146</v>
      </c>
      <c r="T43" s="20" t="s">
        <v>146</v>
      </c>
      <c r="U43" s="20" t="s">
        <v>146</v>
      </c>
      <c r="V43" s="20" t="s">
        <v>146</v>
      </c>
      <c r="W43" s="20" t="s">
        <v>146</v>
      </c>
      <c r="X43" s="20" t="s">
        <v>146</v>
      </c>
      <c r="Y43" s="20" t="s">
        <v>146</v>
      </c>
      <c r="Z43" s="20" t="s">
        <v>146</v>
      </c>
      <c r="AA43" s="20" t="s">
        <v>146</v>
      </c>
      <c r="AB43" s="20" t="s">
        <v>146</v>
      </c>
      <c r="AC43" s="20" t="s">
        <v>146</v>
      </c>
    </row>
    <row r="44" spans="1:37" x14ac:dyDescent="0.3">
      <c r="A44" s="2" t="s">
        <v>141</v>
      </c>
      <c r="B44" s="20" t="s">
        <v>146</v>
      </c>
      <c r="C44" s="20" t="s">
        <v>146</v>
      </c>
      <c r="D44" s="20" t="s">
        <v>146</v>
      </c>
      <c r="E44" s="20" t="s">
        <v>146</v>
      </c>
      <c r="F44" s="20" t="s">
        <v>146</v>
      </c>
      <c r="G44" s="20" t="s">
        <v>146</v>
      </c>
      <c r="H44" s="20" t="s">
        <v>146</v>
      </c>
      <c r="I44" s="20" t="s">
        <v>146</v>
      </c>
      <c r="J44" s="20" t="s">
        <v>146</v>
      </c>
      <c r="K44" s="20" t="s">
        <v>146</v>
      </c>
      <c r="L44" s="20" t="s">
        <v>146</v>
      </c>
      <c r="M44" s="20" t="s">
        <v>146</v>
      </c>
      <c r="N44" s="20" t="s">
        <v>146</v>
      </c>
      <c r="O44" s="20" t="s">
        <v>146</v>
      </c>
      <c r="P44" s="20" t="s">
        <v>146</v>
      </c>
      <c r="Q44" s="20" t="s">
        <v>146</v>
      </c>
      <c r="R44" s="5">
        <v>96</v>
      </c>
      <c r="S44" s="20" t="s">
        <v>146</v>
      </c>
      <c r="T44" s="20" t="s">
        <v>146</v>
      </c>
      <c r="U44" s="20" t="s">
        <v>146</v>
      </c>
      <c r="V44" s="20" t="s">
        <v>146</v>
      </c>
      <c r="W44" s="20" t="s">
        <v>146</v>
      </c>
      <c r="X44" s="20" t="s">
        <v>146</v>
      </c>
      <c r="Y44" s="20" t="s">
        <v>146</v>
      </c>
      <c r="Z44" s="20" t="s">
        <v>146</v>
      </c>
      <c r="AA44" s="20" t="s">
        <v>146</v>
      </c>
      <c r="AB44" s="20" t="s">
        <v>146</v>
      </c>
      <c r="AC44" s="20" t="s">
        <v>146</v>
      </c>
    </row>
    <row r="45" spans="1:37" x14ac:dyDescent="0.3">
      <c r="A45" s="9" t="s">
        <v>171</v>
      </c>
    </row>
    <row r="46" spans="1:37" x14ac:dyDescent="0.3">
      <c r="A46" s="2" t="s">
        <v>120</v>
      </c>
      <c r="B46" s="5">
        <f>(100-B29)</f>
        <v>40.1</v>
      </c>
      <c r="C46" s="5">
        <f>(100-C29)</f>
        <v>36</v>
      </c>
      <c r="D46" s="5">
        <f t="shared" ref="D46:AC46" si="0">(100-D29)</f>
        <v>26</v>
      </c>
      <c r="E46" s="5">
        <f t="shared" si="0"/>
        <v>21.900000000000006</v>
      </c>
      <c r="F46" s="5">
        <f t="shared" si="0"/>
        <v>21.799999999999997</v>
      </c>
      <c r="G46" s="5">
        <f t="shared" si="0"/>
        <v>18.099999999999994</v>
      </c>
      <c r="H46" s="5">
        <f t="shared" si="0"/>
        <v>15.099999999999994</v>
      </c>
      <c r="I46" s="5">
        <f t="shared" si="0"/>
        <v>10.799999999999997</v>
      </c>
      <c r="J46" s="5">
        <f t="shared" si="0"/>
        <v>27.400000000000006</v>
      </c>
      <c r="K46" s="5">
        <f t="shared" si="0"/>
        <v>22</v>
      </c>
      <c r="L46" s="5">
        <f t="shared" si="0"/>
        <v>29</v>
      </c>
      <c r="M46" s="5">
        <f t="shared" si="0"/>
        <v>23</v>
      </c>
      <c r="N46" s="5">
        <f t="shared" si="0"/>
        <v>21</v>
      </c>
      <c r="O46" s="5">
        <f t="shared" si="0"/>
        <v>21</v>
      </c>
      <c r="P46" s="5">
        <f t="shared" si="0"/>
        <v>19</v>
      </c>
      <c r="Q46" s="5">
        <f t="shared" si="0"/>
        <v>18</v>
      </c>
      <c r="R46" s="5">
        <f t="shared" si="0"/>
        <v>18</v>
      </c>
      <c r="S46" s="5">
        <f t="shared" si="0"/>
        <v>16</v>
      </c>
      <c r="T46" s="5">
        <f t="shared" si="0"/>
        <v>17</v>
      </c>
      <c r="U46" s="5">
        <f t="shared" si="0"/>
        <v>16</v>
      </c>
      <c r="V46" s="5">
        <f t="shared" si="0"/>
        <v>16</v>
      </c>
      <c r="W46" s="5">
        <f t="shared" si="0"/>
        <v>18</v>
      </c>
      <c r="X46" s="5">
        <f t="shared" si="0"/>
        <v>17</v>
      </c>
      <c r="Y46" s="5">
        <f t="shared" si="0"/>
        <v>16</v>
      </c>
      <c r="Z46" s="5">
        <f t="shared" si="0"/>
        <v>16</v>
      </c>
      <c r="AA46" s="5" t="s">
        <v>146</v>
      </c>
      <c r="AB46" s="5">
        <f t="shared" si="0"/>
        <v>22</v>
      </c>
      <c r="AC46" s="5">
        <f t="shared" si="0"/>
        <v>20</v>
      </c>
      <c r="AD46" s="15"/>
      <c r="AE46" s="12"/>
      <c r="AF46" s="12"/>
      <c r="AG46" s="12"/>
      <c r="AH46" s="12"/>
    </row>
    <row r="47" spans="1:37" x14ac:dyDescent="0.3">
      <c r="A47" s="2" t="s">
        <v>119</v>
      </c>
      <c r="B47" s="5">
        <f t="shared" ref="B47:Z47" si="1">(100-B30)</f>
        <v>19.400000000000006</v>
      </c>
      <c r="C47" s="5">
        <f t="shared" si="1"/>
        <v>19.400000000000006</v>
      </c>
      <c r="D47" s="5">
        <f t="shared" si="1"/>
        <v>13.400000000000006</v>
      </c>
      <c r="E47" s="5">
        <f t="shared" si="1"/>
        <v>10.400000000000006</v>
      </c>
      <c r="F47" s="5">
        <f t="shared" si="1"/>
        <v>11.299999999999997</v>
      </c>
      <c r="G47" s="5">
        <f t="shared" si="1"/>
        <v>10.599999999999994</v>
      </c>
      <c r="H47" s="5">
        <f t="shared" si="1"/>
        <v>7.9000000000000057</v>
      </c>
      <c r="I47" s="5">
        <f t="shared" si="1"/>
        <v>5.5999999999999943</v>
      </c>
      <c r="J47" s="5">
        <f t="shared" si="1"/>
        <v>13.400000000000006</v>
      </c>
      <c r="K47" s="5">
        <f t="shared" si="1"/>
        <v>9</v>
      </c>
      <c r="L47" s="5">
        <f t="shared" si="1"/>
        <v>12</v>
      </c>
      <c r="M47" s="5">
        <f t="shared" si="1"/>
        <v>7</v>
      </c>
      <c r="N47" s="5">
        <f t="shared" si="1"/>
        <v>7</v>
      </c>
      <c r="O47" s="5">
        <f t="shared" si="1"/>
        <v>6</v>
      </c>
      <c r="P47" s="5">
        <f t="shared" si="1"/>
        <v>6</v>
      </c>
      <c r="Q47" s="5">
        <f t="shared" si="1"/>
        <v>6</v>
      </c>
      <c r="R47" s="5">
        <f t="shared" si="1"/>
        <v>7</v>
      </c>
      <c r="S47" s="5">
        <f t="shared" si="1"/>
        <v>15</v>
      </c>
      <c r="T47" s="5">
        <f t="shared" si="1"/>
        <v>14</v>
      </c>
      <c r="U47" s="5">
        <f t="shared" si="1"/>
        <v>16</v>
      </c>
      <c r="V47" s="5">
        <f t="shared" si="1"/>
        <v>16</v>
      </c>
      <c r="W47" s="5">
        <f t="shared" si="1"/>
        <v>20</v>
      </c>
      <c r="X47" s="5">
        <f t="shared" si="1"/>
        <v>19</v>
      </c>
      <c r="Y47" s="5">
        <f t="shared" si="1"/>
        <v>18</v>
      </c>
      <c r="Z47" s="5">
        <f t="shared" si="1"/>
        <v>19</v>
      </c>
      <c r="AA47" s="5" t="s">
        <v>146</v>
      </c>
      <c r="AB47" s="5">
        <f t="shared" ref="AB47:AC47" si="2">(100-AB30)</f>
        <v>23</v>
      </c>
      <c r="AC47" s="5">
        <f t="shared" si="2"/>
        <v>21</v>
      </c>
      <c r="AD47" s="15"/>
    </row>
    <row r="48" spans="1:37" x14ac:dyDescent="0.3">
      <c r="A48" s="2" t="s">
        <v>15</v>
      </c>
      <c r="B48" s="5">
        <f t="shared" ref="B48:Z48" si="3">(100-B31)</f>
        <v>18.299999999999997</v>
      </c>
      <c r="C48" s="5">
        <f t="shared" si="3"/>
        <v>19.799999999999997</v>
      </c>
      <c r="D48" s="5">
        <f t="shared" si="3"/>
        <v>16.099999999999994</v>
      </c>
      <c r="E48" s="5">
        <f t="shared" si="3"/>
        <v>19.099999999999994</v>
      </c>
      <c r="F48" s="5">
        <f t="shared" si="3"/>
        <v>15.099999999999994</v>
      </c>
      <c r="G48" s="5">
        <f t="shared" si="3"/>
        <v>12</v>
      </c>
      <c r="H48" s="5">
        <f t="shared" si="3"/>
        <v>13.400000000000006</v>
      </c>
      <c r="I48" s="5">
        <f t="shared" si="3"/>
        <v>9.7000000000000028</v>
      </c>
      <c r="J48" s="5">
        <f t="shared" si="3"/>
        <v>17.400000000000006</v>
      </c>
      <c r="K48" s="5">
        <f t="shared" si="3"/>
        <v>5</v>
      </c>
      <c r="L48" s="5">
        <f t="shared" si="3"/>
        <v>9</v>
      </c>
      <c r="M48" s="5">
        <f t="shared" si="3"/>
        <v>8</v>
      </c>
      <c r="N48" s="5">
        <f t="shared" si="3"/>
        <v>6</v>
      </c>
      <c r="O48" s="5">
        <f t="shared" si="3"/>
        <v>6</v>
      </c>
      <c r="P48" s="5">
        <f t="shared" si="3"/>
        <v>5</v>
      </c>
      <c r="Q48" s="5">
        <f t="shared" si="3"/>
        <v>7</v>
      </c>
      <c r="R48" s="5">
        <f t="shared" si="3"/>
        <v>8</v>
      </c>
      <c r="S48" s="5">
        <f t="shared" si="3"/>
        <v>27</v>
      </c>
      <c r="T48" s="5">
        <f t="shared" si="3"/>
        <v>31</v>
      </c>
      <c r="U48" s="5">
        <f t="shared" si="3"/>
        <v>24</v>
      </c>
      <c r="V48" s="5">
        <f t="shared" si="3"/>
        <v>24</v>
      </c>
      <c r="W48" s="5">
        <f t="shared" si="3"/>
        <v>27</v>
      </c>
      <c r="X48" s="5">
        <f t="shared" si="3"/>
        <v>28</v>
      </c>
      <c r="Y48" s="5">
        <f t="shared" si="3"/>
        <v>27</v>
      </c>
      <c r="Z48" s="5">
        <f t="shared" si="3"/>
        <v>29</v>
      </c>
      <c r="AA48" s="5" t="s">
        <v>146</v>
      </c>
      <c r="AB48" s="5">
        <f t="shared" ref="AB48:AC48" si="4">(100-AB31)</f>
        <v>37</v>
      </c>
      <c r="AC48" s="5">
        <f t="shared" si="4"/>
        <v>100</v>
      </c>
      <c r="AD48" s="15"/>
    </row>
    <row r="49" spans="1:37" x14ac:dyDescent="0.3">
      <c r="A49" s="2" t="s">
        <v>16</v>
      </c>
      <c r="B49" s="5">
        <f t="shared" ref="B49:Z49" si="5">(100-B32)</f>
        <v>35.299999999999997</v>
      </c>
      <c r="C49" s="5">
        <f t="shared" si="5"/>
        <v>28</v>
      </c>
      <c r="D49" s="5">
        <f t="shared" si="5"/>
        <v>19.400000000000006</v>
      </c>
      <c r="E49" s="5">
        <f t="shared" si="5"/>
        <v>14.200000000000003</v>
      </c>
      <c r="F49" s="5">
        <f t="shared" si="5"/>
        <v>14.5</v>
      </c>
      <c r="G49" s="5">
        <f t="shared" si="5"/>
        <v>9.2999999999999972</v>
      </c>
      <c r="H49" s="5">
        <f t="shared" si="5"/>
        <v>7.2999999999999972</v>
      </c>
      <c r="I49" s="5">
        <f t="shared" si="5"/>
        <v>4.7999999999999972</v>
      </c>
      <c r="J49" s="5">
        <f t="shared" si="5"/>
        <v>16.5</v>
      </c>
      <c r="K49" s="5">
        <f t="shared" si="5"/>
        <v>15</v>
      </c>
      <c r="L49" s="5">
        <f t="shared" si="5"/>
        <v>20</v>
      </c>
      <c r="M49" s="5">
        <f t="shared" si="5"/>
        <v>17</v>
      </c>
      <c r="N49" s="5">
        <f t="shared" si="5"/>
        <v>15</v>
      </c>
      <c r="O49" s="5">
        <f t="shared" si="5"/>
        <v>13</v>
      </c>
      <c r="P49" s="5">
        <f t="shared" si="5"/>
        <v>13</v>
      </c>
      <c r="Q49" s="5">
        <f t="shared" si="5"/>
        <v>12</v>
      </c>
      <c r="R49" s="5">
        <f t="shared" si="5"/>
        <v>12</v>
      </c>
      <c r="S49" s="5">
        <f t="shared" si="5"/>
        <v>15</v>
      </c>
      <c r="T49" s="5">
        <f t="shared" si="5"/>
        <v>15</v>
      </c>
      <c r="U49" s="5">
        <f t="shared" si="5"/>
        <v>16</v>
      </c>
      <c r="V49" s="5">
        <f t="shared" si="5"/>
        <v>15</v>
      </c>
      <c r="W49" s="5">
        <f t="shared" si="5"/>
        <v>16</v>
      </c>
      <c r="X49" s="5">
        <f t="shared" si="5"/>
        <v>12</v>
      </c>
      <c r="Y49" s="5">
        <f t="shared" si="5"/>
        <v>12</v>
      </c>
      <c r="Z49" s="5">
        <f t="shared" si="5"/>
        <v>13</v>
      </c>
      <c r="AA49" s="5" t="s">
        <v>146</v>
      </c>
      <c r="AB49" s="5">
        <f t="shared" ref="AB49:AC49" si="6">(100-AB32)</f>
        <v>21</v>
      </c>
      <c r="AC49" s="5">
        <f t="shared" si="6"/>
        <v>22</v>
      </c>
      <c r="AD49" s="15"/>
    </row>
    <row r="50" spans="1:37" x14ac:dyDescent="0.3">
      <c r="A50" s="2" t="s">
        <v>81</v>
      </c>
      <c r="B50" s="20" t="s">
        <v>146</v>
      </c>
      <c r="C50" s="20" t="s">
        <v>146</v>
      </c>
      <c r="D50" s="20" t="s">
        <v>146</v>
      </c>
      <c r="E50" s="20" t="s">
        <v>146</v>
      </c>
      <c r="F50" s="20" t="s">
        <v>146</v>
      </c>
      <c r="G50" s="20" t="s">
        <v>146</v>
      </c>
      <c r="H50" s="20" t="s">
        <v>146</v>
      </c>
      <c r="I50" s="20" t="s">
        <v>146</v>
      </c>
      <c r="J50" s="5">
        <f t="shared" ref="J50:Z50" si="7">(100-J33)</f>
        <v>24.200000000000003</v>
      </c>
      <c r="K50" s="5">
        <f t="shared" si="7"/>
        <v>17</v>
      </c>
      <c r="L50" s="5">
        <f t="shared" si="7"/>
        <v>23</v>
      </c>
      <c r="M50" s="5">
        <f t="shared" si="7"/>
        <v>17</v>
      </c>
      <c r="N50" s="5">
        <f t="shared" si="7"/>
        <v>18</v>
      </c>
      <c r="O50" s="5">
        <f t="shared" si="7"/>
        <v>18</v>
      </c>
      <c r="P50" s="5">
        <f t="shared" si="7"/>
        <v>14</v>
      </c>
      <c r="Q50" s="5">
        <f t="shared" si="7"/>
        <v>12</v>
      </c>
      <c r="R50" s="5">
        <f t="shared" si="7"/>
        <v>11</v>
      </c>
      <c r="S50" s="5">
        <f t="shared" si="7"/>
        <v>12</v>
      </c>
      <c r="T50" s="5">
        <f t="shared" si="7"/>
        <v>13</v>
      </c>
      <c r="U50" s="5">
        <f t="shared" si="7"/>
        <v>14</v>
      </c>
      <c r="V50" s="5">
        <f t="shared" si="7"/>
        <v>15</v>
      </c>
      <c r="W50" s="5">
        <f t="shared" si="7"/>
        <v>15</v>
      </c>
      <c r="X50" s="5">
        <f t="shared" si="7"/>
        <v>15</v>
      </c>
      <c r="Y50" s="5">
        <f t="shared" si="7"/>
        <v>14</v>
      </c>
      <c r="Z50" s="5">
        <f t="shared" si="7"/>
        <v>13</v>
      </c>
      <c r="AA50" s="5" t="s">
        <v>146</v>
      </c>
      <c r="AB50" s="5">
        <f t="shared" ref="AB50:AC50" si="8">(100-AB33)</f>
        <v>17</v>
      </c>
      <c r="AC50" s="5">
        <f t="shared" si="8"/>
        <v>16</v>
      </c>
      <c r="AD50" s="15"/>
    </row>
    <row r="51" spans="1:37" x14ac:dyDescent="0.3">
      <c r="A51" s="2" t="s">
        <v>135</v>
      </c>
      <c r="B51" s="20" t="s">
        <v>146</v>
      </c>
      <c r="C51" s="20" t="s">
        <v>146</v>
      </c>
      <c r="D51" s="20" t="s">
        <v>146</v>
      </c>
      <c r="E51" s="20" t="s">
        <v>146</v>
      </c>
      <c r="F51" s="20" t="s">
        <v>146</v>
      </c>
      <c r="G51" s="20" t="s">
        <v>146</v>
      </c>
      <c r="H51" s="20" t="s">
        <v>146</v>
      </c>
      <c r="I51" s="20" t="s">
        <v>146</v>
      </c>
      <c r="J51" s="5">
        <f t="shared" ref="J51:Z51" si="9">(100-J34)</f>
        <v>7</v>
      </c>
      <c r="K51" s="5">
        <f t="shared" si="9"/>
        <v>5</v>
      </c>
      <c r="L51" s="5">
        <f t="shared" si="9"/>
        <v>8</v>
      </c>
      <c r="M51" s="5">
        <f t="shared" si="9"/>
        <v>8</v>
      </c>
      <c r="N51" s="5">
        <f t="shared" si="9"/>
        <v>5</v>
      </c>
      <c r="O51" s="5">
        <f t="shared" si="9"/>
        <v>6</v>
      </c>
      <c r="P51" s="5">
        <f t="shared" si="9"/>
        <v>4</v>
      </c>
      <c r="Q51" s="5">
        <f t="shared" si="9"/>
        <v>3</v>
      </c>
      <c r="R51" s="5">
        <f t="shared" si="9"/>
        <v>3</v>
      </c>
      <c r="S51" s="5">
        <f t="shared" si="9"/>
        <v>15</v>
      </c>
      <c r="T51" s="5">
        <f t="shared" si="9"/>
        <v>17</v>
      </c>
      <c r="U51" s="5">
        <f t="shared" si="9"/>
        <v>13</v>
      </c>
      <c r="V51" s="5">
        <f t="shared" si="9"/>
        <v>12</v>
      </c>
      <c r="W51" s="5">
        <f t="shared" si="9"/>
        <v>11</v>
      </c>
      <c r="X51" s="5">
        <f t="shared" si="9"/>
        <v>13</v>
      </c>
      <c r="Y51" s="5">
        <f t="shared" si="9"/>
        <v>12</v>
      </c>
      <c r="Z51" s="5">
        <f t="shared" si="9"/>
        <v>12</v>
      </c>
      <c r="AA51" s="5" t="s">
        <v>146</v>
      </c>
      <c r="AB51" s="5">
        <f t="shared" ref="AB51:AC51" si="10">(100-AB34)</f>
        <v>13</v>
      </c>
      <c r="AC51" s="5">
        <f t="shared" si="10"/>
        <v>15</v>
      </c>
      <c r="AD51" s="15"/>
      <c r="AE51" s="12"/>
      <c r="AF51" s="12"/>
      <c r="AG51" s="12"/>
      <c r="AH51" s="12"/>
      <c r="AI51" s="12"/>
      <c r="AJ51" s="12"/>
      <c r="AK51" s="12"/>
    </row>
    <row r="52" spans="1:37" x14ac:dyDescent="0.3">
      <c r="A52" s="2" t="s">
        <v>17</v>
      </c>
      <c r="B52" s="5">
        <f t="shared" ref="B52:Z52" si="11">(100-B35)</f>
        <v>62</v>
      </c>
      <c r="C52" s="5">
        <f t="shared" si="11"/>
        <v>55.1</v>
      </c>
      <c r="D52" s="5">
        <f t="shared" si="11"/>
        <v>35.5</v>
      </c>
      <c r="E52" s="5">
        <f t="shared" si="11"/>
        <v>32.400000000000006</v>
      </c>
      <c r="F52" s="5">
        <f t="shared" si="11"/>
        <v>27.599999999999994</v>
      </c>
      <c r="G52" s="5">
        <f t="shared" si="11"/>
        <v>26.5</v>
      </c>
      <c r="H52" s="5">
        <f t="shared" si="11"/>
        <v>21.5</v>
      </c>
      <c r="I52" s="5">
        <f t="shared" si="11"/>
        <v>14.200000000000003</v>
      </c>
      <c r="J52" s="5">
        <f t="shared" si="11"/>
        <v>36.5</v>
      </c>
      <c r="K52" s="5">
        <f t="shared" si="11"/>
        <v>26</v>
      </c>
      <c r="L52" s="5">
        <f t="shared" si="11"/>
        <v>40</v>
      </c>
      <c r="M52" s="5">
        <f t="shared" si="11"/>
        <v>31</v>
      </c>
      <c r="N52" s="5">
        <f t="shared" si="11"/>
        <v>30</v>
      </c>
      <c r="O52" s="5">
        <f t="shared" si="11"/>
        <v>29</v>
      </c>
      <c r="P52" s="5">
        <f t="shared" si="11"/>
        <v>26</v>
      </c>
      <c r="Q52" s="5">
        <f t="shared" si="11"/>
        <v>23</v>
      </c>
      <c r="R52" s="5">
        <f t="shared" si="11"/>
        <v>23</v>
      </c>
      <c r="S52" s="5">
        <f t="shared" si="11"/>
        <v>18</v>
      </c>
      <c r="T52" s="5">
        <f t="shared" si="11"/>
        <v>18</v>
      </c>
      <c r="U52" s="5">
        <f t="shared" si="11"/>
        <v>18</v>
      </c>
      <c r="V52" s="5">
        <f t="shared" si="11"/>
        <v>18</v>
      </c>
      <c r="W52" s="5">
        <f t="shared" si="11"/>
        <v>20</v>
      </c>
      <c r="X52" s="5">
        <f t="shared" si="11"/>
        <v>19</v>
      </c>
      <c r="Y52" s="5">
        <f t="shared" si="11"/>
        <v>19</v>
      </c>
      <c r="Z52" s="5">
        <f t="shared" si="11"/>
        <v>18</v>
      </c>
      <c r="AA52" s="5" t="s">
        <v>146</v>
      </c>
      <c r="AB52" s="5">
        <f t="shared" ref="AB52:AC52" si="12">(100-AB35)</f>
        <v>25</v>
      </c>
      <c r="AC52" s="5">
        <f t="shared" si="12"/>
        <v>23</v>
      </c>
      <c r="AD52" s="15"/>
      <c r="AE52" s="12"/>
      <c r="AF52" s="12"/>
      <c r="AG52" s="12"/>
    </row>
    <row r="53" spans="1:37" x14ac:dyDescent="0.3">
      <c r="A53" s="2" t="s">
        <v>18</v>
      </c>
      <c r="B53" s="5">
        <f t="shared" ref="B53:Z53" si="13">(100-B36)</f>
        <v>59.1</v>
      </c>
      <c r="C53" s="5">
        <f t="shared" si="13"/>
        <v>49.7</v>
      </c>
      <c r="D53" s="5">
        <f t="shared" si="13"/>
        <v>40.9</v>
      </c>
      <c r="E53" s="5">
        <f t="shared" si="13"/>
        <v>34</v>
      </c>
      <c r="F53" s="5">
        <f t="shared" si="13"/>
        <v>31</v>
      </c>
      <c r="G53" s="5">
        <f t="shared" si="13"/>
        <v>24.400000000000006</v>
      </c>
      <c r="H53" s="5">
        <f t="shared" si="13"/>
        <v>21.400000000000006</v>
      </c>
      <c r="I53" s="5">
        <f t="shared" si="13"/>
        <v>14.599999999999994</v>
      </c>
      <c r="J53" s="5">
        <f t="shared" si="13"/>
        <v>36.5</v>
      </c>
      <c r="K53" s="5">
        <f t="shared" si="13"/>
        <v>31</v>
      </c>
      <c r="L53" s="5">
        <f t="shared" si="13"/>
        <v>37</v>
      </c>
      <c r="M53" s="5">
        <f t="shared" si="13"/>
        <v>29</v>
      </c>
      <c r="N53" s="5">
        <f t="shared" si="13"/>
        <v>27</v>
      </c>
      <c r="O53" s="5">
        <f t="shared" si="13"/>
        <v>26</v>
      </c>
      <c r="P53" s="5">
        <f t="shared" si="13"/>
        <v>25</v>
      </c>
      <c r="Q53" s="5">
        <f t="shared" si="13"/>
        <v>23</v>
      </c>
      <c r="R53" s="5">
        <f t="shared" si="13"/>
        <v>22</v>
      </c>
      <c r="S53" s="5">
        <f t="shared" si="13"/>
        <v>20</v>
      </c>
      <c r="T53" s="5">
        <f t="shared" si="13"/>
        <v>21</v>
      </c>
      <c r="U53" s="5">
        <f t="shared" si="13"/>
        <v>20</v>
      </c>
      <c r="V53" s="5">
        <f t="shared" si="13"/>
        <v>19</v>
      </c>
      <c r="W53" s="5">
        <f t="shared" si="13"/>
        <v>21</v>
      </c>
      <c r="X53" s="5">
        <f t="shared" si="13"/>
        <v>20</v>
      </c>
      <c r="Y53" s="5">
        <f t="shared" si="13"/>
        <v>18</v>
      </c>
      <c r="Z53" s="5">
        <f t="shared" si="13"/>
        <v>18</v>
      </c>
      <c r="AA53" s="5" t="s">
        <v>146</v>
      </c>
      <c r="AB53" s="5">
        <f t="shared" ref="AB53:AC53" si="14">(100-AB36)</f>
        <v>25</v>
      </c>
      <c r="AC53" s="5">
        <f t="shared" si="14"/>
        <v>23</v>
      </c>
      <c r="AD53" s="15"/>
    </row>
    <row r="54" spans="1:37" x14ac:dyDescent="0.3">
      <c r="A54" s="2" t="s">
        <v>19</v>
      </c>
      <c r="B54" s="5">
        <f t="shared" ref="B54:Z54" si="15">(100-B37)</f>
        <v>33.700000000000003</v>
      </c>
      <c r="C54" s="5">
        <f t="shared" si="15"/>
        <v>30.299999999999997</v>
      </c>
      <c r="D54" s="5">
        <f t="shared" si="15"/>
        <v>20.5</v>
      </c>
      <c r="E54" s="5">
        <f t="shared" si="15"/>
        <v>17.099999999999994</v>
      </c>
      <c r="F54" s="5">
        <f t="shared" si="15"/>
        <v>18.400000000000006</v>
      </c>
      <c r="G54" s="5">
        <f t="shared" si="15"/>
        <v>15.299999999999997</v>
      </c>
      <c r="H54" s="5">
        <f t="shared" si="15"/>
        <v>12.599999999999994</v>
      </c>
      <c r="I54" s="5">
        <f t="shared" si="15"/>
        <v>9.2000000000000028</v>
      </c>
      <c r="J54" s="5">
        <f t="shared" si="15"/>
        <v>22.799999999999997</v>
      </c>
      <c r="K54" s="5">
        <f t="shared" si="15"/>
        <v>18</v>
      </c>
      <c r="L54" s="5">
        <f t="shared" si="15"/>
        <v>24</v>
      </c>
      <c r="M54" s="5">
        <f t="shared" si="15"/>
        <v>19</v>
      </c>
      <c r="N54" s="5">
        <f t="shared" si="15"/>
        <v>16</v>
      </c>
      <c r="O54" s="5">
        <f t="shared" si="15"/>
        <v>16</v>
      </c>
      <c r="P54" s="5">
        <f t="shared" si="15"/>
        <v>13</v>
      </c>
      <c r="Q54" s="5">
        <f t="shared" si="15"/>
        <v>13</v>
      </c>
      <c r="R54" s="5">
        <f t="shared" si="15"/>
        <v>14</v>
      </c>
      <c r="S54" s="5">
        <f t="shared" si="15"/>
        <v>13</v>
      </c>
      <c r="T54" s="5">
        <f t="shared" si="15"/>
        <v>14</v>
      </c>
      <c r="U54" s="5">
        <f t="shared" si="15"/>
        <v>13</v>
      </c>
      <c r="V54" s="5">
        <f t="shared" si="15"/>
        <v>13</v>
      </c>
      <c r="W54" s="5">
        <f t="shared" si="15"/>
        <v>14</v>
      </c>
      <c r="X54" s="5">
        <f t="shared" si="15"/>
        <v>13</v>
      </c>
      <c r="Y54" s="5">
        <f t="shared" si="15"/>
        <v>14</v>
      </c>
      <c r="Z54" s="5">
        <f t="shared" si="15"/>
        <v>15</v>
      </c>
      <c r="AA54" s="5" t="s">
        <v>146</v>
      </c>
      <c r="AB54" s="5">
        <f t="shared" ref="AB54:AC54" si="16">(100-AB37)</f>
        <v>17</v>
      </c>
      <c r="AC54" s="5">
        <f t="shared" si="16"/>
        <v>16</v>
      </c>
      <c r="AD54" s="15"/>
    </row>
    <row r="55" spans="1:37" x14ac:dyDescent="0.3">
      <c r="A55" s="2" t="s">
        <v>107</v>
      </c>
      <c r="B55" s="20" t="s">
        <v>146</v>
      </c>
      <c r="C55" s="20" t="s">
        <v>146</v>
      </c>
      <c r="D55" s="20" t="s">
        <v>146</v>
      </c>
      <c r="E55" s="20" t="s">
        <v>146</v>
      </c>
      <c r="F55" s="20" t="s">
        <v>146</v>
      </c>
      <c r="G55" s="20" t="s">
        <v>146</v>
      </c>
      <c r="H55" s="20" t="s">
        <v>146</v>
      </c>
      <c r="I55" s="20" t="s">
        <v>146</v>
      </c>
      <c r="J55" s="20" t="s">
        <v>146</v>
      </c>
      <c r="K55" s="20" t="s">
        <v>146</v>
      </c>
      <c r="L55" s="20" t="s">
        <v>146</v>
      </c>
      <c r="M55" s="20" t="s">
        <v>146</v>
      </c>
      <c r="N55" s="20" t="s">
        <v>146</v>
      </c>
      <c r="O55" s="20" t="s">
        <v>146</v>
      </c>
      <c r="P55" s="20" t="s">
        <v>146</v>
      </c>
      <c r="Q55" s="20" t="s">
        <v>146</v>
      </c>
      <c r="R55" s="20" t="s">
        <v>146</v>
      </c>
      <c r="S55" s="5">
        <f t="shared" ref="S55:Z55" si="17">(100-S38)</f>
        <v>12</v>
      </c>
      <c r="T55" s="5">
        <f t="shared" si="17"/>
        <v>12</v>
      </c>
      <c r="U55" s="5">
        <f t="shared" si="17"/>
        <v>12</v>
      </c>
      <c r="V55" s="5">
        <f t="shared" si="17"/>
        <v>6</v>
      </c>
      <c r="W55" s="5">
        <f t="shared" si="17"/>
        <v>11</v>
      </c>
      <c r="X55" s="5">
        <f t="shared" si="17"/>
        <v>7</v>
      </c>
      <c r="Y55" s="5">
        <f t="shared" si="17"/>
        <v>11</v>
      </c>
      <c r="Z55" s="5">
        <f t="shared" si="17"/>
        <v>6</v>
      </c>
      <c r="AA55" s="5" t="s">
        <v>146</v>
      </c>
      <c r="AB55" s="5">
        <f t="shared" ref="AB55:AC55" si="18">(100-AB38)</f>
        <v>20</v>
      </c>
      <c r="AC55" s="5">
        <f t="shared" si="18"/>
        <v>9</v>
      </c>
      <c r="AD55" s="15"/>
    </row>
    <row r="56" spans="1:37" x14ac:dyDescent="0.3">
      <c r="A56" s="2" t="s">
        <v>108</v>
      </c>
      <c r="B56" s="20" t="s">
        <v>146</v>
      </c>
      <c r="C56" s="20" t="s">
        <v>146</v>
      </c>
      <c r="D56" s="20" t="s">
        <v>146</v>
      </c>
      <c r="E56" s="20" t="s">
        <v>146</v>
      </c>
      <c r="F56" s="20" t="s">
        <v>146</v>
      </c>
      <c r="G56" s="20" t="s">
        <v>146</v>
      </c>
      <c r="H56" s="20" t="s">
        <v>146</v>
      </c>
      <c r="I56" s="20" t="s">
        <v>146</v>
      </c>
      <c r="J56" s="20" t="s">
        <v>146</v>
      </c>
      <c r="K56" s="20" t="s">
        <v>146</v>
      </c>
      <c r="L56" s="20" t="s">
        <v>146</v>
      </c>
      <c r="M56" s="20" t="s">
        <v>146</v>
      </c>
      <c r="N56" s="20" t="s">
        <v>146</v>
      </c>
      <c r="O56" s="20" t="s">
        <v>146</v>
      </c>
      <c r="P56" s="20" t="s">
        <v>146</v>
      </c>
      <c r="Q56" s="20" t="s">
        <v>146</v>
      </c>
      <c r="R56" s="20" t="s">
        <v>146</v>
      </c>
      <c r="S56" s="5">
        <f t="shared" ref="S56:Z56" si="19">(100-S39)</f>
        <v>6</v>
      </c>
      <c r="T56" s="5">
        <f t="shared" si="19"/>
        <v>7</v>
      </c>
      <c r="U56" s="5">
        <f t="shared" si="19"/>
        <v>9</v>
      </c>
      <c r="V56" s="5">
        <f t="shared" si="19"/>
        <v>13</v>
      </c>
      <c r="W56" s="5">
        <f t="shared" si="19"/>
        <v>12</v>
      </c>
      <c r="X56" s="5">
        <f t="shared" si="19"/>
        <v>10</v>
      </c>
      <c r="Y56" s="5">
        <f t="shared" si="19"/>
        <v>8</v>
      </c>
      <c r="Z56" s="5">
        <f t="shared" si="19"/>
        <v>10</v>
      </c>
      <c r="AA56" s="5" t="s">
        <v>146</v>
      </c>
      <c r="AB56" s="5">
        <f t="shared" ref="AB56:AC56" si="20">(100-AB39)</f>
        <v>12</v>
      </c>
      <c r="AC56" s="5">
        <f t="shared" si="20"/>
        <v>7</v>
      </c>
      <c r="AD56" s="15"/>
    </row>
    <row r="57" spans="1:37" x14ac:dyDescent="0.3">
      <c r="A57" s="2" t="s">
        <v>109</v>
      </c>
      <c r="B57" s="20" t="s">
        <v>146</v>
      </c>
      <c r="C57" s="20" t="s">
        <v>146</v>
      </c>
      <c r="D57" s="20" t="s">
        <v>146</v>
      </c>
      <c r="E57" s="20" t="s">
        <v>146</v>
      </c>
      <c r="F57" s="20" t="s">
        <v>146</v>
      </c>
      <c r="G57" s="20" t="s">
        <v>146</v>
      </c>
      <c r="H57" s="20" t="s">
        <v>146</v>
      </c>
      <c r="I57" s="20" t="s">
        <v>146</v>
      </c>
      <c r="J57" s="20" t="s">
        <v>146</v>
      </c>
      <c r="K57" s="20" t="s">
        <v>146</v>
      </c>
      <c r="L57" s="20" t="s">
        <v>146</v>
      </c>
      <c r="M57" s="20" t="s">
        <v>146</v>
      </c>
      <c r="N57" s="20" t="s">
        <v>146</v>
      </c>
      <c r="O57" s="20" t="s">
        <v>146</v>
      </c>
      <c r="P57" s="20" t="s">
        <v>146</v>
      </c>
      <c r="Q57" s="20" t="s">
        <v>146</v>
      </c>
      <c r="R57" s="20" t="s">
        <v>146</v>
      </c>
      <c r="S57" s="5">
        <f t="shared" ref="S57:Z57" si="21">(100-S40)</f>
        <v>19</v>
      </c>
      <c r="T57" s="5">
        <f t="shared" si="21"/>
        <v>21</v>
      </c>
      <c r="U57" s="5">
        <f t="shared" si="21"/>
        <v>30</v>
      </c>
      <c r="V57" s="5">
        <f t="shared" si="21"/>
        <v>24</v>
      </c>
      <c r="W57" s="5">
        <f t="shared" si="21"/>
        <v>33</v>
      </c>
      <c r="X57" s="5">
        <f t="shared" si="21"/>
        <v>21</v>
      </c>
      <c r="Y57" s="5">
        <f t="shared" si="21"/>
        <v>18</v>
      </c>
      <c r="Z57" s="5">
        <f t="shared" si="21"/>
        <v>24</v>
      </c>
      <c r="AA57" s="5" t="s">
        <v>146</v>
      </c>
      <c r="AB57" s="5">
        <f t="shared" ref="AB57:AC57" si="22">(100-AB40)</f>
        <v>19</v>
      </c>
      <c r="AC57" s="5">
        <f t="shared" si="22"/>
        <v>26</v>
      </c>
      <c r="AD57" s="15"/>
    </row>
    <row r="58" spans="1:37" x14ac:dyDescent="0.3">
      <c r="A58" s="2" t="s">
        <v>110</v>
      </c>
      <c r="B58" s="5">
        <f t="shared" ref="B58:Z58" si="23">(100-B41)</f>
        <v>50</v>
      </c>
      <c r="C58" s="5">
        <f t="shared" si="23"/>
        <v>30</v>
      </c>
      <c r="D58" s="5">
        <f t="shared" si="23"/>
        <v>16</v>
      </c>
      <c r="E58" s="5">
        <f t="shared" si="23"/>
        <v>21.200000000000003</v>
      </c>
      <c r="F58" s="5">
        <f t="shared" si="23"/>
        <v>18.900000000000006</v>
      </c>
      <c r="G58" s="5">
        <f t="shared" si="23"/>
        <v>10.5</v>
      </c>
      <c r="H58" s="5">
        <f t="shared" si="23"/>
        <v>5.2999999999999972</v>
      </c>
      <c r="I58" s="5">
        <f t="shared" si="23"/>
        <v>3.2999999999999972</v>
      </c>
      <c r="J58" s="5">
        <f t="shared" si="23"/>
        <v>22.5</v>
      </c>
      <c r="K58" s="5">
        <f t="shared" si="23"/>
        <v>19</v>
      </c>
      <c r="L58" s="5">
        <f t="shared" si="23"/>
        <v>19</v>
      </c>
      <c r="M58" s="5">
        <f t="shared" si="23"/>
        <v>16</v>
      </c>
      <c r="N58" s="5">
        <f t="shared" si="23"/>
        <v>18</v>
      </c>
      <c r="O58" s="5">
        <f t="shared" si="23"/>
        <v>16</v>
      </c>
      <c r="P58" s="5">
        <f t="shared" si="23"/>
        <v>15</v>
      </c>
      <c r="Q58" s="5">
        <f t="shared" si="23"/>
        <v>11</v>
      </c>
      <c r="R58" s="5">
        <f t="shared" si="23"/>
        <v>14</v>
      </c>
      <c r="S58" s="5">
        <f t="shared" si="23"/>
        <v>14</v>
      </c>
      <c r="T58" s="5">
        <f t="shared" si="23"/>
        <v>12</v>
      </c>
      <c r="U58" s="5">
        <f t="shared" si="23"/>
        <v>13</v>
      </c>
      <c r="V58" s="5">
        <f t="shared" si="23"/>
        <v>11</v>
      </c>
      <c r="W58" s="5">
        <f t="shared" si="23"/>
        <v>13</v>
      </c>
      <c r="X58" s="5">
        <f t="shared" si="23"/>
        <v>14</v>
      </c>
      <c r="Y58" s="5">
        <f t="shared" si="23"/>
        <v>12</v>
      </c>
      <c r="Z58" s="5">
        <f t="shared" si="23"/>
        <v>15</v>
      </c>
      <c r="AA58" s="5" t="s">
        <v>146</v>
      </c>
      <c r="AB58" s="5">
        <f t="shared" ref="AB58:AC58" si="24">(100-AB41)</f>
        <v>18</v>
      </c>
      <c r="AC58" s="5">
        <f t="shared" si="24"/>
        <v>17</v>
      </c>
      <c r="AD58" s="15"/>
    </row>
    <row r="59" spans="1:37" x14ac:dyDescent="0.3">
      <c r="A59" s="2" t="s">
        <v>20</v>
      </c>
      <c r="B59" s="5">
        <f t="shared" ref="B59:Z59" si="25">(100-B42)</f>
        <v>53</v>
      </c>
      <c r="C59" s="5">
        <f t="shared" si="25"/>
        <v>47.5</v>
      </c>
      <c r="D59" s="5">
        <f t="shared" si="25"/>
        <v>40.1</v>
      </c>
      <c r="E59" s="5">
        <f t="shared" si="25"/>
        <v>32.099999999999994</v>
      </c>
      <c r="F59" s="5">
        <f t="shared" si="25"/>
        <v>35.599999999999994</v>
      </c>
      <c r="G59" s="5">
        <f t="shared" si="25"/>
        <v>30.5</v>
      </c>
      <c r="H59" s="5">
        <f t="shared" si="25"/>
        <v>23.799999999999997</v>
      </c>
      <c r="I59" s="5">
        <f t="shared" si="25"/>
        <v>18</v>
      </c>
      <c r="J59" s="5">
        <f t="shared" si="25"/>
        <v>40.200000000000003</v>
      </c>
      <c r="K59" s="5">
        <f t="shared" si="25"/>
        <v>35</v>
      </c>
      <c r="L59" s="5">
        <f t="shared" si="25"/>
        <v>44</v>
      </c>
      <c r="M59" s="5">
        <f t="shared" si="25"/>
        <v>33</v>
      </c>
      <c r="N59" s="5">
        <f t="shared" si="25"/>
        <v>33</v>
      </c>
      <c r="O59" s="5">
        <f t="shared" si="25"/>
        <v>33</v>
      </c>
      <c r="P59" s="5">
        <f t="shared" si="25"/>
        <v>30</v>
      </c>
      <c r="Q59" s="5">
        <f t="shared" si="25"/>
        <v>29</v>
      </c>
      <c r="R59" s="5">
        <f t="shared" si="25"/>
        <v>28</v>
      </c>
      <c r="S59" s="5">
        <f t="shared" si="25"/>
        <v>26</v>
      </c>
      <c r="T59" s="5">
        <f t="shared" si="25"/>
        <v>26</v>
      </c>
      <c r="U59" s="5">
        <f t="shared" si="25"/>
        <v>25</v>
      </c>
      <c r="V59" s="5">
        <f t="shared" si="25"/>
        <v>26</v>
      </c>
      <c r="W59" s="5">
        <f t="shared" si="25"/>
        <v>27</v>
      </c>
      <c r="X59" s="5">
        <f t="shared" si="25"/>
        <v>24</v>
      </c>
      <c r="Y59" s="5">
        <f t="shared" si="25"/>
        <v>25</v>
      </c>
      <c r="Z59" s="5">
        <f t="shared" si="25"/>
        <v>26</v>
      </c>
      <c r="AA59" s="5" t="s">
        <v>146</v>
      </c>
      <c r="AB59" s="5">
        <f t="shared" ref="AB59:AC59" si="26">(100-AB42)</f>
        <v>33</v>
      </c>
      <c r="AC59" s="5">
        <f t="shared" si="26"/>
        <v>30</v>
      </c>
      <c r="AD59" s="15"/>
    </row>
    <row r="60" spans="1:37" x14ac:dyDescent="0.3">
      <c r="A60" s="2" t="s">
        <v>99</v>
      </c>
      <c r="B60" s="20" t="s">
        <v>146</v>
      </c>
      <c r="C60" s="20" t="s">
        <v>146</v>
      </c>
      <c r="D60" s="20" t="s">
        <v>146</v>
      </c>
      <c r="E60" s="20" t="s">
        <v>146</v>
      </c>
      <c r="F60" s="20" t="s">
        <v>146</v>
      </c>
      <c r="G60" s="20" t="s">
        <v>146</v>
      </c>
      <c r="H60" s="20" t="s">
        <v>146</v>
      </c>
      <c r="I60" s="20" t="s">
        <v>146</v>
      </c>
      <c r="J60" s="20" t="s">
        <v>146</v>
      </c>
      <c r="K60" s="5">
        <v>82</v>
      </c>
      <c r="L60" s="5">
        <v>73</v>
      </c>
      <c r="M60" s="5">
        <v>73</v>
      </c>
      <c r="N60" s="5">
        <v>75</v>
      </c>
      <c r="O60" s="5">
        <v>95</v>
      </c>
      <c r="P60" s="5">
        <v>91</v>
      </c>
      <c r="Q60" s="5">
        <v>95</v>
      </c>
      <c r="R60" s="20" t="s">
        <v>146</v>
      </c>
      <c r="S60" s="20" t="s">
        <v>146</v>
      </c>
      <c r="T60" s="20" t="s">
        <v>146</v>
      </c>
      <c r="U60" s="20" t="s">
        <v>146</v>
      </c>
      <c r="V60" s="20" t="s">
        <v>146</v>
      </c>
      <c r="W60" s="20" t="s">
        <v>146</v>
      </c>
      <c r="X60" s="20" t="s">
        <v>146</v>
      </c>
      <c r="Y60" s="20" t="s">
        <v>146</v>
      </c>
      <c r="Z60" s="20" t="s">
        <v>146</v>
      </c>
      <c r="AA60" s="20" t="s">
        <v>146</v>
      </c>
      <c r="AB60" s="20" t="s">
        <v>146</v>
      </c>
      <c r="AC60" s="20" t="s">
        <v>146</v>
      </c>
    </row>
    <row r="61" spans="1:37" x14ac:dyDescent="0.3">
      <c r="A61" s="2" t="s">
        <v>141</v>
      </c>
      <c r="B61" s="20" t="s">
        <v>146</v>
      </c>
      <c r="C61" s="20" t="s">
        <v>146</v>
      </c>
      <c r="D61" s="20" t="s">
        <v>146</v>
      </c>
      <c r="E61" s="20" t="s">
        <v>146</v>
      </c>
      <c r="F61" s="20" t="s">
        <v>146</v>
      </c>
      <c r="G61" s="20" t="s">
        <v>146</v>
      </c>
      <c r="H61" s="20" t="s">
        <v>146</v>
      </c>
      <c r="I61" s="20" t="s">
        <v>146</v>
      </c>
      <c r="J61" s="20" t="s">
        <v>146</v>
      </c>
      <c r="K61" s="20" t="s">
        <v>146</v>
      </c>
      <c r="L61" s="20" t="s">
        <v>146</v>
      </c>
      <c r="M61" s="20" t="s">
        <v>146</v>
      </c>
      <c r="N61" s="20" t="s">
        <v>146</v>
      </c>
      <c r="O61" s="20" t="s">
        <v>146</v>
      </c>
      <c r="P61" s="20" t="s">
        <v>146</v>
      </c>
      <c r="Q61" s="20" t="s">
        <v>146</v>
      </c>
      <c r="R61" s="5">
        <v>96</v>
      </c>
      <c r="S61" s="20" t="s">
        <v>146</v>
      </c>
      <c r="T61" s="20" t="s">
        <v>146</v>
      </c>
      <c r="U61" s="20" t="s">
        <v>146</v>
      </c>
      <c r="V61" s="20" t="s">
        <v>146</v>
      </c>
      <c r="W61" s="20" t="s">
        <v>146</v>
      </c>
      <c r="X61" s="20" t="s">
        <v>146</v>
      </c>
      <c r="Y61" s="20" t="s">
        <v>146</v>
      </c>
      <c r="Z61" s="20" t="s">
        <v>146</v>
      </c>
      <c r="AA61" s="20" t="s">
        <v>146</v>
      </c>
      <c r="AB61" s="20" t="s">
        <v>146</v>
      </c>
      <c r="AC61" s="20" t="s">
        <v>146</v>
      </c>
    </row>
    <row r="62" spans="1:37" x14ac:dyDescent="0.3">
      <c r="A62" s="11" t="s">
        <v>138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4"/>
    </row>
    <row r="63" spans="1:37" x14ac:dyDescent="0.3">
      <c r="A63" s="2" t="s">
        <v>120</v>
      </c>
      <c r="B63" s="20" t="s">
        <v>146</v>
      </c>
      <c r="C63" s="20" t="s">
        <v>146</v>
      </c>
      <c r="D63" s="20" t="s">
        <v>146</v>
      </c>
      <c r="E63" s="20" t="s">
        <v>146</v>
      </c>
      <c r="F63" s="20" t="s">
        <v>146</v>
      </c>
      <c r="G63" s="20" t="s">
        <v>146</v>
      </c>
      <c r="H63" s="20" t="s">
        <v>146</v>
      </c>
      <c r="I63" s="20" t="s">
        <v>146</v>
      </c>
      <c r="J63" s="20" t="s">
        <v>146</v>
      </c>
      <c r="K63" s="20" t="s">
        <v>146</v>
      </c>
      <c r="L63" s="20" t="s">
        <v>146</v>
      </c>
      <c r="M63" s="20" t="s">
        <v>146</v>
      </c>
      <c r="N63" s="20" t="s">
        <v>146</v>
      </c>
      <c r="O63" s="20" t="s">
        <v>146</v>
      </c>
      <c r="P63" s="20" t="s">
        <v>146</v>
      </c>
      <c r="Q63" s="20" t="s">
        <v>146</v>
      </c>
      <c r="R63" s="20" t="s">
        <v>146</v>
      </c>
      <c r="S63" s="20" t="s">
        <v>146</v>
      </c>
      <c r="T63" s="20" t="s">
        <v>146</v>
      </c>
      <c r="U63" s="20" t="s">
        <v>146</v>
      </c>
      <c r="V63" s="20" t="s">
        <v>146</v>
      </c>
      <c r="W63" s="20" t="s">
        <v>146</v>
      </c>
      <c r="X63" s="20" t="s">
        <v>146</v>
      </c>
      <c r="Y63" s="5">
        <v>57.999999999999993</v>
      </c>
      <c r="Z63" s="5">
        <v>57.999999999999993</v>
      </c>
      <c r="AA63" s="5" t="s">
        <v>146</v>
      </c>
      <c r="AB63" s="5">
        <v>52</v>
      </c>
      <c r="AC63" s="4">
        <v>53</v>
      </c>
      <c r="AD63" s="15"/>
      <c r="AE63" s="12"/>
      <c r="AF63" s="12"/>
      <c r="AG63" s="12"/>
      <c r="AH63" s="12"/>
    </row>
    <row r="64" spans="1:37" x14ac:dyDescent="0.3">
      <c r="A64" s="2" t="s">
        <v>119</v>
      </c>
      <c r="B64" s="20" t="s">
        <v>146</v>
      </c>
      <c r="C64" s="20" t="s">
        <v>146</v>
      </c>
      <c r="D64" s="20" t="s">
        <v>146</v>
      </c>
      <c r="E64" s="20" t="s">
        <v>146</v>
      </c>
      <c r="F64" s="20" t="s">
        <v>146</v>
      </c>
      <c r="G64" s="20" t="s">
        <v>146</v>
      </c>
      <c r="H64" s="20" t="s">
        <v>146</v>
      </c>
      <c r="I64" s="20" t="s">
        <v>146</v>
      </c>
      <c r="J64" s="20" t="s">
        <v>146</v>
      </c>
      <c r="K64" s="20" t="s">
        <v>146</v>
      </c>
      <c r="L64" s="20" t="s">
        <v>146</v>
      </c>
      <c r="M64" s="20" t="s">
        <v>146</v>
      </c>
      <c r="N64" s="20" t="s">
        <v>146</v>
      </c>
      <c r="O64" s="20" t="s">
        <v>146</v>
      </c>
      <c r="P64" s="20" t="s">
        <v>146</v>
      </c>
      <c r="Q64" s="20" t="s">
        <v>146</v>
      </c>
      <c r="R64" s="20" t="s">
        <v>146</v>
      </c>
      <c r="S64" s="20" t="s">
        <v>146</v>
      </c>
      <c r="T64" s="20" t="s">
        <v>146</v>
      </c>
      <c r="U64" s="20" t="s">
        <v>146</v>
      </c>
      <c r="V64" s="20" t="s">
        <v>146</v>
      </c>
      <c r="W64" s="20" t="s">
        <v>146</v>
      </c>
      <c r="X64" s="20" t="s">
        <v>146</v>
      </c>
      <c r="Y64" s="5">
        <v>55.000000000000007</v>
      </c>
      <c r="Z64" s="5">
        <v>54</v>
      </c>
      <c r="AA64" s="5" t="s">
        <v>146</v>
      </c>
      <c r="AB64" s="5">
        <v>52</v>
      </c>
      <c r="AC64" s="4">
        <v>55.000000000000007</v>
      </c>
      <c r="AD64" s="15"/>
    </row>
    <row r="65" spans="1:37" x14ac:dyDescent="0.3">
      <c r="A65" s="2" t="s">
        <v>15</v>
      </c>
      <c r="B65" s="20" t="s">
        <v>146</v>
      </c>
      <c r="C65" s="20" t="s">
        <v>146</v>
      </c>
      <c r="D65" s="20" t="s">
        <v>146</v>
      </c>
      <c r="E65" s="20" t="s">
        <v>146</v>
      </c>
      <c r="F65" s="20" t="s">
        <v>146</v>
      </c>
      <c r="G65" s="20" t="s">
        <v>146</v>
      </c>
      <c r="H65" s="20" t="s">
        <v>146</v>
      </c>
      <c r="I65" s="20" t="s">
        <v>146</v>
      </c>
      <c r="J65" s="20" t="s">
        <v>146</v>
      </c>
      <c r="K65" s="20" t="s">
        <v>146</v>
      </c>
      <c r="L65" s="20" t="s">
        <v>146</v>
      </c>
      <c r="M65" s="20" t="s">
        <v>146</v>
      </c>
      <c r="N65" s="20" t="s">
        <v>146</v>
      </c>
      <c r="O65" s="20" t="s">
        <v>146</v>
      </c>
      <c r="P65" s="20" t="s">
        <v>146</v>
      </c>
      <c r="Q65" s="20" t="s">
        <v>146</v>
      </c>
      <c r="R65" s="20" t="s">
        <v>146</v>
      </c>
      <c r="S65" s="20" t="s">
        <v>146</v>
      </c>
      <c r="T65" s="20" t="s">
        <v>146</v>
      </c>
      <c r="U65" s="20" t="s">
        <v>146</v>
      </c>
      <c r="V65" s="20" t="s">
        <v>146</v>
      </c>
      <c r="W65" s="20" t="s">
        <v>146</v>
      </c>
      <c r="X65" s="20" t="s">
        <v>146</v>
      </c>
      <c r="Y65" s="5">
        <v>46</v>
      </c>
      <c r="Z65" s="5">
        <v>38</v>
      </c>
      <c r="AA65" s="5" t="s">
        <v>146</v>
      </c>
      <c r="AB65" s="5">
        <v>30</v>
      </c>
      <c r="AC65" s="4"/>
      <c r="AD65" s="15"/>
    </row>
    <row r="66" spans="1:37" x14ac:dyDescent="0.3">
      <c r="A66" s="2" t="s">
        <v>16</v>
      </c>
      <c r="B66" s="20" t="s">
        <v>146</v>
      </c>
      <c r="C66" s="20" t="s">
        <v>146</v>
      </c>
      <c r="D66" s="20" t="s">
        <v>146</v>
      </c>
      <c r="E66" s="20" t="s">
        <v>146</v>
      </c>
      <c r="F66" s="20" t="s">
        <v>146</v>
      </c>
      <c r="G66" s="20" t="s">
        <v>146</v>
      </c>
      <c r="H66" s="20" t="s">
        <v>146</v>
      </c>
      <c r="I66" s="20" t="s">
        <v>146</v>
      </c>
      <c r="J66" s="20" t="s">
        <v>146</v>
      </c>
      <c r="K66" s="20" t="s">
        <v>146</v>
      </c>
      <c r="L66" s="20" t="s">
        <v>146</v>
      </c>
      <c r="M66" s="20" t="s">
        <v>146</v>
      </c>
      <c r="N66" s="20" t="s">
        <v>146</v>
      </c>
      <c r="O66" s="20" t="s">
        <v>146</v>
      </c>
      <c r="P66" s="20" t="s">
        <v>146</v>
      </c>
      <c r="Q66" s="20" t="s">
        <v>146</v>
      </c>
      <c r="R66" s="20" t="s">
        <v>146</v>
      </c>
      <c r="S66" s="20" t="s">
        <v>146</v>
      </c>
      <c r="T66" s="20" t="s">
        <v>146</v>
      </c>
      <c r="U66" s="20" t="s">
        <v>146</v>
      </c>
      <c r="V66" s="20" t="s">
        <v>146</v>
      </c>
      <c r="W66" s="20" t="s">
        <v>146</v>
      </c>
      <c r="X66" s="20" t="s">
        <v>146</v>
      </c>
      <c r="Y66" s="5">
        <v>61</v>
      </c>
      <c r="Z66" s="5">
        <v>62</v>
      </c>
      <c r="AA66" s="5" t="s">
        <v>146</v>
      </c>
      <c r="AB66" s="5">
        <v>50</v>
      </c>
      <c r="AC66" s="4">
        <v>48</v>
      </c>
      <c r="AD66" s="15"/>
    </row>
    <row r="67" spans="1:37" x14ac:dyDescent="0.3">
      <c r="A67" s="2" t="s">
        <v>81</v>
      </c>
      <c r="B67" s="20" t="s">
        <v>146</v>
      </c>
      <c r="C67" s="20" t="s">
        <v>146</v>
      </c>
      <c r="D67" s="20" t="s">
        <v>146</v>
      </c>
      <c r="E67" s="20" t="s">
        <v>146</v>
      </c>
      <c r="F67" s="20" t="s">
        <v>146</v>
      </c>
      <c r="G67" s="20" t="s">
        <v>146</v>
      </c>
      <c r="H67" s="20" t="s">
        <v>146</v>
      </c>
      <c r="I67" s="20" t="s">
        <v>146</v>
      </c>
      <c r="J67" s="20" t="s">
        <v>146</v>
      </c>
      <c r="K67" s="20" t="s">
        <v>146</v>
      </c>
      <c r="L67" s="20" t="s">
        <v>146</v>
      </c>
      <c r="M67" s="20" t="s">
        <v>146</v>
      </c>
      <c r="N67" s="20" t="s">
        <v>146</v>
      </c>
      <c r="O67" s="20" t="s">
        <v>146</v>
      </c>
      <c r="P67" s="20" t="s">
        <v>146</v>
      </c>
      <c r="Q67" s="20" t="s">
        <v>146</v>
      </c>
      <c r="R67" s="20" t="s">
        <v>146</v>
      </c>
      <c r="S67" s="20" t="s">
        <v>146</v>
      </c>
      <c r="T67" s="20" t="s">
        <v>146</v>
      </c>
      <c r="U67" s="20" t="s">
        <v>146</v>
      </c>
      <c r="V67" s="20" t="s">
        <v>146</v>
      </c>
      <c r="W67" s="20" t="s">
        <v>146</v>
      </c>
      <c r="X67" s="20" t="s">
        <v>146</v>
      </c>
      <c r="Y67" s="5">
        <v>61</v>
      </c>
      <c r="Z67" s="5">
        <v>63</v>
      </c>
      <c r="AA67" s="5" t="s">
        <v>146</v>
      </c>
      <c r="AB67" s="5">
        <v>60</v>
      </c>
      <c r="AC67" s="4">
        <v>57.999999999999993</v>
      </c>
      <c r="AD67" s="15"/>
    </row>
    <row r="68" spans="1:37" x14ac:dyDescent="0.3">
      <c r="A68" s="2" t="s">
        <v>135</v>
      </c>
      <c r="B68" s="20" t="s">
        <v>146</v>
      </c>
      <c r="C68" s="20" t="s">
        <v>146</v>
      </c>
      <c r="D68" s="20" t="s">
        <v>146</v>
      </c>
      <c r="E68" s="20" t="s">
        <v>146</v>
      </c>
      <c r="F68" s="20" t="s">
        <v>146</v>
      </c>
      <c r="G68" s="20" t="s">
        <v>146</v>
      </c>
      <c r="H68" s="20" t="s">
        <v>146</v>
      </c>
      <c r="I68" s="20" t="s">
        <v>146</v>
      </c>
      <c r="J68" s="20" t="s">
        <v>146</v>
      </c>
      <c r="K68" s="20" t="s">
        <v>146</v>
      </c>
      <c r="L68" s="20" t="s">
        <v>146</v>
      </c>
      <c r="M68" s="20" t="s">
        <v>146</v>
      </c>
      <c r="N68" s="20" t="s">
        <v>146</v>
      </c>
      <c r="O68" s="20" t="s">
        <v>146</v>
      </c>
      <c r="P68" s="20" t="s">
        <v>146</v>
      </c>
      <c r="Q68" s="20" t="s">
        <v>146</v>
      </c>
      <c r="R68" s="20" t="s">
        <v>146</v>
      </c>
      <c r="S68" s="20" t="s">
        <v>146</v>
      </c>
      <c r="T68" s="20" t="s">
        <v>146</v>
      </c>
      <c r="U68" s="20" t="s">
        <v>146</v>
      </c>
      <c r="V68" s="20" t="s">
        <v>146</v>
      </c>
      <c r="W68" s="20" t="s">
        <v>146</v>
      </c>
      <c r="X68" s="20" t="s">
        <v>146</v>
      </c>
      <c r="Y68" s="5">
        <v>67</v>
      </c>
      <c r="Z68" s="5">
        <v>67</v>
      </c>
      <c r="AA68" s="5" t="s">
        <v>146</v>
      </c>
      <c r="AB68" s="5">
        <v>65</v>
      </c>
      <c r="AC68" s="4">
        <v>60</v>
      </c>
      <c r="AD68" s="15"/>
    </row>
    <row r="69" spans="1:37" x14ac:dyDescent="0.3">
      <c r="A69" s="2" t="s">
        <v>17</v>
      </c>
      <c r="B69" s="20" t="s">
        <v>146</v>
      </c>
      <c r="C69" s="20" t="s">
        <v>146</v>
      </c>
      <c r="D69" s="20" t="s">
        <v>146</v>
      </c>
      <c r="E69" s="20" t="s">
        <v>146</v>
      </c>
      <c r="F69" s="20" t="s">
        <v>146</v>
      </c>
      <c r="G69" s="20" t="s">
        <v>146</v>
      </c>
      <c r="H69" s="20" t="s">
        <v>146</v>
      </c>
      <c r="I69" s="20" t="s">
        <v>146</v>
      </c>
      <c r="J69" s="20" t="s">
        <v>146</v>
      </c>
      <c r="K69" s="20" t="s">
        <v>146</v>
      </c>
      <c r="L69" s="20" t="s">
        <v>146</v>
      </c>
      <c r="M69" s="20" t="s">
        <v>146</v>
      </c>
      <c r="N69" s="20" t="s">
        <v>146</v>
      </c>
      <c r="O69" s="20" t="s">
        <v>146</v>
      </c>
      <c r="P69" s="20" t="s">
        <v>146</v>
      </c>
      <c r="Q69" s="20" t="s">
        <v>146</v>
      </c>
      <c r="R69" s="20" t="s">
        <v>146</v>
      </c>
      <c r="S69" s="20" t="s">
        <v>146</v>
      </c>
      <c r="T69" s="20" t="s">
        <v>146</v>
      </c>
      <c r="U69" s="20" t="s">
        <v>146</v>
      </c>
      <c r="V69" s="20" t="s">
        <v>146</v>
      </c>
      <c r="W69" s="20" t="s">
        <v>146</v>
      </c>
      <c r="X69" s="20" t="s">
        <v>146</v>
      </c>
      <c r="Y69" s="5">
        <v>52</v>
      </c>
      <c r="Z69" s="5">
        <v>52</v>
      </c>
      <c r="AA69" s="5" t="s">
        <v>146</v>
      </c>
      <c r="AB69" s="5">
        <v>46</v>
      </c>
      <c r="AC69" s="4">
        <v>47</v>
      </c>
      <c r="AD69" s="15"/>
      <c r="AE69" s="12"/>
      <c r="AF69" s="12"/>
      <c r="AG69" s="12"/>
      <c r="AH69" s="12"/>
      <c r="AI69" s="12"/>
      <c r="AJ69" s="12"/>
      <c r="AK69" s="12"/>
    </row>
    <row r="70" spans="1:37" x14ac:dyDescent="0.3">
      <c r="A70" s="2" t="s">
        <v>18</v>
      </c>
      <c r="B70" s="20" t="s">
        <v>146</v>
      </c>
      <c r="C70" s="20" t="s">
        <v>146</v>
      </c>
      <c r="D70" s="20" t="s">
        <v>146</v>
      </c>
      <c r="E70" s="20" t="s">
        <v>146</v>
      </c>
      <c r="F70" s="20" t="s">
        <v>146</v>
      </c>
      <c r="G70" s="20" t="s">
        <v>146</v>
      </c>
      <c r="H70" s="20" t="s">
        <v>146</v>
      </c>
      <c r="I70" s="20" t="s">
        <v>146</v>
      </c>
      <c r="J70" s="20" t="s">
        <v>146</v>
      </c>
      <c r="K70" s="20" t="s">
        <v>146</v>
      </c>
      <c r="L70" s="20" t="s">
        <v>146</v>
      </c>
      <c r="M70" s="20" t="s">
        <v>146</v>
      </c>
      <c r="N70" s="20" t="s">
        <v>146</v>
      </c>
      <c r="O70" s="20" t="s">
        <v>146</v>
      </c>
      <c r="P70" s="20" t="s">
        <v>146</v>
      </c>
      <c r="Q70" s="20" t="s">
        <v>146</v>
      </c>
      <c r="R70" s="20" t="s">
        <v>146</v>
      </c>
      <c r="S70" s="20" t="s">
        <v>146</v>
      </c>
      <c r="T70" s="20" t="s">
        <v>146</v>
      </c>
      <c r="U70" s="20" t="s">
        <v>146</v>
      </c>
      <c r="V70" s="20" t="s">
        <v>146</v>
      </c>
      <c r="W70" s="20" t="s">
        <v>146</v>
      </c>
      <c r="X70" s="20" t="s">
        <v>146</v>
      </c>
      <c r="Y70" s="5">
        <v>53</v>
      </c>
      <c r="Z70" s="5">
        <v>53</v>
      </c>
      <c r="AA70" s="5" t="s">
        <v>146</v>
      </c>
      <c r="AB70" s="5">
        <v>46</v>
      </c>
      <c r="AC70" s="4">
        <v>49</v>
      </c>
      <c r="AD70" s="15"/>
    </row>
    <row r="71" spans="1:37" x14ac:dyDescent="0.3">
      <c r="A71" s="2" t="s">
        <v>19</v>
      </c>
      <c r="B71" s="20" t="s">
        <v>146</v>
      </c>
      <c r="C71" s="20" t="s">
        <v>146</v>
      </c>
      <c r="D71" s="20" t="s">
        <v>146</v>
      </c>
      <c r="E71" s="20" t="s">
        <v>146</v>
      </c>
      <c r="F71" s="20" t="s">
        <v>146</v>
      </c>
      <c r="G71" s="20" t="s">
        <v>146</v>
      </c>
      <c r="H71" s="20" t="s">
        <v>146</v>
      </c>
      <c r="I71" s="20" t="s">
        <v>146</v>
      </c>
      <c r="J71" s="20" t="s">
        <v>146</v>
      </c>
      <c r="K71" s="20" t="s">
        <v>146</v>
      </c>
      <c r="L71" s="20" t="s">
        <v>146</v>
      </c>
      <c r="M71" s="20" t="s">
        <v>146</v>
      </c>
      <c r="N71" s="20" t="s">
        <v>146</v>
      </c>
      <c r="O71" s="20" t="s">
        <v>146</v>
      </c>
      <c r="P71" s="20" t="s">
        <v>146</v>
      </c>
      <c r="Q71" s="20" t="s">
        <v>146</v>
      </c>
      <c r="R71" s="20" t="s">
        <v>146</v>
      </c>
      <c r="S71" s="20" t="s">
        <v>146</v>
      </c>
      <c r="T71" s="20" t="s">
        <v>146</v>
      </c>
      <c r="U71" s="20" t="s">
        <v>146</v>
      </c>
      <c r="V71" s="20" t="s">
        <v>146</v>
      </c>
      <c r="W71" s="20" t="s">
        <v>146</v>
      </c>
      <c r="X71" s="20" t="s">
        <v>146</v>
      </c>
      <c r="Y71" s="5">
        <v>64</v>
      </c>
      <c r="Z71" s="5">
        <v>63</v>
      </c>
      <c r="AA71" s="5" t="s">
        <v>146</v>
      </c>
      <c r="AB71" s="5">
        <v>60</v>
      </c>
      <c r="AC71" s="4">
        <v>60</v>
      </c>
      <c r="AD71" s="15"/>
    </row>
    <row r="72" spans="1:37" x14ac:dyDescent="0.3">
      <c r="A72" s="2" t="s">
        <v>107</v>
      </c>
      <c r="B72" s="20" t="s">
        <v>146</v>
      </c>
      <c r="C72" s="20" t="s">
        <v>146</v>
      </c>
      <c r="D72" s="20" t="s">
        <v>146</v>
      </c>
      <c r="E72" s="20" t="s">
        <v>146</v>
      </c>
      <c r="F72" s="20" t="s">
        <v>146</v>
      </c>
      <c r="G72" s="20" t="s">
        <v>146</v>
      </c>
      <c r="H72" s="20" t="s">
        <v>146</v>
      </c>
      <c r="I72" s="20" t="s">
        <v>146</v>
      </c>
      <c r="J72" s="20" t="s">
        <v>146</v>
      </c>
      <c r="K72" s="20" t="s">
        <v>146</v>
      </c>
      <c r="L72" s="20" t="s">
        <v>146</v>
      </c>
      <c r="M72" s="20" t="s">
        <v>146</v>
      </c>
      <c r="N72" s="20" t="s">
        <v>146</v>
      </c>
      <c r="O72" s="20" t="s">
        <v>146</v>
      </c>
      <c r="P72" s="20" t="s">
        <v>146</v>
      </c>
      <c r="Q72" s="20" t="s">
        <v>146</v>
      </c>
      <c r="R72" s="20" t="s">
        <v>146</v>
      </c>
      <c r="S72" s="20" t="s">
        <v>146</v>
      </c>
      <c r="T72" s="20" t="s">
        <v>146</v>
      </c>
      <c r="U72" s="20" t="s">
        <v>146</v>
      </c>
      <c r="V72" s="20" t="s">
        <v>146</v>
      </c>
      <c r="W72" s="20" t="s">
        <v>146</v>
      </c>
      <c r="X72" s="20" t="s">
        <v>146</v>
      </c>
      <c r="Y72" s="5">
        <v>65</v>
      </c>
      <c r="Z72" s="5">
        <v>69</v>
      </c>
      <c r="AA72" s="5" t="s">
        <v>146</v>
      </c>
      <c r="AB72" s="5">
        <v>46</v>
      </c>
      <c r="AC72" s="4">
        <v>60</v>
      </c>
      <c r="AD72" s="15"/>
    </row>
    <row r="73" spans="1:37" x14ac:dyDescent="0.3">
      <c r="A73" s="2" t="s">
        <v>108</v>
      </c>
      <c r="B73" s="20" t="s">
        <v>146</v>
      </c>
      <c r="C73" s="20" t="s">
        <v>146</v>
      </c>
      <c r="D73" s="20" t="s">
        <v>146</v>
      </c>
      <c r="E73" s="20" t="s">
        <v>146</v>
      </c>
      <c r="F73" s="20" t="s">
        <v>146</v>
      </c>
      <c r="G73" s="20" t="s">
        <v>146</v>
      </c>
      <c r="H73" s="20" t="s">
        <v>146</v>
      </c>
      <c r="I73" s="20" t="s">
        <v>146</v>
      </c>
      <c r="J73" s="20" t="s">
        <v>146</v>
      </c>
      <c r="K73" s="20" t="s">
        <v>146</v>
      </c>
      <c r="L73" s="20" t="s">
        <v>146</v>
      </c>
      <c r="M73" s="20" t="s">
        <v>146</v>
      </c>
      <c r="N73" s="20" t="s">
        <v>146</v>
      </c>
      <c r="O73" s="20" t="s">
        <v>146</v>
      </c>
      <c r="P73" s="20" t="s">
        <v>146</v>
      </c>
      <c r="Q73" s="20" t="s">
        <v>146</v>
      </c>
      <c r="R73" s="20" t="s">
        <v>146</v>
      </c>
      <c r="S73" s="20" t="s">
        <v>146</v>
      </c>
      <c r="T73" s="20" t="s">
        <v>146</v>
      </c>
      <c r="U73" s="20" t="s">
        <v>146</v>
      </c>
      <c r="V73" s="20" t="s">
        <v>146</v>
      </c>
      <c r="W73" s="20" t="s">
        <v>146</v>
      </c>
      <c r="X73" s="20" t="s">
        <v>146</v>
      </c>
      <c r="Y73" s="5">
        <v>75</v>
      </c>
      <c r="Z73" s="5">
        <v>71</v>
      </c>
      <c r="AA73" s="5" t="s">
        <v>146</v>
      </c>
      <c r="AB73" s="5">
        <v>68</v>
      </c>
      <c r="AC73" s="4">
        <v>74</v>
      </c>
      <c r="AD73" s="15"/>
    </row>
    <row r="74" spans="1:37" x14ac:dyDescent="0.3">
      <c r="A74" s="2" t="s">
        <v>109</v>
      </c>
      <c r="B74" s="20" t="s">
        <v>146</v>
      </c>
      <c r="C74" s="20" t="s">
        <v>146</v>
      </c>
      <c r="D74" s="20" t="s">
        <v>146</v>
      </c>
      <c r="E74" s="20" t="s">
        <v>146</v>
      </c>
      <c r="F74" s="20" t="s">
        <v>146</v>
      </c>
      <c r="G74" s="20" t="s">
        <v>146</v>
      </c>
      <c r="H74" s="20" t="s">
        <v>146</v>
      </c>
      <c r="I74" s="20" t="s">
        <v>146</v>
      </c>
      <c r="J74" s="20" t="s">
        <v>146</v>
      </c>
      <c r="K74" s="20" t="s">
        <v>146</v>
      </c>
      <c r="L74" s="20" t="s">
        <v>146</v>
      </c>
      <c r="M74" s="20" t="s">
        <v>146</v>
      </c>
      <c r="N74" s="20" t="s">
        <v>146</v>
      </c>
      <c r="O74" s="20" t="s">
        <v>146</v>
      </c>
      <c r="P74" s="20" t="s">
        <v>146</v>
      </c>
      <c r="Q74" s="20" t="s">
        <v>146</v>
      </c>
      <c r="R74" s="20" t="s">
        <v>146</v>
      </c>
      <c r="S74" s="20" t="s">
        <v>146</v>
      </c>
      <c r="T74" s="20" t="s">
        <v>146</v>
      </c>
      <c r="U74" s="20" t="s">
        <v>146</v>
      </c>
      <c r="V74" s="20" t="s">
        <v>146</v>
      </c>
      <c r="W74" s="20" t="s">
        <v>146</v>
      </c>
      <c r="X74" s="20" t="s">
        <v>146</v>
      </c>
      <c r="Y74" s="5">
        <v>56.000000000000007</v>
      </c>
      <c r="Z74" s="5">
        <v>48</v>
      </c>
      <c r="AA74" s="5" t="s">
        <v>146</v>
      </c>
      <c r="AB74" s="5">
        <v>51</v>
      </c>
      <c r="AC74" s="4">
        <v>46</v>
      </c>
      <c r="AD74" s="15"/>
    </row>
    <row r="75" spans="1:37" x14ac:dyDescent="0.3">
      <c r="A75" s="2" t="s">
        <v>110</v>
      </c>
      <c r="B75" s="20" t="s">
        <v>146</v>
      </c>
      <c r="C75" s="20" t="s">
        <v>146</v>
      </c>
      <c r="D75" s="20" t="s">
        <v>146</v>
      </c>
      <c r="E75" s="20" t="s">
        <v>146</v>
      </c>
      <c r="F75" s="20" t="s">
        <v>146</v>
      </c>
      <c r="G75" s="20" t="s">
        <v>146</v>
      </c>
      <c r="H75" s="20" t="s">
        <v>146</v>
      </c>
      <c r="I75" s="20" t="s">
        <v>146</v>
      </c>
      <c r="J75" s="20" t="s">
        <v>146</v>
      </c>
      <c r="K75" s="20" t="s">
        <v>146</v>
      </c>
      <c r="L75" s="20" t="s">
        <v>146</v>
      </c>
      <c r="M75" s="20" t="s">
        <v>146</v>
      </c>
      <c r="N75" s="20" t="s">
        <v>146</v>
      </c>
      <c r="O75" s="20" t="s">
        <v>146</v>
      </c>
      <c r="P75" s="20" t="s">
        <v>146</v>
      </c>
      <c r="Q75" s="20" t="s">
        <v>146</v>
      </c>
      <c r="R75" s="20" t="s">
        <v>146</v>
      </c>
      <c r="S75" s="20" t="s">
        <v>146</v>
      </c>
      <c r="T75" s="20" t="s">
        <v>146</v>
      </c>
      <c r="U75" s="20" t="s">
        <v>146</v>
      </c>
      <c r="V75" s="20" t="s">
        <v>146</v>
      </c>
      <c r="W75" s="20" t="s">
        <v>146</v>
      </c>
      <c r="X75" s="20" t="s">
        <v>146</v>
      </c>
      <c r="Y75" s="5">
        <v>62</v>
      </c>
      <c r="Z75" s="5">
        <v>59</v>
      </c>
      <c r="AA75" s="5" t="s">
        <v>146</v>
      </c>
      <c r="AB75" s="5">
        <v>56.000000000000007</v>
      </c>
      <c r="AC75" s="4">
        <v>57.999999999999993</v>
      </c>
      <c r="AD75" s="15"/>
    </row>
    <row r="76" spans="1:37" x14ac:dyDescent="0.3">
      <c r="A76" s="2" t="s">
        <v>20</v>
      </c>
      <c r="B76" s="20" t="s">
        <v>146</v>
      </c>
      <c r="C76" s="20" t="s">
        <v>146</v>
      </c>
      <c r="D76" s="20" t="s">
        <v>146</v>
      </c>
      <c r="E76" s="20" t="s">
        <v>146</v>
      </c>
      <c r="F76" s="20" t="s">
        <v>146</v>
      </c>
      <c r="G76" s="20" t="s">
        <v>146</v>
      </c>
      <c r="H76" s="20" t="s">
        <v>146</v>
      </c>
      <c r="I76" s="20" t="s">
        <v>146</v>
      </c>
      <c r="J76" s="20" t="s">
        <v>146</v>
      </c>
      <c r="K76" s="20" t="s">
        <v>146</v>
      </c>
      <c r="L76" s="20" t="s">
        <v>146</v>
      </c>
      <c r="M76" s="20" t="s">
        <v>146</v>
      </c>
      <c r="N76" s="20" t="s">
        <v>146</v>
      </c>
      <c r="O76" s="20" t="s">
        <v>146</v>
      </c>
      <c r="P76" s="20" t="s">
        <v>146</v>
      </c>
      <c r="Q76" s="20" t="s">
        <v>146</v>
      </c>
      <c r="R76" s="20" t="s">
        <v>146</v>
      </c>
      <c r="S76" s="20" t="s">
        <v>146</v>
      </c>
      <c r="T76" s="20" t="s">
        <v>146</v>
      </c>
      <c r="U76" s="20" t="s">
        <v>146</v>
      </c>
      <c r="V76" s="20" t="s">
        <v>146</v>
      </c>
      <c r="W76" s="20" t="s">
        <v>146</v>
      </c>
      <c r="X76" s="20" t="s">
        <v>146</v>
      </c>
      <c r="Y76" s="5">
        <v>44</v>
      </c>
      <c r="Z76" s="5">
        <v>45</v>
      </c>
      <c r="AA76" s="5" t="s">
        <v>146</v>
      </c>
      <c r="AB76" s="5">
        <v>37</v>
      </c>
      <c r="AC76" s="4">
        <v>39</v>
      </c>
      <c r="AD76" s="15"/>
    </row>
    <row r="77" spans="1:37" x14ac:dyDescent="0.3">
      <c r="A77" s="11" t="s">
        <v>139</v>
      </c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5"/>
      <c r="Z77" s="5"/>
      <c r="AA77" s="5"/>
      <c r="AB77" s="5"/>
      <c r="AC77" s="4"/>
    </row>
    <row r="78" spans="1:37" x14ac:dyDescent="0.3">
      <c r="A78" s="2" t="s">
        <v>120</v>
      </c>
      <c r="B78" s="20" t="s">
        <v>146</v>
      </c>
      <c r="C78" s="20" t="s">
        <v>146</v>
      </c>
      <c r="D78" s="20" t="s">
        <v>146</v>
      </c>
      <c r="E78" s="20" t="s">
        <v>146</v>
      </c>
      <c r="F78" s="20" t="s">
        <v>146</v>
      </c>
      <c r="G78" s="20" t="s">
        <v>146</v>
      </c>
      <c r="H78" s="20" t="s">
        <v>146</v>
      </c>
      <c r="I78" s="20" t="s">
        <v>146</v>
      </c>
      <c r="J78" s="20" t="s">
        <v>146</v>
      </c>
      <c r="K78" s="20" t="s">
        <v>146</v>
      </c>
      <c r="L78" s="20" t="s">
        <v>146</v>
      </c>
      <c r="M78" s="20" t="s">
        <v>146</v>
      </c>
      <c r="N78" s="20" t="s">
        <v>146</v>
      </c>
      <c r="O78" s="20" t="s">
        <v>146</v>
      </c>
      <c r="P78" s="20" t="s">
        <v>146</v>
      </c>
      <c r="Q78" s="20" t="s">
        <v>146</v>
      </c>
      <c r="R78" s="20" t="s">
        <v>146</v>
      </c>
      <c r="S78" s="20" t="s">
        <v>146</v>
      </c>
      <c r="T78" s="20" t="s">
        <v>146</v>
      </c>
      <c r="U78" s="20" t="s">
        <v>146</v>
      </c>
      <c r="V78" s="20" t="s">
        <v>146</v>
      </c>
      <c r="W78" s="20" t="s">
        <v>146</v>
      </c>
      <c r="X78" s="20" t="s">
        <v>146</v>
      </c>
      <c r="Y78" s="5">
        <v>27</v>
      </c>
      <c r="Z78" s="5">
        <v>28.000000000000004</v>
      </c>
      <c r="AA78" s="5" t="s">
        <v>146</v>
      </c>
      <c r="AB78" s="5">
        <v>23</v>
      </c>
      <c r="AC78" s="4">
        <v>25</v>
      </c>
      <c r="AD78" s="15"/>
      <c r="AE78" s="12"/>
      <c r="AF78" s="12"/>
      <c r="AG78" s="12"/>
      <c r="AH78" s="12"/>
    </row>
    <row r="79" spans="1:37" x14ac:dyDescent="0.3">
      <c r="A79" s="2" t="s">
        <v>119</v>
      </c>
      <c r="B79" s="20" t="s">
        <v>146</v>
      </c>
      <c r="C79" s="20" t="s">
        <v>146</v>
      </c>
      <c r="D79" s="20" t="s">
        <v>146</v>
      </c>
      <c r="E79" s="20" t="s">
        <v>146</v>
      </c>
      <c r="F79" s="20" t="s">
        <v>146</v>
      </c>
      <c r="G79" s="20" t="s">
        <v>146</v>
      </c>
      <c r="H79" s="20" t="s">
        <v>146</v>
      </c>
      <c r="I79" s="20" t="s">
        <v>146</v>
      </c>
      <c r="J79" s="20" t="s">
        <v>146</v>
      </c>
      <c r="K79" s="20" t="s">
        <v>146</v>
      </c>
      <c r="L79" s="20" t="s">
        <v>146</v>
      </c>
      <c r="M79" s="20" t="s">
        <v>146</v>
      </c>
      <c r="N79" s="20" t="s">
        <v>146</v>
      </c>
      <c r="O79" s="20" t="s">
        <v>146</v>
      </c>
      <c r="P79" s="20" t="s">
        <v>146</v>
      </c>
      <c r="Q79" s="20" t="s">
        <v>146</v>
      </c>
      <c r="R79" s="20" t="s">
        <v>146</v>
      </c>
      <c r="S79" s="20" t="s">
        <v>146</v>
      </c>
      <c r="T79" s="20" t="s">
        <v>146</v>
      </c>
      <c r="U79" s="20" t="s">
        <v>146</v>
      </c>
      <c r="V79" s="20" t="s">
        <v>146</v>
      </c>
      <c r="W79" s="20" t="s">
        <v>146</v>
      </c>
      <c r="X79" s="20" t="s">
        <v>146</v>
      </c>
      <c r="Y79" s="5">
        <v>22</v>
      </c>
      <c r="Z79" s="5">
        <v>22</v>
      </c>
      <c r="AA79" s="5" t="s">
        <v>146</v>
      </c>
      <c r="AB79" s="5">
        <v>20</v>
      </c>
      <c r="AC79" s="4">
        <v>23</v>
      </c>
      <c r="AD79" s="15"/>
    </row>
    <row r="80" spans="1:37" x14ac:dyDescent="0.3">
      <c r="A80" s="2" t="s">
        <v>15</v>
      </c>
      <c r="B80" s="20" t="s">
        <v>146</v>
      </c>
      <c r="C80" s="20" t="s">
        <v>146</v>
      </c>
      <c r="D80" s="20" t="s">
        <v>146</v>
      </c>
      <c r="E80" s="20" t="s">
        <v>146</v>
      </c>
      <c r="F80" s="20" t="s">
        <v>146</v>
      </c>
      <c r="G80" s="20" t="s">
        <v>146</v>
      </c>
      <c r="H80" s="20" t="s">
        <v>146</v>
      </c>
      <c r="I80" s="20" t="s">
        <v>146</v>
      </c>
      <c r="J80" s="20" t="s">
        <v>146</v>
      </c>
      <c r="K80" s="20" t="s">
        <v>146</v>
      </c>
      <c r="L80" s="20" t="s">
        <v>146</v>
      </c>
      <c r="M80" s="20" t="s">
        <v>146</v>
      </c>
      <c r="N80" s="20" t="s">
        <v>146</v>
      </c>
      <c r="O80" s="20" t="s">
        <v>146</v>
      </c>
      <c r="P80" s="20" t="s">
        <v>146</v>
      </c>
      <c r="Q80" s="20" t="s">
        <v>146</v>
      </c>
      <c r="R80" s="20" t="s">
        <v>146</v>
      </c>
      <c r="S80" s="20" t="s">
        <v>146</v>
      </c>
      <c r="T80" s="20" t="s">
        <v>146</v>
      </c>
      <c r="U80" s="20" t="s">
        <v>146</v>
      </c>
      <c r="V80" s="20" t="s">
        <v>146</v>
      </c>
      <c r="W80" s="20" t="s">
        <v>146</v>
      </c>
      <c r="X80" s="20" t="s">
        <v>146</v>
      </c>
      <c r="Y80" s="5">
        <v>12</v>
      </c>
      <c r="Z80" s="5">
        <v>11</v>
      </c>
      <c r="AA80" s="5" t="s">
        <v>146</v>
      </c>
      <c r="AB80" s="5">
        <v>6</v>
      </c>
      <c r="AC80" s="4"/>
      <c r="AD80" s="15"/>
    </row>
    <row r="81" spans="1:37" x14ac:dyDescent="0.3">
      <c r="A81" s="2" t="s">
        <v>16</v>
      </c>
      <c r="B81" s="20" t="s">
        <v>146</v>
      </c>
      <c r="C81" s="20" t="s">
        <v>146</v>
      </c>
      <c r="D81" s="20" t="s">
        <v>146</v>
      </c>
      <c r="E81" s="20" t="s">
        <v>146</v>
      </c>
      <c r="F81" s="20" t="s">
        <v>146</v>
      </c>
      <c r="G81" s="20" t="s">
        <v>146</v>
      </c>
      <c r="H81" s="20" t="s">
        <v>146</v>
      </c>
      <c r="I81" s="20" t="s">
        <v>146</v>
      </c>
      <c r="J81" s="20" t="s">
        <v>146</v>
      </c>
      <c r="K81" s="20" t="s">
        <v>146</v>
      </c>
      <c r="L81" s="20" t="s">
        <v>146</v>
      </c>
      <c r="M81" s="20" t="s">
        <v>146</v>
      </c>
      <c r="N81" s="20" t="s">
        <v>146</v>
      </c>
      <c r="O81" s="20" t="s">
        <v>146</v>
      </c>
      <c r="P81" s="20" t="s">
        <v>146</v>
      </c>
      <c r="Q81" s="20" t="s">
        <v>146</v>
      </c>
      <c r="R81" s="20" t="s">
        <v>146</v>
      </c>
      <c r="S81" s="20" t="s">
        <v>146</v>
      </c>
      <c r="T81" s="20" t="s">
        <v>146</v>
      </c>
      <c r="U81" s="20" t="s">
        <v>146</v>
      </c>
      <c r="V81" s="20" t="s">
        <v>146</v>
      </c>
      <c r="W81" s="20" t="s">
        <v>146</v>
      </c>
      <c r="X81" s="20" t="s">
        <v>146</v>
      </c>
      <c r="Y81" s="5">
        <v>30</v>
      </c>
      <c r="Z81" s="5">
        <v>33</v>
      </c>
      <c r="AA81" s="5" t="s">
        <v>146</v>
      </c>
      <c r="AB81" s="5">
        <v>23</v>
      </c>
      <c r="AC81" s="4">
        <v>21</v>
      </c>
      <c r="AD81" s="15"/>
    </row>
    <row r="82" spans="1:37" x14ac:dyDescent="0.3">
      <c r="A82" s="2" t="s">
        <v>81</v>
      </c>
      <c r="B82" s="20" t="s">
        <v>146</v>
      </c>
      <c r="C82" s="20" t="s">
        <v>146</v>
      </c>
      <c r="D82" s="20" t="s">
        <v>146</v>
      </c>
      <c r="E82" s="20" t="s">
        <v>146</v>
      </c>
      <c r="F82" s="20" t="s">
        <v>146</v>
      </c>
      <c r="G82" s="20" t="s">
        <v>146</v>
      </c>
      <c r="H82" s="20" t="s">
        <v>146</v>
      </c>
      <c r="I82" s="20" t="s">
        <v>146</v>
      </c>
      <c r="J82" s="20" t="s">
        <v>146</v>
      </c>
      <c r="K82" s="20" t="s">
        <v>146</v>
      </c>
      <c r="L82" s="20" t="s">
        <v>146</v>
      </c>
      <c r="M82" s="20" t="s">
        <v>146</v>
      </c>
      <c r="N82" s="20" t="s">
        <v>146</v>
      </c>
      <c r="O82" s="20" t="s">
        <v>146</v>
      </c>
      <c r="P82" s="20" t="s">
        <v>146</v>
      </c>
      <c r="Q82" s="20" t="s">
        <v>146</v>
      </c>
      <c r="R82" s="20" t="s">
        <v>146</v>
      </c>
      <c r="S82" s="20" t="s">
        <v>146</v>
      </c>
      <c r="T82" s="20" t="s">
        <v>146</v>
      </c>
      <c r="U82" s="20" t="s">
        <v>146</v>
      </c>
      <c r="V82" s="20" t="s">
        <v>146</v>
      </c>
      <c r="W82" s="20" t="s">
        <v>146</v>
      </c>
      <c r="X82" s="20" t="s">
        <v>146</v>
      </c>
      <c r="Y82" s="5">
        <v>28.999999999999996</v>
      </c>
      <c r="Z82" s="5">
        <v>31</v>
      </c>
      <c r="AA82" s="5" t="s">
        <v>146</v>
      </c>
      <c r="AB82" s="5">
        <v>31</v>
      </c>
      <c r="AC82" s="4">
        <v>28.999999999999996</v>
      </c>
      <c r="AD82" s="15"/>
    </row>
    <row r="83" spans="1:37" x14ac:dyDescent="0.3">
      <c r="A83" s="2" t="s">
        <v>135</v>
      </c>
      <c r="B83" s="20" t="s">
        <v>146</v>
      </c>
      <c r="C83" s="20" t="s">
        <v>146</v>
      </c>
      <c r="D83" s="20" t="s">
        <v>146</v>
      </c>
      <c r="E83" s="20" t="s">
        <v>146</v>
      </c>
      <c r="F83" s="20" t="s">
        <v>146</v>
      </c>
      <c r="G83" s="20" t="s">
        <v>146</v>
      </c>
      <c r="H83" s="20" t="s">
        <v>146</v>
      </c>
      <c r="I83" s="20" t="s">
        <v>146</v>
      </c>
      <c r="J83" s="20" t="s">
        <v>146</v>
      </c>
      <c r="K83" s="20" t="s">
        <v>146</v>
      </c>
      <c r="L83" s="20" t="s">
        <v>146</v>
      </c>
      <c r="M83" s="20" t="s">
        <v>146</v>
      </c>
      <c r="N83" s="20" t="s">
        <v>146</v>
      </c>
      <c r="O83" s="20" t="s">
        <v>146</v>
      </c>
      <c r="P83" s="20" t="s">
        <v>146</v>
      </c>
      <c r="Q83" s="20" t="s">
        <v>146</v>
      </c>
      <c r="R83" s="20" t="s">
        <v>146</v>
      </c>
      <c r="S83" s="20" t="s">
        <v>146</v>
      </c>
      <c r="T83" s="20" t="s">
        <v>146</v>
      </c>
      <c r="U83" s="20" t="s">
        <v>146</v>
      </c>
      <c r="V83" s="20" t="s">
        <v>146</v>
      </c>
      <c r="W83" s="20" t="s">
        <v>146</v>
      </c>
      <c r="X83" s="20" t="s">
        <v>146</v>
      </c>
      <c r="Y83" s="5">
        <v>45</v>
      </c>
      <c r="Z83" s="5">
        <v>45</v>
      </c>
      <c r="AA83" s="5" t="s">
        <v>146</v>
      </c>
      <c r="AB83" s="5">
        <v>43</v>
      </c>
      <c r="AC83" s="4">
        <v>39</v>
      </c>
      <c r="AD83" s="15"/>
    </row>
    <row r="84" spans="1:37" x14ac:dyDescent="0.3">
      <c r="A84" s="2" t="s">
        <v>17</v>
      </c>
      <c r="B84" s="20" t="s">
        <v>146</v>
      </c>
      <c r="C84" s="20" t="s">
        <v>146</v>
      </c>
      <c r="D84" s="20" t="s">
        <v>146</v>
      </c>
      <c r="E84" s="20" t="s">
        <v>146</v>
      </c>
      <c r="F84" s="20" t="s">
        <v>146</v>
      </c>
      <c r="G84" s="20" t="s">
        <v>146</v>
      </c>
      <c r="H84" s="20" t="s">
        <v>146</v>
      </c>
      <c r="I84" s="20" t="s">
        <v>146</v>
      </c>
      <c r="J84" s="20" t="s">
        <v>146</v>
      </c>
      <c r="K84" s="20" t="s">
        <v>146</v>
      </c>
      <c r="L84" s="20" t="s">
        <v>146</v>
      </c>
      <c r="M84" s="20" t="s">
        <v>146</v>
      </c>
      <c r="N84" s="20" t="s">
        <v>146</v>
      </c>
      <c r="O84" s="20" t="s">
        <v>146</v>
      </c>
      <c r="P84" s="20" t="s">
        <v>146</v>
      </c>
      <c r="Q84" s="20" t="s">
        <v>146</v>
      </c>
      <c r="R84" s="20" t="s">
        <v>146</v>
      </c>
      <c r="S84" s="20" t="s">
        <v>146</v>
      </c>
      <c r="T84" s="20" t="s">
        <v>146</v>
      </c>
      <c r="U84" s="20" t="s">
        <v>146</v>
      </c>
      <c r="V84" s="20" t="s">
        <v>146</v>
      </c>
      <c r="W84" s="20" t="s">
        <v>146</v>
      </c>
      <c r="X84" s="20" t="s">
        <v>146</v>
      </c>
      <c r="Y84" s="5">
        <v>21</v>
      </c>
      <c r="Z84" s="5">
        <v>22</v>
      </c>
      <c r="AA84" s="5" t="s">
        <v>146</v>
      </c>
      <c r="AB84" s="5">
        <v>18</v>
      </c>
      <c r="AC84" s="4">
        <v>19</v>
      </c>
      <c r="AD84" s="15"/>
      <c r="AE84" s="12"/>
      <c r="AF84" s="12"/>
      <c r="AG84" s="12"/>
      <c r="AH84" s="12"/>
      <c r="AI84" s="12"/>
      <c r="AJ84" s="12"/>
      <c r="AK84" s="12"/>
    </row>
    <row r="85" spans="1:37" x14ac:dyDescent="0.3">
      <c r="A85" s="2" t="s">
        <v>18</v>
      </c>
      <c r="B85" s="20" t="s">
        <v>146</v>
      </c>
      <c r="C85" s="20" t="s">
        <v>146</v>
      </c>
      <c r="D85" s="20" t="s">
        <v>146</v>
      </c>
      <c r="E85" s="20" t="s">
        <v>146</v>
      </c>
      <c r="F85" s="20" t="s">
        <v>146</v>
      </c>
      <c r="G85" s="20" t="s">
        <v>146</v>
      </c>
      <c r="H85" s="20" t="s">
        <v>146</v>
      </c>
      <c r="I85" s="20" t="s">
        <v>146</v>
      </c>
      <c r="J85" s="20" t="s">
        <v>146</v>
      </c>
      <c r="K85" s="20" t="s">
        <v>146</v>
      </c>
      <c r="L85" s="20" t="s">
        <v>146</v>
      </c>
      <c r="M85" s="20" t="s">
        <v>146</v>
      </c>
      <c r="N85" s="20" t="s">
        <v>146</v>
      </c>
      <c r="O85" s="20" t="s">
        <v>146</v>
      </c>
      <c r="P85" s="20" t="s">
        <v>146</v>
      </c>
      <c r="Q85" s="20" t="s">
        <v>146</v>
      </c>
      <c r="R85" s="20" t="s">
        <v>146</v>
      </c>
      <c r="S85" s="20" t="s">
        <v>146</v>
      </c>
      <c r="T85" s="20" t="s">
        <v>146</v>
      </c>
      <c r="U85" s="20" t="s">
        <v>146</v>
      </c>
      <c r="V85" s="20" t="s">
        <v>146</v>
      </c>
      <c r="W85" s="20" t="s">
        <v>146</v>
      </c>
      <c r="X85" s="20" t="s">
        <v>146</v>
      </c>
      <c r="Y85" s="5">
        <v>22</v>
      </c>
      <c r="Z85" s="5">
        <v>23</v>
      </c>
      <c r="AA85" s="5" t="s">
        <v>146</v>
      </c>
      <c r="AB85" s="5">
        <v>20</v>
      </c>
      <c r="AC85" s="4">
        <v>22</v>
      </c>
      <c r="AD85" s="15"/>
    </row>
    <row r="86" spans="1:37" x14ac:dyDescent="0.3">
      <c r="A86" s="2" t="s">
        <v>19</v>
      </c>
      <c r="B86" s="20" t="s">
        <v>146</v>
      </c>
      <c r="C86" s="20" t="s">
        <v>146</v>
      </c>
      <c r="D86" s="20" t="s">
        <v>146</v>
      </c>
      <c r="E86" s="20" t="s">
        <v>146</v>
      </c>
      <c r="F86" s="20" t="s">
        <v>146</v>
      </c>
      <c r="G86" s="20" t="s">
        <v>146</v>
      </c>
      <c r="H86" s="20" t="s">
        <v>146</v>
      </c>
      <c r="I86" s="20" t="s">
        <v>146</v>
      </c>
      <c r="J86" s="20" t="s">
        <v>146</v>
      </c>
      <c r="K86" s="20" t="s">
        <v>146</v>
      </c>
      <c r="L86" s="20" t="s">
        <v>146</v>
      </c>
      <c r="M86" s="20" t="s">
        <v>146</v>
      </c>
      <c r="N86" s="20" t="s">
        <v>146</v>
      </c>
      <c r="O86" s="20" t="s">
        <v>146</v>
      </c>
      <c r="P86" s="20" t="s">
        <v>146</v>
      </c>
      <c r="Q86" s="20" t="s">
        <v>146</v>
      </c>
      <c r="R86" s="20" t="s">
        <v>146</v>
      </c>
      <c r="S86" s="20" t="s">
        <v>146</v>
      </c>
      <c r="T86" s="20" t="s">
        <v>146</v>
      </c>
      <c r="U86" s="20" t="s">
        <v>146</v>
      </c>
      <c r="V86" s="20" t="s">
        <v>146</v>
      </c>
      <c r="W86" s="20" t="s">
        <v>146</v>
      </c>
      <c r="X86" s="20" t="s">
        <v>146</v>
      </c>
      <c r="Y86" s="5">
        <v>33</v>
      </c>
      <c r="Z86" s="5">
        <v>34</v>
      </c>
      <c r="AA86" s="5" t="s">
        <v>146</v>
      </c>
      <c r="AB86" s="5">
        <v>28.999999999999996</v>
      </c>
      <c r="AC86" s="4">
        <v>31</v>
      </c>
      <c r="AD86" s="15"/>
    </row>
    <row r="87" spans="1:37" x14ac:dyDescent="0.3">
      <c r="A87" s="2" t="s">
        <v>107</v>
      </c>
      <c r="B87" s="20" t="s">
        <v>146</v>
      </c>
      <c r="C87" s="20" t="s">
        <v>146</v>
      </c>
      <c r="D87" s="20" t="s">
        <v>146</v>
      </c>
      <c r="E87" s="20" t="s">
        <v>146</v>
      </c>
      <c r="F87" s="20" t="s">
        <v>146</v>
      </c>
      <c r="G87" s="20" t="s">
        <v>146</v>
      </c>
      <c r="H87" s="20" t="s">
        <v>146</v>
      </c>
      <c r="I87" s="20" t="s">
        <v>146</v>
      </c>
      <c r="J87" s="20" t="s">
        <v>146</v>
      </c>
      <c r="K87" s="20" t="s">
        <v>146</v>
      </c>
      <c r="L87" s="20" t="s">
        <v>146</v>
      </c>
      <c r="M87" s="20" t="s">
        <v>146</v>
      </c>
      <c r="N87" s="20" t="s">
        <v>146</v>
      </c>
      <c r="O87" s="20" t="s">
        <v>146</v>
      </c>
      <c r="P87" s="20" t="s">
        <v>146</v>
      </c>
      <c r="Q87" s="20" t="s">
        <v>146</v>
      </c>
      <c r="R87" s="20" t="s">
        <v>146</v>
      </c>
      <c r="S87" s="20" t="s">
        <v>146</v>
      </c>
      <c r="T87" s="20" t="s">
        <v>146</v>
      </c>
      <c r="U87" s="20" t="s">
        <v>146</v>
      </c>
      <c r="V87" s="20" t="s">
        <v>146</v>
      </c>
      <c r="W87" s="20" t="s">
        <v>146</v>
      </c>
      <c r="X87" s="20" t="s">
        <v>146</v>
      </c>
      <c r="Y87" s="5">
        <v>31</v>
      </c>
      <c r="Z87" s="5">
        <v>42</v>
      </c>
      <c r="AA87" s="5" t="s">
        <v>146</v>
      </c>
      <c r="AB87" s="5">
        <v>26</v>
      </c>
      <c r="AC87" s="4">
        <v>31</v>
      </c>
      <c r="AD87" s="15"/>
    </row>
    <row r="88" spans="1:37" x14ac:dyDescent="0.3">
      <c r="A88" s="2" t="s">
        <v>108</v>
      </c>
      <c r="B88" s="20" t="s">
        <v>146</v>
      </c>
      <c r="C88" s="20" t="s">
        <v>146</v>
      </c>
      <c r="D88" s="20" t="s">
        <v>146</v>
      </c>
      <c r="E88" s="20" t="s">
        <v>146</v>
      </c>
      <c r="F88" s="20" t="s">
        <v>146</v>
      </c>
      <c r="G88" s="20" t="s">
        <v>146</v>
      </c>
      <c r="H88" s="20" t="s">
        <v>146</v>
      </c>
      <c r="I88" s="20" t="s">
        <v>146</v>
      </c>
      <c r="J88" s="20" t="s">
        <v>146</v>
      </c>
      <c r="K88" s="20" t="s">
        <v>146</v>
      </c>
      <c r="L88" s="20" t="s">
        <v>146</v>
      </c>
      <c r="M88" s="20" t="s">
        <v>146</v>
      </c>
      <c r="N88" s="20" t="s">
        <v>146</v>
      </c>
      <c r="O88" s="20" t="s">
        <v>146</v>
      </c>
      <c r="P88" s="20" t="s">
        <v>146</v>
      </c>
      <c r="Q88" s="20" t="s">
        <v>146</v>
      </c>
      <c r="R88" s="20" t="s">
        <v>146</v>
      </c>
      <c r="S88" s="20" t="s">
        <v>146</v>
      </c>
      <c r="T88" s="20" t="s">
        <v>146</v>
      </c>
      <c r="U88" s="20" t="s">
        <v>146</v>
      </c>
      <c r="V88" s="20" t="s">
        <v>146</v>
      </c>
      <c r="W88" s="20" t="s">
        <v>146</v>
      </c>
      <c r="X88" s="20" t="s">
        <v>146</v>
      </c>
      <c r="Y88" s="5">
        <v>43</v>
      </c>
      <c r="Z88" s="5">
        <v>40</v>
      </c>
      <c r="AA88" s="5" t="s">
        <v>146</v>
      </c>
      <c r="AB88" s="5">
        <v>34</v>
      </c>
      <c r="AC88" s="4">
        <v>39</v>
      </c>
      <c r="AD88" s="15"/>
    </row>
    <row r="89" spans="1:37" x14ac:dyDescent="0.3">
      <c r="A89" s="2" t="s">
        <v>109</v>
      </c>
      <c r="B89" s="20" t="s">
        <v>146</v>
      </c>
      <c r="C89" s="20" t="s">
        <v>146</v>
      </c>
      <c r="D89" s="20" t="s">
        <v>146</v>
      </c>
      <c r="E89" s="20" t="s">
        <v>146</v>
      </c>
      <c r="F89" s="20" t="s">
        <v>146</v>
      </c>
      <c r="G89" s="20" t="s">
        <v>146</v>
      </c>
      <c r="H89" s="20" t="s">
        <v>146</v>
      </c>
      <c r="I89" s="20" t="s">
        <v>146</v>
      </c>
      <c r="J89" s="20" t="s">
        <v>146</v>
      </c>
      <c r="K89" s="20" t="s">
        <v>146</v>
      </c>
      <c r="L89" s="20" t="s">
        <v>146</v>
      </c>
      <c r="M89" s="20" t="s">
        <v>146</v>
      </c>
      <c r="N89" s="20" t="s">
        <v>146</v>
      </c>
      <c r="O89" s="20" t="s">
        <v>146</v>
      </c>
      <c r="P89" s="20" t="s">
        <v>146</v>
      </c>
      <c r="Q89" s="20" t="s">
        <v>146</v>
      </c>
      <c r="R89" s="20" t="s">
        <v>146</v>
      </c>
      <c r="S89" s="20" t="s">
        <v>146</v>
      </c>
      <c r="T89" s="20" t="s">
        <v>146</v>
      </c>
      <c r="U89" s="20" t="s">
        <v>146</v>
      </c>
      <c r="V89" s="20" t="s">
        <v>146</v>
      </c>
      <c r="W89" s="20" t="s">
        <v>146</v>
      </c>
      <c r="X89" s="20" t="s">
        <v>146</v>
      </c>
      <c r="Y89" s="5">
        <v>15</v>
      </c>
      <c r="Z89" s="5">
        <v>20</v>
      </c>
      <c r="AA89" s="5" t="s">
        <v>146</v>
      </c>
      <c r="AB89" s="5">
        <v>16</v>
      </c>
      <c r="AC89" s="4">
        <v>18</v>
      </c>
      <c r="AD89" s="15"/>
    </row>
    <row r="90" spans="1:37" x14ac:dyDescent="0.3">
      <c r="A90" s="2" t="s">
        <v>110</v>
      </c>
      <c r="B90" s="20" t="s">
        <v>146</v>
      </c>
      <c r="C90" s="20" t="s">
        <v>146</v>
      </c>
      <c r="D90" s="20" t="s">
        <v>146</v>
      </c>
      <c r="E90" s="20" t="s">
        <v>146</v>
      </c>
      <c r="F90" s="20" t="s">
        <v>146</v>
      </c>
      <c r="G90" s="20" t="s">
        <v>146</v>
      </c>
      <c r="H90" s="20" t="s">
        <v>146</v>
      </c>
      <c r="I90" s="20" t="s">
        <v>146</v>
      </c>
      <c r="J90" s="20" t="s">
        <v>146</v>
      </c>
      <c r="K90" s="20" t="s">
        <v>146</v>
      </c>
      <c r="L90" s="20" t="s">
        <v>146</v>
      </c>
      <c r="M90" s="20" t="s">
        <v>146</v>
      </c>
      <c r="N90" s="20" t="s">
        <v>146</v>
      </c>
      <c r="O90" s="20" t="s">
        <v>146</v>
      </c>
      <c r="P90" s="20" t="s">
        <v>146</v>
      </c>
      <c r="Q90" s="20" t="s">
        <v>146</v>
      </c>
      <c r="R90" s="20" t="s">
        <v>146</v>
      </c>
      <c r="S90" s="20" t="s">
        <v>146</v>
      </c>
      <c r="T90" s="20" t="s">
        <v>146</v>
      </c>
      <c r="U90" s="20" t="s">
        <v>146</v>
      </c>
      <c r="V90" s="20" t="s">
        <v>146</v>
      </c>
      <c r="W90" s="20" t="s">
        <v>146</v>
      </c>
      <c r="X90" s="20" t="s">
        <v>146</v>
      </c>
      <c r="Y90" s="5">
        <v>31</v>
      </c>
      <c r="Z90" s="5">
        <v>28.999999999999996</v>
      </c>
      <c r="AA90" s="5" t="s">
        <v>146</v>
      </c>
      <c r="AB90" s="5">
        <v>25</v>
      </c>
      <c r="AC90" s="4">
        <v>28.000000000000004</v>
      </c>
      <c r="AD90" s="15"/>
    </row>
    <row r="91" spans="1:37" x14ac:dyDescent="0.3">
      <c r="A91" s="2" t="s">
        <v>20</v>
      </c>
      <c r="B91" s="20" t="s">
        <v>146</v>
      </c>
      <c r="C91" s="20" t="s">
        <v>146</v>
      </c>
      <c r="D91" s="20" t="s">
        <v>146</v>
      </c>
      <c r="E91" s="20" t="s">
        <v>146</v>
      </c>
      <c r="F91" s="20" t="s">
        <v>146</v>
      </c>
      <c r="G91" s="20" t="s">
        <v>146</v>
      </c>
      <c r="H91" s="20" t="s">
        <v>146</v>
      </c>
      <c r="I91" s="20" t="s">
        <v>146</v>
      </c>
      <c r="J91" s="20" t="s">
        <v>146</v>
      </c>
      <c r="K91" s="20" t="s">
        <v>146</v>
      </c>
      <c r="L91" s="20" t="s">
        <v>146</v>
      </c>
      <c r="M91" s="20" t="s">
        <v>146</v>
      </c>
      <c r="N91" s="20" t="s">
        <v>146</v>
      </c>
      <c r="O91" s="20" t="s">
        <v>146</v>
      </c>
      <c r="P91" s="20" t="s">
        <v>146</v>
      </c>
      <c r="Q91" s="20" t="s">
        <v>146</v>
      </c>
      <c r="R91" s="20" t="s">
        <v>146</v>
      </c>
      <c r="S91" s="20" t="s">
        <v>146</v>
      </c>
      <c r="T91" s="20" t="s">
        <v>146</v>
      </c>
      <c r="U91" s="20" t="s">
        <v>146</v>
      </c>
      <c r="V91" s="20" t="s">
        <v>146</v>
      </c>
      <c r="W91" s="20" t="s">
        <v>146</v>
      </c>
      <c r="X91" s="20" t="s">
        <v>146</v>
      </c>
      <c r="Y91" s="5">
        <v>17</v>
      </c>
      <c r="Z91" s="5">
        <v>17</v>
      </c>
      <c r="AA91" s="5" t="s">
        <v>146</v>
      </c>
      <c r="AB91" s="5">
        <v>15</v>
      </c>
      <c r="AC91" s="4">
        <v>15</v>
      </c>
      <c r="AD91" s="15"/>
    </row>
    <row r="92" spans="1:37" x14ac:dyDescent="0.3">
      <c r="A92" s="2" t="s">
        <v>21</v>
      </c>
      <c r="AC92" s="4"/>
    </row>
    <row r="93" spans="1:37" x14ac:dyDescent="0.3">
      <c r="AC93" s="4"/>
    </row>
    <row r="94" spans="1:37" x14ac:dyDescent="0.3">
      <c r="A94" s="2" t="s">
        <v>22</v>
      </c>
      <c r="B94" s="6">
        <v>65.3</v>
      </c>
      <c r="C94" s="2">
        <v>70.900000000000006</v>
      </c>
      <c r="D94" s="2">
        <v>70.7</v>
      </c>
      <c r="E94" s="2">
        <v>68.2</v>
      </c>
      <c r="F94" s="2">
        <v>57.7</v>
      </c>
      <c r="G94" s="2">
        <v>54.6</v>
      </c>
      <c r="H94" s="2">
        <v>61.5</v>
      </c>
      <c r="I94" s="2">
        <v>62.4</v>
      </c>
      <c r="J94" s="2">
        <v>60.3</v>
      </c>
      <c r="K94" s="2">
        <v>59.9</v>
      </c>
      <c r="L94" s="2">
        <v>60.2</v>
      </c>
      <c r="M94" s="2">
        <v>66.2</v>
      </c>
      <c r="N94" s="2">
        <v>64.3</v>
      </c>
      <c r="O94" s="2">
        <v>63</v>
      </c>
      <c r="P94" s="2">
        <v>58</v>
      </c>
      <c r="Q94" s="2">
        <v>57.8</v>
      </c>
      <c r="R94" s="2">
        <v>62.5</v>
      </c>
      <c r="S94" s="2">
        <v>75.3</v>
      </c>
      <c r="T94" s="2">
        <v>68.7</v>
      </c>
      <c r="U94" s="2">
        <v>61.3</v>
      </c>
      <c r="V94" s="2">
        <v>67.099999999999994</v>
      </c>
      <c r="W94" s="2">
        <v>66.3</v>
      </c>
      <c r="X94" s="2">
        <v>67.900000000000006</v>
      </c>
      <c r="Y94" s="2">
        <v>92.5</v>
      </c>
      <c r="Z94" s="2">
        <v>94.3</v>
      </c>
      <c r="AA94" s="2">
        <v>92.5</v>
      </c>
      <c r="AB94" s="2">
        <v>94.5</v>
      </c>
      <c r="AC94" s="4">
        <v>88.8</v>
      </c>
    </row>
    <row r="95" spans="1:37" x14ac:dyDescent="0.3">
      <c r="A95" s="2" t="s">
        <v>23</v>
      </c>
      <c r="B95" s="6">
        <v>15.9</v>
      </c>
      <c r="C95" s="2">
        <v>17.5</v>
      </c>
      <c r="D95" s="2">
        <v>27</v>
      </c>
      <c r="E95" s="2">
        <v>33.9</v>
      </c>
      <c r="F95" s="2">
        <v>25.7</v>
      </c>
      <c r="G95" s="2">
        <v>34.5</v>
      </c>
      <c r="H95" s="2">
        <v>25</v>
      </c>
      <c r="I95" s="2">
        <v>27.9</v>
      </c>
      <c r="J95" s="2">
        <v>28.7</v>
      </c>
      <c r="K95" s="2">
        <v>29.1</v>
      </c>
      <c r="L95" s="2">
        <v>31.4</v>
      </c>
      <c r="M95" s="2">
        <v>30.9</v>
      </c>
      <c r="N95" s="2">
        <v>33.1</v>
      </c>
      <c r="O95" s="2">
        <v>26.7</v>
      </c>
      <c r="P95" s="2">
        <v>29</v>
      </c>
      <c r="Q95" s="2">
        <v>28.3</v>
      </c>
      <c r="R95" s="2">
        <v>29.6</v>
      </c>
      <c r="S95" s="2">
        <v>26.4</v>
      </c>
      <c r="T95" s="2">
        <v>29.6</v>
      </c>
      <c r="U95" s="2">
        <v>32</v>
      </c>
      <c r="V95" s="2">
        <v>26.9</v>
      </c>
      <c r="W95" s="2">
        <v>29.7</v>
      </c>
      <c r="X95" s="2">
        <v>29</v>
      </c>
      <c r="Y95" s="2">
        <v>20</v>
      </c>
      <c r="Z95" s="2">
        <v>42.9</v>
      </c>
      <c r="AA95" s="2">
        <v>39.900000000000006</v>
      </c>
      <c r="AB95" s="2">
        <v>44.4</v>
      </c>
      <c r="AC95" s="4">
        <v>38.9</v>
      </c>
    </row>
    <row r="96" spans="1:37" x14ac:dyDescent="0.3">
      <c r="A96" s="2" t="s">
        <v>24</v>
      </c>
      <c r="B96" s="6">
        <v>892</v>
      </c>
      <c r="C96" s="2">
        <v>906</v>
      </c>
      <c r="D96" s="3">
        <v>1019</v>
      </c>
      <c r="E96" s="3">
        <v>1008</v>
      </c>
      <c r="F96" s="3">
        <v>992</v>
      </c>
      <c r="G96" s="3">
        <v>1032</v>
      </c>
      <c r="H96" s="3">
        <v>991</v>
      </c>
      <c r="I96" s="3">
        <v>995</v>
      </c>
      <c r="J96" s="3">
        <v>991</v>
      </c>
      <c r="K96" s="3">
        <v>1005</v>
      </c>
      <c r="L96" s="3">
        <v>1008</v>
      </c>
      <c r="M96" s="3">
        <v>1022</v>
      </c>
      <c r="N96" s="3">
        <v>1022</v>
      </c>
      <c r="O96" s="3">
        <v>999</v>
      </c>
      <c r="P96" s="3">
        <v>1011</v>
      </c>
      <c r="Q96" s="3">
        <v>1007</v>
      </c>
      <c r="R96" s="3">
        <v>1008</v>
      </c>
      <c r="S96" s="3">
        <v>989</v>
      </c>
      <c r="T96" s="3">
        <v>1462</v>
      </c>
      <c r="U96" s="3">
        <v>1479</v>
      </c>
      <c r="V96" s="3">
        <v>1462</v>
      </c>
      <c r="W96" s="3">
        <v>1478</v>
      </c>
      <c r="X96" s="3">
        <v>1459</v>
      </c>
      <c r="Y96" s="3">
        <v>1023</v>
      </c>
      <c r="Z96" s="3">
        <v>1047</v>
      </c>
      <c r="AA96" s="3">
        <v>1036</v>
      </c>
      <c r="AB96" s="3">
        <v>1044</v>
      </c>
      <c r="AC96" s="4">
        <v>1020</v>
      </c>
    </row>
    <row r="97" spans="1:29" x14ac:dyDescent="0.3">
      <c r="A97" s="2" t="s">
        <v>25</v>
      </c>
      <c r="B97" s="6">
        <v>20.5</v>
      </c>
      <c r="C97" s="2">
        <v>20.2</v>
      </c>
      <c r="D97" s="2">
        <v>20.5</v>
      </c>
      <c r="E97" s="2">
        <v>21</v>
      </c>
      <c r="F97" s="2">
        <v>21.5</v>
      </c>
      <c r="G97" s="2">
        <v>21.7</v>
      </c>
      <c r="H97" s="2">
        <v>21.1</v>
      </c>
      <c r="I97" s="2">
        <v>21</v>
      </c>
      <c r="J97" s="2">
        <v>20.7</v>
      </c>
      <c r="K97" s="2">
        <v>21.6</v>
      </c>
      <c r="L97" s="2">
        <v>20.3</v>
      </c>
      <c r="M97" s="2">
        <v>21.4</v>
      </c>
      <c r="N97" s="2">
        <v>21.6</v>
      </c>
      <c r="O97" s="2">
        <v>21</v>
      </c>
      <c r="P97" s="2">
        <v>21.7</v>
      </c>
      <c r="Q97" s="2">
        <v>21.9</v>
      </c>
      <c r="R97" s="2">
        <v>22.1</v>
      </c>
      <c r="S97" s="2">
        <v>22.8</v>
      </c>
      <c r="T97" s="2">
        <v>22</v>
      </c>
      <c r="U97" s="2">
        <v>22.2</v>
      </c>
      <c r="V97" s="2">
        <v>21.8</v>
      </c>
      <c r="W97" s="2">
        <v>22.2</v>
      </c>
      <c r="X97" s="2">
        <v>21.7</v>
      </c>
      <c r="Y97" s="2">
        <v>22.5</v>
      </c>
      <c r="Z97" s="2">
        <v>22.2</v>
      </c>
      <c r="AA97" s="2">
        <v>22.4</v>
      </c>
      <c r="AB97" s="2">
        <v>22.4</v>
      </c>
      <c r="AC97" s="4">
        <v>22.1</v>
      </c>
    </row>
    <row r="98" spans="1:29" x14ac:dyDescent="0.3">
      <c r="A98" s="2" t="s">
        <v>26</v>
      </c>
      <c r="AC98" s="4"/>
    </row>
    <row r="99" spans="1:29" x14ac:dyDescent="0.3">
      <c r="A99" s="2" t="s">
        <v>27</v>
      </c>
      <c r="B99" s="6">
        <v>641</v>
      </c>
      <c r="C99" s="2">
        <v>652</v>
      </c>
      <c r="D99" s="2">
        <v>673</v>
      </c>
      <c r="E99" s="2">
        <v>724</v>
      </c>
      <c r="F99" s="2">
        <v>788</v>
      </c>
      <c r="G99" s="2">
        <v>841</v>
      </c>
      <c r="H99" s="2">
        <v>847</v>
      </c>
      <c r="I99" s="2">
        <v>880</v>
      </c>
      <c r="J99" s="2">
        <v>843</v>
      </c>
      <c r="K99" s="2">
        <v>903</v>
      </c>
      <c r="L99" s="2">
        <v>961</v>
      </c>
      <c r="M99" s="2">
        <v>1057</v>
      </c>
      <c r="N99" s="2">
        <v>1190</v>
      </c>
      <c r="O99" s="2">
        <v>1280</v>
      </c>
      <c r="P99" s="2">
        <v>1385</v>
      </c>
      <c r="Q99" s="2">
        <v>1507</v>
      </c>
      <c r="R99" s="2">
        <v>1521</v>
      </c>
      <c r="S99" s="2">
        <v>1466</v>
      </c>
      <c r="T99" s="2">
        <v>1471.5</v>
      </c>
      <c r="U99" s="2">
        <v>1552.3</v>
      </c>
      <c r="V99" s="2">
        <v>1586.8</v>
      </c>
      <c r="W99" s="2">
        <v>1670.4</v>
      </c>
      <c r="X99" s="2">
        <v>1678.4</v>
      </c>
      <c r="AC99" s="4"/>
    </row>
    <row r="100" spans="1:29" x14ac:dyDescent="0.3">
      <c r="A100" s="2" t="s">
        <v>28</v>
      </c>
      <c r="B100" s="6">
        <v>302</v>
      </c>
      <c r="C100" s="2">
        <v>305</v>
      </c>
      <c r="D100" s="2">
        <v>318</v>
      </c>
      <c r="E100" s="2">
        <v>336</v>
      </c>
      <c r="F100" s="2">
        <v>372</v>
      </c>
      <c r="G100" s="2">
        <v>404</v>
      </c>
      <c r="H100" s="2">
        <v>420</v>
      </c>
      <c r="I100" s="2">
        <v>441</v>
      </c>
      <c r="J100" s="2">
        <v>438</v>
      </c>
      <c r="K100" s="2">
        <v>468</v>
      </c>
      <c r="L100" s="2">
        <v>496</v>
      </c>
      <c r="M100" s="2">
        <v>543</v>
      </c>
      <c r="N100" s="2">
        <v>619</v>
      </c>
      <c r="O100" s="2">
        <v>663</v>
      </c>
      <c r="P100" s="2">
        <v>717</v>
      </c>
      <c r="Q100" s="2">
        <v>785</v>
      </c>
      <c r="R100" s="2">
        <v>783</v>
      </c>
      <c r="S100" s="2">
        <v>753</v>
      </c>
      <c r="T100" s="2">
        <v>767.7</v>
      </c>
      <c r="U100" s="2">
        <v>816.7</v>
      </c>
      <c r="V100" s="2">
        <v>847.2</v>
      </c>
      <c r="W100" s="2">
        <v>891</v>
      </c>
      <c r="X100" s="2">
        <v>920.9</v>
      </c>
      <c r="AC100" s="4"/>
    </row>
    <row r="101" spans="1:29" x14ac:dyDescent="0.3">
      <c r="A101" s="2" t="s">
        <v>29</v>
      </c>
      <c r="B101" s="6">
        <v>1</v>
      </c>
      <c r="C101" s="2">
        <v>1</v>
      </c>
      <c r="D101" s="2">
        <v>1</v>
      </c>
      <c r="E101" s="2">
        <v>1</v>
      </c>
      <c r="F101" s="2">
        <v>1</v>
      </c>
      <c r="G101" s="2">
        <v>1</v>
      </c>
      <c r="H101" s="2">
        <v>1</v>
      </c>
      <c r="I101" s="2">
        <v>1</v>
      </c>
      <c r="J101" s="2">
        <v>1</v>
      </c>
      <c r="K101" s="2">
        <v>1</v>
      </c>
      <c r="L101" s="2">
        <v>1</v>
      </c>
      <c r="M101" s="2">
        <v>1</v>
      </c>
      <c r="N101" s="2">
        <v>1</v>
      </c>
      <c r="O101" s="2">
        <v>1</v>
      </c>
      <c r="P101" s="2">
        <v>1</v>
      </c>
      <c r="Q101" s="2">
        <v>0</v>
      </c>
      <c r="R101" s="2">
        <v>1</v>
      </c>
      <c r="S101" s="2">
        <v>0</v>
      </c>
      <c r="T101" s="2">
        <v>0.3</v>
      </c>
      <c r="U101" s="2">
        <v>0.3</v>
      </c>
      <c r="V101" s="2">
        <v>0.3</v>
      </c>
      <c r="W101" s="2">
        <v>0.5</v>
      </c>
      <c r="X101" s="2">
        <v>0.5</v>
      </c>
      <c r="Y101" s="2">
        <v>0.70000000000000007</v>
      </c>
      <c r="Z101" s="2">
        <v>0.6</v>
      </c>
      <c r="AA101" s="2">
        <v>0.70000000000000007</v>
      </c>
      <c r="AB101" s="2">
        <v>0.70000000000000007</v>
      </c>
      <c r="AC101" s="4">
        <v>0.70000000000000007</v>
      </c>
    </row>
    <row r="102" spans="1:29" x14ac:dyDescent="0.3">
      <c r="A102" s="2" t="s">
        <v>88</v>
      </c>
      <c r="B102" s="6">
        <v>2</v>
      </c>
      <c r="C102" s="2">
        <v>2</v>
      </c>
      <c r="D102" s="2">
        <v>2</v>
      </c>
      <c r="E102" s="2">
        <v>2</v>
      </c>
      <c r="F102" s="2">
        <v>3</v>
      </c>
      <c r="G102" s="2">
        <v>2</v>
      </c>
      <c r="H102" s="2">
        <v>2</v>
      </c>
      <c r="I102" s="2">
        <v>2</v>
      </c>
      <c r="J102" s="2">
        <v>3</v>
      </c>
      <c r="K102" s="2">
        <v>2</v>
      </c>
      <c r="L102" s="2">
        <v>2</v>
      </c>
      <c r="M102" s="2">
        <v>2</v>
      </c>
      <c r="N102" s="2">
        <v>2</v>
      </c>
      <c r="O102" s="2">
        <v>2</v>
      </c>
      <c r="P102" s="2">
        <v>2</v>
      </c>
      <c r="Q102" s="2">
        <v>2</v>
      </c>
      <c r="R102" s="2">
        <v>2</v>
      </c>
      <c r="S102" s="2">
        <v>3</v>
      </c>
      <c r="T102" s="2">
        <v>2.5</v>
      </c>
      <c r="U102" s="2">
        <v>2.6</v>
      </c>
      <c r="V102" s="2">
        <v>2.7</v>
      </c>
      <c r="W102" s="2">
        <v>2.6</v>
      </c>
      <c r="X102" s="2">
        <v>2.6</v>
      </c>
      <c r="Y102" s="2">
        <v>2.4</v>
      </c>
      <c r="Z102" s="2">
        <v>2.4</v>
      </c>
      <c r="AA102" s="2">
        <v>2.2999999999999998</v>
      </c>
      <c r="AB102" s="2">
        <v>2.2999999999999998</v>
      </c>
      <c r="AC102" s="4">
        <v>2.1999999999999997</v>
      </c>
    </row>
    <row r="103" spans="1:29" x14ac:dyDescent="0.3">
      <c r="A103" s="2" t="s">
        <v>30</v>
      </c>
      <c r="B103" s="6">
        <v>9</v>
      </c>
      <c r="C103" s="2">
        <v>8</v>
      </c>
      <c r="D103" s="2">
        <v>8</v>
      </c>
      <c r="E103" s="2">
        <v>8</v>
      </c>
      <c r="F103" s="2">
        <v>8</v>
      </c>
      <c r="G103" s="2">
        <v>9</v>
      </c>
      <c r="H103" s="2">
        <v>9</v>
      </c>
      <c r="I103" s="2">
        <v>9</v>
      </c>
      <c r="J103" s="2">
        <v>9</v>
      </c>
      <c r="K103" s="2">
        <v>9</v>
      </c>
      <c r="L103" s="2">
        <v>9</v>
      </c>
      <c r="M103" s="2">
        <v>10</v>
      </c>
      <c r="N103" s="2">
        <v>10</v>
      </c>
      <c r="O103" s="2">
        <v>10</v>
      </c>
      <c r="P103" s="2">
        <v>9</v>
      </c>
      <c r="Q103" s="2">
        <v>10</v>
      </c>
      <c r="R103" s="2">
        <v>10</v>
      </c>
      <c r="S103" s="2">
        <v>10</v>
      </c>
      <c r="T103" s="2">
        <v>10.199999999999999</v>
      </c>
      <c r="U103" s="2">
        <v>10.1</v>
      </c>
      <c r="V103" s="2">
        <v>10.1</v>
      </c>
      <c r="W103" s="2">
        <v>9.9</v>
      </c>
      <c r="X103" s="2">
        <v>10.199999999999999</v>
      </c>
      <c r="Y103" s="2">
        <v>10.299999999999999</v>
      </c>
      <c r="Z103" s="2">
        <v>10.4</v>
      </c>
      <c r="AA103" s="2">
        <v>9.8000000000000007</v>
      </c>
      <c r="AB103" s="2">
        <v>9.9</v>
      </c>
      <c r="AC103" s="4">
        <v>10.5</v>
      </c>
    </row>
    <row r="104" spans="1:29" x14ac:dyDescent="0.3">
      <c r="A104" s="2" t="s">
        <v>31</v>
      </c>
      <c r="B104" s="6">
        <v>47</v>
      </c>
      <c r="C104" s="2">
        <v>47</v>
      </c>
      <c r="D104" s="2">
        <v>47</v>
      </c>
      <c r="E104" s="2">
        <v>46</v>
      </c>
      <c r="F104" s="2">
        <v>47</v>
      </c>
      <c r="G104" s="2">
        <v>48</v>
      </c>
      <c r="H104" s="2">
        <v>50</v>
      </c>
      <c r="I104" s="2">
        <v>50</v>
      </c>
      <c r="J104" s="2">
        <v>52</v>
      </c>
      <c r="K104" s="2">
        <v>52</v>
      </c>
      <c r="L104" s="2">
        <v>52</v>
      </c>
      <c r="M104" s="2">
        <v>51</v>
      </c>
      <c r="N104" s="2">
        <v>52</v>
      </c>
      <c r="O104" s="2">
        <v>52</v>
      </c>
      <c r="P104" s="2">
        <v>52</v>
      </c>
      <c r="Q104" s="2">
        <v>52</v>
      </c>
      <c r="R104" s="2">
        <v>51</v>
      </c>
      <c r="S104" s="2">
        <v>51</v>
      </c>
      <c r="T104" s="2">
        <v>52.2</v>
      </c>
      <c r="U104" s="2">
        <v>52.6</v>
      </c>
      <c r="V104" s="2">
        <v>53.4</v>
      </c>
      <c r="W104" s="2">
        <v>53.3</v>
      </c>
      <c r="X104" s="2">
        <v>54.9</v>
      </c>
      <c r="Y104" s="2">
        <v>53.5</v>
      </c>
      <c r="Z104" s="2">
        <v>52.900000000000006</v>
      </c>
      <c r="AA104" s="2">
        <v>53.800000000000004</v>
      </c>
      <c r="AB104" s="2">
        <v>54.500000000000007</v>
      </c>
      <c r="AC104" s="4">
        <v>54.1</v>
      </c>
    </row>
    <row r="105" spans="1:29" x14ac:dyDescent="0.3">
      <c r="A105" s="2" t="s">
        <v>32</v>
      </c>
      <c r="B105" s="6">
        <v>15</v>
      </c>
      <c r="C105" s="2">
        <v>16</v>
      </c>
      <c r="D105" s="2">
        <v>15</v>
      </c>
      <c r="E105" s="2">
        <v>16</v>
      </c>
      <c r="F105" s="2">
        <v>15</v>
      </c>
      <c r="G105" s="2">
        <v>14</v>
      </c>
      <c r="H105" s="2">
        <v>13</v>
      </c>
      <c r="I105" s="2">
        <v>12</v>
      </c>
      <c r="J105" s="2">
        <v>10</v>
      </c>
      <c r="K105" s="2">
        <v>10</v>
      </c>
      <c r="L105" s="2">
        <v>10</v>
      </c>
      <c r="M105" s="2">
        <v>10</v>
      </c>
      <c r="N105" s="2">
        <v>10</v>
      </c>
      <c r="O105" s="2">
        <v>10</v>
      </c>
      <c r="P105" s="2">
        <v>10</v>
      </c>
      <c r="Q105" s="2">
        <v>10</v>
      </c>
      <c r="R105" s="2">
        <v>9</v>
      </c>
      <c r="S105" s="2">
        <v>10</v>
      </c>
      <c r="T105" s="2">
        <v>9.4</v>
      </c>
      <c r="U105" s="2">
        <v>9.3000000000000007</v>
      </c>
      <c r="V105" s="2">
        <v>8.9</v>
      </c>
      <c r="W105" s="2">
        <v>8.3000000000000007</v>
      </c>
      <c r="X105" s="2">
        <v>8.8000000000000007</v>
      </c>
      <c r="Y105" s="2">
        <v>8.5</v>
      </c>
      <c r="Z105" s="2">
        <v>9.1</v>
      </c>
      <c r="AA105" s="2">
        <v>9.7000000000000011</v>
      </c>
      <c r="AB105" s="2">
        <v>10</v>
      </c>
      <c r="AC105" s="4">
        <v>10.100000000000001</v>
      </c>
    </row>
    <row r="106" spans="1:29" x14ac:dyDescent="0.3">
      <c r="A106" s="2" t="s">
        <v>33</v>
      </c>
      <c r="B106" s="6">
        <v>27</v>
      </c>
      <c r="C106" s="2">
        <v>27</v>
      </c>
      <c r="D106" s="2">
        <v>26</v>
      </c>
      <c r="E106" s="2">
        <v>27</v>
      </c>
      <c r="F106" s="2">
        <v>26</v>
      </c>
      <c r="G106" s="2">
        <v>26</v>
      </c>
      <c r="H106" s="2">
        <v>25</v>
      </c>
      <c r="I106" s="2">
        <v>25</v>
      </c>
      <c r="J106" s="2">
        <v>26</v>
      </c>
      <c r="K106" s="2">
        <v>26</v>
      </c>
      <c r="L106" s="2">
        <v>26</v>
      </c>
      <c r="M106" s="2">
        <v>26</v>
      </c>
      <c r="N106" s="2">
        <v>25</v>
      </c>
      <c r="O106" s="2">
        <v>25</v>
      </c>
      <c r="P106" s="2">
        <v>26</v>
      </c>
      <c r="Q106" s="2">
        <v>26</v>
      </c>
      <c r="R106" s="2">
        <v>26</v>
      </c>
      <c r="S106" s="2">
        <v>26</v>
      </c>
      <c r="T106" s="2">
        <v>25.5</v>
      </c>
      <c r="U106" s="2">
        <v>25.1</v>
      </c>
      <c r="V106" s="2">
        <v>24.6</v>
      </c>
      <c r="W106" s="2">
        <v>25.4</v>
      </c>
      <c r="X106" s="2">
        <v>23.1</v>
      </c>
      <c r="Y106" s="2">
        <v>24.6</v>
      </c>
      <c r="Z106" s="2">
        <v>24.7</v>
      </c>
      <c r="AA106" s="2">
        <v>23.7</v>
      </c>
      <c r="AB106" s="2">
        <v>22.6</v>
      </c>
      <c r="AC106" s="4">
        <v>22.400000000000002</v>
      </c>
    </row>
    <row r="107" spans="1:29" x14ac:dyDescent="0.3">
      <c r="A107" s="2" t="s">
        <v>34</v>
      </c>
      <c r="B107" s="7">
        <v>50534</v>
      </c>
      <c r="C107" s="3">
        <v>55262</v>
      </c>
      <c r="D107" s="3">
        <v>61168</v>
      </c>
      <c r="E107" s="3">
        <v>62901</v>
      </c>
      <c r="F107" s="3">
        <v>65117</v>
      </c>
      <c r="G107" s="3">
        <v>69910</v>
      </c>
      <c r="H107" s="3">
        <v>70728</v>
      </c>
      <c r="I107" s="3">
        <v>70273</v>
      </c>
      <c r="J107" s="3">
        <v>72724</v>
      </c>
      <c r="K107" s="3">
        <v>72986</v>
      </c>
      <c r="L107" s="3">
        <v>79611</v>
      </c>
      <c r="M107" s="3">
        <v>81352</v>
      </c>
      <c r="N107" s="3">
        <v>85400</v>
      </c>
      <c r="O107" s="3">
        <v>88478</v>
      </c>
      <c r="P107" s="3">
        <v>92258</v>
      </c>
      <c r="Q107" s="3">
        <v>106695</v>
      </c>
      <c r="R107" s="3">
        <v>111908</v>
      </c>
      <c r="S107" s="3">
        <v>127500</v>
      </c>
      <c r="T107" s="3">
        <v>136759</v>
      </c>
      <c r="U107" s="3">
        <v>145685</v>
      </c>
      <c r="V107" s="3">
        <v>146165</v>
      </c>
      <c r="W107" s="3">
        <v>140318</v>
      </c>
      <c r="X107" s="3">
        <v>140422</v>
      </c>
      <c r="Y107" s="3">
        <v>136430</v>
      </c>
      <c r="Z107" s="3">
        <v>135127</v>
      </c>
      <c r="AA107" s="3">
        <v>135276</v>
      </c>
      <c r="AB107" s="3">
        <v>140483</v>
      </c>
      <c r="AC107" s="4">
        <v>143220</v>
      </c>
    </row>
    <row r="108" spans="1:29" x14ac:dyDescent="0.3">
      <c r="A108" s="2" t="s">
        <v>121</v>
      </c>
      <c r="B108" s="7">
        <v>46940</v>
      </c>
      <c r="C108" s="3">
        <v>45551</v>
      </c>
      <c r="D108" s="3">
        <v>52050</v>
      </c>
      <c r="E108" s="3">
        <v>51385</v>
      </c>
      <c r="F108" s="3">
        <v>51278</v>
      </c>
      <c r="G108" s="3">
        <v>55848</v>
      </c>
      <c r="H108" s="3">
        <v>59071</v>
      </c>
      <c r="I108" s="3">
        <v>57830</v>
      </c>
      <c r="J108" s="3">
        <v>58880</v>
      </c>
      <c r="K108" s="3">
        <v>63653</v>
      </c>
      <c r="L108" s="3">
        <v>67701</v>
      </c>
      <c r="M108" s="3">
        <v>66645</v>
      </c>
      <c r="N108" s="3">
        <v>70321</v>
      </c>
      <c r="O108" s="3">
        <v>75286</v>
      </c>
      <c r="P108" s="3">
        <v>76822</v>
      </c>
      <c r="Q108" s="3">
        <v>78352</v>
      </c>
      <c r="R108" s="3">
        <v>80151</v>
      </c>
      <c r="S108" s="3">
        <v>79957</v>
      </c>
      <c r="T108" s="3">
        <v>79652</v>
      </c>
      <c r="U108" s="3">
        <v>81033</v>
      </c>
      <c r="V108" s="3">
        <v>83954</v>
      </c>
      <c r="W108" s="3">
        <v>86158</v>
      </c>
      <c r="X108" s="3">
        <v>88826</v>
      </c>
      <c r="Y108" s="3">
        <v>89352</v>
      </c>
      <c r="Z108" s="3">
        <v>87966</v>
      </c>
      <c r="AA108" s="3">
        <v>88906</v>
      </c>
      <c r="AB108" s="3">
        <v>89308</v>
      </c>
      <c r="AC108" s="4">
        <v>88694</v>
      </c>
    </row>
    <row r="109" spans="1:29" x14ac:dyDescent="0.3">
      <c r="A109" s="2" t="s">
        <v>35</v>
      </c>
      <c r="B109" s="7">
        <v>30173</v>
      </c>
      <c r="C109" s="3">
        <v>31698</v>
      </c>
      <c r="D109" s="3">
        <v>35262</v>
      </c>
      <c r="E109" s="3">
        <v>36202</v>
      </c>
      <c r="F109" s="3">
        <v>37033</v>
      </c>
      <c r="G109" s="3">
        <v>38670</v>
      </c>
      <c r="H109" s="3">
        <v>41535</v>
      </c>
      <c r="I109" s="3">
        <v>43469</v>
      </c>
      <c r="J109" s="3">
        <v>45296</v>
      </c>
      <c r="K109" s="3">
        <v>46367</v>
      </c>
      <c r="L109" s="3">
        <v>46962</v>
      </c>
      <c r="M109" s="3">
        <v>48119</v>
      </c>
      <c r="N109" s="3">
        <v>51929</v>
      </c>
      <c r="O109" s="3">
        <v>55759</v>
      </c>
      <c r="P109" s="3">
        <v>58528</v>
      </c>
      <c r="Q109" s="3">
        <v>60214</v>
      </c>
      <c r="R109" s="3">
        <v>61099</v>
      </c>
      <c r="S109" s="3">
        <v>61350</v>
      </c>
      <c r="T109" s="3">
        <v>62915</v>
      </c>
      <c r="U109" s="3">
        <v>63316</v>
      </c>
      <c r="V109" s="3">
        <v>65149</v>
      </c>
      <c r="W109" s="3">
        <v>65719</v>
      </c>
      <c r="X109" s="3">
        <v>67827</v>
      </c>
      <c r="Y109" s="3">
        <v>69562</v>
      </c>
      <c r="Z109" s="3">
        <v>69028</v>
      </c>
      <c r="AA109" s="3">
        <v>70345</v>
      </c>
      <c r="AB109" s="3">
        <v>70360</v>
      </c>
      <c r="AC109" s="4">
        <v>69964</v>
      </c>
    </row>
    <row r="110" spans="1:29" x14ac:dyDescent="0.3">
      <c r="A110" s="2" t="s">
        <v>36</v>
      </c>
      <c r="B110" s="7">
        <v>27108</v>
      </c>
      <c r="C110" s="3">
        <v>29279</v>
      </c>
      <c r="D110" s="3">
        <v>31452</v>
      </c>
      <c r="E110" s="3">
        <v>33267</v>
      </c>
      <c r="F110" s="3">
        <v>33589</v>
      </c>
      <c r="G110" s="3">
        <v>36106</v>
      </c>
      <c r="H110" s="3">
        <v>37708</v>
      </c>
      <c r="I110" s="3">
        <v>38760</v>
      </c>
      <c r="J110" s="3">
        <v>39368</v>
      </c>
      <c r="K110" s="3">
        <v>39884</v>
      </c>
      <c r="L110" s="3">
        <v>40529</v>
      </c>
      <c r="M110" s="3">
        <v>41047</v>
      </c>
      <c r="N110" s="3">
        <v>45310</v>
      </c>
      <c r="O110" s="3">
        <v>47411</v>
      </c>
      <c r="P110" s="3">
        <v>49110</v>
      </c>
      <c r="Q110" s="3">
        <v>50276</v>
      </c>
      <c r="R110" s="3">
        <v>51646</v>
      </c>
      <c r="S110" s="3">
        <v>51394</v>
      </c>
      <c r="T110" s="3">
        <v>52829</v>
      </c>
      <c r="U110" s="3">
        <v>54002</v>
      </c>
      <c r="V110" s="3">
        <v>55220</v>
      </c>
      <c r="W110" s="3">
        <v>56649</v>
      </c>
      <c r="X110" s="3">
        <v>58305</v>
      </c>
      <c r="Y110" s="3">
        <v>59140</v>
      </c>
      <c r="Z110" s="3">
        <v>58823</v>
      </c>
      <c r="AA110" s="3">
        <v>59938</v>
      </c>
      <c r="AB110" s="3">
        <v>59921</v>
      </c>
      <c r="AC110" s="4">
        <v>60368</v>
      </c>
    </row>
    <row r="111" spans="1:29" x14ac:dyDescent="0.3">
      <c r="A111" s="2" t="s">
        <v>37</v>
      </c>
      <c r="B111" s="6">
        <v>18</v>
      </c>
      <c r="C111" s="2">
        <v>20</v>
      </c>
      <c r="D111" s="2">
        <v>21</v>
      </c>
      <c r="E111" s="2">
        <v>22</v>
      </c>
      <c r="F111" s="2">
        <v>22</v>
      </c>
      <c r="G111" s="2">
        <v>22</v>
      </c>
      <c r="H111" s="2">
        <v>21</v>
      </c>
      <c r="I111" s="2">
        <v>21</v>
      </c>
      <c r="J111" s="2">
        <v>22</v>
      </c>
      <c r="K111" s="2">
        <v>23</v>
      </c>
      <c r="L111" s="2">
        <v>24</v>
      </c>
      <c r="M111" s="2">
        <v>25</v>
      </c>
      <c r="N111" s="2">
        <v>26</v>
      </c>
      <c r="O111" s="2">
        <v>26</v>
      </c>
      <c r="P111" s="2">
        <v>28</v>
      </c>
      <c r="Q111" s="2">
        <v>29</v>
      </c>
      <c r="R111" s="2">
        <v>32</v>
      </c>
      <c r="S111" s="2">
        <v>32</v>
      </c>
      <c r="T111" s="2">
        <v>33.5</v>
      </c>
      <c r="U111" s="2">
        <v>34.299999999999997</v>
      </c>
      <c r="V111" s="2">
        <v>34.9</v>
      </c>
      <c r="W111" s="2">
        <v>36.200000000000003</v>
      </c>
      <c r="X111" s="2">
        <v>35.700000000000003</v>
      </c>
      <c r="Y111" s="2">
        <v>35.6</v>
      </c>
      <c r="Z111" s="2">
        <v>36.799999999999997</v>
      </c>
      <c r="AA111" s="2">
        <v>37.4</v>
      </c>
      <c r="AB111" s="2">
        <v>0.38</v>
      </c>
      <c r="AC111" s="4">
        <v>39</v>
      </c>
    </row>
    <row r="112" spans="1:29" x14ac:dyDescent="0.3">
      <c r="A112" s="2" t="s">
        <v>38</v>
      </c>
      <c r="B112" s="6">
        <v>7.3</v>
      </c>
      <c r="C112" s="2">
        <v>7.4</v>
      </c>
      <c r="D112" s="2">
        <v>7.6</v>
      </c>
      <c r="E112" s="2">
        <v>7.6</v>
      </c>
      <c r="F112" s="2">
        <v>7.5</v>
      </c>
      <c r="G112" s="2">
        <v>7.4</v>
      </c>
      <c r="H112" s="2">
        <v>7.6</v>
      </c>
      <c r="I112" s="2">
        <v>7.3</v>
      </c>
      <c r="J112" s="2">
        <v>7.9</v>
      </c>
      <c r="K112" s="2">
        <v>8</v>
      </c>
      <c r="L112" s="2">
        <v>7.9</v>
      </c>
      <c r="M112" s="2">
        <v>7.9</v>
      </c>
      <c r="N112" s="2">
        <v>8</v>
      </c>
      <c r="O112" s="2">
        <v>8.1</v>
      </c>
      <c r="P112" s="2">
        <v>8</v>
      </c>
      <c r="Q112" s="2">
        <v>7.8</v>
      </c>
      <c r="R112" s="2">
        <v>8.1</v>
      </c>
      <c r="S112" s="2">
        <v>8.9</v>
      </c>
      <c r="T112" s="2">
        <v>9.1999999999999993</v>
      </c>
      <c r="U112" s="2">
        <v>9.1</v>
      </c>
      <c r="V112" s="2">
        <v>9.1999999999999993</v>
      </c>
      <c r="W112" s="2">
        <v>9</v>
      </c>
      <c r="X112" s="2">
        <v>9.1999999999999993</v>
      </c>
      <c r="Y112" s="2">
        <v>8.9</v>
      </c>
      <c r="Z112" s="2">
        <v>8.9</v>
      </c>
      <c r="AA112" s="2">
        <v>8.6</v>
      </c>
      <c r="AB112" s="2">
        <v>8.6</v>
      </c>
      <c r="AC112" s="4">
        <v>8.6999999999999993</v>
      </c>
    </row>
    <row r="113" spans="1:29" x14ac:dyDescent="0.3">
      <c r="A113" s="2" t="s">
        <v>39</v>
      </c>
      <c r="B113" s="6">
        <v>15.5</v>
      </c>
      <c r="C113" s="2">
        <v>15.8</v>
      </c>
      <c r="D113" s="2">
        <v>16.100000000000001</v>
      </c>
      <c r="E113" s="2">
        <v>16.3</v>
      </c>
      <c r="F113" s="2">
        <v>16</v>
      </c>
      <c r="G113" s="2">
        <v>15.3</v>
      </c>
      <c r="H113" s="2">
        <v>15.4</v>
      </c>
      <c r="I113" s="2">
        <v>14.6</v>
      </c>
      <c r="J113" s="2">
        <v>15.3</v>
      </c>
      <c r="K113" s="2">
        <v>15.5</v>
      </c>
      <c r="L113" s="2">
        <v>15.4</v>
      </c>
      <c r="M113" s="2">
        <v>15.4</v>
      </c>
      <c r="N113" s="2">
        <v>15.3</v>
      </c>
      <c r="O113" s="2">
        <v>15.6</v>
      </c>
      <c r="P113" s="2">
        <v>15.5</v>
      </c>
      <c r="Q113" s="2">
        <v>14.9</v>
      </c>
      <c r="R113" s="2">
        <v>15.8</v>
      </c>
      <c r="S113" s="2">
        <v>17.3</v>
      </c>
      <c r="T113" s="2">
        <v>17.600000000000001</v>
      </c>
      <c r="U113" s="2">
        <v>17.2</v>
      </c>
      <c r="V113" s="2">
        <v>17.2</v>
      </c>
      <c r="W113" s="2">
        <v>16.899999999999999</v>
      </c>
      <c r="X113" s="2">
        <v>16.8</v>
      </c>
      <c r="Y113" s="2">
        <v>16.7</v>
      </c>
      <c r="Z113" s="2">
        <v>16.8</v>
      </c>
      <c r="AA113" s="2">
        <v>16</v>
      </c>
      <c r="AB113" s="2">
        <v>15.8</v>
      </c>
      <c r="AC113" s="4">
        <v>16.100000000000001</v>
      </c>
    </row>
    <row r="114" spans="1:29" x14ac:dyDescent="0.3">
      <c r="A114" s="2" t="s">
        <v>40</v>
      </c>
      <c r="AC114" s="4"/>
    </row>
    <row r="115" spans="1:29" x14ac:dyDescent="0.3">
      <c r="A115" s="2" t="s">
        <v>41</v>
      </c>
      <c r="B115" s="6">
        <v>47.2</v>
      </c>
      <c r="C115" s="2">
        <v>45</v>
      </c>
      <c r="D115" s="2">
        <v>45.4</v>
      </c>
      <c r="E115" s="2">
        <v>42.5</v>
      </c>
      <c r="F115" s="2">
        <v>47.3</v>
      </c>
      <c r="G115" s="2">
        <v>46.7</v>
      </c>
      <c r="H115" s="2">
        <v>45.7</v>
      </c>
      <c r="I115" s="2">
        <v>43.8</v>
      </c>
      <c r="J115" s="2">
        <v>41.6</v>
      </c>
      <c r="K115" s="2">
        <v>40.700000000000003</v>
      </c>
      <c r="L115" s="2">
        <v>40.5</v>
      </c>
      <c r="M115" s="2">
        <v>37.5</v>
      </c>
      <c r="N115" s="2">
        <v>36</v>
      </c>
      <c r="O115" s="2">
        <v>36.1</v>
      </c>
      <c r="P115" s="2">
        <v>35.4</v>
      </c>
      <c r="Q115" s="2">
        <v>33.200000000000003</v>
      </c>
      <c r="R115" s="2">
        <v>32.799999999999997</v>
      </c>
      <c r="S115" s="2">
        <v>28.3</v>
      </c>
      <c r="T115" s="2">
        <v>24.6</v>
      </c>
      <c r="U115" s="2">
        <v>25</v>
      </c>
      <c r="V115" s="2">
        <v>22.8</v>
      </c>
      <c r="W115" s="2">
        <v>20.7</v>
      </c>
      <c r="X115" s="2">
        <v>20.5</v>
      </c>
      <c r="Y115" s="2">
        <v>20.399999999999999</v>
      </c>
      <c r="Z115" s="2">
        <v>19.400000000000002</v>
      </c>
      <c r="AA115" s="2">
        <v>20.399999999999999</v>
      </c>
      <c r="AB115" s="2">
        <v>19.5</v>
      </c>
      <c r="AC115" s="4">
        <v>20.8</v>
      </c>
    </row>
    <row r="116" spans="1:29" x14ac:dyDescent="0.3">
      <c r="A116" s="2" t="s">
        <v>42</v>
      </c>
      <c r="B116" s="6">
        <v>9.6999999999999993</v>
      </c>
      <c r="C116" s="2">
        <v>9.9</v>
      </c>
      <c r="D116" s="2">
        <v>9.8000000000000007</v>
      </c>
      <c r="E116" s="2">
        <v>10.1</v>
      </c>
      <c r="F116" s="2">
        <v>9.9</v>
      </c>
      <c r="G116" s="2">
        <v>9.6</v>
      </c>
      <c r="H116" s="2">
        <v>9.6999999999999993</v>
      </c>
      <c r="I116" s="2">
        <v>9.6999999999999993</v>
      </c>
      <c r="J116" s="2">
        <v>10</v>
      </c>
      <c r="K116" s="2">
        <v>9.8000000000000007</v>
      </c>
      <c r="L116" s="2">
        <v>9.5</v>
      </c>
      <c r="M116" s="2">
        <v>9.4</v>
      </c>
      <c r="N116" s="2">
        <v>9.1999999999999993</v>
      </c>
      <c r="O116" s="2">
        <v>9.5</v>
      </c>
      <c r="P116" s="2">
        <v>9.8000000000000007</v>
      </c>
      <c r="Q116" s="2">
        <v>9.9</v>
      </c>
      <c r="R116" s="2">
        <v>10.4</v>
      </c>
      <c r="S116" s="2">
        <v>10.8</v>
      </c>
      <c r="T116" s="2">
        <v>11.2</v>
      </c>
      <c r="U116" s="2">
        <v>11.1</v>
      </c>
      <c r="V116" s="2">
        <v>11.5</v>
      </c>
      <c r="W116" s="2">
        <v>11.7</v>
      </c>
      <c r="X116" s="2">
        <v>12</v>
      </c>
      <c r="Y116" s="2">
        <v>12.3</v>
      </c>
      <c r="Z116" s="2">
        <v>12.7</v>
      </c>
      <c r="AA116" s="2">
        <v>12.9</v>
      </c>
      <c r="AB116" s="2">
        <v>13.2</v>
      </c>
      <c r="AC116" s="4">
        <v>13.2</v>
      </c>
    </row>
    <row r="117" spans="1:29" x14ac:dyDescent="0.3">
      <c r="A117" s="2" t="s">
        <v>43</v>
      </c>
      <c r="B117" s="6">
        <v>18.3</v>
      </c>
      <c r="C117" s="2">
        <v>18</v>
      </c>
      <c r="D117" s="2">
        <v>18.100000000000001</v>
      </c>
      <c r="E117" s="2">
        <v>19.3</v>
      </c>
      <c r="F117" s="2">
        <v>21</v>
      </c>
      <c r="G117" s="2">
        <v>22.1</v>
      </c>
      <c r="H117" s="2">
        <v>23.9</v>
      </c>
      <c r="I117" s="2">
        <v>23.9</v>
      </c>
      <c r="J117" s="2">
        <v>24</v>
      </c>
      <c r="K117" s="2">
        <v>23.5</v>
      </c>
      <c r="L117" s="2">
        <v>25.5</v>
      </c>
      <c r="M117" s="2">
        <v>23.8</v>
      </c>
      <c r="N117" s="2">
        <v>24.9</v>
      </c>
      <c r="O117" s="2">
        <v>24.4</v>
      </c>
      <c r="P117" s="2">
        <v>23.5</v>
      </c>
      <c r="Q117" s="2">
        <v>25.6</v>
      </c>
      <c r="R117" s="2">
        <v>27</v>
      </c>
      <c r="S117" s="2">
        <v>27.7</v>
      </c>
      <c r="T117" s="2">
        <v>29.6</v>
      </c>
      <c r="U117" s="2">
        <v>28</v>
      </c>
      <c r="V117" s="2">
        <v>28</v>
      </c>
      <c r="W117" s="2">
        <v>29.3</v>
      </c>
      <c r="X117" s="2">
        <v>30.2</v>
      </c>
      <c r="Y117" s="2">
        <v>31.1</v>
      </c>
      <c r="Z117" s="2">
        <v>32</v>
      </c>
      <c r="AA117" s="2">
        <v>32.6</v>
      </c>
      <c r="AB117" s="2">
        <v>33.1</v>
      </c>
      <c r="AC117" s="4">
        <v>32.700000000000003</v>
      </c>
    </row>
    <row r="118" spans="1:29" x14ac:dyDescent="0.3">
      <c r="A118" s="2" t="s">
        <v>44</v>
      </c>
      <c r="B118" s="6">
        <v>13.7</v>
      </c>
      <c r="C118" s="2">
        <v>11.8</v>
      </c>
      <c r="D118" s="2">
        <v>12.3</v>
      </c>
      <c r="E118" s="2">
        <v>15.9</v>
      </c>
      <c r="F118" s="2">
        <v>11.2</v>
      </c>
      <c r="G118" s="2">
        <v>17</v>
      </c>
      <c r="H118" s="2">
        <v>13.3</v>
      </c>
      <c r="I118" s="2">
        <v>14.8</v>
      </c>
      <c r="J118" s="2">
        <v>12.9</v>
      </c>
      <c r="K118" s="2">
        <v>10.9</v>
      </c>
      <c r="L118" s="2">
        <v>13.4</v>
      </c>
      <c r="M118" s="2">
        <v>11.9</v>
      </c>
      <c r="N118" s="2">
        <v>9.9</v>
      </c>
      <c r="O118" s="2">
        <v>9.1999999999999993</v>
      </c>
      <c r="P118" s="2">
        <v>10.4</v>
      </c>
      <c r="Q118" s="2">
        <v>6.8</v>
      </c>
      <c r="R118" s="2">
        <v>7.9</v>
      </c>
      <c r="S118" s="2">
        <v>7.6</v>
      </c>
      <c r="T118" s="2">
        <v>8.8000000000000007</v>
      </c>
      <c r="U118" s="2">
        <v>10.199999999999999</v>
      </c>
      <c r="V118" s="2">
        <v>8.3000000000000007</v>
      </c>
      <c r="W118" s="2">
        <v>6.9</v>
      </c>
      <c r="X118" s="2">
        <v>7.1</v>
      </c>
      <c r="Y118" s="2">
        <v>8.1</v>
      </c>
      <c r="Z118" s="2">
        <v>10.4</v>
      </c>
      <c r="AA118" s="2">
        <v>9.7000000000000011</v>
      </c>
      <c r="AB118" s="2">
        <v>8.7999999999999989</v>
      </c>
      <c r="AC118" s="4">
        <v>13</v>
      </c>
    </row>
    <row r="119" spans="1:29" x14ac:dyDescent="0.3">
      <c r="A119" s="2" t="s">
        <v>7</v>
      </c>
      <c r="B119" s="6">
        <v>4</v>
      </c>
      <c r="C119" s="2">
        <v>5</v>
      </c>
      <c r="D119" s="2">
        <v>4</v>
      </c>
      <c r="E119" s="2">
        <v>4</v>
      </c>
      <c r="F119" s="2">
        <v>4</v>
      </c>
      <c r="G119" s="2">
        <v>3</v>
      </c>
      <c r="H119" s="2">
        <v>4</v>
      </c>
      <c r="I119" s="2">
        <v>3</v>
      </c>
      <c r="J119" s="2">
        <v>3</v>
      </c>
      <c r="K119" s="2">
        <v>3</v>
      </c>
      <c r="L119" s="2">
        <v>2</v>
      </c>
      <c r="M119" s="2">
        <v>3</v>
      </c>
      <c r="N119" s="2">
        <v>3</v>
      </c>
      <c r="O119" s="2">
        <v>3</v>
      </c>
      <c r="P119" s="2">
        <v>3</v>
      </c>
      <c r="Q119" s="2">
        <v>4</v>
      </c>
      <c r="R119" s="2">
        <v>4</v>
      </c>
      <c r="S119" s="2">
        <v>4</v>
      </c>
      <c r="T119" s="2">
        <v>4</v>
      </c>
      <c r="U119" s="2">
        <v>3.7</v>
      </c>
      <c r="V119" s="2">
        <v>4</v>
      </c>
      <c r="W119" s="2">
        <v>4.5999999999999996</v>
      </c>
      <c r="X119" s="2">
        <v>4.5</v>
      </c>
      <c r="Y119" s="2">
        <v>5.2</v>
      </c>
      <c r="Z119" s="2">
        <v>5.6000000000000005</v>
      </c>
      <c r="AA119" s="2">
        <v>5.7</v>
      </c>
      <c r="AB119" s="2">
        <v>5.8999999999999995</v>
      </c>
      <c r="AC119" s="4">
        <v>6.2</v>
      </c>
    </row>
    <row r="120" spans="1:29" x14ac:dyDescent="0.3">
      <c r="A120" s="2" t="s">
        <v>8</v>
      </c>
      <c r="B120" s="6">
        <v>4</v>
      </c>
      <c r="C120" s="2">
        <v>5</v>
      </c>
      <c r="D120" s="2">
        <v>7</v>
      </c>
      <c r="E120" s="2">
        <v>8</v>
      </c>
      <c r="F120" s="2">
        <v>8</v>
      </c>
      <c r="G120" s="2">
        <v>8</v>
      </c>
      <c r="H120" s="2">
        <v>7</v>
      </c>
      <c r="I120" s="2">
        <v>7</v>
      </c>
      <c r="J120" s="2">
        <v>8</v>
      </c>
      <c r="K120" s="2">
        <v>9</v>
      </c>
      <c r="L120" s="2">
        <v>9</v>
      </c>
      <c r="M120" s="2">
        <v>10</v>
      </c>
      <c r="N120" s="2">
        <v>11</v>
      </c>
      <c r="O120" s="2">
        <v>12</v>
      </c>
      <c r="P120" s="2">
        <v>14</v>
      </c>
      <c r="Q120" s="2">
        <v>14</v>
      </c>
      <c r="R120" s="2">
        <v>16</v>
      </c>
      <c r="S120" s="2">
        <v>16</v>
      </c>
      <c r="T120" s="2">
        <v>17.8</v>
      </c>
      <c r="U120" s="2">
        <v>18</v>
      </c>
      <c r="V120" s="2">
        <v>18.3</v>
      </c>
      <c r="W120" s="2">
        <v>18.899999999999999</v>
      </c>
      <c r="X120" s="2">
        <v>19.2</v>
      </c>
      <c r="Y120" s="2">
        <v>18.8</v>
      </c>
      <c r="Z120" s="2">
        <v>20</v>
      </c>
      <c r="AA120" s="2">
        <v>21.6</v>
      </c>
      <c r="AB120" s="2">
        <v>21.6</v>
      </c>
      <c r="AC120" s="4">
        <v>22.5</v>
      </c>
    </row>
    <row r="121" spans="1:29" x14ac:dyDescent="0.3">
      <c r="A121" s="2" t="s">
        <v>9</v>
      </c>
      <c r="B121" s="6">
        <v>91</v>
      </c>
      <c r="C121" s="2">
        <v>90</v>
      </c>
      <c r="D121" s="2">
        <v>88</v>
      </c>
      <c r="E121" s="2">
        <v>86</v>
      </c>
      <c r="F121" s="2">
        <v>86</v>
      </c>
      <c r="G121" s="2">
        <v>88</v>
      </c>
      <c r="H121" s="2">
        <v>89</v>
      </c>
      <c r="I121" s="2">
        <v>89</v>
      </c>
      <c r="J121" s="2">
        <v>89</v>
      </c>
      <c r="K121" s="2">
        <v>88</v>
      </c>
      <c r="L121" s="2">
        <v>89</v>
      </c>
      <c r="M121" s="2">
        <v>87</v>
      </c>
      <c r="N121" s="2">
        <v>86</v>
      </c>
      <c r="O121" s="2">
        <v>85</v>
      </c>
      <c r="P121" s="2">
        <v>83</v>
      </c>
      <c r="Q121" s="2">
        <v>82</v>
      </c>
      <c r="R121" s="2">
        <v>78</v>
      </c>
      <c r="S121" s="2">
        <v>78</v>
      </c>
      <c r="T121" s="2">
        <v>76.5</v>
      </c>
      <c r="U121" s="2">
        <v>76.400000000000006</v>
      </c>
      <c r="V121" s="2">
        <v>75.7</v>
      </c>
      <c r="W121" s="2">
        <v>74.400000000000006</v>
      </c>
      <c r="X121" s="2">
        <v>73.5</v>
      </c>
      <c r="Y121" s="2">
        <v>73.3</v>
      </c>
      <c r="Z121" s="2">
        <v>71.8</v>
      </c>
      <c r="AA121" s="2">
        <v>69.5</v>
      </c>
      <c r="AB121" s="2">
        <v>69.3</v>
      </c>
      <c r="AC121" s="4">
        <v>68</v>
      </c>
    </row>
    <row r="122" spans="1:29" x14ac:dyDescent="0.3">
      <c r="A122" s="2" t="s">
        <v>102</v>
      </c>
      <c r="B122" s="22" t="s">
        <v>146</v>
      </c>
      <c r="C122" s="22" t="s">
        <v>146</v>
      </c>
      <c r="D122" s="22" t="s">
        <v>146</v>
      </c>
      <c r="E122" s="22" t="s">
        <v>146</v>
      </c>
      <c r="F122" s="22" t="s">
        <v>146</v>
      </c>
      <c r="G122" s="22" t="s">
        <v>146</v>
      </c>
      <c r="H122" s="22" t="s">
        <v>146</v>
      </c>
      <c r="I122" s="22" t="s">
        <v>146</v>
      </c>
      <c r="J122" s="22" t="s">
        <v>146</v>
      </c>
      <c r="K122" s="22" t="s">
        <v>146</v>
      </c>
      <c r="L122" s="22" t="s">
        <v>146</v>
      </c>
      <c r="M122" s="22" t="s">
        <v>146</v>
      </c>
      <c r="N122" s="22" t="s">
        <v>146</v>
      </c>
      <c r="O122" s="22" t="s">
        <v>146</v>
      </c>
      <c r="P122" s="22" t="s">
        <v>146</v>
      </c>
      <c r="Q122" s="22" t="s">
        <v>146</v>
      </c>
      <c r="R122" s="22" t="s">
        <v>146</v>
      </c>
      <c r="S122" s="22" t="s">
        <v>146</v>
      </c>
      <c r="T122" s="22" t="s">
        <v>146</v>
      </c>
      <c r="U122" s="22" t="s">
        <v>146</v>
      </c>
      <c r="V122" s="22" t="s">
        <v>146</v>
      </c>
      <c r="W122" s="22" t="s">
        <v>146</v>
      </c>
      <c r="X122" s="22" t="s">
        <v>146</v>
      </c>
      <c r="Y122" s="22" t="s">
        <v>146</v>
      </c>
      <c r="Z122" s="22" t="s">
        <v>146</v>
      </c>
      <c r="AA122" s="2">
        <v>0.2</v>
      </c>
      <c r="AB122" s="2">
        <v>0.2</v>
      </c>
      <c r="AC122" s="4">
        <v>0.2</v>
      </c>
    </row>
    <row r="123" spans="1:29" x14ac:dyDescent="0.3">
      <c r="A123" s="2" t="s">
        <v>103</v>
      </c>
      <c r="B123" s="22" t="s">
        <v>146</v>
      </c>
      <c r="C123" s="22" t="s">
        <v>146</v>
      </c>
      <c r="D123" s="22" t="s">
        <v>146</v>
      </c>
      <c r="E123" s="22" t="s">
        <v>146</v>
      </c>
      <c r="F123" s="22" t="s">
        <v>146</v>
      </c>
      <c r="G123" s="22" t="s">
        <v>146</v>
      </c>
      <c r="H123" s="22" t="s">
        <v>146</v>
      </c>
      <c r="I123" s="22" t="s">
        <v>146</v>
      </c>
      <c r="J123" s="22" t="s">
        <v>146</v>
      </c>
      <c r="K123" s="22" t="s">
        <v>146</v>
      </c>
      <c r="L123" s="22" t="s">
        <v>146</v>
      </c>
      <c r="M123" s="22" t="s">
        <v>146</v>
      </c>
      <c r="N123" s="22" t="s">
        <v>146</v>
      </c>
      <c r="O123" s="22" t="s">
        <v>146</v>
      </c>
      <c r="P123" s="22" t="s">
        <v>146</v>
      </c>
      <c r="Q123" s="22" t="s">
        <v>146</v>
      </c>
      <c r="R123" s="22" t="s">
        <v>146</v>
      </c>
      <c r="S123" s="22" t="s">
        <v>146</v>
      </c>
      <c r="T123" s="22" t="s">
        <v>146</v>
      </c>
      <c r="U123" s="22" t="s">
        <v>146</v>
      </c>
      <c r="V123" s="22" t="s">
        <v>146</v>
      </c>
      <c r="W123" s="22" t="s">
        <v>146</v>
      </c>
      <c r="X123" s="22" t="s">
        <v>146</v>
      </c>
      <c r="Y123" s="22" t="s">
        <v>146</v>
      </c>
      <c r="Z123" s="22" t="s">
        <v>146</v>
      </c>
      <c r="AA123" s="2">
        <v>0.3</v>
      </c>
      <c r="AB123" s="2">
        <v>0.3</v>
      </c>
      <c r="AC123" s="4">
        <v>0.5</v>
      </c>
    </row>
    <row r="124" spans="1:29" x14ac:dyDescent="0.3">
      <c r="A124" s="2" t="s">
        <v>104</v>
      </c>
      <c r="B124" s="22" t="s">
        <v>146</v>
      </c>
      <c r="C124" s="22" t="s">
        <v>146</v>
      </c>
      <c r="D124" s="22" t="s">
        <v>146</v>
      </c>
      <c r="E124" s="22" t="s">
        <v>146</v>
      </c>
      <c r="F124" s="22" t="s">
        <v>146</v>
      </c>
      <c r="G124" s="22" t="s">
        <v>146</v>
      </c>
      <c r="H124" s="22" t="s">
        <v>146</v>
      </c>
      <c r="I124" s="22" t="s">
        <v>146</v>
      </c>
      <c r="J124" s="22" t="s">
        <v>146</v>
      </c>
      <c r="K124" s="22" t="s">
        <v>146</v>
      </c>
      <c r="L124" s="22" t="s">
        <v>146</v>
      </c>
      <c r="M124" s="22" t="s">
        <v>146</v>
      </c>
      <c r="N124" s="22" t="s">
        <v>146</v>
      </c>
      <c r="O124" s="22" t="s">
        <v>146</v>
      </c>
      <c r="P124" s="22" t="s">
        <v>146</v>
      </c>
      <c r="Q124" s="22" t="s">
        <v>146</v>
      </c>
      <c r="R124" s="22" t="s">
        <v>146</v>
      </c>
      <c r="S124" s="22" t="s">
        <v>146</v>
      </c>
      <c r="T124" s="22" t="s">
        <v>146</v>
      </c>
      <c r="U124" s="22" t="s">
        <v>146</v>
      </c>
      <c r="V124" s="22" t="s">
        <v>146</v>
      </c>
      <c r="W124" s="22" t="s">
        <v>146</v>
      </c>
      <c r="X124" s="22" t="s">
        <v>146</v>
      </c>
      <c r="Y124" s="22" t="s">
        <v>146</v>
      </c>
      <c r="Z124" s="22" t="s">
        <v>146</v>
      </c>
      <c r="AA124" s="2">
        <v>0.2</v>
      </c>
      <c r="AB124" s="2">
        <v>0.2</v>
      </c>
      <c r="AC124" s="4">
        <v>0.1</v>
      </c>
    </row>
    <row r="125" spans="1:29" x14ac:dyDescent="0.3">
      <c r="A125" s="2" t="s">
        <v>147</v>
      </c>
      <c r="B125" s="6">
        <v>0</v>
      </c>
      <c r="C125" s="2">
        <v>0</v>
      </c>
      <c r="D125" s="2">
        <v>1</v>
      </c>
      <c r="E125" s="2">
        <v>1</v>
      </c>
      <c r="F125" s="2">
        <v>1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1</v>
      </c>
      <c r="Q125" s="2">
        <v>1</v>
      </c>
      <c r="R125" s="2">
        <v>2</v>
      </c>
      <c r="S125" s="2">
        <v>2</v>
      </c>
      <c r="T125" s="2">
        <v>1.7</v>
      </c>
      <c r="U125" s="2">
        <v>1.9</v>
      </c>
      <c r="V125" s="2">
        <v>2</v>
      </c>
      <c r="W125" s="2">
        <v>2.2000000000000002</v>
      </c>
      <c r="X125" s="2">
        <v>2.9</v>
      </c>
      <c r="Y125" s="2">
        <v>2.7</v>
      </c>
      <c r="Z125" s="2">
        <v>2.6</v>
      </c>
      <c r="AA125" s="2">
        <v>2.5</v>
      </c>
      <c r="AB125" s="2">
        <v>2.5</v>
      </c>
      <c r="AC125" s="4">
        <v>2.5</v>
      </c>
    </row>
    <row r="126" spans="1:29" x14ac:dyDescent="0.3">
      <c r="A126" s="2" t="s">
        <v>45</v>
      </c>
      <c r="B126" s="6">
        <v>64</v>
      </c>
      <c r="C126" s="2">
        <v>64</v>
      </c>
      <c r="D126" s="2">
        <v>70</v>
      </c>
      <c r="E126" s="2">
        <v>73</v>
      </c>
      <c r="F126" s="2">
        <v>75</v>
      </c>
      <c r="G126" s="2">
        <v>74</v>
      </c>
      <c r="H126" s="2">
        <v>72</v>
      </c>
      <c r="I126" s="2">
        <v>76</v>
      </c>
      <c r="J126" s="2">
        <v>75</v>
      </c>
      <c r="K126" s="2">
        <v>73</v>
      </c>
      <c r="L126" s="2">
        <v>72</v>
      </c>
      <c r="M126" s="2">
        <v>77</v>
      </c>
      <c r="N126" s="2">
        <v>73</v>
      </c>
      <c r="O126" s="2">
        <v>77</v>
      </c>
      <c r="P126" s="2">
        <v>75</v>
      </c>
      <c r="Q126" s="2">
        <v>71</v>
      </c>
      <c r="R126" s="2">
        <v>73</v>
      </c>
      <c r="S126" s="2">
        <v>73</v>
      </c>
      <c r="T126" s="2">
        <v>69.2</v>
      </c>
      <c r="U126" s="2">
        <v>71.400000000000006</v>
      </c>
      <c r="V126" s="2">
        <v>73.5</v>
      </c>
      <c r="W126" s="2">
        <v>73.2</v>
      </c>
      <c r="X126" s="2">
        <v>69.8</v>
      </c>
      <c r="Y126" s="2">
        <v>72.2</v>
      </c>
      <c r="Z126" s="2">
        <v>68.300000000000011</v>
      </c>
      <c r="AA126" s="2">
        <v>66.900000000000006</v>
      </c>
      <c r="AB126" s="2">
        <v>65.3</v>
      </c>
      <c r="AC126" s="4">
        <v>64.600000000000009</v>
      </c>
    </row>
    <row r="127" spans="1:29" x14ac:dyDescent="0.3">
      <c r="A127" s="2" t="s">
        <v>11</v>
      </c>
      <c r="B127" s="6">
        <v>13</v>
      </c>
      <c r="C127" s="2">
        <v>13</v>
      </c>
      <c r="D127" s="2">
        <v>13</v>
      </c>
      <c r="E127" s="2">
        <v>11</v>
      </c>
      <c r="F127" s="2">
        <v>13</v>
      </c>
      <c r="G127" s="2">
        <v>12</v>
      </c>
      <c r="H127" s="2">
        <v>11</v>
      </c>
      <c r="I127" s="2">
        <v>9</v>
      </c>
      <c r="J127" s="2">
        <v>10</v>
      </c>
      <c r="K127" s="2">
        <v>10</v>
      </c>
      <c r="L127" s="2">
        <v>10</v>
      </c>
      <c r="M127" s="2">
        <v>9</v>
      </c>
      <c r="N127" s="2">
        <v>10</v>
      </c>
      <c r="O127" s="2">
        <v>10</v>
      </c>
      <c r="P127" s="2">
        <v>11</v>
      </c>
      <c r="Q127" s="2">
        <v>12</v>
      </c>
      <c r="R127" s="2">
        <v>12</v>
      </c>
      <c r="S127" s="2">
        <v>10</v>
      </c>
      <c r="T127" s="2">
        <v>14.7</v>
      </c>
      <c r="U127" s="2">
        <v>11.6</v>
      </c>
      <c r="V127" s="2">
        <v>9.5</v>
      </c>
      <c r="W127" s="2">
        <v>11</v>
      </c>
      <c r="X127" s="2">
        <v>9.9</v>
      </c>
      <c r="Y127" s="2">
        <v>6.8000000000000007</v>
      </c>
      <c r="Z127" s="2">
        <v>8.2000000000000011</v>
      </c>
      <c r="AA127" s="2">
        <v>10.6</v>
      </c>
      <c r="AB127" s="2">
        <v>12.2</v>
      </c>
      <c r="AC127" s="4">
        <v>13.100000000000001</v>
      </c>
    </row>
    <row r="128" spans="1:29" x14ac:dyDescent="0.3">
      <c r="A128" s="2" t="s">
        <v>46</v>
      </c>
      <c r="B128" s="6">
        <v>5</v>
      </c>
      <c r="C128" s="2">
        <v>5</v>
      </c>
      <c r="D128" s="2">
        <v>4</v>
      </c>
      <c r="E128" s="2">
        <v>8</v>
      </c>
      <c r="F128" s="2">
        <v>2</v>
      </c>
      <c r="G128" s="2">
        <v>3</v>
      </c>
      <c r="H128" s="2">
        <v>3</v>
      </c>
      <c r="I128" s="2">
        <v>2</v>
      </c>
      <c r="J128" s="2">
        <v>7</v>
      </c>
      <c r="K128" s="2">
        <v>7</v>
      </c>
      <c r="L128" s="2">
        <v>7</v>
      </c>
      <c r="M128" s="2">
        <v>6</v>
      </c>
      <c r="N128" s="2">
        <v>6</v>
      </c>
      <c r="O128" s="2">
        <v>4</v>
      </c>
      <c r="P128" s="2">
        <v>3</v>
      </c>
      <c r="Q128" s="2">
        <v>6</v>
      </c>
      <c r="R128" s="2">
        <v>4</v>
      </c>
      <c r="S128" s="2">
        <v>4</v>
      </c>
      <c r="T128" s="2">
        <v>4.4000000000000004</v>
      </c>
      <c r="U128" s="2">
        <v>5.0999999999999996</v>
      </c>
      <c r="V128" s="2">
        <v>4.8</v>
      </c>
      <c r="W128" s="2">
        <v>3.6</v>
      </c>
      <c r="X128" s="2">
        <v>4.8</v>
      </c>
      <c r="Y128" s="2">
        <v>5</v>
      </c>
      <c r="Z128" s="2">
        <v>5.7</v>
      </c>
      <c r="AA128" s="2">
        <v>5.4</v>
      </c>
      <c r="AB128" s="2">
        <v>5</v>
      </c>
      <c r="AC128" s="4">
        <v>5.2</v>
      </c>
    </row>
    <row r="129" spans="1:29" x14ac:dyDescent="0.3">
      <c r="A129" s="2" t="s">
        <v>12</v>
      </c>
      <c r="B129" s="6">
        <v>1</v>
      </c>
      <c r="C129" s="2">
        <v>1</v>
      </c>
      <c r="D129" s="2">
        <v>1</v>
      </c>
      <c r="E129" s="2">
        <v>1</v>
      </c>
      <c r="F129" s="2">
        <v>1</v>
      </c>
      <c r="G129" s="2">
        <v>1</v>
      </c>
      <c r="H129" s="2">
        <v>1</v>
      </c>
      <c r="I129" s="2">
        <v>1</v>
      </c>
      <c r="J129" s="2">
        <v>2</v>
      </c>
      <c r="K129" s="2">
        <v>2</v>
      </c>
      <c r="L129" s="2">
        <v>2</v>
      </c>
      <c r="M129" s="2">
        <v>1</v>
      </c>
      <c r="N129" s="2">
        <v>3</v>
      </c>
      <c r="O129" s="2">
        <v>1</v>
      </c>
      <c r="P129" s="2">
        <v>2</v>
      </c>
      <c r="Q129" s="2">
        <v>3</v>
      </c>
      <c r="R129" s="2">
        <v>4</v>
      </c>
      <c r="S129" s="2">
        <v>4</v>
      </c>
      <c r="T129" s="2">
        <v>3.5</v>
      </c>
      <c r="U129" s="2">
        <v>3.3</v>
      </c>
      <c r="V129" s="2">
        <v>2.9</v>
      </c>
      <c r="W129" s="2">
        <v>3</v>
      </c>
      <c r="X129" s="2">
        <v>4.5</v>
      </c>
      <c r="Y129" s="2">
        <v>4.5999999999999996</v>
      </c>
      <c r="Z129" s="2">
        <v>4.7</v>
      </c>
      <c r="AA129" s="2">
        <v>3.6999999999999997</v>
      </c>
      <c r="AB129" s="2">
        <v>3.4000000000000004</v>
      </c>
      <c r="AC129" s="4">
        <v>3.1</v>
      </c>
    </row>
    <row r="130" spans="1:29" x14ac:dyDescent="0.3">
      <c r="A130" s="2" t="s">
        <v>47</v>
      </c>
      <c r="B130" s="6">
        <v>4</v>
      </c>
      <c r="C130" s="2">
        <v>4</v>
      </c>
      <c r="D130" s="2">
        <v>4</v>
      </c>
      <c r="E130" s="2">
        <v>4</v>
      </c>
      <c r="F130" s="2">
        <v>5</v>
      </c>
      <c r="G130" s="2">
        <v>5</v>
      </c>
      <c r="H130" s="2">
        <v>4</v>
      </c>
      <c r="I130" s="2">
        <v>4</v>
      </c>
      <c r="J130" s="2">
        <v>4</v>
      </c>
      <c r="K130" s="2">
        <v>4</v>
      </c>
      <c r="L130" s="2">
        <v>4</v>
      </c>
      <c r="M130" s="2">
        <v>4</v>
      </c>
      <c r="N130" s="2">
        <v>4</v>
      </c>
      <c r="O130" s="2">
        <v>3</v>
      </c>
      <c r="P130" s="2">
        <v>3</v>
      </c>
      <c r="Q130" s="2">
        <v>3</v>
      </c>
      <c r="R130" s="2">
        <v>3</v>
      </c>
      <c r="S130" s="2">
        <v>3</v>
      </c>
      <c r="T130" s="2">
        <v>3.1</v>
      </c>
      <c r="U130" s="2">
        <v>3</v>
      </c>
      <c r="V130" s="2">
        <v>3.4</v>
      </c>
      <c r="W130" s="2">
        <v>3.7</v>
      </c>
      <c r="X130" s="2">
        <v>4.7</v>
      </c>
      <c r="Y130" s="2">
        <v>5</v>
      </c>
      <c r="Z130" s="2">
        <v>4.9000000000000004</v>
      </c>
      <c r="AA130" s="2">
        <v>5.8999999999999995</v>
      </c>
      <c r="AB130" s="2">
        <v>6</v>
      </c>
      <c r="AC130" s="4">
        <v>6.4</v>
      </c>
    </row>
    <row r="131" spans="1:29" x14ac:dyDescent="0.3">
      <c r="A131" s="2" t="s">
        <v>48</v>
      </c>
      <c r="B131" s="6">
        <v>13</v>
      </c>
      <c r="C131" s="2">
        <v>13</v>
      </c>
      <c r="D131" s="2">
        <v>9</v>
      </c>
      <c r="E131" s="2">
        <v>3</v>
      </c>
      <c r="F131" s="2">
        <v>5</v>
      </c>
      <c r="G131" s="2">
        <v>6</v>
      </c>
      <c r="H131" s="2">
        <v>8</v>
      </c>
      <c r="I131" s="2">
        <v>8</v>
      </c>
      <c r="J131" s="2">
        <v>3</v>
      </c>
      <c r="K131" s="2">
        <v>4</v>
      </c>
      <c r="L131" s="2">
        <v>5</v>
      </c>
      <c r="M131" s="2">
        <v>3</v>
      </c>
      <c r="N131" s="2">
        <v>4</v>
      </c>
      <c r="O131" s="2">
        <v>4</v>
      </c>
      <c r="P131" s="2">
        <v>5</v>
      </c>
      <c r="Q131" s="2">
        <v>5</v>
      </c>
      <c r="R131" s="2">
        <v>5</v>
      </c>
      <c r="S131" s="2">
        <v>5</v>
      </c>
      <c r="T131" s="2">
        <v>5.0999999999999996</v>
      </c>
      <c r="U131" s="2">
        <v>5.6</v>
      </c>
      <c r="V131" s="2">
        <v>6</v>
      </c>
      <c r="W131" s="2">
        <v>5.5</v>
      </c>
      <c r="X131" s="2">
        <v>6.4</v>
      </c>
      <c r="Y131" s="2">
        <v>6.4</v>
      </c>
      <c r="Z131" s="2">
        <v>8.2000000000000011</v>
      </c>
      <c r="AA131" s="2">
        <v>7.6</v>
      </c>
      <c r="AB131" s="2">
        <v>8.2000000000000011</v>
      </c>
      <c r="AC131" s="4">
        <v>7.5</v>
      </c>
    </row>
    <row r="132" spans="1:29" x14ac:dyDescent="0.3">
      <c r="A132" s="11" t="s">
        <v>89</v>
      </c>
      <c r="AC132" s="4"/>
    </row>
    <row r="133" spans="1:29" x14ac:dyDescent="0.3">
      <c r="A133" s="2" t="s">
        <v>49</v>
      </c>
      <c r="B133" s="7">
        <v>117376</v>
      </c>
      <c r="C133" s="3">
        <v>121602</v>
      </c>
      <c r="D133" s="3">
        <v>119480</v>
      </c>
      <c r="E133" s="3">
        <v>128014</v>
      </c>
      <c r="F133" s="3">
        <v>129741</v>
      </c>
      <c r="G133" s="3">
        <v>152122</v>
      </c>
      <c r="H133" s="3">
        <v>163275</v>
      </c>
      <c r="I133" s="3">
        <v>179498</v>
      </c>
      <c r="J133" s="3">
        <v>192452</v>
      </c>
      <c r="K133" s="3">
        <v>197418</v>
      </c>
      <c r="L133" s="3">
        <v>221895</v>
      </c>
      <c r="M133" s="3">
        <v>232261</v>
      </c>
      <c r="N133" s="3">
        <v>248007</v>
      </c>
      <c r="O133" s="3">
        <v>277187</v>
      </c>
      <c r="P133" s="3">
        <v>288197</v>
      </c>
      <c r="Q133" s="3">
        <v>283963</v>
      </c>
      <c r="R133" s="3">
        <v>276829</v>
      </c>
      <c r="S133" s="3">
        <v>272167</v>
      </c>
      <c r="T133" s="3">
        <v>263534</v>
      </c>
      <c r="U133" s="3">
        <v>261594</v>
      </c>
      <c r="V133" s="3">
        <v>267850</v>
      </c>
      <c r="W133" s="3">
        <v>267682</v>
      </c>
      <c r="X133" s="3">
        <v>274732</v>
      </c>
      <c r="Y133" s="3">
        <v>294407</v>
      </c>
      <c r="Z133" s="3">
        <v>316694</v>
      </c>
      <c r="AA133" s="3">
        <v>329859</v>
      </c>
      <c r="AB133" s="3">
        <v>369857</v>
      </c>
      <c r="AC133" s="4">
        <v>401725</v>
      </c>
    </row>
    <row r="134" spans="1:29" x14ac:dyDescent="0.3">
      <c r="A134" s="2" t="s">
        <v>90</v>
      </c>
      <c r="B134" s="6">
        <v>1.31</v>
      </c>
      <c r="C134" s="2">
        <v>1.371</v>
      </c>
      <c r="D134" s="2">
        <v>1.6419999999999999</v>
      </c>
      <c r="E134" s="2">
        <v>1.43</v>
      </c>
      <c r="F134" s="2">
        <v>1.6919999999999999</v>
      </c>
      <c r="G134" s="2">
        <v>1.5369999999999999</v>
      </c>
      <c r="H134" s="2">
        <v>1.627</v>
      </c>
      <c r="I134" s="2">
        <v>1.71</v>
      </c>
      <c r="J134" s="2">
        <v>1.73</v>
      </c>
      <c r="K134" s="2">
        <v>1.78</v>
      </c>
      <c r="L134" s="2">
        <v>1.74</v>
      </c>
      <c r="M134" s="2">
        <v>1.72</v>
      </c>
      <c r="N134" s="2">
        <v>1.61</v>
      </c>
      <c r="O134" s="2">
        <v>1.3149999999999999</v>
      </c>
      <c r="P134" s="2">
        <v>1.385</v>
      </c>
      <c r="Q134" s="2">
        <v>1.42</v>
      </c>
      <c r="R134" s="2">
        <v>1.4350000000000001</v>
      </c>
      <c r="S134" s="2">
        <v>1.4350000000000001</v>
      </c>
      <c r="T134" s="2">
        <v>1.4350000000000001</v>
      </c>
      <c r="U134" s="2">
        <v>1.46</v>
      </c>
      <c r="V134" s="2">
        <v>1.49</v>
      </c>
      <c r="W134" s="2">
        <v>1.49</v>
      </c>
      <c r="X134" s="2">
        <v>1.49</v>
      </c>
      <c r="Y134" s="2">
        <v>1.5</v>
      </c>
      <c r="Z134" s="2">
        <v>1.5</v>
      </c>
      <c r="AA134" s="2">
        <v>1.5</v>
      </c>
      <c r="AB134" s="2">
        <v>1.4000000000000001</v>
      </c>
      <c r="AC134" s="4">
        <v>1.4000000000000001</v>
      </c>
    </row>
    <row r="135" spans="1:29" x14ac:dyDescent="0.3">
      <c r="A135" s="2" t="s">
        <v>50</v>
      </c>
      <c r="B135" s="7">
        <v>23188104</v>
      </c>
      <c r="C135" s="3">
        <v>24049608</v>
      </c>
      <c r="D135" s="3">
        <v>25214972</v>
      </c>
      <c r="E135" s="3">
        <v>28267474</v>
      </c>
      <c r="F135" s="3">
        <v>32643519</v>
      </c>
      <c r="G135" s="3">
        <v>36946079</v>
      </c>
      <c r="H135" s="3">
        <v>39704236</v>
      </c>
      <c r="I135" s="3">
        <v>43435253</v>
      </c>
      <c r="J135" s="3">
        <v>44284216</v>
      </c>
      <c r="K135" s="3">
        <v>48730902</v>
      </c>
      <c r="L135" s="3">
        <v>55407743</v>
      </c>
      <c r="M135" s="3">
        <v>59819069</v>
      </c>
      <c r="N135" s="3">
        <v>67325476</v>
      </c>
      <c r="O135" s="3">
        <v>86935369</v>
      </c>
      <c r="P135" s="3">
        <v>95160005</v>
      </c>
      <c r="Q135" s="3">
        <v>100357399</v>
      </c>
      <c r="R135" s="3">
        <v>107672602</v>
      </c>
      <c r="S135" s="3">
        <v>116956295</v>
      </c>
      <c r="T135" s="3">
        <v>112157671</v>
      </c>
      <c r="U135" s="3">
        <v>117164784</v>
      </c>
      <c r="V135" s="3">
        <v>126825805</v>
      </c>
      <c r="W135" s="3">
        <v>137949616</v>
      </c>
      <c r="X135" s="3">
        <v>144009941</v>
      </c>
      <c r="Y135" s="3">
        <v>151839095</v>
      </c>
      <c r="Z135" s="3">
        <v>148007922</v>
      </c>
      <c r="AA135" s="3">
        <v>158764921</v>
      </c>
      <c r="AB135" s="3">
        <v>166898207</v>
      </c>
      <c r="AC135" s="4">
        <v>169182554</v>
      </c>
    </row>
    <row r="136" spans="1:29" x14ac:dyDescent="0.3">
      <c r="A136" s="2" t="s">
        <v>51</v>
      </c>
      <c r="B136" s="7">
        <v>4967</v>
      </c>
      <c r="C136" s="3">
        <v>4978</v>
      </c>
      <c r="D136" s="3">
        <v>4917</v>
      </c>
      <c r="E136" s="3">
        <v>5159</v>
      </c>
      <c r="F136" s="3">
        <v>5496</v>
      </c>
      <c r="G136" s="3">
        <v>5973</v>
      </c>
      <c r="H136" s="3">
        <v>6160</v>
      </c>
      <c r="I136" s="3">
        <v>6758</v>
      </c>
      <c r="J136" s="3">
        <v>6613</v>
      </c>
      <c r="K136" s="3">
        <v>7277</v>
      </c>
      <c r="L136" s="3">
        <v>7658</v>
      </c>
      <c r="M136" s="3">
        <v>7859</v>
      </c>
      <c r="N136" s="3">
        <v>8034</v>
      </c>
      <c r="O136" s="3">
        <v>9180</v>
      </c>
      <c r="P136" s="3">
        <v>9208</v>
      </c>
      <c r="Q136" s="3">
        <v>9019</v>
      </c>
      <c r="R136" s="3">
        <v>9217</v>
      </c>
      <c r="S136" s="3">
        <v>9440</v>
      </c>
      <c r="T136" s="3">
        <v>8618</v>
      </c>
      <c r="U136" s="3">
        <v>8653</v>
      </c>
      <c r="V136" s="3">
        <v>9023</v>
      </c>
      <c r="W136" s="3">
        <v>9458</v>
      </c>
      <c r="X136" s="3">
        <v>9549</v>
      </c>
      <c r="Y136" s="3">
        <v>9818</v>
      </c>
      <c r="Z136" s="3">
        <v>9479</v>
      </c>
      <c r="AA136" s="3">
        <v>10069</v>
      </c>
      <c r="AB136" s="3">
        <v>10481</v>
      </c>
      <c r="AC136" s="4">
        <v>10815</v>
      </c>
    </row>
    <row r="137" spans="1:29" x14ac:dyDescent="0.3">
      <c r="A137" s="10" t="s">
        <v>142</v>
      </c>
      <c r="B137" s="7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>
        <v>122184327</v>
      </c>
      <c r="AA137" s="3">
        <v>132102894</v>
      </c>
      <c r="AB137" s="3">
        <v>140010214</v>
      </c>
      <c r="AC137" s="4">
        <v>139994264</v>
      </c>
    </row>
    <row r="138" spans="1:29" x14ac:dyDescent="0.3">
      <c r="A138" s="2" t="s">
        <v>52</v>
      </c>
      <c r="B138" s="6">
        <v>60</v>
      </c>
      <c r="C138" s="2">
        <v>57</v>
      </c>
      <c r="D138" s="2">
        <v>57</v>
      </c>
      <c r="E138" s="2">
        <v>57</v>
      </c>
      <c r="F138" s="2">
        <v>55</v>
      </c>
      <c r="G138" s="2">
        <v>60</v>
      </c>
      <c r="H138" s="2">
        <v>51</v>
      </c>
      <c r="I138" s="2">
        <v>48</v>
      </c>
      <c r="J138" s="2">
        <v>45</v>
      </c>
      <c r="K138" s="2">
        <v>46</v>
      </c>
      <c r="L138" s="2">
        <v>44</v>
      </c>
      <c r="M138" s="2">
        <v>40</v>
      </c>
      <c r="N138" s="2">
        <v>38</v>
      </c>
      <c r="O138" s="2">
        <v>40</v>
      </c>
      <c r="P138" s="2">
        <v>47</v>
      </c>
      <c r="Q138" s="2">
        <v>46</v>
      </c>
      <c r="R138" s="2">
        <v>47</v>
      </c>
      <c r="S138" s="2">
        <v>47</v>
      </c>
      <c r="T138" s="2">
        <v>46.2</v>
      </c>
      <c r="U138" s="2">
        <v>45.1</v>
      </c>
      <c r="V138" s="2">
        <v>46.5</v>
      </c>
      <c r="W138" s="2">
        <v>45.8</v>
      </c>
      <c r="X138" s="2">
        <v>44.9</v>
      </c>
      <c r="Y138" s="2">
        <v>43</v>
      </c>
      <c r="Z138" s="2">
        <v>44.6</v>
      </c>
      <c r="AA138" s="2">
        <v>43.5</v>
      </c>
      <c r="AB138" s="2">
        <v>48.8</v>
      </c>
      <c r="AC138" s="4">
        <v>46.400000000000006</v>
      </c>
    </row>
    <row r="139" spans="1:29" x14ac:dyDescent="0.3">
      <c r="A139" s="2" t="s">
        <v>53</v>
      </c>
      <c r="B139" s="6">
        <v>34</v>
      </c>
      <c r="C139" s="2">
        <v>37</v>
      </c>
      <c r="D139" s="2">
        <v>40</v>
      </c>
      <c r="E139" s="2">
        <v>41</v>
      </c>
      <c r="F139" s="2">
        <v>43</v>
      </c>
      <c r="G139" s="2">
        <v>38</v>
      </c>
      <c r="H139" s="2">
        <v>47</v>
      </c>
      <c r="I139" s="2">
        <v>49</v>
      </c>
      <c r="J139" s="2">
        <v>53</v>
      </c>
      <c r="K139" s="2">
        <v>48</v>
      </c>
      <c r="L139" s="2">
        <v>50</v>
      </c>
      <c r="M139" s="2">
        <v>54</v>
      </c>
      <c r="N139" s="2">
        <v>56</v>
      </c>
      <c r="O139" s="2">
        <v>55</v>
      </c>
      <c r="P139" s="2">
        <v>48</v>
      </c>
      <c r="Q139" s="2">
        <v>49</v>
      </c>
      <c r="R139" s="2">
        <v>47</v>
      </c>
      <c r="S139" s="2">
        <v>45</v>
      </c>
      <c r="T139" s="2">
        <v>48.7</v>
      </c>
      <c r="U139" s="2">
        <v>49.8</v>
      </c>
      <c r="V139" s="2">
        <v>49</v>
      </c>
      <c r="W139" s="2">
        <v>49.8</v>
      </c>
      <c r="X139" s="2">
        <v>50.5</v>
      </c>
      <c r="Y139" s="2">
        <v>51.6</v>
      </c>
      <c r="Z139" s="2">
        <v>48.8</v>
      </c>
      <c r="AA139" s="2">
        <v>48.5</v>
      </c>
      <c r="AB139" s="2">
        <v>44.3</v>
      </c>
      <c r="AC139" s="4">
        <v>43.4</v>
      </c>
    </row>
    <row r="140" spans="1:29" x14ac:dyDescent="0.3">
      <c r="A140" s="2" t="s">
        <v>54</v>
      </c>
      <c r="B140" s="6">
        <v>6</v>
      </c>
      <c r="C140" s="2">
        <v>5</v>
      </c>
      <c r="D140" s="2">
        <v>3</v>
      </c>
      <c r="E140" s="2">
        <v>2</v>
      </c>
      <c r="F140" s="2">
        <v>2</v>
      </c>
      <c r="G140" s="2">
        <v>2</v>
      </c>
      <c r="H140" s="2">
        <v>2</v>
      </c>
      <c r="I140" s="2">
        <v>2</v>
      </c>
      <c r="J140" s="2">
        <v>2</v>
      </c>
      <c r="K140" s="2">
        <v>6</v>
      </c>
      <c r="L140" s="2">
        <v>6</v>
      </c>
      <c r="M140" s="2">
        <v>6</v>
      </c>
      <c r="N140" s="2">
        <v>7</v>
      </c>
      <c r="O140" s="2">
        <v>5</v>
      </c>
      <c r="P140" s="2">
        <v>5</v>
      </c>
      <c r="Q140" s="2">
        <v>5</v>
      </c>
      <c r="R140" s="2">
        <v>6</v>
      </c>
      <c r="S140" s="2">
        <v>8</v>
      </c>
      <c r="T140" s="2">
        <v>5.0999999999999996</v>
      </c>
      <c r="U140" s="2">
        <v>5</v>
      </c>
      <c r="V140" s="2">
        <v>4.5</v>
      </c>
      <c r="W140" s="2">
        <v>4.4000000000000004</v>
      </c>
      <c r="X140" s="2">
        <v>4.5</v>
      </c>
      <c r="Y140" s="2">
        <v>5.0999999999999996</v>
      </c>
      <c r="Z140" s="2">
        <v>6.6000000000000005</v>
      </c>
      <c r="AA140" s="2">
        <v>8</v>
      </c>
      <c r="AB140" s="2">
        <v>6.9</v>
      </c>
      <c r="AC140" s="4">
        <v>10.100000000000001</v>
      </c>
    </row>
    <row r="141" spans="1:29" x14ac:dyDescent="0.3">
      <c r="A141" s="10" t="s">
        <v>143</v>
      </c>
      <c r="Z141" s="4">
        <v>25823595</v>
      </c>
      <c r="AA141" s="4">
        <v>26662027</v>
      </c>
      <c r="AB141" s="4">
        <v>26887993</v>
      </c>
      <c r="AC141" s="4">
        <v>29188290</v>
      </c>
    </row>
    <row r="142" spans="1:29" x14ac:dyDescent="0.3">
      <c r="A142" s="2" t="s">
        <v>55</v>
      </c>
      <c r="AC142" s="4"/>
    </row>
    <row r="143" spans="1:29" x14ac:dyDescent="0.3">
      <c r="A143" s="2" t="s">
        <v>91</v>
      </c>
      <c r="B143" s="7">
        <v>5215910</v>
      </c>
      <c r="C143" s="3">
        <v>5837039</v>
      </c>
      <c r="D143" s="3">
        <v>7707126</v>
      </c>
      <c r="E143" s="3">
        <v>8001710</v>
      </c>
      <c r="F143" s="3">
        <v>6755983</v>
      </c>
      <c r="G143" s="3">
        <v>2762475</v>
      </c>
      <c r="H143" s="3">
        <v>2931440</v>
      </c>
      <c r="I143" s="3">
        <v>3144701</v>
      </c>
      <c r="J143" s="3">
        <v>3075924</v>
      </c>
      <c r="K143" s="3">
        <v>3773630</v>
      </c>
      <c r="L143" s="3">
        <v>5063588</v>
      </c>
      <c r="M143" s="3">
        <v>6644033</v>
      </c>
      <c r="N143" s="3">
        <v>9192091</v>
      </c>
      <c r="O143" s="3">
        <v>12960797</v>
      </c>
      <c r="P143" s="3">
        <v>18159333</v>
      </c>
      <c r="Q143" s="3">
        <v>19899475</v>
      </c>
      <c r="R143" s="3">
        <v>21560277</v>
      </c>
      <c r="S143" s="3">
        <v>29071565</v>
      </c>
      <c r="T143" s="3">
        <v>28540728</v>
      </c>
      <c r="U143" s="3">
        <v>37296830</v>
      </c>
      <c r="V143" s="3">
        <v>30356577</v>
      </c>
      <c r="W143" s="3">
        <v>33239921</v>
      </c>
      <c r="X143" s="3">
        <v>37213184</v>
      </c>
      <c r="Y143" s="3">
        <v>37765756</v>
      </c>
      <c r="Z143" s="3">
        <v>35221093</v>
      </c>
      <c r="AA143" s="3">
        <v>37877914</v>
      </c>
      <c r="AB143" s="3">
        <v>48193326</v>
      </c>
      <c r="AC143" s="4">
        <v>52742752</v>
      </c>
    </row>
    <row r="144" spans="1:29" x14ac:dyDescent="0.3">
      <c r="A144" s="2" t="s">
        <v>92</v>
      </c>
      <c r="B144" s="6">
        <v>26</v>
      </c>
      <c r="C144" s="2">
        <v>28</v>
      </c>
      <c r="D144" s="2">
        <v>35</v>
      </c>
      <c r="E144" s="2">
        <v>30</v>
      </c>
      <c r="F144" s="2">
        <v>23</v>
      </c>
      <c r="G144" s="2">
        <v>8</v>
      </c>
      <c r="H144" s="2">
        <v>8</v>
      </c>
      <c r="I144" s="2">
        <v>8</v>
      </c>
      <c r="J144" s="2">
        <v>8</v>
      </c>
      <c r="K144" s="2">
        <v>9</v>
      </c>
      <c r="L144" s="2">
        <v>11</v>
      </c>
      <c r="M144" s="2">
        <v>13</v>
      </c>
      <c r="N144" s="2">
        <v>15</v>
      </c>
      <c r="O144" s="2">
        <v>19</v>
      </c>
      <c r="P144" s="2">
        <v>24</v>
      </c>
      <c r="Q144" s="2">
        <v>23</v>
      </c>
      <c r="R144" s="2">
        <v>26</v>
      </c>
      <c r="S144" s="2">
        <v>33</v>
      </c>
      <c r="AC144" s="4"/>
    </row>
    <row r="145" spans="1:29" x14ac:dyDescent="0.3">
      <c r="A145" s="11" t="s">
        <v>93</v>
      </c>
      <c r="AC145" s="4"/>
    </row>
    <row r="146" spans="1:29" x14ac:dyDescent="0.3">
      <c r="A146" s="2" t="s">
        <v>56</v>
      </c>
      <c r="B146" s="7">
        <v>23223891</v>
      </c>
      <c r="C146" s="3">
        <v>24199460</v>
      </c>
      <c r="D146" s="3">
        <v>25218419</v>
      </c>
      <c r="E146" s="3">
        <v>30292496</v>
      </c>
      <c r="F146" s="3">
        <v>32648907</v>
      </c>
      <c r="G146" s="3">
        <v>36942341</v>
      </c>
      <c r="H146" s="3">
        <v>39935917</v>
      </c>
      <c r="I146" s="3">
        <v>43488377</v>
      </c>
      <c r="J146" s="3">
        <v>44284186</v>
      </c>
      <c r="K146" s="3">
        <v>48264575</v>
      </c>
      <c r="L146" s="3">
        <v>75856141</v>
      </c>
      <c r="M146" s="3">
        <v>71500736</v>
      </c>
      <c r="N146" s="3">
        <v>67658910</v>
      </c>
      <c r="O146" s="3">
        <v>117115640</v>
      </c>
      <c r="P146" s="3">
        <v>176913266</v>
      </c>
      <c r="Q146" s="3">
        <v>158686580</v>
      </c>
      <c r="R146" s="3">
        <v>119689709</v>
      </c>
      <c r="S146" s="3">
        <v>111723910</v>
      </c>
      <c r="T146" s="3">
        <v>120744478</v>
      </c>
      <c r="U146" s="3">
        <v>114277731</v>
      </c>
      <c r="V146" s="3">
        <v>156021368</v>
      </c>
      <c r="W146" s="3">
        <v>185123043</v>
      </c>
      <c r="X146" s="3">
        <v>286519529</v>
      </c>
      <c r="Y146" s="3">
        <v>181819772</v>
      </c>
      <c r="Z146" s="3">
        <v>222715658</v>
      </c>
      <c r="AA146" s="3">
        <v>183465190</v>
      </c>
      <c r="AB146" s="3">
        <v>180985918</v>
      </c>
      <c r="AC146" s="4">
        <v>169960636</v>
      </c>
    </row>
    <row r="147" spans="1:29" x14ac:dyDescent="0.3">
      <c r="A147" s="2" t="s">
        <v>61</v>
      </c>
      <c r="B147" s="7">
        <v>20924195</v>
      </c>
      <c r="C147" s="3">
        <v>21501038</v>
      </c>
      <c r="D147" s="3">
        <v>22830591</v>
      </c>
      <c r="E147" s="3">
        <v>25629028</v>
      </c>
      <c r="F147" s="3">
        <v>29513110</v>
      </c>
      <c r="G147" s="3">
        <v>33976406</v>
      </c>
      <c r="H147" s="3">
        <v>35980515</v>
      </c>
      <c r="I147" s="3">
        <v>38493612</v>
      </c>
      <c r="J147" s="3">
        <v>39316527</v>
      </c>
      <c r="K147" s="3">
        <v>42073977</v>
      </c>
      <c r="L147" s="3">
        <v>44982145</v>
      </c>
      <c r="M147" s="3">
        <v>50386506</v>
      </c>
      <c r="N147" s="3">
        <v>55512440</v>
      </c>
      <c r="O147" s="3">
        <v>64764015</v>
      </c>
      <c r="P147" s="3">
        <v>78466716</v>
      </c>
      <c r="Q147" s="3">
        <v>88030770</v>
      </c>
      <c r="R147" s="3">
        <v>91276791</v>
      </c>
      <c r="S147" s="3">
        <v>92809594</v>
      </c>
      <c r="T147" s="3">
        <v>89572200</v>
      </c>
      <c r="U147" s="3">
        <v>93558672</v>
      </c>
      <c r="V147" s="3">
        <v>102741543</v>
      </c>
      <c r="W147" s="3">
        <v>112491211</v>
      </c>
      <c r="X147" s="3">
        <v>116730909</v>
      </c>
      <c r="Y147" s="3">
        <v>125247326</v>
      </c>
      <c r="Z147" s="3">
        <v>128948296</v>
      </c>
      <c r="AA147" s="3">
        <v>131788947</v>
      </c>
      <c r="AB147" s="3">
        <v>137534418</v>
      </c>
      <c r="AC147" s="4">
        <v>140157695</v>
      </c>
    </row>
    <row r="148" spans="1:29" x14ac:dyDescent="0.3">
      <c r="A148" s="2" t="s">
        <v>62</v>
      </c>
      <c r="B148" s="7">
        <v>4482</v>
      </c>
      <c r="C148" s="3">
        <v>4451</v>
      </c>
      <c r="D148" s="3">
        <v>4452</v>
      </c>
      <c r="E148" s="3">
        <v>4678</v>
      </c>
      <c r="F148" s="3">
        <v>4969</v>
      </c>
      <c r="G148" s="3">
        <v>5492</v>
      </c>
      <c r="H148" s="3">
        <v>5582</v>
      </c>
      <c r="I148" s="3">
        <v>5989</v>
      </c>
      <c r="J148" s="3">
        <v>5871</v>
      </c>
      <c r="K148" s="3">
        <v>6283</v>
      </c>
      <c r="L148" s="3">
        <v>6217</v>
      </c>
      <c r="M148" s="3">
        <v>6619</v>
      </c>
      <c r="N148" s="3">
        <v>6624</v>
      </c>
      <c r="O148" s="3">
        <v>6839</v>
      </c>
      <c r="P148" s="3">
        <v>7592</v>
      </c>
      <c r="Q148" s="3">
        <v>7911</v>
      </c>
      <c r="R148" s="3">
        <v>7813</v>
      </c>
      <c r="S148" s="3">
        <v>7491</v>
      </c>
      <c r="T148" s="3">
        <v>6883</v>
      </c>
      <c r="U148" s="3">
        <v>6910</v>
      </c>
      <c r="V148" s="3">
        <v>7309</v>
      </c>
      <c r="W148" s="3">
        <v>7712</v>
      </c>
      <c r="X148" s="3">
        <v>7740</v>
      </c>
      <c r="Y148" s="3">
        <v>8099</v>
      </c>
      <c r="Z148" s="3">
        <v>8258</v>
      </c>
      <c r="AA148" s="3">
        <v>8358</v>
      </c>
      <c r="AB148" s="3">
        <v>8637</v>
      </c>
      <c r="AC148" s="4">
        <v>8960</v>
      </c>
    </row>
    <row r="149" spans="1:29" x14ac:dyDescent="0.3">
      <c r="A149" s="2" t="s">
        <v>57</v>
      </c>
      <c r="B149" s="6">
        <v>53</v>
      </c>
      <c r="C149" s="2">
        <v>51</v>
      </c>
      <c r="D149" s="2">
        <v>58</v>
      </c>
      <c r="E149" s="2">
        <v>49</v>
      </c>
      <c r="F149" s="2">
        <v>52</v>
      </c>
      <c r="G149" s="2">
        <v>52</v>
      </c>
      <c r="H149" s="2">
        <v>50</v>
      </c>
      <c r="I149" s="2">
        <v>49</v>
      </c>
      <c r="J149" s="2">
        <v>51</v>
      </c>
      <c r="K149" s="2">
        <v>50</v>
      </c>
      <c r="L149" s="2">
        <v>57</v>
      </c>
      <c r="M149" s="2">
        <v>57</v>
      </c>
      <c r="N149" s="2">
        <v>57</v>
      </c>
      <c r="O149" s="2">
        <v>58</v>
      </c>
      <c r="P149" s="2">
        <v>60</v>
      </c>
      <c r="Q149" s="2">
        <v>62</v>
      </c>
      <c r="R149" s="2">
        <v>60</v>
      </c>
      <c r="S149" s="2">
        <v>61</v>
      </c>
      <c r="T149" s="2">
        <v>59.7</v>
      </c>
      <c r="U149" s="2">
        <v>59.9</v>
      </c>
      <c r="V149" s="2">
        <v>60.6</v>
      </c>
      <c r="W149" s="2">
        <v>60.1</v>
      </c>
      <c r="X149" s="2">
        <v>59.5</v>
      </c>
      <c r="Y149" s="2">
        <v>59.5</v>
      </c>
      <c r="Z149" s="2">
        <v>59.4</v>
      </c>
      <c r="AA149" s="2">
        <v>59.599999999999994</v>
      </c>
      <c r="AB149" s="2">
        <v>61.5</v>
      </c>
      <c r="AC149" s="4">
        <v>60.9</v>
      </c>
    </row>
    <row r="150" spans="1:29" x14ac:dyDescent="0.3">
      <c r="A150" s="2" t="s">
        <v>29</v>
      </c>
      <c r="B150" s="6">
        <v>7</v>
      </c>
      <c r="C150" s="2">
        <v>7</v>
      </c>
      <c r="D150" s="2">
        <v>7</v>
      </c>
      <c r="E150" s="2">
        <v>6</v>
      </c>
      <c r="F150" s="2">
        <v>6</v>
      </c>
      <c r="G150" s="2">
        <v>7</v>
      </c>
      <c r="H150" s="2">
        <v>8</v>
      </c>
      <c r="I150" s="2">
        <v>7</v>
      </c>
      <c r="J150" s="2">
        <v>7</v>
      </c>
      <c r="K150" s="2">
        <v>7</v>
      </c>
      <c r="L150" s="2">
        <v>7</v>
      </c>
      <c r="M150" s="2">
        <v>7</v>
      </c>
      <c r="N150" s="2">
        <v>7</v>
      </c>
      <c r="O150" s="2">
        <v>7</v>
      </c>
      <c r="P150" s="2">
        <v>6</v>
      </c>
      <c r="Q150" s="2">
        <v>5</v>
      </c>
      <c r="R150" s="2">
        <v>6</v>
      </c>
      <c r="S150" s="2">
        <v>5</v>
      </c>
      <c r="T150" s="2">
        <v>5</v>
      </c>
      <c r="U150" s="2">
        <v>5</v>
      </c>
      <c r="V150" s="2">
        <v>4.8</v>
      </c>
      <c r="W150" s="2">
        <v>5.8</v>
      </c>
      <c r="X150" s="2">
        <v>6.1</v>
      </c>
      <c r="Y150" s="2">
        <v>6</v>
      </c>
      <c r="Z150" s="2">
        <v>6</v>
      </c>
      <c r="AA150" s="2">
        <v>5.8000000000000007</v>
      </c>
      <c r="AB150" s="2">
        <v>5.8999999999999995</v>
      </c>
      <c r="AC150" s="4">
        <v>5.8000000000000007</v>
      </c>
    </row>
    <row r="151" spans="1:29" x14ac:dyDescent="0.3">
      <c r="A151" s="2" t="s">
        <v>83</v>
      </c>
      <c r="B151" s="6">
        <v>4</v>
      </c>
      <c r="C151" s="2">
        <v>4</v>
      </c>
      <c r="D151" s="2">
        <v>5</v>
      </c>
      <c r="E151" s="2">
        <v>5</v>
      </c>
      <c r="F151" s="2">
        <v>5</v>
      </c>
      <c r="G151" s="2">
        <v>5</v>
      </c>
      <c r="H151" s="2">
        <v>5</v>
      </c>
      <c r="I151" s="2">
        <v>5</v>
      </c>
      <c r="J151" s="2">
        <v>5</v>
      </c>
      <c r="K151" s="2">
        <v>5</v>
      </c>
      <c r="L151" s="2">
        <v>6</v>
      </c>
      <c r="M151" s="2">
        <v>6</v>
      </c>
      <c r="N151" s="2">
        <v>6</v>
      </c>
      <c r="O151" s="2">
        <v>5</v>
      </c>
      <c r="P151" s="2">
        <v>5</v>
      </c>
      <c r="Q151" s="2">
        <v>5</v>
      </c>
      <c r="R151" s="2">
        <v>6</v>
      </c>
      <c r="S151" s="2">
        <v>6</v>
      </c>
      <c r="T151" s="2">
        <v>5.7</v>
      </c>
      <c r="U151" s="2">
        <v>5.8</v>
      </c>
      <c r="V151" s="2">
        <v>5.5</v>
      </c>
      <c r="W151" s="2">
        <v>5.6</v>
      </c>
      <c r="X151" s="2">
        <v>5.5</v>
      </c>
      <c r="Y151" s="2">
        <v>5.5</v>
      </c>
      <c r="Z151" s="2">
        <v>5.4</v>
      </c>
      <c r="AA151" s="2">
        <v>5.3</v>
      </c>
      <c r="AB151" s="2">
        <v>5.0999999999999996</v>
      </c>
      <c r="AC151" s="4">
        <v>5.2</v>
      </c>
    </row>
    <row r="152" spans="1:29" x14ac:dyDescent="0.3">
      <c r="A152" s="2" t="s">
        <v>58</v>
      </c>
      <c r="B152" s="6">
        <v>11</v>
      </c>
      <c r="C152" s="2">
        <v>10</v>
      </c>
      <c r="D152" s="2">
        <v>11</v>
      </c>
      <c r="E152" s="2">
        <v>11</v>
      </c>
      <c r="F152" s="2">
        <v>11</v>
      </c>
      <c r="G152" s="2">
        <v>10</v>
      </c>
      <c r="H152" s="2">
        <v>10</v>
      </c>
      <c r="I152" s="2">
        <v>10</v>
      </c>
      <c r="J152" s="2">
        <v>10</v>
      </c>
      <c r="K152" s="2">
        <v>10</v>
      </c>
      <c r="L152" s="2">
        <v>11</v>
      </c>
      <c r="M152" s="2">
        <v>11</v>
      </c>
      <c r="N152" s="2">
        <v>12</v>
      </c>
      <c r="O152" s="2">
        <v>12</v>
      </c>
      <c r="P152" s="2">
        <v>11</v>
      </c>
      <c r="Q152" s="2">
        <v>11</v>
      </c>
      <c r="R152" s="2">
        <v>11</v>
      </c>
      <c r="S152" s="2">
        <v>10</v>
      </c>
      <c r="T152" s="2">
        <v>10.7</v>
      </c>
      <c r="U152" s="2">
        <v>9.8000000000000007</v>
      </c>
      <c r="V152" s="2">
        <v>10.4</v>
      </c>
      <c r="W152" s="2">
        <v>10.4</v>
      </c>
      <c r="X152" s="2">
        <v>10.199999999999999</v>
      </c>
      <c r="Y152" s="2">
        <v>10.7</v>
      </c>
      <c r="Z152" s="2">
        <v>10.299999999999999</v>
      </c>
      <c r="AA152" s="2">
        <v>9.7000000000000011</v>
      </c>
      <c r="AB152" s="2">
        <v>9.3000000000000007</v>
      </c>
      <c r="AC152" s="4">
        <v>10.100000000000001</v>
      </c>
    </row>
    <row r="153" spans="1:29" x14ac:dyDescent="0.3">
      <c r="A153" s="2" t="s">
        <v>59</v>
      </c>
      <c r="B153" s="6">
        <v>15</v>
      </c>
      <c r="C153" s="2">
        <v>16</v>
      </c>
      <c r="D153" s="2">
        <v>16</v>
      </c>
      <c r="E153" s="2">
        <v>15</v>
      </c>
      <c r="F153" s="2">
        <v>17</v>
      </c>
      <c r="G153" s="2">
        <v>18</v>
      </c>
      <c r="H153" s="2">
        <v>17</v>
      </c>
      <c r="I153" s="2">
        <v>18</v>
      </c>
      <c r="J153" s="2">
        <v>16</v>
      </c>
      <c r="K153" s="2">
        <v>16</v>
      </c>
      <c r="L153" s="2">
        <v>19</v>
      </c>
      <c r="M153" s="2">
        <v>19</v>
      </c>
      <c r="N153" s="2">
        <v>19</v>
      </c>
      <c r="O153" s="2">
        <v>18</v>
      </c>
      <c r="P153" s="2">
        <v>18</v>
      </c>
      <c r="Q153" s="2">
        <v>17</v>
      </c>
      <c r="R153" s="2">
        <v>18</v>
      </c>
      <c r="S153" s="2">
        <v>18</v>
      </c>
      <c r="T153" s="2">
        <v>19</v>
      </c>
      <c r="U153" s="2">
        <v>19.5</v>
      </c>
      <c r="V153" s="2">
        <v>18.8</v>
      </c>
      <c r="W153" s="2">
        <v>17.899999999999999</v>
      </c>
      <c r="X153" s="2">
        <v>18.399999999999999</v>
      </c>
      <c r="Y153" s="2">
        <v>18</v>
      </c>
      <c r="Z153" s="2">
        <v>18.899999999999999</v>
      </c>
      <c r="AA153" s="2">
        <v>19.600000000000001</v>
      </c>
      <c r="AB153" s="2">
        <v>18.099999999999998</v>
      </c>
      <c r="AC153" s="4">
        <v>18.099999999999998</v>
      </c>
    </row>
    <row r="154" spans="1:29" x14ac:dyDescent="0.3">
      <c r="A154" s="2" t="s">
        <v>60</v>
      </c>
      <c r="B154" s="6">
        <v>10</v>
      </c>
      <c r="C154" s="2">
        <v>11</v>
      </c>
      <c r="D154" s="2">
        <v>9</v>
      </c>
      <c r="E154" s="2">
        <v>15</v>
      </c>
      <c r="F154" s="2">
        <v>10</v>
      </c>
      <c r="G154" s="2">
        <v>8</v>
      </c>
      <c r="H154" s="2">
        <v>10</v>
      </c>
      <c r="I154" s="2">
        <v>11</v>
      </c>
      <c r="J154" s="2">
        <v>11</v>
      </c>
      <c r="K154" s="2">
        <v>13</v>
      </c>
      <c r="AC154" s="4"/>
    </row>
    <row r="155" spans="1:29" x14ac:dyDescent="0.3">
      <c r="A155" s="2" t="s">
        <v>63</v>
      </c>
      <c r="B155" s="7">
        <v>12220739</v>
      </c>
      <c r="C155" s="3">
        <v>12313422</v>
      </c>
      <c r="D155" s="3">
        <v>13200310</v>
      </c>
      <c r="E155" s="3">
        <v>14699516</v>
      </c>
      <c r="F155" s="3">
        <v>16884069</v>
      </c>
      <c r="G155" s="3">
        <v>19285392</v>
      </c>
      <c r="H155" s="3">
        <v>20076404</v>
      </c>
      <c r="I155" s="3">
        <v>21266149</v>
      </c>
      <c r="J155" s="3">
        <v>22478343</v>
      </c>
      <c r="K155" s="3">
        <v>24116366</v>
      </c>
      <c r="L155" s="3">
        <v>25752609</v>
      </c>
      <c r="M155" s="3">
        <v>28883687</v>
      </c>
      <c r="N155" s="3">
        <v>31531957</v>
      </c>
      <c r="O155" s="3">
        <v>37513744</v>
      </c>
      <c r="P155" s="3">
        <v>46895132</v>
      </c>
      <c r="Q155" s="3">
        <v>54418458</v>
      </c>
      <c r="R155" s="3">
        <v>54787261</v>
      </c>
      <c r="S155" s="3">
        <v>56387434</v>
      </c>
      <c r="T155" s="3">
        <v>53437644</v>
      </c>
      <c r="U155" s="3">
        <v>56040543</v>
      </c>
      <c r="V155" s="3">
        <v>62211413</v>
      </c>
      <c r="W155" s="3">
        <v>67549099</v>
      </c>
      <c r="X155" s="3">
        <v>69429500</v>
      </c>
      <c r="Y155" s="3">
        <v>74493346</v>
      </c>
      <c r="Z155" s="3">
        <v>76592727</v>
      </c>
      <c r="AA155" s="3">
        <v>78483056</v>
      </c>
      <c r="AB155" s="3">
        <v>84610560</v>
      </c>
      <c r="AC155" s="4">
        <v>85320421</v>
      </c>
    </row>
    <row r="156" spans="1:29" x14ac:dyDescent="0.3">
      <c r="A156" s="2" t="s">
        <v>64</v>
      </c>
      <c r="B156" s="7">
        <v>2618</v>
      </c>
      <c r="C156" s="3">
        <v>2549</v>
      </c>
      <c r="D156" s="3">
        <v>2574</v>
      </c>
      <c r="E156" s="3">
        <v>2683</v>
      </c>
      <c r="F156" s="3">
        <v>2843</v>
      </c>
      <c r="G156" s="3">
        <v>3118</v>
      </c>
      <c r="H156" s="3">
        <v>3115</v>
      </c>
      <c r="I156" s="3">
        <v>3309</v>
      </c>
      <c r="J156" s="3">
        <v>3356</v>
      </c>
      <c r="K156" s="3">
        <v>3601</v>
      </c>
      <c r="L156" s="3">
        <v>3559</v>
      </c>
      <c r="M156" s="3">
        <v>3794</v>
      </c>
      <c r="N156" s="3">
        <v>3763</v>
      </c>
      <c r="O156" s="3">
        <v>3961</v>
      </c>
      <c r="P156" s="3">
        <v>4538</v>
      </c>
      <c r="Q156" s="3">
        <v>4891</v>
      </c>
      <c r="R156" s="3">
        <v>4690</v>
      </c>
      <c r="S156" s="3">
        <v>4551</v>
      </c>
      <c r="T156" s="3">
        <v>4106</v>
      </c>
      <c r="U156" s="3">
        <v>4139</v>
      </c>
      <c r="V156" s="3">
        <v>4426</v>
      </c>
      <c r="W156" s="3">
        <v>4631</v>
      </c>
      <c r="X156" s="3">
        <v>4604</v>
      </c>
      <c r="Y156" s="3">
        <v>4817</v>
      </c>
      <c r="Z156" s="3">
        <v>4905</v>
      </c>
      <c r="AA156" s="3">
        <v>4977</v>
      </c>
      <c r="AB156" s="3">
        <v>5313</v>
      </c>
      <c r="AC156" s="4">
        <v>5454</v>
      </c>
    </row>
    <row r="157" spans="1:29" x14ac:dyDescent="0.3">
      <c r="A157" s="2" t="s">
        <v>45</v>
      </c>
      <c r="B157" s="6">
        <v>62</v>
      </c>
      <c r="C157" s="2">
        <v>59</v>
      </c>
      <c r="D157" s="2">
        <v>61</v>
      </c>
      <c r="E157" s="2">
        <v>62</v>
      </c>
      <c r="F157" s="2">
        <v>65</v>
      </c>
      <c r="G157" s="2">
        <v>66</v>
      </c>
      <c r="H157" s="2">
        <v>71</v>
      </c>
      <c r="I157" s="2">
        <v>71</v>
      </c>
      <c r="J157" s="2">
        <v>76</v>
      </c>
      <c r="K157" s="2">
        <v>71</v>
      </c>
      <c r="L157" s="2">
        <v>68</v>
      </c>
      <c r="M157" s="2">
        <v>68</v>
      </c>
      <c r="N157" s="2">
        <v>69</v>
      </c>
      <c r="O157" s="2">
        <v>69</v>
      </c>
      <c r="P157" s="2">
        <v>69</v>
      </c>
      <c r="Q157" s="2">
        <v>70</v>
      </c>
      <c r="R157" s="2">
        <v>67</v>
      </c>
      <c r="S157" s="2">
        <v>65</v>
      </c>
      <c r="T157" s="2">
        <v>65.400000000000006</v>
      </c>
      <c r="U157" s="2">
        <v>65.3</v>
      </c>
      <c r="V157" s="2">
        <v>67</v>
      </c>
      <c r="W157" s="2">
        <v>66.7</v>
      </c>
      <c r="X157" s="2">
        <v>64.599999999999994</v>
      </c>
      <c r="Y157" s="2">
        <v>63.6</v>
      </c>
      <c r="Z157" s="2">
        <v>47.4</v>
      </c>
      <c r="AA157" s="2">
        <v>47.4</v>
      </c>
      <c r="AB157" s="2">
        <v>49.5</v>
      </c>
      <c r="AC157" s="4">
        <v>44.4</v>
      </c>
    </row>
    <row r="158" spans="1:29" x14ac:dyDescent="0.3">
      <c r="A158" s="2" t="s">
        <v>11</v>
      </c>
      <c r="B158" s="6">
        <v>16</v>
      </c>
      <c r="C158" s="2">
        <v>16</v>
      </c>
      <c r="D158" s="2">
        <v>17</v>
      </c>
      <c r="E158" s="2">
        <v>16</v>
      </c>
      <c r="F158" s="2">
        <v>16</v>
      </c>
      <c r="G158" s="2">
        <v>16</v>
      </c>
      <c r="H158" s="2">
        <v>13</v>
      </c>
      <c r="I158" s="2">
        <v>14</v>
      </c>
      <c r="J158" s="2">
        <v>13</v>
      </c>
      <c r="K158" s="2">
        <v>14</v>
      </c>
      <c r="L158" s="2">
        <v>18</v>
      </c>
      <c r="M158" s="2">
        <v>17</v>
      </c>
      <c r="N158" s="2">
        <v>17</v>
      </c>
      <c r="O158" s="2">
        <v>18</v>
      </c>
      <c r="P158" s="2">
        <v>19</v>
      </c>
      <c r="Q158" s="2">
        <v>18</v>
      </c>
      <c r="R158" s="2">
        <v>18</v>
      </c>
      <c r="S158" s="2">
        <v>20</v>
      </c>
      <c r="T158" s="2">
        <v>17.899999999999999</v>
      </c>
      <c r="U158" s="2">
        <v>17.5</v>
      </c>
      <c r="V158" s="2">
        <v>15.2</v>
      </c>
      <c r="W158" s="2">
        <v>14.6</v>
      </c>
      <c r="X158" s="2">
        <v>16.100000000000001</v>
      </c>
      <c r="Y158" s="2">
        <v>15.5</v>
      </c>
      <c r="Z158" s="2">
        <v>12.6</v>
      </c>
      <c r="AA158" s="2">
        <v>14.000000000000002</v>
      </c>
      <c r="AB158" s="2">
        <v>16.100000000000001</v>
      </c>
      <c r="AC158" s="4">
        <v>17.599999999999998</v>
      </c>
    </row>
    <row r="159" spans="1:29" x14ac:dyDescent="0.3">
      <c r="A159" s="2" t="s">
        <v>85</v>
      </c>
      <c r="B159" s="6">
        <v>14</v>
      </c>
      <c r="C159" s="2">
        <v>15</v>
      </c>
      <c r="D159" s="2">
        <v>12</v>
      </c>
      <c r="E159" s="2">
        <v>12</v>
      </c>
      <c r="F159" s="2">
        <v>11</v>
      </c>
      <c r="G159" s="2">
        <v>10</v>
      </c>
      <c r="H159" s="2">
        <v>6</v>
      </c>
      <c r="I159" s="2">
        <v>6</v>
      </c>
      <c r="J159" s="2">
        <v>2</v>
      </c>
      <c r="K159" s="2">
        <v>5</v>
      </c>
      <c r="L159" s="2">
        <v>6</v>
      </c>
      <c r="M159" s="2">
        <v>6</v>
      </c>
      <c r="N159" s="2">
        <v>5</v>
      </c>
      <c r="O159" s="2">
        <v>5</v>
      </c>
      <c r="P159" s="2">
        <v>5</v>
      </c>
      <c r="Q159" s="2">
        <v>5</v>
      </c>
      <c r="R159" s="2">
        <v>4</v>
      </c>
      <c r="S159" s="2">
        <v>4</v>
      </c>
      <c r="T159" s="2">
        <v>3.4</v>
      </c>
      <c r="U159" s="2">
        <v>3.3</v>
      </c>
      <c r="V159" s="2">
        <v>3.2</v>
      </c>
      <c r="W159" s="2">
        <v>3</v>
      </c>
      <c r="X159" s="2">
        <v>3</v>
      </c>
      <c r="Y159" s="2">
        <v>3.5999999999999996</v>
      </c>
      <c r="Z159" s="2">
        <v>4.5999999999999996</v>
      </c>
      <c r="AA159" s="2">
        <v>4.5999999999999996</v>
      </c>
      <c r="AB159" s="2">
        <v>3.5999999999999996</v>
      </c>
      <c r="AC159" s="4">
        <v>4</v>
      </c>
    </row>
    <row r="160" spans="1:29" x14ac:dyDescent="0.3">
      <c r="A160" s="2" t="s">
        <v>12</v>
      </c>
      <c r="B160" s="6">
        <v>1</v>
      </c>
      <c r="C160" s="2">
        <v>1</v>
      </c>
      <c r="D160" s="2">
        <v>1</v>
      </c>
      <c r="E160" s="2">
        <v>1</v>
      </c>
      <c r="F160" s="2">
        <v>1</v>
      </c>
      <c r="G160" s="2">
        <v>1</v>
      </c>
      <c r="H160" s="2">
        <v>1</v>
      </c>
      <c r="I160" s="2">
        <v>1</v>
      </c>
      <c r="J160" s="2">
        <v>1</v>
      </c>
      <c r="K160" s="2">
        <v>1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0.2</v>
      </c>
      <c r="U160" s="2">
        <v>0.2</v>
      </c>
      <c r="V160" s="2">
        <v>0.2</v>
      </c>
      <c r="W160" s="2">
        <v>0.2</v>
      </c>
      <c r="X160" s="2">
        <v>0.2</v>
      </c>
      <c r="Y160" s="2">
        <v>0.2</v>
      </c>
      <c r="Z160" s="2">
        <v>0.2</v>
      </c>
      <c r="AA160" s="2">
        <v>0.3</v>
      </c>
      <c r="AB160" s="2">
        <v>0.3</v>
      </c>
      <c r="AC160" s="4">
        <v>0.2</v>
      </c>
    </row>
    <row r="161" spans="1:30" x14ac:dyDescent="0.3">
      <c r="A161" s="2" t="s">
        <v>47</v>
      </c>
      <c r="B161" s="6">
        <v>4</v>
      </c>
      <c r="C161" s="2">
        <v>4</v>
      </c>
      <c r="D161" s="2">
        <v>4</v>
      </c>
      <c r="E161" s="2">
        <v>4</v>
      </c>
      <c r="F161" s="2">
        <v>5</v>
      </c>
      <c r="G161" s="2">
        <v>5</v>
      </c>
      <c r="H161" s="2">
        <v>5</v>
      </c>
      <c r="I161" s="2">
        <v>5</v>
      </c>
      <c r="J161" s="2">
        <v>5</v>
      </c>
      <c r="K161" s="2">
        <v>4</v>
      </c>
      <c r="L161" s="2">
        <v>4</v>
      </c>
      <c r="M161" s="2">
        <v>4</v>
      </c>
      <c r="N161" s="2">
        <v>3</v>
      </c>
      <c r="O161" s="2">
        <v>4</v>
      </c>
      <c r="P161" s="2">
        <v>3</v>
      </c>
      <c r="Q161" s="2">
        <v>3</v>
      </c>
      <c r="R161" s="2">
        <v>3</v>
      </c>
      <c r="S161" s="2">
        <v>3</v>
      </c>
      <c r="T161" s="2">
        <v>3</v>
      </c>
      <c r="U161" s="2">
        <v>3.2</v>
      </c>
      <c r="V161" s="2">
        <v>2.7</v>
      </c>
      <c r="W161" s="2">
        <v>3.1</v>
      </c>
      <c r="X161" s="2">
        <v>3.7</v>
      </c>
      <c r="Y161" s="2">
        <v>4.3999999999999995</v>
      </c>
      <c r="Z161" s="2">
        <v>3.5000000000000004</v>
      </c>
      <c r="AA161" s="2">
        <v>3.3000000000000003</v>
      </c>
      <c r="AB161" s="2">
        <v>3.4000000000000004</v>
      </c>
      <c r="AC161" s="4">
        <v>3.6999999999999997</v>
      </c>
    </row>
    <row r="162" spans="1:30" x14ac:dyDescent="0.3">
      <c r="A162" s="2" t="s">
        <v>65</v>
      </c>
      <c r="B162" s="6">
        <v>3</v>
      </c>
      <c r="C162" s="2">
        <v>6</v>
      </c>
      <c r="D162" s="2">
        <v>5</v>
      </c>
      <c r="E162" s="2">
        <v>5</v>
      </c>
      <c r="F162" s="2">
        <v>3</v>
      </c>
      <c r="G162" s="2">
        <v>2</v>
      </c>
      <c r="H162" s="2">
        <v>3</v>
      </c>
      <c r="I162" s="2">
        <v>3</v>
      </c>
      <c r="J162" s="2">
        <v>1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1</v>
      </c>
      <c r="R162" s="2">
        <v>0</v>
      </c>
      <c r="S162" s="2">
        <v>0</v>
      </c>
      <c r="T162" s="2">
        <v>0.5</v>
      </c>
      <c r="U162" s="2">
        <v>0.3</v>
      </c>
      <c r="V162" s="2">
        <v>0.3</v>
      </c>
      <c r="W162" s="2">
        <v>0.3</v>
      </c>
      <c r="X162" s="2">
        <v>0.3</v>
      </c>
      <c r="Y162" s="2">
        <v>0.4</v>
      </c>
      <c r="Z162" s="2">
        <v>0.4</v>
      </c>
      <c r="AA162" s="2">
        <v>0.4</v>
      </c>
      <c r="AB162" s="2">
        <v>0.4</v>
      </c>
      <c r="AC162" s="4">
        <v>0.5</v>
      </c>
    </row>
    <row r="163" spans="1:30" x14ac:dyDescent="0.3">
      <c r="A163" s="2" t="s">
        <v>86</v>
      </c>
      <c r="B163" s="22" t="s">
        <v>146</v>
      </c>
      <c r="C163" s="22" t="s">
        <v>146</v>
      </c>
      <c r="D163" s="22" t="s">
        <v>146</v>
      </c>
      <c r="E163" s="22" t="s">
        <v>146</v>
      </c>
      <c r="F163" s="22" t="s">
        <v>146</v>
      </c>
      <c r="G163" s="22" t="s">
        <v>146</v>
      </c>
      <c r="H163" s="22" t="s">
        <v>146</v>
      </c>
      <c r="I163" s="22" t="s">
        <v>146</v>
      </c>
      <c r="J163" s="22" t="s">
        <v>146</v>
      </c>
      <c r="K163" s="22" t="s">
        <v>146</v>
      </c>
      <c r="L163" s="2">
        <v>2</v>
      </c>
      <c r="M163" s="2">
        <v>3</v>
      </c>
      <c r="N163" s="2">
        <v>3</v>
      </c>
      <c r="O163" s="2">
        <v>3</v>
      </c>
      <c r="P163" s="2">
        <v>3</v>
      </c>
      <c r="Q163" s="2">
        <v>3</v>
      </c>
      <c r="R163" s="2">
        <v>2</v>
      </c>
      <c r="S163" s="2">
        <v>2</v>
      </c>
      <c r="T163" s="2">
        <v>2.4</v>
      </c>
      <c r="U163" s="2">
        <v>2.4</v>
      </c>
      <c r="V163" s="2">
        <v>2.2000000000000002</v>
      </c>
      <c r="W163" s="2">
        <v>2.5</v>
      </c>
      <c r="X163" s="2">
        <v>2.5</v>
      </c>
      <c r="Y163" s="2">
        <v>2.2999999999999998</v>
      </c>
      <c r="Z163" s="2">
        <v>1.7999999999999998</v>
      </c>
      <c r="AA163" s="2">
        <v>1.7000000000000002</v>
      </c>
      <c r="AB163" s="2">
        <v>1.7000000000000002</v>
      </c>
      <c r="AC163" s="4">
        <v>1.7999999999999998</v>
      </c>
    </row>
    <row r="164" spans="1:30" x14ac:dyDescent="0.3">
      <c r="A164" s="2" t="s">
        <v>100</v>
      </c>
      <c r="B164" s="22" t="s">
        <v>146</v>
      </c>
      <c r="C164" s="22" t="s">
        <v>146</v>
      </c>
      <c r="D164" s="22" t="s">
        <v>146</v>
      </c>
      <c r="E164" s="22" t="s">
        <v>146</v>
      </c>
      <c r="F164" s="22" t="s">
        <v>146</v>
      </c>
      <c r="G164" s="22" t="s">
        <v>146</v>
      </c>
      <c r="H164" s="22" t="s">
        <v>146</v>
      </c>
      <c r="I164" s="22" t="s">
        <v>146</v>
      </c>
      <c r="J164" s="22" t="s">
        <v>146</v>
      </c>
      <c r="K164" s="22" t="s">
        <v>146</v>
      </c>
      <c r="L164" s="22" t="s">
        <v>146</v>
      </c>
      <c r="M164" s="22" t="s">
        <v>146</v>
      </c>
      <c r="N164" s="22" t="s">
        <v>146</v>
      </c>
      <c r="O164" s="22" t="s">
        <v>146</v>
      </c>
      <c r="P164" s="22" t="s">
        <v>146</v>
      </c>
      <c r="Q164" s="22" t="s">
        <v>146</v>
      </c>
      <c r="R164" s="2">
        <v>4</v>
      </c>
      <c r="S164" s="2">
        <v>4</v>
      </c>
      <c r="T164" s="2">
        <v>4.8</v>
      </c>
      <c r="U164" s="2">
        <v>5.5</v>
      </c>
      <c r="V164" s="2">
        <v>6.2</v>
      </c>
      <c r="W164" s="2">
        <v>6.9</v>
      </c>
      <c r="X164" s="2">
        <v>6.7</v>
      </c>
      <c r="Y164" s="2">
        <v>7.1</v>
      </c>
      <c r="Z164" s="2">
        <v>5.6000000000000005</v>
      </c>
      <c r="AA164" s="2">
        <v>4.9000000000000004</v>
      </c>
      <c r="AB164" s="2">
        <v>1.0999999999999999</v>
      </c>
      <c r="AC164" s="4">
        <v>0</v>
      </c>
    </row>
    <row r="165" spans="1:30" x14ac:dyDescent="0.3">
      <c r="A165" s="2" t="s">
        <v>122</v>
      </c>
      <c r="B165" s="23" t="s">
        <v>146</v>
      </c>
      <c r="C165" s="23" t="s">
        <v>146</v>
      </c>
      <c r="D165" s="23" t="s">
        <v>146</v>
      </c>
      <c r="E165" s="23" t="s">
        <v>146</v>
      </c>
      <c r="F165" s="23" t="s">
        <v>146</v>
      </c>
      <c r="G165" s="23" t="s">
        <v>146</v>
      </c>
      <c r="H165" s="23" t="s">
        <v>146</v>
      </c>
      <c r="I165" s="23" t="s">
        <v>146</v>
      </c>
      <c r="J165" s="23" t="s">
        <v>146</v>
      </c>
      <c r="K165" s="23" t="s">
        <v>146</v>
      </c>
      <c r="L165" s="23" t="s">
        <v>146</v>
      </c>
      <c r="M165" s="23" t="s">
        <v>146</v>
      </c>
      <c r="N165" s="23" t="s">
        <v>146</v>
      </c>
      <c r="O165" s="23" t="s">
        <v>146</v>
      </c>
      <c r="P165" s="23" t="s">
        <v>146</v>
      </c>
      <c r="Q165" s="23" t="s">
        <v>146</v>
      </c>
      <c r="R165" s="23" t="s">
        <v>146</v>
      </c>
      <c r="S165" s="23" t="s">
        <v>146</v>
      </c>
      <c r="T165" s="2">
        <v>0.9</v>
      </c>
      <c r="U165" s="2">
        <v>0.8</v>
      </c>
      <c r="V165" s="2">
        <v>1.3</v>
      </c>
      <c r="W165" s="2">
        <v>1.1000000000000001</v>
      </c>
      <c r="X165" s="2">
        <v>1.1000000000000001</v>
      </c>
      <c r="Y165" s="2">
        <v>1.2</v>
      </c>
      <c r="Z165" s="2">
        <v>0.5</v>
      </c>
      <c r="AA165" s="2">
        <v>0.5</v>
      </c>
      <c r="AB165" s="2">
        <v>0.4</v>
      </c>
      <c r="AC165" s="4">
        <v>0.3</v>
      </c>
    </row>
    <row r="166" spans="1:30" x14ac:dyDescent="0.3">
      <c r="A166" s="2" t="s">
        <v>144</v>
      </c>
      <c r="B166" s="22" t="s">
        <v>146</v>
      </c>
      <c r="C166" s="22" t="s">
        <v>146</v>
      </c>
      <c r="D166" s="22" t="s">
        <v>146</v>
      </c>
      <c r="E166" s="22" t="s">
        <v>146</v>
      </c>
      <c r="F166" s="22" t="s">
        <v>146</v>
      </c>
      <c r="G166" s="22" t="s">
        <v>146</v>
      </c>
      <c r="H166" s="22" t="s">
        <v>146</v>
      </c>
      <c r="I166" s="22" t="s">
        <v>146</v>
      </c>
      <c r="J166" s="22" t="s">
        <v>146</v>
      </c>
      <c r="K166" s="22" t="s">
        <v>146</v>
      </c>
      <c r="L166" s="2">
        <v>2</v>
      </c>
      <c r="M166" s="2">
        <v>2</v>
      </c>
      <c r="N166" s="2">
        <v>2</v>
      </c>
      <c r="O166" s="2">
        <v>2</v>
      </c>
      <c r="P166" s="2">
        <v>2</v>
      </c>
      <c r="Q166" s="2">
        <v>2</v>
      </c>
      <c r="R166" s="2">
        <v>1</v>
      </c>
      <c r="S166" s="2">
        <v>2</v>
      </c>
      <c r="T166" s="2">
        <v>1.7</v>
      </c>
      <c r="U166" s="2">
        <v>1.6</v>
      </c>
      <c r="V166" s="2">
        <v>1.7</v>
      </c>
      <c r="W166" s="2">
        <v>1.7</v>
      </c>
      <c r="X166" s="2">
        <v>1.8</v>
      </c>
      <c r="Y166" s="2">
        <v>1.7000000000000002</v>
      </c>
      <c r="Z166" s="2">
        <v>23.599999999999998</v>
      </c>
      <c r="AA166" s="2">
        <v>23</v>
      </c>
      <c r="AB166" s="2">
        <v>21.9</v>
      </c>
      <c r="AC166" s="4">
        <v>22.1</v>
      </c>
    </row>
    <row r="167" spans="1:30" x14ac:dyDescent="0.3">
      <c r="AC167" s="4"/>
    </row>
    <row r="169" spans="1:30" x14ac:dyDescent="0.3">
      <c r="A169" s="2" t="s">
        <v>152</v>
      </c>
      <c r="B169" s="10" t="s">
        <v>0</v>
      </c>
      <c r="C169" s="1" t="s">
        <v>69</v>
      </c>
      <c r="D169" s="1" t="s">
        <v>72</v>
      </c>
      <c r="E169" s="1" t="s">
        <v>73</v>
      </c>
      <c r="F169" s="1" t="s">
        <v>74</v>
      </c>
      <c r="G169" s="1" t="s">
        <v>75</v>
      </c>
      <c r="H169" s="1" t="s">
        <v>76</v>
      </c>
      <c r="I169" s="1" t="s">
        <v>79</v>
      </c>
      <c r="J169" s="1" t="s">
        <v>82</v>
      </c>
      <c r="K169" s="1" t="s">
        <v>84</v>
      </c>
      <c r="L169" s="1" t="s">
        <v>87</v>
      </c>
      <c r="M169" s="1" t="s">
        <v>94</v>
      </c>
      <c r="N169" s="1" t="s">
        <v>95</v>
      </c>
      <c r="O169" s="1" t="s">
        <v>96</v>
      </c>
      <c r="P169" s="1" t="s">
        <v>97</v>
      </c>
      <c r="Q169" s="1" t="s">
        <v>98</v>
      </c>
      <c r="R169" s="1" t="s">
        <v>101</v>
      </c>
      <c r="S169" s="1" t="s">
        <v>112</v>
      </c>
      <c r="T169" s="1" t="s">
        <v>125</v>
      </c>
      <c r="U169" s="1" t="s">
        <v>129</v>
      </c>
      <c r="V169" s="1" t="s">
        <v>130</v>
      </c>
      <c r="W169" s="1" t="s">
        <v>131</v>
      </c>
      <c r="X169" s="1" t="s">
        <v>134</v>
      </c>
      <c r="Y169" s="1" t="s">
        <v>136</v>
      </c>
      <c r="Z169" s="1" t="s">
        <v>145</v>
      </c>
      <c r="AA169" s="1" t="s">
        <v>148</v>
      </c>
      <c r="AB169" s="1" t="s">
        <v>150</v>
      </c>
      <c r="AC169" s="1" t="s">
        <v>151</v>
      </c>
    </row>
    <row r="170" spans="1:30" x14ac:dyDescent="0.3">
      <c r="A170" s="2" t="s">
        <v>66</v>
      </c>
      <c r="B170" s="6" t="s">
        <v>1</v>
      </c>
      <c r="C170" s="2" t="s">
        <v>1</v>
      </c>
      <c r="D170" s="2" t="s">
        <v>1</v>
      </c>
      <c r="E170" s="2" t="s">
        <v>1</v>
      </c>
      <c r="F170" s="2" t="s">
        <v>1</v>
      </c>
      <c r="G170" s="2" t="s">
        <v>1</v>
      </c>
      <c r="H170" s="2" t="s">
        <v>1</v>
      </c>
      <c r="I170" s="2" t="s">
        <v>1</v>
      </c>
      <c r="J170" s="2" t="s">
        <v>1</v>
      </c>
      <c r="K170" s="2" t="s">
        <v>1</v>
      </c>
      <c r="L170" s="2" t="s">
        <v>1</v>
      </c>
      <c r="M170" s="2" t="s">
        <v>1</v>
      </c>
      <c r="N170" s="2" t="s">
        <v>1</v>
      </c>
      <c r="O170" s="2" t="s">
        <v>1</v>
      </c>
      <c r="P170" s="2" t="s">
        <v>1</v>
      </c>
      <c r="Q170" s="2" t="s">
        <v>1</v>
      </c>
      <c r="R170" s="2" t="s">
        <v>1</v>
      </c>
      <c r="S170" s="2" t="s">
        <v>1</v>
      </c>
      <c r="T170" s="2" t="s">
        <v>1</v>
      </c>
      <c r="U170" s="2" t="s">
        <v>1</v>
      </c>
      <c r="V170" s="2" t="s">
        <v>1</v>
      </c>
      <c r="W170" s="2" t="s">
        <v>1</v>
      </c>
      <c r="X170" s="2" t="s">
        <v>1</v>
      </c>
      <c r="Y170" s="2" t="s">
        <v>1</v>
      </c>
      <c r="Z170" s="2" t="s">
        <v>1</v>
      </c>
      <c r="AA170" s="2" t="s">
        <v>1</v>
      </c>
      <c r="AB170" s="2" t="s">
        <v>1</v>
      </c>
      <c r="AC170" s="2" t="s">
        <v>1</v>
      </c>
    </row>
    <row r="171" spans="1:30" x14ac:dyDescent="0.3">
      <c r="A171" s="2" t="s">
        <v>113</v>
      </c>
      <c r="B171" s="2">
        <v>94902</v>
      </c>
      <c r="C171" s="2">
        <v>94902</v>
      </c>
      <c r="D171" s="2">
        <v>94902</v>
      </c>
      <c r="E171" s="2">
        <v>94902</v>
      </c>
      <c r="F171" s="2">
        <v>94902</v>
      </c>
      <c r="G171" s="2">
        <v>94902</v>
      </c>
      <c r="H171" s="2">
        <v>94902</v>
      </c>
      <c r="I171" s="2">
        <v>94902</v>
      </c>
      <c r="J171" s="2">
        <v>94902</v>
      </c>
      <c r="K171" s="2">
        <v>94902</v>
      </c>
      <c r="L171" s="2">
        <v>94902</v>
      </c>
      <c r="M171" s="2">
        <v>94902</v>
      </c>
      <c r="N171" s="2">
        <v>94902</v>
      </c>
      <c r="O171" s="2">
        <v>94902</v>
      </c>
      <c r="P171" s="2">
        <v>94902</v>
      </c>
      <c r="Q171" s="2">
        <v>94902</v>
      </c>
      <c r="R171" s="2">
        <v>94902</v>
      </c>
      <c r="S171" s="2">
        <v>94902</v>
      </c>
      <c r="T171" s="2">
        <v>94902</v>
      </c>
      <c r="U171" s="2">
        <v>94902</v>
      </c>
      <c r="V171" s="2">
        <v>94902</v>
      </c>
      <c r="W171" s="2">
        <v>94902</v>
      </c>
      <c r="X171" s="2">
        <v>94902</v>
      </c>
      <c r="Y171" s="2">
        <v>94902</v>
      </c>
      <c r="Z171" s="2">
        <v>94902</v>
      </c>
      <c r="AA171" s="2">
        <v>94902</v>
      </c>
      <c r="AB171" s="2">
        <v>94902</v>
      </c>
      <c r="AC171" s="2">
        <v>94902</v>
      </c>
    </row>
    <row r="172" spans="1:30" x14ac:dyDescent="0.3">
      <c r="A172" s="2" t="s">
        <v>67</v>
      </c>
      <c r="B172" s="6" t="s">
        <v>2</v>
      </c>
      <c r="C172" s="2" t="s">
        <v>2</v>
      </c>
      <c r="D172" s="2" t="s">
        <v>2</v>
      </c>
      <c r="E172" s="2" t="s">
        <v>2</v>
      </c>
      <c r="F172" s="2" t="s">
        <v>2</v>
      </c>
      <c r="G172" s="2" t="s">
        <v>2</v>
      </c>
      <c r="H172" s="2" t="s">
        <v>2</v>
      </c>
      <c r="I172" s="2" t="s">
        <v>2</v>
      </c>
      <c r="J172" s="2" t="s">
        <v>2</v>
      </c>
      <c r="K172" s="2" t="s">
        <v>2</v>
      </c>
      <c r="L172" s="2" t="s">
        <v>2</v>
      </c>
      <c r="M172" s="2" t="s">
        <v>2</v>
      </c>
      <c r="N172" s="2" t="s">
        <v>2</v>
      </c>
      <c r="O172" s="2" t="s">
        <v>2</v>
      </c>
      <c r="P172" s="2" t="s">
        <v>2</v>
      </c>
      <c r="Q172" s="2" t="s">
        <v>2</v>
      </c>
      <c r="R172" s="2" t="s">
        <v>2</v>
      </c>
      <c r="S172" s="2" t="s">
        <v>2</v>
      </c>
      <c r="T172" s="2" t="s">
        <v>2</v>
      </c>
      <c r="U172" s="2" t="s">
        <v>2</v>
      </c>
      <c r="V172" s="2" t="s">
        <v>2</v>
      </c>
      <c r="W172" s="2" t="s">
        <v>2</v>
      </c>
      <c r="X172" s="2" t="s">
        <v>2</v>
      </c>
      <c r="Y172" s="2" t="s">
        <v>149</v>
      </c>
      <c r="Z172" s="2" t="s">
        <v>149</v>
      </c>
      <c r="AA172" s="2" t="s">
        <v>149</v>
      </c>
      <c r="AB172" s="2" t="s">
        <v>149</v>
      </c>
      <c r="AC172" s="2" t="s">
        <v>149</v>
      </c>
    </row>
    <row r="173" spans="1:30" x14ac:dyDescent="0.3">
      <c r="A173" s="2" t="s">
        <v>68</v>
      </c>
      <c r="B173" s="6" t="s">
        <v>3</v>
      </c>
      <c r="C173" s="2" t="s">
        <v>70</v>
      </c>
      <c r="D173" s="2" t="s">
        <v>70</v>
      </c>
      <c r="E173" s="2" t="s">
        <v>70</v>
      </c>
      <c r="F173" s="2" t="s">
        <v>70</v>
      </c>
      <c r="G173" s="2" t="s">
        <v>70</v>
      </c>
      <c r="H173" s="2" t="s">
        <v>70</v>
      </c>
      <c r="I173" s="2" t="s">
        <v>70</v>
      </c>
      <c r="J173" s="2" t="s">
        <v>70</v>
      </c>
      <c r="K173" s="2" t="s">
        <v>70</v>
      </c>
      <c r="L173" s="2" t="s">
        <v>70</v>
      </c>
      <c r="M173" s="2" t="s">
        <v>70</v>
      </c>
      <c r="N173" s="2" t="s">
        <v>70</v>
      </c>
      <c r="O173" s="2" t="s">
        <v>70</v>
      </c>
      <c r="P173" s="2" t="s">
        <v>70</v>
      </c>
      <c r="Q173" s="2" t="s">
        <v>70</v>
      </c>
      <c r="R173" s="2" t="s">
        <v>70</v>
      </c>
      <c r="S173" s="2" t="s">
        <v>111</v>
      </c>
      <c r="T173" s="2" t="s">
        <v>123</v>
      </c>
      <c r="U173" s="2" t="s">
        <v>123</v>
      </c>
      <c r="V173" s="2" t="s">
        <v>123</v>
      </c>
      <c r="W173" s="2" t="s">
        <v>123</v>
      </c>
      <c r="X173" s="2" t="s">
        <v>123</v>
      </c>
      <c r="Y173" s="2" t="s">
        <v>123</v>
      </c>
      <c r="Z173" s="2" t="s">
        <v>123</v>
      </c>
      <c r="AA173" s="2" t="s">
        <v>123</v>
      </c>
      <c r="AB173" s="2" t="s">
        <v>123</v>
      </c>
      <c r="AC173" s="2" t="s">
        <v>123</v>
      </c>
    </row>
    <row r="174" spans="1:30" s="14" customFormat="1" x14ac:dyDescent="0.3">
      <c r="A174" s="14" t="s">
        <v>80</v>
      </c>
      <c r="B174" s="13" t="s">
        <v>4</v>
      </c>
      <c r="C174" s="14" t="s">
        <v>71</v>
      </c>
      <c r="D174" s="14" t="s">
        <v>71</v>
      </c>
      <c r="E174" s="14" t="s">
        <v>71</v>
      </c>
      <c r="F174" s="14" t="s">
        <v>71</v>
      </c>
      <c r="G174" s="14" t="s">
        <v>71</v>
      </c>
      <c r="H174" s="14" t="s">
        <v>77</v>
      </c>
      <c r="I174" s="14" t="s">
        <v>77</v>
      </c>
      <c r="J174" s="14" t="s">
        <v>77</v>
      </c>
      <c r="K174" s="14" t="s">
        <v>77</v>
      </c>
      <c r="L174" s="14" t="s">
        <v>71</v>
      </c>
      <c r="M174" s="14" t="s">
        <v>77</v>
      </c>
      <c r="N174" s="14" t="s">
        <v>71</v>
      </c>
      <c r="O174" s="14" t="s">
        <v>71</v>
      </c>
      <c r="P174" s="14" t="s">
        <v>77</v>
      </c>
      <c r="Q174" s="14" t="s">
        <v>77</v>
      </c>
      <c r="R174" s="14" t="s">
        <v>77</v>
      </c>
      <c r="T174" s="14" t="s">
        <v>124</v>
      </c>
      <c r="U174" s="14" t="s">
        <v>124</v>
      </c>
      <c r="V174" s="14" t="s">
        <v>124</v>
      </c>
      <c r="W174" s="14" t="s">
        <v>124</v>
      </c>
      <c r="X174" s="14" t="s">
        <v>124</v>
      </c>
      <c r="Y174" s="14" t="s">
        <v>137</v>
      </c>
      <c r="Z174" s="14" t="s">
        <v>137</v>
      </c>
      <c r="AA174" s="14" t="s">
        <v>146</v>
      </c>
      <c r="AB174" s="14" t="s">
        <v>146</v>
      </c>
      <c r="AC174" s="14" t="s">
        <v>137</v>
      </c>
      <c r="AD174" s="16"/>
    </row>
    <row r="175" spans="1:30" s="14" customFormat="1" x14ac:dyDescent="0.3">
      <c r="A175" s="14" t="s">
        <v>5</v>
      </c>
      <c r="B175" s="13">
        <v>8</v>
      </c>
      <c r="C175" s="14">
        <v>8</v>
      </c>
      <c r="D175" s="14">
        <v>8</v>
      </c>
      <c r="E175" s="14">
        <v>9</v>
      </c>
      <c r="F175" s="14">
        <v>10</v>
      </c>
      <c r="G175" s="14">
        <v>11</v>
      </c>
      <c r="H175" s="14">
        <v>11</v>
      </c>
      <c r="I175" s="14">
        <v>11</v>
      </c>
      <c r="J175" s="14">
        <v>11</v>
      </c>
      <c r="K175" s="14">
        <v>12</v>
      </c>
      <c r="L175" s="14">
        <v>12</v>
      </c>
      <c r="M175" s="14">
        <v>13</v>
      </c>
      <c r="N175" s="14">
        <v>13</v>
      </c>
      <c r="O175" s="14">
        <v>13</v>
      </c>
      <c r="P175" s="14">
        <v>14</v>
      </c>
      <c r="Q175" s="14">
        <v>15</v>
      </c>
      <c r="R175" s="14">
        <v>15</v>
      </c>
      <c r="S175" s="14">
        <v>15</v>
      </c>
      <c r="T175" s="14">
        <v>15</v>
      </c>
      <c r="U175" s="14">
        <v>15</v>
      </c>
      <c r="V175" s="14">
        <v>15</v>
      </c>
      <c r="W175" s="14">
        <v>16</v>
      </c>
      <c r="X175" s="14">
        <v>16</v>
      </c>
      <c r="Y175" s="14">
        <v>16</v>
      </c>
      <c r="Z175" s="14">
        <v>16</v>
      </c>
      <c r="AA175" s="14">
        <v>16</v>
      </c>
      <c r="AB175" s="14">
        <v>16</v>
      </c>
      <c r="AC175" s="14">
        <v>16</v>
      </c>
      <c r="AD175" s="16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Approaches Run Chart 1995-2022 </vt:lpstr>
      <vt:lpstr>Approachestrended XmR 2006-2019</vt:lpstr>
      <vt:lpstr>ApproachesTrended XmR 2006-2022</vt:lpstr>
      <vt:lpstr>raw snapshot data 1995-2022</vt:lpstr>
      <vt:lpstr>'Approaches Run Chart 1995-2022 '!Print_Area</vt:lpstr>
      <vt:lpstr>'Approachestrended XmR 2006-2019'!Print_Area</vt:lpstr>
      <vt:lpstr>'ApproachesTrended XmR 2006-2022'!Print_Area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 snapshots 1995-2022 All Subj</dc:title>
  <dc:creator>D S and QI Macros</dc:creator>
  <dc:description>
_x000d_Charts created with QI Macros for Excel
_x000d_www.qimacros.com</dc:description>
  <cp:lastModifiedBy>D S</cp:lastModifiedBy>
  <dcterms:created xsi:type="dcterms:W3CDTF">2024-04-14T18:53:15Z</dcterms:created>
  <dcterms:modified xsi:type="dcterms:W3CDTF">2024-04-26T19:01:35Z</dcterms:modified>
</cp:coreProperties>
</file>