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danstollenwerk/Desktop/"/>
    </mc:Choice>
  </mc:AlternateContent>
  <xr:revisionPtr revIDLastSave="0" documentId="8_{E59522A3-4A52-214C-98DB-D22B7A0E7826}" xr6:coauthVersionLast="47" xr6:coauthVersionMax="47" xr10:uidLastSave="{00000000-0000-0000-0000-000000000000}"/>
  <bookViews>
    <workbookView xWindow="0" yWindow="500" windowWidth="26800" windowHeight="16520" xr2:uid="{00000000-000D-0000-FFFF-FFFF00000000}"/>
  </bookViews>
  <sheets>
    <sheet name="Parameter Sheet" sheetId="13" r:id="rId1"/>
    <sheet name="Q1" sheetId="15" r:id="rId2"/>
    <sheet name="Q2" sheetId="16" r:id="rId3"/>
    <sheet name="Q3" sheetId="17" r:id="rId4"/>
    <sheet name="Index Data" sheetId="19" r:id="rId5"/>
  </sheets>
  <externalReferences>
    <externalReference r:id="rId6"/>
  </externalReferences>
  <definedNames>
    <definedName name="_xlnm._FilterDatabase" localSheetId="2" hidden="1">'Q2'!$C$1:$C$1</definedName>
    <definedName name="solver_eng" localSheetId="4" hidden="1">1</definedName>
    <definedName name="solver_neg" localSheetId="4" hidden="1">1</definedName>
    <definedName name="solver_num" localSheetId="4" hidden="1">0</definedName>
    <definedName name="solver_opt" localSheetId="4" hidden="1">'Index Data'!$H$13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6" l="1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" i="16"/>
  <c r="D13" i="17"/>
  <c r="C13" i="17"/>
  <c r="D9" i="17"/>
  <c r="D8" i="17"/>
  <c r="C9" i="17"/>
  <c r="H21" i="16"/>
  <c r="H19" i="16"/>
  <c r="H17" i="16"/>
  <c r="H15" i="16"/>
  <c r="H13" i="16"/>
  <c r="H11" i="16"/>
  <c r="H9" i="16"/>
  <c r="H7" i="16"/>
  <c r="H5" i="16"/>
  <c r="H3" i="16"/>
  <c r="H22" i="16"/>
  <c r="H20" i="16"/>
  <c r="H18" i="16"/>
  <c r="H16" i="16"/>
  <c r="H14" i="16"/>
  <c r="H10" i="16"/>
  <c r="H8" i="16"/>
  <c r="H6" i="16"/>
  <c r="H4" i="16"/>
  <c r="H2" i="16"/>
  <c r="G7" i="17"/>
  <c r="H8" i="17" s="1"/>
  <c r="D11" i="17"/>
  <c r="C11" i="17"/>
  <c r="D10" i="17"/>
  <c r="D12" i="17" s="1"/>
  <c r="D14" i="17" l="1"/>
  <c r="I9" i="17"/>
  <c r="J10" i="17" l="1"/>
  <c r="K11" i="17" l="1"/>
  <c r="L12" i="17" l="1"/>
  <c r="M13" i="17" l="1"/>
  <c r="B80" i="15"/>
  <c r="C8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75" i="15"/>
  <c r="C76" i="15"/>
  <c r="C77" i="15"/>
  <c r="C78" i="15"/>
  <c r="C79" i="15"/>
  <c r="C81" i="15"/>
  <c r="C82" i="15"/>
  <c r="C83" i="15"/>
  <c r="C84" i="15"/>
  <c r="C85" i="15"/>
  <c r="C86" i="15"/>
  <c r="C87" i="15"/>
  <c r="C88" i="15"/>
  <c r="C89" i="15"/>
  <c r="C91" i="15"/>
  <c r="C92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17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1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3" i="15"/>
  <c r="D15" i="17"/>
  <c r="N14" i="17" l="1"/>
  <c r="C90" i="15"/>
  <c r="O15" i="17" l="1"/>
  <c r="P16" i="17" l="1"/>
  <c r="B2" i="16"/>
  <c r="C2" i="16"/>
  <c r="A3" i="16"/>
  <c r="A4" i="16" s="1"/>
  <c r="A5" i="16" s="1"/>
  <c r="A6" i="16" s="1"/>
  <c r="A7" i="16" s="1"/>
  <c r="A8" i="16" s="1"/>
  <c r="A9" i="16" s="1"/>
  <c r="C9" i="16" s="1"/>
  <c r="Q17" i="17" l="1"/>
  <c r="C7" i="16"/>
  <c r="B5" i="16"/>
  <c r="B9" i="16"/>
  <c r="B7" i="16"/>
  <c r="A10" i="16"/>
  <c r="C10" i="16" s="1"/>
  <c r="F10" i="16" s="1"/>
  <c r="C5" i="16"/>
  <c r="F5" i="16" s="1"/>
  <c r="C3" i="16"/>
  <c r="F3" i="16" s="1"/>
  <c r="C8" i="16"/>
  <c r="B6" i="16"/>
  <c r="C4" i="16"/>
  <c r="B3" i="16"/>
  <c r="E3" i="16" s="1"/>
  <c r="B8" i="16"/>
  <c r="E8" i="16" s="1"/>
  <c r="C6" i="16"/>
  <c r="B4" i="16"/>
  <c r="E4" i="16" s="1"/>
  <c r="R18" i="17" l="1"/>
  <c r="E7" i="16"/>
  <c r="F6" i="16"/>
  <c r="F4" i="16"/>
  <c r="F7" i="16"/>
  <c r="E9" i="16"/>
  <c r="E5" i="16"/>
  <c r="E6" i="16"/>
  <c r="F8" i="16"/>
  <c r="F9" i="16"/>
  <c r="A11" i="16"/>
  <c r="A12" i="16" s="1"/>
  <c r="B10" i="16"/>
  <c r="E10" i="16" s="1"/>
  <c r="C11" i="16" l="1"/>
  <c r="F11" i="16" s="1"/>
  <c r="B11" i="16"/>
  <c r="E11" i="16" s="1"/>
  <c r="S19" i="17"/>
  <c r="A13" i="16"/>
  <c r="C12" i="16"/>
  <c r="F12" i="16" s="1"/>
  <c r="B12" i="16"/>
  <c r="E12" i="16" s="1"/>
  <c r="T20" i="17" l="1"/>
  <c r="B13" i="16"/>
  <c r="E13" i="16" s="1"/>
  <c r="A14" i="16"/>
  <c r="C13" i="16"/>
  <c r="F13" i="16" s="1"/>
  <c r="U21" i="17" l="1"/>
  <c r="C14" i="16"/>
  <c r="F14" i="16" s="1"/>
  <c r="B14" i="16"/>
  <c r="E14" i="16" s="1"/>
  <c r="A15" i="16"/>
  <c r="V22" i="17" l="1"/>
  <c r="A16" i="16"/>
  <c r="C15" i="16"/>
  <c r="F15" i="16" s="1"/>
  <c r="B15" i="16"/>
  <c r="E15" i="16" s="1"/>
  <c r="A17" i="16" l="1"/>
  <c r="C16" i="16"/>
  <c r="F16" i="16" s="1"/>
  <c r="B16" i="16"/>
  <c r="E16" i="16" s="1"/>
  <c r="B17" i="16" l="1"/>
  <c r="E17" i="16" s="1"/>
  <c r="A18" i="16"/>
  <c r="C17" i="16"/>
  <c r="F17" i="16" s="1"/>
  <c r="C18" i="16" l="1"/>
  <c r="F18" i="16" s="1"/>
  <c r="B18" i="16"/>
  <c r="E18" i="16" s="1"/>
  <c r="A19" i="16"/>
  <c r="A20" i="16" l="1"/>
  <c r="C19" i="16"/>
  <c r="F19" i="16" s="1"/>
  <c r="B19" i="16"/>
  <c r="E19" i="16" s="1"/>
  <c r="A21" i="16" l="1"/>
  <c r="C20" i="16"/>
  <c r="F20" i="16" s="1"/>
  <c r="B20" i="16"/>
  <c r="E20" i="16" s="1"/>
  <c r="B21" i="16" l="1"/>
  <c r="E21" i="16" s="1"/>
  <c r="A22" i="16"/>
  <c r="C21" i="16"/>
  <c r="F21" i="16" s="1"/>
  <c r="C22" i="16" l="1"/>
  <c r="F22" i="16" s="1"/>
  <c r="B22" i="16"/>
  <c r="E22" i="16" s="1"/>
  <c r="A23" i="16"/>
  <c r="A24" i="16" l="1"/>
  <c r="C23" i="16"/>
  <c r="F23" i="16" s="1"/>
  <c r="B23" i="16"/>
  <c r="E23" i="16" s="1"/>
  <c r="A25" i="16" l="1"/>
  <c r="C24" i="16"/>
  <c r="F24" i="16" s="1"/>
  <c r="B24" i="16"/>
  <c r="E24" i="16" s="1"/>
  <c r="B25" i="16" l="1"/>
  <c r="E25" i="16" s="1"/>
  <c r="A26" i="16"/>
  <c r="C25" i="16"/>
  <c r="F25" i="16" s="1"/>
  <c r="C26" i="16" l="1"/>
  <c r="F26" i="16" s="1"/>
  <c r="B26" i="16"/>
  <c r="E26" i="16" s="1"/>
  <c r="A27" i="16"/>
  <c r="A28" i="16" l="1"/>
  <c r="C27" i="16"/>
  <c r="F27" i="16" s="1"/>
  <c r="B27" i="16"/>
  <c r="E27" i="16" s="1"/>
  <c r="A29" i="16" l="1"/>
  <c r="C28" i="16"/>
  <c r="F28" i="16" s="1"/>
  <c r="B28" i="16"/>
  <c r="E28" i="16" s="1"/>
  <c r="B29" i="16" l="1"/>
  <c r="E29" i="16" s="1"/>
  <c r="A30" i="16"/>
  <c r="C29" i="16"/>
  <c r="F29" i="16" s="1"/>
  <c r="C30" i="16" l="1"/>
  <c r="F30" i="16" s="1"/>
  <c r="B30" i="16"/>
  <c r="E30" i="16" s="1"/>
  <c r="A31" i="16"/>
  <c r="A32" i="16" l="1"/>
  <c r="C31" i="16"/>
  <c r="F31" i="16" s="1"/>
  <c r="B31" i="16"/>
  <c r="E31" i="16" s="1"/>
  <c r="A33" i="16" l="1"/>
  <c r="C32" i="16"/>
  <c r="F32" i="16" s="1"/>
  <c r="B32" i="16"/>
  <c r="E32" i="16" s="1"/>
  <c r="B33" i="16" l="1"/>
  <c r="E33" i="16" s="1"/>
  <c r="A34" i="16"/>
  <c r="C33" i="16"/>
  <c r="F33" i="16" s="1"/>
  <c r="C34" i="16" l="1"/>
  <c r="F34" i="16" s="1"/>
  <c r="B34" i="16"/>
  <c r="E34" i="16" s="1"/>
  <c r="A35" i="16"/>
  <c r="A36" i="16" l="1"/>
  <c r="C35" i="16"/>
  <c r="F35" i="16" s="1"/>
  <c r="B35" i="16"/>
  <c r="E35" i="16" s="1"/>
  <c r="A37" i="16" l="1"/>
  <c r="C36" i="16"/>
  <c r="F36" i="16" s="1"/>
  <c r="B36" i="16"/>
  <c r="E36" i="16" s="1"/>
  <c r="B37" i="16" l="1"/>
  <c r="E37" i="16" s="1"/>
  <c r="A38" i="16"/>
  <c r="C37" i="16"/>
  <c r="F37" i="16" s="1"/>
  <c r="C38" i="16" l="1"/>
  <c r="F38" i="16" s="1"/>
  <c r="B38" i="16"/>
  <c r="E38" i="16" s="1"/>
  <c r="A39" i="16"/>
  <c r="A40" i="16" l="1"/>
  <c r="C39" i="16"/>
  <c r="F39" i="16" s="1"/>
  <c r="B39" i="16"/>
  <c r="E39" i="16" s="1"/>
  <c r="A41" i="16" l="1"/>
  <c r="C40" i="16"/>
  <c r="F40" i="16" s="1"/>
  <c r="B40" i="16"/>
  <c r="E40" i="16" s="1"/>
  <c r="B41" i="16" l="1"/>
  <c r="E41" i="16" s="1"/>
  <c r="A42" i="16"/>
  <c r="C41" i="16"/>
  <c r="F41" i="16" s="1"/>
  <c r="C42" i="16" l="1"/>
  <c r="F42" i="16" s="1"/>
  <c r="B42" i="16"/>
  <c r="E42" i="16" s="1"/>
  <c r="A43" i="16"/>
  <c r="A44" i="16" l="1"/>
  <c r="C43" i="16"/>
  <c r="F43" i="16" s="1"/>
  <c r="B43" i="16"/>
  <c r="E43" i="16" s="1"/>
  <c r="A45" i="16" l="1"/>
  <c r="C44" i="16"/>
  <c r="F44" i="16" s="1"/>
  <c r="B44" i="16"/>
  <c r="E44" i="16" s="1"/>
  <c r="B45" i="16" l="1"/>
  <c r="E45" i="16" s="1"/>
  <c r="A46" i="16"/>
  <c r="C45" i="16"/>
  <c r="F45" i="16" s="1"/>
  <c r="C46" i="16" l="1"/>
  <c r="F46" i="16" s="1"/>
  <c r="B46" i="16"/>
  <c r="E46" i="16" s="1"/>
  <c r="A47" i="16"/>
  <c r="A48" i="16" l="1"/>
  <c r="C47" i="16"/>
  <c r="F47" i="16" s="1"/>
  <c r="B47" i="16"/>
  <c r="E47" i="16" s="1"/>
  <c r="A49" i="16" l="1"/>
  <c r="C48" i="16"/>
  <c r="F48" i="16" s="1"/>
  <c r="B48" i="16"/>
  <c r="E48" i="16" s="1"/>
  <c r="B49" i="16" l="1"/>
  <c r="E49" i="16" s="1"/>
  <c r="A50" i="16"/>
  <c r="C49" i="16"/>
  <c r="F49" i="16" s="1"/>
  <c r="C50" i="16" l="1"/>
  <c r="F50" i="16" s="1"/>
  <c r="B50" i="16"/>
  <c r="E50" i="16" s="1"/>
  <c r="A51" i="16"/>
  <c r="A52" i="16" l="1"/>
  <c r="C51" i="16"/>
  <c r="F51" i="16" s="1"/>
  <c r="B51" i="16"/>
  <c r="E51" i="16" s="1"/>
  <c r="A53" i="16" l="1"/>
  <c r="C52" i="16"/>
  <c r="F52" i="16" s="1"/>
  <c r="B52" i="16"/>
  <c r="E52" i="16" s="1"/>
  <c r="B53" i="16" l="1"/>
  <c r="E53" i="16" s="1"/>
  <c r="A54" i="16"/>
  <c r="C53" i="16"/>
  <c r="F53" i="16" s="1"/>
  <c r="C54" i="16" l="1"/>
  <c r="F54" i="16" s="1"/>
  <c r="B54" i="16"/>
  <c r="E54" i="16" s="1"/>
  <c r="A55" i="16"/>
  <c r="A56" i="16" l="1"/>
  <c r="C55" i="16"/>
  <c r="F55" i="16" s="1"/>
  <c r="B55" i="16"/>
  <c r="E55" i="16" s="1"/>
  <c r="A57" i="16" l="1"/>
  <c r="C56" i="16"/>
  <c r="F56" i="16" s="1"/>
  <c r="B56" i="16"/>
  <c r="E56" i="16" s="1"/>
  <c r="B57" i="16" l="1"/>
  <c r="E57" i="16" s="1"/>
  <c r="A58" i="16"/>
  <c r="C57" i="16"/>
  <c r="F57" i="16" s="1"/>
  <c r="C58" i="16" l="1"/>
  <c r="F58" i="16" s="1"/>
  <c r="B58" i="16"/>
  <c r="E58" i="16" s="1"/>
  <c r="A59" i="16"/>
  <c r="A60" i="16" l="1"/>
  <c r="C59" i="16"/>
  <c r="F59" i="16" s="1"/>
  <c r="B59" i="16"/>
  <c r="E59" i="16" s="1"/>
  <c r="A61" i="16" l="1"/>
  <c r="C60" i="16"/>
  <c r="F60" i="16" s="1"/>
  <c r="B60" i="16"/>
  <c r="E60" i="16" s="1"/>
  <c r="B61" i="16" l="1"/>
  <c r="E61" i="16" s="1"/>
  <c r="A62" i="16"/>
  <c r="C61" i="16"/>
  <c r="F61" i="16" s="1"/>
  <c r="C62" i="16" l="1"/>
  <c r="F62" i="16" s="1"/>
  <c r="B62" i="16"/>
  <c r="E62" i="16" s="1"/>
  <c r="A63" i="16"/>
  <c r="A64" i="16" l="1"/>
  <c r="C63" i="16"/>
  <c r="F63" i="16" s="1"/>
  <c r="B63" i="16"/>
  <c r="E63" i="16" s="1"/>
  <c r="A65" i="16" l="1"/>
  <c r="C64" i="16"/>
  <c r="F64" i="16" s="1"/>
  <c r="B64" i="16"/>
  <c r="E64" i="16" s="1"/>
  <c r="B65" i="16" l="1"/>
  <c r="E65" i="16" s="1"/>
  <c r="A66" i="16"/>
  <c r="C65" i="16"/>
  <c r="F65" i="16" s="1"/>
  <c r="C66" i="16" l="1"/>
  <c r="F66" i="16" s="1"/>
  <c r="B66" i="16"/>
  <c r="E66" i="16" s="1"/>
  <c r="A67" i="16"/>
  <c r="A68" i="16" l="1"/>
  <c r="C67" i="16"/>
  <c r="F67" i="16" s="1"/>
  <c r="B67" i="16"/>
  <c r="E67" i="16" s="1"/>
  <c r="A69" i="16" l="1"/>
  <c r="C68" i="16"/>
  <c r="F68" i="16" s="1"/>
  <c r="B68" i="16"/>
  <c r="E68" i="16" s="1"/>
  <c r="B69" i="16" l="1"/>
  <c r="E69" i="16" s="1"/>
  <c r="A70" i="16"/>
  <c r="C69" i="16"/>
  <c r="F69" i="16" s="1"/>
  <c r="C70" i="16" l="1"/>
  <c r="F70" i="16" s="1"/>
  <c r="B70" i="16"/>
  <c r="E70" i="16" s="1"/>
  <c r="A71" i="16"/>
  <c r="A72" i="16" l="1"/>
  <c r="C71" i="16"/>
  <c r="F71" i="16" s="1"/>
  <c r="B71" i="16"/>
  <c r="E71" i="16" s="1"/>
  <c r="A73" i="16" l="1"/>
  <c r="C72" i="16"/>
  <c r="F72" i="16" s="1"/>
  <c r="B72" i="16"/>
  <c r="E72" i="16" s="1"/>
  <c r="B73" i="16" l="1"/>
  <c r="E73" i="16" s="1"/>
  <c r="A74" i="16"/>
  <c r="C73" i="16"/>
  <c r="F73" i="16" s="1"/>
  <c r="C74" i="16" l="1"/>
  <c r="F74" i="16" s="1"/>
  <c r="B74" i="16"/>
  <c r="E74" i="16" s="1"/>
  <c r="A75" i="16"/>
  <c r="A76" i="16" l="1"/>
  <c r="C75" i="16"/>
  <c r="F75" i="16" s="1"/>
  <c r="B75" i="16"/>
  <c r="E75" i="16" s="1"/>
  <c r="A77" i="16" l="1"/>
  <c r="C76" i="16"/>
  <c r="F76" i="16" s="1"/>
  <c r="B76" i="16"/>
  <c r="E76" i="16" s="1"/>
  <c r="C77" i="16" l="1"/>
  <c r="F77" i="16" s="1"/>
  <c r="B77" i="16"/>
  <c r="E77" i="16" s="1"/>
  <c r="A78" i="16"/>
  <c r="A79" i="16" l="1"/>
  <c r="C78" i="16"/>
  <c r="F78" i="16" s="1"/>
  <c r="B78" i="16"/>
  <c r="E78" i="16" s="1"/>
  <c r="B79" i="16" l="1"/>
  <c r="E79" i="16" s="1"/>
  <c r="A80" i="16"/>
  <c r="C79" i="16"/>
  <c r="F79" i="16" s="1"/>
  <c r="B80" i="16" l="1"/>
  <c r="E80" i="16" s="1"/>
  <c r="A81" i="16"/>
  <c r="C80" i="16"/>
  <c r="F80" i="16" s="1"/>
  <c r="C81" i="16" l="1"/>
  <c r="F81" i="16" s="1"/>
  <c r="A82" i="16"/>
  <c r="B81" i="16"/>
  <c r="E81" i="16" s="1"/>
  <c r="A83" i="16" l="1"/>
  <c r="C82" i="16"/>
  <c r="F82" i="16" s="1"/>
  <c r="B82" i="16"/>
  <c r="E82" i="16" s="1"/>
  <c r="A84" i="16" l="1"/>
  <c r="C83" i="16"/>
  <c r="F83" i="16" s="1"/>
  <c r="B83" i="16"/>
  <c r="E83" i="16" s="1"/>
  <c r="B84" i="16" l="1"/>
  <c r="E84" i="16" s="1"/>
  <c r="C84" i="16"/>
  <c r="F84" i="16" s="1"/>
  <c r="A85" i="16"/>
  <c r="C85" i="16" l="1"/>
  <c r="F85" i="16" s="1"/>
  <c r="A86" i="16"/>
  <c r="B85" i="16"/>
  <c r="E85" i="16" s="1"/>
  <c r="A87" i="16" l="1"/>
  <c r="B86" i="16"/>
  <c r="E86" i="16" s="1"/>
  <c r="C86" i="16"/>
  <c r="F86" i="16" s="1"/>
  <c r="A88" i="16" l="1"/>
  <c r="C87" i="16"/>
  <c r="F87" i="16" s="1"/>
  <c r="B87" i="16"/>
  <c r="E87" i="16" s="1"/>
  <c r="B88" i="16" l="1"/>
  <c r="E88" i="16" s="1"/>
  <c r="A89" i="16"/>
  <c r="C88" i="16"/>
  <c r="F88" i="16" s="1"/>
  <c r="C89" i="16" l="1"/>
  <c r="F89" i="16" s="1"/>
  <c r="A90" i="16"/>
  <c r="B89" i="16"/>
  <c r="E89" i="16" s="1"/>
  <c r="A91" i="16" l="1"/>
  <c r="C90" i="16"/>
  <c r="F90" i="16" s="1"/>
  <c r="B90" i="16"/>
  <c r="E90" i="16" s="1"/>
  <c r="C91" i="16" l="1"/>
  <c r="F91" i="16" s="1"/>
  <c r="B91" i="16"/>
  <c r="E91" i="16" s="1"/>
  <c r="A92" i="16"/>
  <c r="B92" i="16" l="1"/>
  <c r="E92" i="16" s="1"/>
  <c r="A93" i="16"/>
  <c r="C92" i="16"/>
  <c r="F92" i="16" s="1"/>
  <c r="C93" i="16" l="1"/>
  <c r="F93" i="16" s="1"/>
  <c r="B93" i="16"/>
  <c r="E93" i="16" s="1"/>
  <c r="A94" i="16"/>
  <c r="A95" i="16" l="1"/>
  <c r="C94" i="16"/>
  <c r="F94" i="16" s="1"/>
  <c r="B94" i="16"/>
  <c r="E94" i="16" s="1"/>
  <c r="B95" i="16" l="1"/>
  <c r="E95" i="16" s="1"/>
  <c r="A96" i="16"/>
  <c r="C95" i="16"/>
  <c r="F95" i="16" s="1"/>
  <c r="B96" i="16" l="1"/>
  <c r="E96" i="16" s="1"/>
  <c r="A97" i="16"/>
  <c r="C96" i="16"/>
  <c r="F96" i="16" s="1"/>
  <c r="C97" i="16" l="1"/>
  <c r="F97" i="16" s="1"/>
  <c r="A98" i="16"/>
  <c r="B97" i="16"/>
  <c r="E97" i="16" s="1"/>
  <c r="A99" i="16" l="1"/>
  <c r="C98" i="16"/>
  <c r="F98" i="16" s="1"/>
  <c r="B98" i="16"/>
  <c r="E98" i="16" s="1"/>
  <c r="A100" i="16" l="1"/>
  <c r="C99" i="16"/>
  <c r="F99" i="16" s="1"/>
  <c r="B99" i="16"/>
  <c r="E99" i="16" s="1"/>
  <c r="B100" i="16" l="1"/>
  <c r="E100" i="16" s="1"/>
  <c r="A101" i="16"/>
  <c r="C100" i="16"/>
  <c r="F100" i="16" s="1"/>
  <c r="C101" i="16" l="1"/>
  <c r="F101" i="16" s="1"/>
  <c r="A102" i="16"/>
  <c r="B101" i="16"/>
  <c r="E101" i="16" s="1"/>
  <c r="A103" i="16" l="1"/>
  <c r="B102" i="16"/>
  <c r="E102" i="16" s="1"/>
  <c r="C102" i="16"/>
  <c r="F102" i="16" s="1"/>
  <c r="C103" i="16" l="1"/>
  <c r="F103" i="16" s="1"/>
  <c r="B103" i="16"/>
  <c r="E103" i="16" s="1"/>
  <c r="A104" i="16"/>
  <c r="B104" i="16" l="1"/>
  <c r="E104" i="16" s="1"/>
  <c r="A105" i="16"/>
  <c r="C104" i="16"/>
  <c r="F104" i="16" s="1"/>
  <c r="C105" i="16" l="1"/>
  <c r="F105" i="16" s="1"/>
  <c r="B105" i="16"/>
  <c r="E105" i="16" s="1"/>
  <c r="A106" i="16"/>
  <c r="A107" i="16" l="1"/>
  <c r="C106" i="16"/>
  <c r="F106" i="16" s="1"/>
  <c r="B106" i="16"/>
  <c r="E106" i="16" s="1"/>
  <c r="A108" i="16" l="1"/>
  <c r="C107" i="16"/>
  <c r="F107" i="16" s="1"/>
  <c r="B107" i="16"/>
  <c r="E107" i="16" s="1"/>
  <c r="B108" i="16" l="1"/>
  <c r="E108" i="16" s="1"/>
  <c r="A109" i="16"/>
  <c r="C108" i="16"/>
  <c r="F108" i="16" s="1"/>
  <c r="C109" i="16" l="1"/>
  <c r="F109" i="16" s="1"/>
  <c r="B109" i="16"/>
  <c r="E109" i="16" s="1"/>
  <c r="A110" i="16"/>
  <c r="A111" i="16" l="1"/>
  <c r="C110" i="16"/>
  <c r="F110" i="16" s="1"/>
  <c r="B110" i="16"/>
  <c r="E110" i="16" s="1"/>
  <c r="A112" i="16" l="1"/>
  <c r="C111" i="16"/>
  <c r="F111" i="16" s="1"/>
  <c r="B111" i="16"/>
  <c r="E111" i="16" s="1"/>
  <c r="B112" i="16" l="1"/>
  <c r="E112" i="16" s="1"/>
  <c r="A113" i="16"/>
  <c r="C112" i="16"/>
  <c r="F112" i="16" s="1"/>
  <c r="C113" i="16" l="1"/>
  <c r="F113" i="16" s="1"/>
  <c r="B113" i="16"/>
  <c r="E113" i="16" s="1"/>
  <c r="A114" i="16"/>
  <c r="A115" i="16" l="1"/>
  <c r="C114" i="16"/>
  <c r="F114" i="16" s="1"/>
  <c r="B114" i="16"/>
  <c r="E114" i="16" s="1"/>
  <c r="A116" i="16" l="1"/>
  <c r="C115" i="16"/>
  <c r="F115" i="16" s="1"/>
  <c r="B115" i="16"/>
  <c r="E115" i="16" s="1"/>
  <c r="B116" i="16" l="1"/>
  <c r="E116" i="16" s="1"/>
  <c r="A117" i="16"/>
  <c r="C116" i="16"/>
  <c r="F116" i="16" s="1"/>
  <c r="C117" i="16" l="1"/>
  <c r="F117" i="16" s="1"/>
  <c r="B117" i="16"/>
  <c r="E117" i="16" s="1"/>
  <c r="A118" i="16"/>
  <c r="A119" i="16" l="1"/>
  <c r="C118" i="16"/>
  <c r="F118" i="16" s="1"/>
  <c r="B118" i="16"/>
  <c r="E118" i="16" s="1"/>
  <c r="A120" i="16" l="1"/>
  <c r="C119" i="16"/>
  <c r="F119" i="16" s="1"/>
  <c r="B119" i="16"/>
  <c r="E119" i="16" s="1"/>
  <c r="B120" i="16" l="1"/>
  <c r="E120" i="16" s="1"/>
  <c r="A121" i="16"/>
  <c r="C120" i="16"/>
  <c r="F120" i="16" s="1"/>
  <c r="C121" i="16" l="1"/>
  <c r="F121" i="16" s="1"/>
  <c r="B121" i="16"/>
  <c r="E121" i="16" s="1"/>
  <c r="A122" i="16"/>
  <c r="A123" i="16" l="1"/>
  <c r="C122" i="16"/>
  <c r="F122" i="16" s="1"/>
  <c r="B122" i="16"/>
  <c r="E122" i="16" s="1"/>
  <c r="A124" i="16" l="1"/>
  <c r="C123" i="16"/>
  <c r="F123" i="16" s="1"/>
  <c r="B123" i="16"/>
  <c r="E123" i="16" s="1"/>
  <c r="B124" i="16" l="1"/>
  <c r="E124" i="16" s="1"/>
  <c r="A125" i="16"/>
  <c r="C124" i="16"/>
  <c r="F124" i="16" s="1"/>
  <c r="C125" i="16" l="1"/>
  <c r="F125" i="16" s="1"/>
  <c r="B125" i="16"/>
  <c r="E125" i="16" s="1"/>
  <c r="A126" i="16"/>
  <c r="A127" i="16" l="1"/>
  <c r="C126" i="16"/>
  <c r="F126" i="16" s="1"/>
  <c r="B126" i="16"/>
  <c r="E126" i="16" s="1"/>
  <c r="A128" i="16" l="1"/>
  <c r="C127" i="16"/>
  <c r="F127" i="16" s="1"/>
  <c r="B127" i="16"/>
  <c r="E127" i="16" s="1"/>
  <c r="E130" i="16" l="1" a="1"/>
  <c r="E130" i="16" s="1"/>
  <c r="E129" i="16"/>
  <c r="E128" i="16"/>
  <c r="F129" i="16"/>
  <c r="F128" i="16"/>
  <c r="B128" i="16"/>
  <c r="A129" i="16"/>
  <c r="C128" i="16"/>
  <c r="C129" i="16" l="1"/>
  <c r="B129" i="16"/>
  <c r="A130" i="16"/>
  <c r="A131" i="16" l="1"/>
  <c r="C130" i="16"/>
  <c r="B130" i="16"/>
  <c r="A132" i="16" l="1"/>
  <c r="C131" i="16"/>
  <c r="B131" i="16"/>
  <c r="B132" i="16" l="1"/>
  <c r="A133" i="16"/>
  <c r="C132" i="16"/>
  <c r="C133" i="16" l="1"/>
  <c r="B133" i="16"/>
  <c r="A134" i="16"/>
  <c r="A135" i="16" l="1"/>
  <c r="C134" i="16"/>
  <c r="B134" i="16"/>
  <c r="A136" i="16" l="1"/>
  <c r="C135" i="16"/>
  <c r="B135" i="16"/>
  <c r="B136" i="16" l="1"/>
  <c r="A137" i="16"/>
  <c r="C136" i="16"/>
  <c r="C137" i="16" l="1"/>
  <c r="B137" i="16"/>
  <c r="A138" i="16"/>
  <c r="A139" i="16" l="1"/>
  <c r="C138" i="16"/>
  <c r="B138" i="16"/>
  <c r="A140" i="16" l="1"/>
  <c r="C139" i="16"/>
  <c r="B139" i="16"/>
  <c r="B140" i="16" l="1"/>
  <c r="A141" i="16"/>
  <c r="C140" i="16"/>
  <c r="C141" i="16" l="1"/>
  <c r="B141" i="16"/>
  <c r="A142" i="16"/>
  <c r="A143" i="16" l="1"/>
  <c r="C142" i="16"/>
  <c r="B142" i="16"/>
  <c r="A144" i="16" l="1"/>
  <c r="C143" i="16"/>
  <c r="B143" i="16"/>
  <c r="B144" i="16" l="1"/>
  <c r="A145" i="16"/>
  <c r="C144" i="16"/>
  <c r="C145" i="16" l="1"/>
  <c r="B145" i="16"/>
  <c r="A146" i="16"/>
  <c r="A147" i="16" l="1"/>
  <c r="B146" i="16"/>
  <c r="C146" i="16"/>
  <c r="A148" i="16" l="1"/>
  <c r="B147" i="16"/>
  <c r="C147" i="16"/>
  <c r="A149" i="16" l="1"/>
  <c r="C148" i="16"/>
  <c r="B148" i="16"/>
  <c r="A150" i="16" l="1"/>
  <c r="C149" i="16"/>
  <c r="B149" i="16"/>
  <c r="A151" i="16" l="1"/>
  <c r="C150" i="16"/>
  <c r="B150" i="16"/>
  <c r="A152" i="16" l="1"/>
  <c r="C151" i="16"/>
  <c r="B151" i="16"/>
  <c r="A153" i="16" l="1"/>
  <c r="C152" i="16"/>
  <c r="B152" i="16"/>
  <c r="A154" i="16" l="1"/>
  <c r="B153" i="16"/>
  <c r="C153" i="16"/>
  <c r="A155" i="16" l="1"/>
  <c r="B154" i="16"/>
  <c r="C154" i="16"/>
  <c r="A156" i="16" l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57" i="16" s="1"/>
  <c r="A258" i="16" s="1"/>
  <c r="A259" i="16" s="1"/>
  <c r="A260" i="16" s="1"/>
  <c r="A261" i="16" s="1"/>
  <c r="A262" i="16" s="1"/>
  <c r="A263" i="16" s="1"/>
  <c r="A264" i="16" s="1"/>
  <c r="A265" i="16" s="1"/>
  <c r="A266" i="16" s="1"/>
  <c r="A267" i="16" s="1"/>
  <c r="A268" i="16" s="1"/>
  <c r="A269" i="16" s="1"/>
  <c r="A270" i="16" s="1"/>
  <c r="A271" i="16" s="1"/>
  <c r="A272" i="16" s="1"/>
  <c r="A273" i="16" s="1"/>
  <c r="A274" i="16" s="1"/>
  <c r="A275" i="16" s="1"/>
  <c r="A276" i="16" s="1"/>
  <c r="A277" i="16" s="1"/>
  <c r="B155" i="16"/>
  <c r="C155" i="16"/>
  <c r="D1" i="13" l="1"/>
  <c r="E1" i="13"/>
  <c r="F1" i="13"/>
  <c r="G1" i="13"/>
  <c r="H1" i="13"/>
  <c r="I1" i="13"/>
  <c r="J1" i="13"/>
  <c r="C5" i="13" s="1"/>
  <c r="K1" i="13"/>
  <c r="C7" i="13" s="1"/>
  <c r="L1" i="13"/>
  <c r="C8" i="13" s="1"/>
  <c r="G5" i="13" l="1"/>
  <c r="G10" i="13"/>
  <c r="G6" i="13"/>
  <c r="E5" i="13"/>
  <c r="C6" i="13"/>
  <c r="C9" i="13"/>
  <c r="G9" i="13" s="1"/>
  <c r="C10" i="13"/>
  <c r="G7" i="13" l="1"/>
  <c r="G11" i="13" s="1"/>
  <c r="E6" i="13"/>
  <c r="G8" i="13" l="1"/>
  <c r="C10" i="17"/>
  <c r="C12" i="17" s="1"/>
  <c r="G3" i="17"/>
  <c r="S18" i="17"/>
  <c r="T18" i="17" s="1"/>
  <c r="U18" i="17" s="1"/>
  <c r="V18" i="17" s="1"/>
  <c r="Q16" i="17"/>
  <c r="R16" i="17" s="1"/>
  <c r="S16" i="17" s="1"/>
  <c r="T16" i="17" s="1"/>
  <c r="U16" i="17" s="1"/>
  <c r="V16" i="17" s="1"/>
  <c r="L11" i="17"/>
  <c r="M11" i="17" s="1"/>
  <c r="N11" i="17" s="1"/>
  <c r="O11" i="17" s="1"/>
  <c r="P11" i="17" s="1"/>
  <c r="Q11" i="17" s="1"/>
  <c r="R11" i="17" s="1"/>
  <c r="S11" i="17" s="1"/>
  <c r="T11" i="17" s="1"/>
  <c r="U11" i="17" s="1"/>
  <c r="V11" i="17" s="1"/>
  <c r="J9" i="17"/>
  <c r="K9" i="17" s="1"/>
  <c r="L9" i="17" s="1"/>
  <c r="M9" i="17" s="1"/>
  <c r="N9" i="17" s="1"/>
  <c r="O9" i="17" s="1"/>
  <c r="P9" i="17" s="1"/>
  <c r="Q9" i="17" s="1"/>
  <c r="R9" i="17" s="1"/>
  <c r="S9" i="17" s="1"/>
  <c r="T9" i="17" s="1"/>
  <c r="U9" i="17" s="1"/>
  <c r="V9" i="17" s="1"/>
  <c r="C8" i="17"/>
  <c r="V21" i="17" s="1"/>
  <c r="G4" i="17" l="1"/>
  <c r="X22" i="17" s="1"/>
  <c r="X13" i="17"/>
  <c r="X10" i="17"/>
  <c r="M12" i="17"/>
  <c r="N12" i="17" s="1"/>
  <c r="O12" i="17" s="1"/>
  <c r="P12" i="17" s="1"/>
  <c r="Q12" i="17" s="1"/>
  <c r="R12" i="17" s="1"/>
  <c r="S12" i="17" s="1"/>
  <c r="T12" i="17" s="1"/>
  <c r="U12" i="17" s="1"/>
  <c r="V12" i="17" s="1"/>
  <c r="P15" i="17"/>
  <c r="Q15" i="17" s="1"/>
  <c r="R15" i="17" s="1"/>
  <c r="S15" i="17" s="1"/>
  <c r="T15" i="17" s="1"/>
  <c r="U15" i="17" s="1"/>
  <c r="V15" i="17" s="1"/>
  <c r="N13" i="17"/>
  <c r="O13" i="17" s="1"/>
  <c r="P13" i="17" s="1"/>
  <c r="Q13" i="17" s="1"/>
  <c r="R13" i="17" s="1"/>
  <c r="S13" i="17" s="1"/>
  <c r="T13" i="17" s="1"/>
  <c r="U13" i="17" s="1"/>
  <c r="V13" i="17" s="1"/>
  <c r="O14" i="17"/>
  <c r="P14" i="17" s="1"/>
  <c r="Q14" i="17" s="1"/>
  <c r="R14" i="17" s="1"/>
  <c r="S14" i="17" s="1"/>
  <c r="T14" i="17" s="1"/>
  <c r="U14" i="17" s="1"/>
  <c r="V14" i="17" s="1"/>
  <c r="X19" i="17"/>
  <c r="X8" i="17"/>
  <c r="C14" i="17"/>
  <c r="C15" i="17" s="1"/>
  <c r="I8" i="17"/>
  <c r="J8" i="17" s="1"/>
  <c r="K8" i="17" s="1"/>
  <c r="L8" i="17" s="1"/>
  <c r="M8" i="17" s="1"/>
  <c r="N8" i="17" s="1"/>
  <c r="O8" i="17" s="1"/>
  <c r="P8" i="17" s="1"/>
  <c r="Q8" i="17" s="1"/>
  <c r="R8" i="17" s="1"/>
  <c r="S8" i="17" s="1"/>
  <c r="T8" i="17" s="1"/>
  <c r="U8" i="17" s="1"/>
  <c r="V8" i="17" s="1"/>
  <c r="H7" i="17"/>
  <c r="I7" i="17" s="1"/>
  <c r="J7" i="17" s="1"/>
  <c r="K7" i="17" s="1"/>
  <c r="L7" i="17" s="1"/>
  <c r="M7" i="17" s="1"/>
  <c r="N7" i="17" s="1"/>
  <c r="O7" i="17" s="1"/>
  <c r="P7" i="17" s="1"/>
  <c r="Q7" i="17" s="1"/>
  <c r="R7" i="17" s="1"/>
  <c r="S7" i="17" s="1"/>
  <c r="T7" i="17" s="1"/>
  <c r="U7" i="17" s="1"/>
  <c r="V7" i="17" s="1"/>
  <c r="T19" i="17"/>
  <c r="U19" i="17" s="1"/>
  <c r="V19" i="17" s="1"/>
  <c r="K10" i="17"/>
  <c r="L10" i="17" s="1"/>
  <c r="M10" i="17" s="1"/>
  <c r="N10" i="17" s="1"/>
  <c r="O10" i="17" s="1"/>
  <c r="P10" i="17" s="1"/>
  <c r="Q10" i="17" s="1"/>
  <c r="R10" i="17" s="1"/>
  <c r="S10" i="17" s="1"/>
  <c r="T10" i="17" s="1"/>
  <c r="U10" i="17" s="1"/>
  <c r="V10" i="17" s="1"/>
  <c r="R17" i="17"/>
  <c r="S17" i="17" s="1"/>
  <c r="T17" i="17" s="1"/>
  <c r="U17" i="17" s="1"/>
  <c r="V17" i="17" s="1"/>
  <c r="U20" i="17"/>
  <c r="V20" i="17" s="1"/>
  <c r="X12" i="17"/>
  <c r="X21" i="17"/>
  <c r="X7" i="17"/>
  <c r="X20" i="17"/>
  <c r="X17" i="17" l="1"/>
  <c r="X11" i="17"/>
  <c r="X23" i="17" s="1"/>
  <c r="X18" i="17"/>
  <c r="X16" i="17"/>
  <c r="X15" i="17"/>
  <c r="X14" i="17"/>
  <c r="X9" i="17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<sst xmlns="http://schemas.openxmlformats.org/spreadsheetml/2006/main" count="88" uniqueCount="68">
  <si>
    <t>Input Student Number</t>
  </si>
  <si>
    <t>Date</t>
  </si>
  <si>
    <t>THIS WORKSHEET CONTAINS DATA ONLY.  DO NOT USE</t>
  </si>
  <si>
    <t>Parameter Table</t>
  </si>
  <si>
    <t>a</t>
  </si>
  <si>
    <t>b</t>
  </si>
  <si>
    <t>c</t>
  </si>
  <si>
    <t>d</t>
  </si>
  <si>
    <t>q</t>
  </si>
  <si>
    <t>p</t>
  </si>
  <si>
    <t>Q1</t>
  </si>
  <si>
    <t>Q2</t>
  </si>
  <si>
    <t>FTSE Index Value</t>
  </si>
  <si>
    <t>Investor Portfolio Index Value</t>
  </si>
  <si>
    <t>Day</t>
  </si>
  <si>
    <t>Start</t>
  </si>
  <si>
    <t>End</t>
  </si>
  <si>
    <t>FTSE All Share Index</t>
  </si>
  <si>
    <t>Investor Portfolio Index</t>
  </si>
  <si>
    <t>Time</t>
  </si>
  <si>
    <t>Q3</t>
  </si>
  <si>
    <t>S_0</t>
  </si>
  <si>
    <t>r</t>
  </si>
  <si>
    <t>u</t>
  </si>
  <si>
    <t>K_1</t>
  </si>
  <si>
    <t>K_2</t>
  </si>
  <si>
    <t>n</t>
  </si>
  <si>
    <t>–</t>
  </si>
  <si>
    <t>Covariance</t>
  </si>
  <si>
    <t>Type of European option</t>
  </si>
  <si>
    <r>
      <t>Starting asset price, S</t>
    </r>
    <r>
      <rPr>
        <b/>
        <vertAlign val="subscript"/>
        <sz val="10"/>
        <color theme="1"/>
        <rFont val="Arial"/>
        <family val="2"/>
      </rPr>
      <t>0</t>
    </r>
  </si>
  <si>
    <r>
      <t>Strike price, K</t>
    </r>
    <r>
      <rPr>
        <b/>
        <vertAlign val="subscript"/>
        <sz val="10"/>
        <color theme="1"/>
        <rFont val="Arial"/>
        <family val="2"/>
      </rPr>
      <t>1</t>
    </r>
  </si>
  <si>
    <t>Risk-neutral measure, q</t>
  </si>
  <si>
    <t>Units of asset S, φ</t>
  </si>
  <si>
    <t>Risk-free rate, r</t>
  </si>
  <si>
    <t>Call</t>
  </si>
  <si>
    <t>Put</t>
  </si>
  <si>
    <t>w</t>
  </si>
  <si>
    <t>U(w)=7ln(3w)(1-exp(-0.5w))</t>
  </si>
  <si>
    <t>Undefined</t>
  </si>
  <si>
    <r>
      <t>∆</t>
    </r>
    <r>
      <rPr>
        <b/>
        <vertAlign val="subscript"/>
        <sz val="10"/>
        <color theme="1"/>
        <rFont val="Arial"/>
        <family val="2"/>
      </rPr>
      <t>10</t>
    </r>
    <r>
      <rPr>
        <b/>
        <sz val="10"/>
        <color theme="1"/>
        <rFont val="Arial"/>
        <family val="2"/>
      </rPr>
      <t>U(w)=U(w)-U(w-10)</t>
    </r>
  </si>
  <si>
    <t>Option price, x</t>
  </si>
  <si>
    <t>3. (i)</t>
  </si>
  <si>
    <t>3. (iii)</t>
  </si>
  <si>
    <t>Development factor, u</t>
  </si>
  <si>
    <t>Development factor, d</t>
  </si>
  <si>
    <t>Periods</t>
  </si>
  <si>
    <t>1-q</t>
  </si>
  <si>
    <t>Return (FTSE) (%)</t>
  </si>
  <si>
    <t>Return (Investor) (%)</t>
  </si>
  <si>
    <t>(3 significant figures)</t>
  </si>
  <si>
    <t>Period number</t>
  </si>
  <si>
    <t>Sample mean return, μ (%)</t>
  </si>
  <si>
    <t>Sample S.D. of return, σ (%)</t>
  </si>
  <si>
    <t>2. (i)</t>
  </si>
  <si>
    <t>2. (iv)</t>
  </si>
  <si>
    <t>μ (%)</t>
  </si>
  <si>
    <r>
      <t>σ</t>
    </r>
    <r>
      <rPr>
        <b/>
        <vertAlign val="super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(%)</t>
    </r>
  </si>
  <si>
    <t>3. (iv)</t>
  </si>
  <si>
    <t>→</t>
  </si>
  <si>
    <t>Risk-neutral probability, p</t>
  </si>
  <si>
    <t>Σp</t>
  </si>
  <si>
    <t>Option payoff (u)</t>
  </si>
  <si>
    <t>Option payoff (d)</t>
  </si>
  <si>
    <t>Generated outputs</t>
  </si>
  <si>
    <t>User inputs</t>
  </si>
  <si>
    <r>
      <t>Outcome price S</t>
    </r>
    <r>
      <rPr>
        <b/>
        <vertAlign val="subscript"/>
        <sz val="10"/>
        <color theme="1"/>
        <rFont val="Arial"/>
        <family val="2"/>
      </rPr>
      <t>1</t>
    </r>
    <r>
      <rPr>
        <b/>
        <sz val="10"/>
        <color theme="1"/>
        <rFont val="Arial"/>
        <family val="2"/>
      </rPr>
      <t>(u)=S</t>
    </r>
    <r>
      <rPr>
        <b/>
        <vertAlign val="subscript"/>
        <sz val="10"/>
        <color theme="1"/>
        <rFont val="Arial"/>
        <family val="2"/>
      </rPr>
      <t>0</t>
    </r>
    <r>
      <rPr>
        <b/>
        <sz val="10"/>
        <color theme="1"/>
        <rFont val="Arial"/>
        <family val="2"/>
      </rPr>
      <t>u</t>
    </r>
  </si>
  <si>
    <r>
      <t>Outcome price S</t>
    </r>
    <r>
      <rPr>
        <b/>
        <vertAlign val="subscript"/>
        <sz val="10"/>
        <color theme="1"/>
        <rFont val="Arial"/>
        <family val="2"/>
      </rPr>
      <t>1</t>
    </r>
    <r>
      <rPr>
        <b/>
        <sz val="10"/>
        <color theme="1"/>
        <rFont val="Arial"/>
        <family val="2"/>
      </rPr>
      <t>(d)=S</t>
    </r>
    <r>
      <rPr>
        <b/>
        <vertAlign val="subscript"/>
        <sz val="10"/>
        <color theme="1"/>
        <rFont val="Arial"/>
        <family val="2"/>
      </rPr>
      <t>0</t>
    </r>
    <r>
      <rPr>
        <b/>
        <sz val="10"/>
        <color theme="1"/>
        <rFont val="Arial"/>
        <family val="2"/>
      </rPr>
      <t>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</si>
</sst>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_-* #,##0.00_-;\-* #,##0.00_-;_-* &quot;-&quot;??_-;_-@_-"/>
    <numFmt numFmtId="177" formatCode="0.0"/>
    <numFmt numFmtId="178" formatCode="0.0000"/>
    <numFmt numFmtId="179" formatCode="0.000"/>
    <numFmt numFmtId="180" formatCode="0.0%"/>
    <numFmt numFmtId="181" formatCode="_-* #,##0.00000000_-;\-* #,##0.00000000_-;_-* &quot;-&quot;??_-;_-@_-"/>
    <numFmt numFmtId="182" formatCode="0.000%"/>
    <numFmt numFmtId="183" formatCode="0.000000"/>
    <numFmt numFmtId="184" formatCode="0.0000000000000000E+00"/>
    <numFmt numFmtId="185" formatCode="0.0000000000"/>
    <numFmt numFmtId="186" formatCode="0.00000000"/>
    <numFmt numFmtId="187" formatCode="0.0000000"/>
    <numFmt numFmtId="188" formatCode="0.00000"/>
    <numFmt numFmtId="189" formatCode="0.0000000000000000"/>
  </numFmts>
  <fonts count="18">
    <font>
      <sz val="10"/>
      <color theme="1"/>
      <name val="Arial"/>
      <family val="2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맑은 고딕"/>
      <family val="2"/>
      <scheme val="minor"/>
    </font>
    <font>
      <u/>
      <sz val="11"/>
      <color theme="10"/>
      <name val="Calibri"/>
      <family val="2"/>
    </font>
    <font>
      <sz val="10"/>
      <color theme="1"/>
      <name val="Calibri"/>
      <family val="2"/>
    </font>
    <font>
      <sz val="10"/>
      <color theme="0"/>
      <name val="Arial"/>
      <family val="2"/>
    </font>
    <font>
      <sz val="10"/>
      <color theme="1"/>
      <name val="맑은 고딕"/>
      <family val="2"/>
      <scheme val="minor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i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b/>
      <sz val="10"/>
      <color theme="1"/>
      <name val="맑은 고딕"/>
      <family val="2"/>
      <scheme val="minor"/>
    </font>
    <font>
      <sz val="8"/>
      <name val="굴림"/>
      <family val="2"/>
      <charset val="129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1C5C4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9">
    <xf numFmtId="0" fontId="0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0" fontId="1" fillId="0" borderId="0"/>
    <xf numFmtId="176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91">
    <xf numFmtId="0" fontId="0" fillId="0" borderId="0" xfId="0"/>
    <xf numFmtId="2" fontId="0" fillId="0" borderId="0" xfId="0" applyNumberFormat="1"/>
    <xf numFmtId="0" fontId="6" fillId="0" borderId="0" xfId="0" applyFont="1"/>
    <xf numFmtId="179" fontId="0" fillId="0" borderId="0" xfId="0" applyNumberFormat="1"/>
    <xf numFmtId="0" fontId="0" fillId="0" borderId="0" xfId="0" applyProtection="1">
      <protection locked="0"/>
    </xf>
    <xf numFmtId="0" fontId="0" fillId="0" borderId="0" xfId="0" applyProtection="1">
      <protection hidden="1"/>
    </xf>
    <xf numFmtId="14" fontId="0" fillId="0" borderId="0" xfId="0" applyNumberFormat="1" applyProtection="1">
      <protection hidden="1"/>
    </xf>
    <xf numFmtId="0" fontId="7" fillId="0" borderId="0" xfId="0" applyFont="1" applyProtection="1">
      <protection locked="0"/>
    </xf>
    <xf numFmtId="0" fontId="8" fillId="0" borderId="0" xfId="0" applyFont="1" applyProtection="1">
      <protection locked="0"/>
    </xf>
    <xf numFmtId="2" fontId="0" fillId="0" borderId="0" xfId="0" applyNumberFormat="1" applyProtection="1">
      <protection locked="0"/>
    </xf>
    <xf numFmtId="2" fontId="0" fillId="0" borderId="0" xfId="0" applyNumberFormat="1" applyProtection="1">
      <protection hidden="1"/>
    </xf>
    <xf numFmtId="177" fontId="0" fillId="0" borderId="0" xfId="0" applyNumberFormat="1" applyProtection="1">
      <protection hidden="1"/>
    </xf>
    <xf numFmtId="0" fontId="0" fillId="2" borderId="0" xfId="0" applyFill="1" applyProtection="1">
      <protection hidden="1"/>
    </xf>
    <xf numFmtId="1" fontId="0" fillId="3" borderId="0" xfId="0" applyNumberFormat="1" applyFill="1" applyProtection="1">
      <protection locked="0"/>
    </xf>
    <xf numFmtId="2" fontId="0" fillId="4" borderId="6" xfId="0" applyNumberFormat="1" applyFill="1" applyBorder="1" applyProtection="1">
      <protection hidden="1"/>
    </xf>
    <xf numFmtId="0" fontId="0" fillId="4" borderId="9" xfId="0" applyFill="1" applyBorder="1" applyProtection="1">
      <protection hidden="1"/>
    </xf>
    <xf numFmtId="0" fontId="0" fillId="4" borderId="12" xfId="0" applyFill="1" applyBorder="1" applyProtection="1">
      <protection hidden="1"/>
    </xf>
    <xf numFmtId="0" fontId="0" fillId="4" borderId="7" xfId="0" applyFill="1" applyBorder="1" applyAlignment="1" applyProtection="1">
      <alignment horizontal="left"/>
      <protection hidden="1"/>
    </xf>
    <xf numFmtId="0" fontId="0" fillId="4" borderId="8" xfId="0" applyFill="1" applyBorder="1" applyProtection="1">
      <protection hidden="1"/>
    </xf>
    <xf numFmtId="2" fontId="0" fillId="4" borderId="1" xfId="0" applyNumberFormat="1" applyFill="1" applyBorder="1" applyProtection="1">
      <protection hidden="1"/>
    </xf>
    <xf numFmtId="0" fontId="0" fillId="4" borderId="10" xfId="0" applyFill="1" applyBorder="1" applyProtection="1">
      <protection hidden="1"/>
    </xf>
    <xf numFmtId="0" fontId="0" fillId="4" borderId="13" xfId="0" applyFill="1" applyBorder="1" applyProtection="1">
      <protection hidden="1"/>
    </xf>
    <xf numFmtId="2" fontId="0" fillId="4" borderId="0" xfId="0" applyNumberFormat="1" applyFill="1" applyProtection="1">
      <protection hidden="1"/>
    </xf>
    <xf numFmtId="0" fontId="0" fillId="4" borderId="2" xfId="0" applyFill="1" applyBorder="1" applyProtection="1">
      <protection hidden="1"/>
    </xf>
    <xf numFmtId="179" fontId="0" fillId="4" borderId="10" xfId="0" applyNumberFormat="1" applyFill="1" applyBorder="1" applyProtection="1">
      <protection hidden="1"/>
    </xf>
    <xf numFmtId="0" fontId="0" fillId="4" borderId="1" xfId="0" applyFill="1" applyBorder="1" applyProtection="1">
      <protection hidden="1"/>
    </xf>
    <xf numFmtId="2" fontId="0" fillId="4" borderId="3" xfId="0" applyNumberFormat="1" applyFill="1" applyBorder="1" applyProtection="1">
      <protection hidden="1"/>
    </xf>
    <xf numFmtId="0" fontId="0" fillId="4" borderId="11" xfId="0" applyFill="1" applyBorder="1" applyProtection="1">
      <protection hidden="1"/>
    </xf>
    <xf numFmtId="0" fontId="0" fillId="4" borderId="14" xfId="0" applyFill="1" applyBorder="1" applyProtection="1">
      <protection hidden="1"/>
    </xf>
    <xf numFmtId="2" fontId="0" fillId="4" borderId="4" xfId="0" applyNumberFormat="1" applyFill="1" applyBorder="1" applyProtection="1">
      <protection hidden="1"/>
    </xf>
    <xf numFmtId="0" fontId="0" fillId="4" borderId="5" xfId="0" applyFill="1" applyBorder="1" applyProtection="1">
      <protection hidden="1"/>
    </xf>
    <xf numFmtId="180" fontId="0" fillId="0" borderId="0" xfId="8" applyNumberFormat="1" applyFont="1" applyProtection="1">
      <protection locked="0"/>
    </xf>
    <xf numFmtId="179" fontId="0" fillId="0" borderId="0" xfId="0" applyNumberFormat="1" applyProtection="1">
      <protection locked="0"/>
    </xf>
    <xf numFmtId="9" fontId="0" fillId="0" borderId="0" xfId="8" applyFont="1" applyProtection="1">
      <protection locked="0"/>
    </xf>
    <xf numFmtId="180" fontId="0" fillId="0" borderId="0" xfId="8" applyNumberFormat="1" applyFont="1" applyFill="1" applyProtection="1">
      <protection locked="0"/>
    </xf>
    <xf numFmtId="9" fontId="0" fillId="0" borderId="0" xfId="8" applyFont="1" applyFill="1" applyProtection="1">
      <protection locked="0"/>
    </xf>
    <xf numFmtId="178" fontId="0" fillId="0" borderId="0" xfId="0" applyNumberFormat="1" applyProtection="1">
      <protection locked="0"/>
    </xf>
    <xf numFmtId="179" fontId="0" fillId="0" borderId="0" xfId="0" applyNumberFormat="1" applyProtection="1">
      <protection hidden="1"/>
    </xf>
    <xf numFmtId="0" fontId="11" fillId="0" borderId="0" xfId="0" applyFont="1" applyProtection="1">
      <protection hidden="1"/>
    </xf>
    <xf numFmtId="0" fontId="10" fillId="0" borderId="0" xfId="0" applyFont="1" applyProtection="1">
      <protection hidden="1"/>
    </xf>
    <xf numFmtId="179" fontId="0" fillId="0" borderId="0" xfId="8" applyNumberFormat="1" applyFont="1" applyFill="1" applyProtection="1">
      <protection locked="0"/>
    </xf>
    <xf numFmtId="182" fontId="0" fillId="0" borderId="0" xfId="0" applyNumberFormat="1" applyProtection="1">
      <protection locked="0"/>
    </xf>
    <xf numFmtId="184" fontId="0" fillId="0" borderId="0" xfId="0" applyNumberFormat="1" applyProtection="1">
      <protection locked="0"/>
    </xf>
    <xf numFmtId="0" fontId="12" fillId="0" borderId="0" xfId="0" applyFont="1"/>
    <xf numFmtId="0" fontId="0" fillId="0" borderId="15" xfId="0" applyBorder="1" applyProtection="1">
      <protection hidden="1"/>
    </xf>
    <xf numFmtId="179" fontId="0" fillId="0" borderId="15" xfId="0" applyNumberFormat="1" applyBorder="1" applyProtection="1">
      <protection hidden="1"/>
    </xf>
    <xf numFmtId="179" fontId="0" fillId="0" borderId="15" xfId="8" applyNumberFormat="1" applyFont="1" applyFill="1" applyBorder="1" applyProtection="1">
      <protection locked="0"/>
    </xf>
    <xf numFmtId="183" fontId="0" fillId="0" borderId="15" xfId="8" applyNumberFormat="1" applyFont="1" applyFill="1" applyBorder="1" applyProtection="1">
      <protection locked="0"/>
    </xf>
    <xf numFmtId="0" fontId="12" fillId="6" borderId="15" xfId="0" applyFont="1" applyFill="1" applyBorder="1" applyProtection="1">
      <protection hidden="1"/>
    </xf>
    <xf numFmtId="0" fontId="12" fillId="6" borderId="15" xfId="0" applyFont="1" applyFill="1" applyBorder="1" applyProtection="1">
      <protection locked="0"/>
    </xf>
    <xf numFmtId="180" fontId="12" fillId="6" borderId="15" xfId="8" applyNumberFormat="1" applyFont="1" applyFill="1" applyBorder="1" applyProtection="1">
      <protection locked="0"/>
    </xf>
    <xf numFmtId="0" fontId="0" fillId="0" borderId="15" xfId="0" applyBorder="1" applyAlignment="1" applyProtection="1">
      <alignment horizontal="right"/>
      <protection locked="0"/>
    </xf>
    <xf numFmtId="0" fontId="0" fillId="0" borderId="15" xfId="0" applyBorder="1"/>
    <xf numFmtId="1" fontId="0" fillId="0" borderId="15" xfId="0" applyNumberFormat="1" applyBorder="1"/>
    <xf numFmtId="177" fontId="0" fillId="0" borderId="15" xfId="0" applyNumberFormat="1" applyBorder="1"/>
    <xf numFmtId="179" fontId="0" fillId="0" borderId="15" xfId="0" applyNumberFormat="1" applyBorder="1"/>
    <xf numFmtId="0" fontId="12" fillId="5" borderId="15" xfId="0" applyFont="1" applyFill="1" applyBorder="1"/>
    <xf numFmtId="0" fontId="12" fillId="6" borderId="15" xfId="0" applyFont="1" applyFill="1" applyBorder="1"/>
    <xf numFmtId="179" fontId="0" fillId="0" borderId="15" xfId="0" applyNumberFormat="1" applyBorder="1" applyAlignment="1">
      <alignment horizontal="right"/>
    </xf>
    <xf numFmtId="0" fontId="12" fillId="6" borderId="15" xfId="0" applyFont="1" applyFill="1" applyBorder="1" applyAlignment="1">
      <alignment horizontal="left"/>
    </xf>
    <xf numFmtId="178" fontId="0" fillId="0" borderId="15" xfId="0" applyNumberFormat="1" applyBorder="1"/>
    <xf numFmtId="2" fontId="0" fillId="0" borderId="15" xfId="0" applyNumberFormat="1" applyBorder="1"/>
    <xf numFmtId="181" fontId="12" fillId="6" borderId="15" xfId="7" applyNumberFormat="1" applyFont="1" applyFill="1" applyBorder="1" applyAlignment="1">
      <alignment horizontal="left"/>
    </xf>
    <xf numFmtId="179" fontId="14" fillId="0" borderId="15" xfId="0" applyNumberFormat="1" applyFont="1" applyBorder="1" applyAlignment="1">
      <alignment horizontal="right"/>
    </xf>
    <xf numFmtId="185" fontId="0" fillId="0" borderId="15" xfId="0" applyNumberFormat="1" applyBorder="1"/>
    <xf numFmtId="186" fontId="0" fillId="0" borderId="15" xfId="0" applyNumberFormat="1" applyBorder="1"/>
    <xf numFmtId="187" fontId="0" fillId="0" borderId="15" xfId="0" applyNumberFormat="1" applyBorder="1"/>
    <xf numFmtId="183" fontId="0" fillId="0" borderId="15" xfId="0" applyNumberFormat="1" applyBorder="1"/>
    <xf numFmtId="188" fontId="0" fillId="0" borderId="15" xfId="0" applyNumberFormat="1" applyBorder="1"/>
    <xf numFmtId="0" fontId="12" fillId="6" borderId="15" xfId="0" applyFont="1" applyFill="1" applyBorder="1" applyAlignment="1">
      <alignment horizontal="right"/>
    </xf>
    <xf numFmtId="0" fontId="0" fillId="0" borderId="15" xfId="0" applyBorder="1" applyAlignment="1">
      <alignment horizontal="center"/>
    </xf>
    <xf numFmtId="189" fontId="0" fillId="0" borderId="0" xfId="0" applyNumberFormat="1" applyProtection="1">
      <protection locked="0"/>
    </xf>
    <xf numFmtId="177" fontId="0" fillId="0" borderId="0" xfId="8" applyNumberFormat="1" applyFont="1" applyFill="1" applyProtection="1">
      <protection locked="0"/>
    </xf>
    <xf numFmtId="2" fontId="0" fillId="0" borderId="0" xfId="8" applyNumberFormat="1" applyFont="1" applyFill="1" applyProtection="1">
      <protection locked="0"/>
    </xf>
    <xf numFmtId="0" fontId="12" fillId="0" borderId="0" xfId="0" applyFont="1" applyProtection="1">
      <protection locked="0"/>
    </xf>
    <xf numFmtId="0" fontId="12" fillId="0" borderId="0" xfId="0" applyFont="1" applyAlignment="1" applyProtection="1">
      <alignment horizontal="right"/>
      <protection locked="0"/>
    </xf>
    <xf numFmtId="179" fontId="0" fillId="0" borderId="17" xfId="8" applyNumberFormat="1" applyFont="1" applyFill="1" applyBorder="1" applyProtection="1">
      <protection locked="0"/>
    </xf>
    <xf numFmtId="0" fontId="0" fillId="0" borderId="15" xfId="0" applyBorder="1" applyProtection="1">
      <protection locked="0"/>
    </xf>
    <xf numFmtId="0" fontId="12" fillId="6" borderId="20" xfId="0" applyFont="1" applyFill="1" applyBorder="1" applyProtection="1">
      <protection locked="0"/>
    </xf>
    <xf numFmtId="1" fontId="0" fillId="0" borderId="15" xfId="8" applyNumberFormat="1" applyFont="1" applyFill="1" applyBorder="1" applyProtection="1">
      <protection locked="0"/>
    </xf>
    <xf numFmtId="1" fontId="0" fillId="0" borderId="19" xfId="8" applyNumberFormat="1" applyFont="1" applyFill="1" applyBorder="1" applyProtection="1">
      <protection locked="0"/>
    </xf>
    <xf numFmtId="1" fontId="0" fillId="0" borderId="19" xfId="0" applyNumberFormat="1" applyBorder="1" applyProtection="1">
      <protection locked="0"/>
    </xf>
    <xf numFmtId="179" fontId="0" fillId="7" borderId="15" xfId="0" applyNumberFormat="1" applyFill="1" applyBorder="1"/>
    <xf numFmtId="179" fontId="0" fillId="8" borderId="15" xfId="0" applyNumberFormat="1" applyFill="1" applyBorder="1"/>
    <xf numFmtId="1" fontId="0" fillId="0" borderId="20" xfId="0" applyNumberFormat="1" applyBorder="1"/>
    <xf numFmtId="0" fontId="12" fillId="0" borderId="16" xfId="0" applyFont="1" applyBorder="1" applyAlignment="1">
      <alignment horizontal="right"/>
    </xf>
    <xf numFmtId="0" fontId="12" fillId="0" borderId="2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20" xfId="0" applyBorder="1" applyAlignment="1" applyProtection="1">
      <alignment horizontal="center"/>
      <protection locked="0"/>
    </xf>
    <xf numFmtId="185" fontId="0" fillId="0" borderId="0" xfId="8" applyNumberFormat="1" applyFont="1" applyFill="1" applyProtection="1">
      <protection locked="0"/>
    </xf>
  </cellXfs>
  <cellStyles count="9">
    <cellStyle name="백분율" xfId="8" builtinId="5"/>
    <cellStyle name="쉼표" xfId="7" builtinId="3"/>
    <cellStyle name="표준" xfId="0" builtinId="0"/>
    <cellStyle name="Hyperlink 2" xfId="3" xr:uid="{00000000-0005-0000-0000-000000000000}"/>
    <cellStyle name="Hyperlink 3" xfId="2" xr:uid="{00000000-0005-0000-0000-000001000000}"/>
    <cellStyle name="Normal 2" xfId="4" xr:uid="{00000000-0005-0000-0000-000003000000}"/>
    <cellStyle name="Normal 3" xfId="5" xr:uid="{00000000-0005-0000-0000-000004000000}"/>
    <cellStyle name="Normal 4" xfId="1" xr:uid="{00000000-0005-0000-0000-000005000000}"/>
    <cellStyle name="Normal 5" xfId="6" xr:uid="{AD112EF3-B220-4DE4-9D06-BE004162DFA7}"/>
  </cellStyles>
  <dxfs count="0"/>
  <tableStyles count="0" defaultTableStyle="TableStyleMedium2" defaultPivotStyle="PivotStyleLight16"/>
  <colors>
    <mruColors>
      <color rgb="FFF1C5C4"/>
      <color rgb="FFEFB0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𝑈(𝑤) = 7ln(3𝑤)(1−exp(−0.5𝑤))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'Q1'!$B$1</c:f>
              <c:strCache>
                <c:ptCount val="1"/>
                <c:pt idx="0">
                  <c:v>U(w)=7ln(3w)(1-exp(-0.5w))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'Q1'!$A$2:$A$152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'Q1'!$B$2:$B$152</c:f>
              <c:numCache>
                <c:formatCode>0.000</c:formatCode>
                <c:ptCount val="151"/>
                <c:pt idx="0">
                  <c:v>0</c:v>
                </c:pt>
                <c:pt idx="1">
                  <c:v>3.0258917671768457</c:v>
                </c:pt>
                <c:pt idx="2">
                  <c:v>7.9282559788235858</c:v>
                </c:pt>
                <c:pt idx="3">
                  <c:v>11.94870253859186</c:v>
                </c:pt>
                <c:pt idx="4">
                  <c:v>15.040277731656792</c:v>
                </c:pt>
                <c:pt idx="5">
                  <c:v>17.400319328499002</c:v>
                </c:pt>
                <c:pt idx="6">
                  <c:v>19.225280351040716</c:v>
                </c:pt>
                <c:pt idx="7">
                  <c:v>20.668100784335461</c:v>
                </c:pt>
                <c:pt idx="8">
                  <c:v>21.838920208156338</c:v>
                </c:pt>
                <c:pt idx="9">
                  <c:v>22.81456397968493</c:v>
                </c:pt>
                <c:pt idx="10">
                  <c:v>23.647962057797614</c:v>
                </c:pt>
                <c:pt idx="11">
                  <c:v>24.37552693960934</c:v>
                </c:pt>
                <c:pt idx="12">
                  <c:v>25.022453981611008</c:v>
                </c:pt>
                <c:pt idx="13">
                  <c:v>25.606375927754758</c:v>
                </c:pt>
                <c:pt idx="14">
                  <c:v>26.139829133356784</c:v>
                </c:pt>
                <c:pt idx="15">
                  <c:v>26.631899589713601</c:v>
                </c:pt>
                <c:pt idx="16">
                  <c:v>27.089316573505432</c:v>
                </c:pt>
                <c:pt idx="17">
                  <c:v>27.517179414029208</c:v>
                </c:pt>
                <c:pt idx="18">
                  <c:v>27.919442367772081</c:v>
                </c:pt>
                <c:pt idx="19">
                  <c:v>28.299240466341764</c:v>
                </c:pt>
                <c:pt idx="20">
                  <c:v>28.659110754865864</c:v>
                </c:pt>
                <c:pt idx="21">
                  <c:v>29.001144474203929</c:v>
                </c:pt>
                <c:pt idx="22">
                  <c:v>29.327093373665562</c:v>
                </c:pt>
                <c:pt idx="23">
                  <c:v>29.638445288914429</c:v>
                </c:pt>
                <c:pt idx="24">
                  <c:v>29.936478895898791</c:v>
                </c:pt>
                <c:pt idx="25">
                  <c:v>30.222304166288755</c:v>
                </c:pt>
                <c:pt idx="26">
                  <c:v>30.496892853647594</c:v>
                </c:pt>
                <c:pt idx="27">
                  <c:v>30.761101910437088</c:v>
                </c:pt>
                <c:pt idx="28">
                  <c:v>31.015691801443271</c:v>
                </c:pt>
                <c:pt idx="29">
                  <c:v>31.261341063989843</c:v>
                </c:pt>
                <c:pt idx="30">
                  <c:v>31.498658056796316</c:v>
                </c:pt>
                <c:pt idx="31">
                  <c:v>31.728190565250628</c:v>
                </c:pt>
                <c:pt idx="32">
                  <c:v>31.950433744726805</c:v>
                </c:pt>
                <c:pt idx="33">
                  <c:v>32.165836755429545</c:v>
                </c:pt>
                <c:pt idx="34">
                  <c:v>32.374808352692938</c:v>
                </c:pt>
                <c:pt idx="35">
                  <c:v>32.577721633076322</c:v>
                </c:pt>
                <c:pt idx="36">
                  <c:v>32.774918090708198</c:v>
                </c:pt>
                <c:pt idx="37">
                  <c:v>32.966711104658003</c:v>
                </c:pt>
                <c:pt idx="38">
                  <c:v>33.153388953009781</c:v>
                </c:pt>
                <c:pt idx="39">
                  <c:v>33.335217430302293</c:v>
                </c:pt>
                <c:pt idx="40">
                  <c:v>33.512442130400032</c:v>
                </c:pt>
                <c:pt idx="41">
                  <c:v>33.685290445495156</c:v>
                </c:pt>
                <c:pt idx="42">
                  <c:v>33.85397332299037</c:v>
                </c:pt>
                <c:pt idx="43">
                  <c:v>34.018686814886323</c:v>
                </c:pt>
                <c:pt idx="44">
                  <c:v>34.179613448570308</c:v>
                </c:pt>
                <c:pt idx="45">
                  <c:v>34.33692344325955</c:v>
                </c:pt>
                <c:pt idx="46">
                  <c:v>34.490775792561031</c:v>
                </c:pt>
                <c:pt idx="47">
                  <c:v>34.64131923049105</c:v>
                </c:pt>
                <c:pt idx="48">
                  <c:v>34.788693095718685</c:v>
                </c:pt>
                <c:pt idx="49">
                  <c:v>34.933028106651278</c:v>
                </c:pt>
                <c:pt idx="50">
                  <c:v>35.074447058186678</c:v>
                </c:pt>
                <c:pt idx="51">
                  <c:v>35.213065449450433</c:v>
                </c:pt>
                <c:pt idx="52">
                  <c:v>35.348992050566153</c:v>
                </c:pt>
                <c:pt idx="53">
                  <c:v>35.482329415431664</c:v>
                </c:pt>
                <c:pt idx="54">
                  <c:v>35.613174346559752</c:v>
                </c:pt>
                <c:pt idx="55">
                  <c:v>35.741618317263317</c:v>
                </c:pt>
                <c:pt idx="56">
                  <c:v>35.867747855798015</c:v>
                </c:pt>
                <c:pt idx="57">
                  <c:v>35.991644895503526</c:v>
                </c:pt>
                <c:pt idx="58">
                  <c:v>36.113387094492516</c:v>
                </c:pt>
                <c:pt idx="59">
                  <c:v>36.233048128011212</c:v>
                </c:pt>
                <c:pt idx="60">
                  <c:v>36.350697956228068</c:v>
                </c:pt>
                <c:pt idx="61">
                  <c:v>36.466403069887882</c:v>
                </c:pt>
                <c:pt idx="62">
                  <c:v>36.580226715991152</c:v>
                </c:pt>
                <c:pt idx="63">
                  <c:v>36.692229105416729</c:v>
                </c:pt>
                <c:pt idx="64">
                  <c:v>36.802467604194</c:v>
                </c:pt>
                <c:pt idx="65">
                  <c:v>36.910996909945943</c:v>
                </c:pt>
                <c:pt idx="66">
                  <c:v>37.017869214861577</c:v>
                </c:pt>
                <c:pt idx="67">
                  <c:v>37.123134356413424</c:v>
                </c:pt>
                <c:pt idx="68">
                  <c:v>37.226839956909451</c:v>
                </c:pt>
                <c:pt idx="69">
                  <c:v>37.329031552857543</c:v>
                </c:pt>
                <c:pt idx="70">
                  <c:v>37.429752715022254</c:v>
                </c:pt>
                <c:pt idx="71">
                  <c:v>37.52904515996596</c:v>
                </c:pt>
                <c:pt idx="72">
                  <c:v>37.626948853789152</c:v>
                </c:pt>
                <c:pt idx="73">
                  <c:v>37.7235021087155</c:v>
                </c:pt>
                <c:pt idx="74">
                  <c:v>37.818741673105947</c:v>
                </c:pt>
                <c:pt idx="75">
                  <c:v>37.91270281543094</c:v>
                </c:pt>
                <c:pt idx="76">
                  <c:v>38.005419402681085</c:v>
                </c:pt>
                <c:pt idx="77">
                  <c:v>38.096923973652551</c:v>
                </c:pt>
                <c:pt idx="78">
                  <c:v>38.187247807503908</c:v>
                </c:pt>
                <c:pt idx="79">
                  <c:v>38.276420987945919</c:v>
                </c:pt>
                <c:pt idx="80">
                  <c:v>38.364472463393938</c:v>
                </c:pt>
                <c:pt idx="81">
                  <c:v>38.451430103383835</c:v>
                </c:pt>
                <c:pt idx="82">
                  <c:v>38.537320751526536</c:v>
                </c:pt>
                <c:pt idx="83">
                  <c:v>38.622170275252955</c:v>
                </c:pt>
                <c:pt idx="84">
                  <c:v>38.706003612579963</c:v>
                </c:pt>
                <c:pt idx="85">
                  <c:v>38.788844816108977</c:v>
                </c:pt>
                <c:pt idx="86">
                  <c:v>38.870717094451322</c:v>
                </c:pt>
                <c:pt idx="87">
                  <c:v>38.951642851258853</c:v>
                </c:pt>
                <c:pt idx="88">
                  <c:v>39.031643722024214</c:v>
                </c:pt>
                <c:pt idx="89">
                  <c:v>39.110740608801748</c:v>
                </c:pt>
                <c:pt idx="90">
                  <c:v>39.188953712988628</c:v>
                </c:pt>
                <c:pt idx="91">
                  <c:v>39.266302566294719</c:v>
                </c:pt>
                <c:pt idx="92">
                  <c:v>39.342806060020045</c:v>
                </c:pt>
                <c:pt idx="93">
                  <c:v>39.41848247274956</c:v>
                </c:pt>
                <c:pt idx="94">
                  <c:v>39.493349496566793</c:v>
                </c:pt>
                <c:pt idx="95">
                  <c:v>39.567424261880554</c:v>
                </c:pt>
                <c:pt idx="96">
                  <c:v>39.640723360951625</c:v>
                </c:pt>
                <c:pt idx="97">
                  <c:v>39.713262870200452</c:v>
                </c:pt>
                <c:pt idx="98">
                  <c:v>39.785058371370766</c:v>
                </c:pt>
                <c:pt idx="99">
                  <c:v>39.856124971618897</c:v>
                </c:pt>
                <c:pt idx="100">
                  <c:v>39.926477322593406</c:v>
                </c:pt>
                <c:pt idx="101">
                  <c:v>39.996129638565584</c:v>
                </c:pt>
                <c:pt idx="102">
                  <c:v>40.065095713666665</c:v>
                </c:pt>
                <c:pt idx="103">
                  <c:v>40.13338893828422</c:v>
                </c:pt>
                <c:pt idx="104">
                  <c:v>40.201022314666375</c:v>
                </c:pt>
                <c:pt idx="105">
                  <c:v>40.268008471779432</c:v>
                </c:pt>
                <c:pt idx="106">
                  <c:v>40.334359679461237</c:v>
                </c:pt>
                <c:pt idx="107">
                  <c:v>40.400087861910109</c:v>
                </c:pt>
                <c:pt idx="108">
                  <c:v>40.465204610546301</c:v>
                </c:pt>
                <c:pt idx="109">
                  <c:v>40.529721196280775</c:v>
                </c:pt>
                <c:pt idx="110">
                  <c:v>40.593648581223682</c:v>
                </c:pt>
                <c:pt idx="111">
                  <c:v>40.656997429863111</c:v>
                </c:pt>
                <c:pt idx="112">
                  <c:v>40.719778119742429</c:v>
                </c:pt>
                <c:pt idx="113">
                  <c:v>40.782000751663148</c:v>
                </c:pt>
                <c:pt idx="114">
                  <c:v>40.843675159438234</c:v>
                </c:pt>
                <c:pt idx="115">
                  <c:v>40.904810919219521</c:v>
                </c:pt>
                <c:pt idx="116">
                  <c:v>40.96541735842132</c:v>
                </c:pt>
                <c:pt idx="117">
                  <c:v>41.025503564261058</c:v>
                </c:pt>
                <c:pt idx="118">
                  <c:v>41.08507839193642</c:v>
                </c:pt>
                <c:pt idx="119">
                  <c:v>41.144150472457468</c:v>
                </c:pt>
                <c:pt idx="120">
                  <c:v>41.202728220151087</c:v>
                </c:pt>
                <c:pt idx="121">
                  <c:v>41.260819839853951</c:v>
                </c:pt>
                <c:pt idx="122">
                  <c:v>41.318433333809558</c:v>
                </c:pt>
                <c:pt idx="123">
                  <c:v>41.375576508283686</c:v>
                </c:pt>
                <c:pt idx="124">
                  <c:v>41.432256979912026</c:v>
                </c:pt>
                <c:pt idx="125">
                  <c:v>41.488482181792875</c:v>
                </c:pt>
                <c:pt idx="126">
                  <c:v>41.544259369337112</c:v>
                </c:pt>
                <c:pt idx="127">
                  <c:v>41.599595625886906</c:v>
                </c:pt>
                <c:pt idx="128">
                  <c:v>41.654497868114092</c:v>
                </c:pt>
                <c:pt idx="129">
                  <c:v>41.708972851208472</c:v>
                </c:pt>
                <c:pt idx="130">
                  <c:v>41.763027173865844</c:v>
                </c:pt>
                <c:pt idx="131">
                  <c:v>41.816667283084826</c:v>
                </c:pt>
                <c:pt idx="132">
                  <c:v>41.869899478781363</c:v>
                </c:pt>
                <c:pt idx="133">
                  <c:v>41.922729918229045</c:v>
                </c:pt>
                <c:pt idx="134">
                  <c:v>41.975164620333146</c:v>
                </c:pt>
                <c:pt idx="135">
                  <c:v>42.02720946974577</c:v>
                </c:pt>
                <c:pt idx="136">
                  <c:v>42.078870220829131</c:v>
                </c:pt>
                <c:pt idx="137">
                  <c:v>42.130152501473638</c:v>
                </c:pt>
                <c:pt idx="138">
                  <c:v>42.181061816777202</c:v>
                </c:pt>
                <c:pt idx="139">
                  <c:v>42.231603552591608</c:v>
                </c:pt>
                <c:pt idx="140">
                  <c:v>42.281782978941898</c:v>
                </c:pt>
                <c:pt idx="141">
                  <c:v>42.331605253323943</c:v>
                </c:pt>
                <c:pt idx="142">
                  <c:v>42.381075423885598</c:v>
                </c:pt>
                <c:pt idx="143">
                  <c:v>42.43019843249612</c:v>
                </c:pt>
                <c:pt idx="144">
                  <c:v>42.478979117708775</c:v>
                </c:pt>
                <c:pt idx="145">
                  <c:v>42.527422217620789</c:v>
                </c:pt>
                <c:pt idx="146">
                  <c:v>42.575532372635124</c:v>
                </c:pt>
                <c:pt idx="147">
                  <c:v>42.623314128127923</c:v>
                </c:pt>
                <c:pt idx="148">
                  <c:v>42.67077193702557</c:v>
                </c:pt>
                <c:pt idx="149">
                  <c:v>42.717910162294984</c:v>
                </c:pt>
                <c:pt idx="150">
                  <c:v>42.764733079350556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8-BE45-91C5-AB21C83CC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740943"/>
        <c:axId val="2029431087"/>
      </c:lineChart>
      <c:catAx>
        <c:axId val="1664740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Investor's wealth, 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GB"/>
          </a:p>
        </c:txPr>
        <c:crossAx val="2029431087"/>
        <c:crosses val="autoZero"/>
        <c:auto val="1"/>
        <c:lblAlgn val="ctr"/>
        <c:lblOffset val="100"/>
        <c:tickLblSkip val="5"/>
        <c:noMultiLvlLbl val="0"/>
      </c:catAx>
      <c:valAx>
        <c:axId val="202943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Utility function, U(w)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GB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GB"/>
          </a:p>
        </c:txPr>
        <c:crossAx val="16647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GB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Minimum variance</a:t>
            </a:r>
            <a:r>
              <a:rPr lang="en-GB" baseline="0"/>
              <a:t> set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'Q2'!$I$1</c:f>
              <c:strCache>
                <c:ptCount val="1"/>
                <c:pt idx="0">
                  <c:v>σ2 (%)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6350">
                <a:noFill/>
                <a:round/>
              </a:ln>
              <a:effectLst/>
            </c:spPr>
          </c:marker>
          <c:xVal>
            <c:numRef>
              <c:f>'Q2'!$I$2:$I$22</c:f>
              <c:numCache>
                <c:formatCode>0.000</c:formatCode>
                <c:ptCount val="21"/>
                <c:pt idx="0">
                  <c:v>34.149459999999998</c:v>
                </c:pt>
                <c:pt idx="1">
                  <c:v>27.659575</c:v>
                </c:pt>
                <c:pt idx="2">
                  <c:v>21.853009999999998</c:v>
                </c:pt>
                <c:pt idx="3">
                  <c:v>16.729765</c:v>
                </c:pt>
                <c:pt idx="4">
                  <c:v>12.28984</c:v>
                </c:pt>
                <c:pt idx="5">
                  <c:v>8.5332349999999977</c:v>
                </c:pt>
                <c:pt idx="6">
                  <c:v>5.4599499999999992</c:v>
                </c:pt>
                <c:pt idx="7">
                  <c:v>3.0699849999999991</c:v>
                </c:pt>
                <c:pt idx="8">
                  <c:v>1.36334</c:v>
                </c:pt>
                <c:pt idx="9">
                  <c:v>0.34001499999999996</c:v>
                </c:pt>
                <c:pt idx="10">
                  <c:v>1.0000000000000001E-5</c:v>
                </c:pt>
                <c:pt idx="11">
                  <c:v>0.34332499999999994</c:v>
                </c:pt>
                <c:pt idx="12">
                  <c:v>1.3699599999999998</c:v>
                </c:pt>
                <c:pt idx="13">
                  <c:v>3.0799149999999997</c:v>
                </c:pt>
                <c:pt idx="14">
                  <c:v>5.4731899999999998</c:v>
                </c:pt>
                <c:pt idx="15">
                  <c:v>8.5497849999999982</c:v>
                </c:pt>
                <c:pt idx="16">
                  <c:v>12.309699999999998</c:v>
                </c:pt>
                <c:pt idx="17">
                  <c:v>16.752935000000001</c:v>
                </c:pt>
                <c:pt idx="18">
                  <c:v>21.879490000000001</c:v>
                </c:pt>
                <c:pt idx="19">
                  <c:v>27.689365000000002</c:v>
                </c:pt>
                <c:pt idx="20">
                  <c:v>34.182559999999995</c:v>
                </c:pt>
              </c:numCache>
            </c:numRef>
          </c:xVal>
          <c:yVal>
            <c:numRef>
              <c:f>'Q2'!$H$2:$H$22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 formatCode="0">
                  <c:v>-4</c:v>
                </c:pt>
                <c:pt idx="3">
                  <c:v>-3.5000000000000004</c:v>
                </c:pt>
                <c:pt idx="4" formatCode="0">
                  <c:v>-3</c:v>
                </c:pt>
                <c:pt idx="5">
                  <c:v>-2.5</c:v>
                </c:pt>
                <c:pt idx="6" formatCode="0">
                  <c:v>-2</c:v>
                </c:pt>
                <c:pt idx="7">
                  <c:v>-1.5</c:v>
                </c:pt>
                <c:pt idx="8" formatCode="0">
                  <c:v>-1</c:v>
                </c:pt>
                <c:pt idx="9">
                  <c:v>-0.5</c:v>
                </c:pt>
                <c:pt idx="10" formatCode="0">
                  <c:v>0</c:v>
                </c:pt>
                <c:pt idx="11">
                  <c:v>0.5</c:v>
                </c:pt>
                <c:pt idx="12" formatCode="0">
                  <c:v>1</c:v>
                </c:pt>
                <c:pt idx="13">
                  <c:v>1.5</c:v>
                </c:pt>
                <c:pt idx="14" formatCode="0">
                  <c:v>2</c:v>
                </c:pt>
                <c:pt idx="15">
                  <c:v>2.5</c:v>
                </c:pt>
                <c:pt idx="16" formatCode="0">
                  <c:v>3</c:v>
                </c:pt>
                <c:pt idx="17">
                  <c:v>3.5000000000000004</c:v>
                </c:pt>
                <c:pt idx="18" formatCode="0">
                  <c:v>4</c:v>
                </c:pt>
                <c:pt idx="19">
                  <c:v>4.5</c:v>
                </c:pt>
                <c:pt idx="20" formatCode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B1-1D4F-92C8-6881A71F7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088111"/>
        <c:axId val="1697279583"/>
      </c:scatterChart>
      <c:valAx>
        <c:axId val="1698088111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u="none" strike="noStrike" baseline="0">
                    <a:effectLst/>
                  </a:rPr>
                  <a:t>σ</a:t>
                </a:r>
                <a:r>
                  <a:rPr lang="el-GR" sz="1000" b="1" i="0" u="none" strike="noStrike" baseline="30000">
                    <a:effectLst/>
                  </a:rPr>
                  <a:t>2</a:t>
                </a:r>
                <a:r>
                  <a:rPr lang="el-GR" sz="1000" b="1" i="0" u="none" strike="noStrike" baseline="0">
                    <a:effectLst/>
                  </a:rPr>
                  <a:t> (%)</a:t>
                </a:r>
                <a:r>
                  <a:rPr lang="el-GR" sz="1000" b="0" i="0" u="none" strike="noStrike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GB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GB"/>
          </a:p>
        </c:txPr>
        <c:crossAx val="1697279583"/>
        <c:crosses val="autoZero"/>
        <c:crossBetween val="midCat"/>
      </c:valAx>
      <c:valAx>
        <c:axId val="169727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b="1"/>
                  <a:t>μ (%)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GB"/>
          </a:p>
        </c:txPr>
        <c:crossAx val="169808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GB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5277</xdr:colOff>
      <xdr:row>0</xdr:row>
      <xdr:rowOff>3199</xdr:rowOff>
    </xdr:from>
    <xdr:to>
      <xdr:col>10</xdr:col>
      <xdr:colOff>671788</xdr:colOff>
      <xdr:row>20</xdr:row>
      <xdr:rowOff>2176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D3424E-21F6-B149-B136-D25A4317B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4471</xdr:colOff>
      <xdr:row>0</xdr:row>
      <xdr:rowOff>0</xdr:rowOff>
    </xdr:from>
    <xdr:to>
      <xdr:col>17</xdr:col>
      <xdr:colOff>0</xdr:colOff>
      <xdr:row>20</xdr:row>
      <xdr:rowOff>3026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4103FE-FE95-FF41-BA59-D4EAC68B4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Graham/Documents/All%20Files/MATH%202545/Assignments/Practical%20Assignment%20(Mastershee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 Sheet"/>
      <sheetName val="Solution Summary"/>
      <sheetName val="Q1"/>
      <sheetName val="Q2"/>
      <sheetName val="Q2 (2)"/>
      <sheetName val="Q3"/>
      <sheetName val="Index Data"/>
      <sheetName val="Parameter Testing"/>
    </sheetNames>
    <sheetDataSet>
      <sheetData sheetId="0">
        <row r="5">
          <cell r="E5">
            <v>26</v>
          </cell>
        </row>
        <row r="6">
          <cell r="E6">
            <v>126</v>
          </cell>
        </row>
      </sheetData>
      <sheetData sheetId="1"/>
      <sheetData sheetId="2"/>
      <sheetData sheetId="3"/>
      <sheetData sheetId="4"/>
      <sheetData sheetId="5"/>
      <sheetData sheetId="6">
        <row r="3">
          <cell r="B3">
            <v>1</v>
          </cell>
          <cell r="C3">
            <v>4200.8701170000004</v>
          </cell>
          <cell r="D3">
            <v>2610.9935377499914</v>
          </cell>
        </row>
        <row r="4">
          <cell r="B4">
            <v>2</v>
          </cell>
          <cell r="C4">
            <v>4206.2700199999999</v>
          </cell>
          <cell r="D4">
            <v>3067.4823038215009</v>
          </cell>
        </row>
        <row r="5">
          <cell r="B5">
            <v>3</v>
          </cell>
          <cell r="C5">
            <v>4230.5097660000001</v>
          </cell>
          <cell r="D5">
            <v>3067.7462067445254</v>
          </cell>
        </row>
        <row r="6">
          <cell r="B6">
            <v>4</v>
          </cell>
          <cell r="C6">
            <v>4239.2797849999997</v>
          </cell>
          <cell r="D6">
            <v>3811.2762612290385</v>
          </cell>
        </row>
        <row r="7">
          <cell r="B7">
            <v>5</v>
          </cell>
          <cell r="C7">
            <v>4247.5898440000001</v>
          </cell>
          <cell r="D7">
            <v>3617.7186989303209</v>
          </cell>
        </row>
        <row r="8">
          <cell r="B8">
            <v>6</v>
          </cell>
          <cell r="C8">
            <v>4217.8198240000002</v>
          </cell>
          <cell r="D8">
            <v>3393.5115589121451</v>
          </cell>
        </row>
        <row r="9">
          <cell r="B9">
            <v>7</v>
          </cell>
          <cell r="C9">
            <v>4196.4702150000003</v>
          </cell>
          <cell r="D9">
            <v>3582.9969979093426</v>
          </cell>
        </row>
        <row r="10">
          <cell r="B10">
            <v>8</v>
          </cell>
          <cell r="C10">
            <v>4231.6601559999999</v>
          </cell>
          <cell r="D10">
            <v>3154.2475193669434</v>
          </cell>
        </row>
        <row r="11">
          <cell r="B11">
            <v>9</v>
          </cell>
          <cell r="C11">
            <v>4235.6499020000001</v>
          </cell>
          <cell r="D11">
            <v>2631.3710946289484</v>
          </cell>
        </row>
        <row r="12">
          <cell r="B12">
            <v>10</v>
          </cell>
          <cell r="C12">
            <v>4206.9702150000003</v>
          </cell>
          <cell r="D12">
            <v>3230.0666494583388</v>
          </cell>
        </row>
        <row r="13">
          <cell r="B13">
            <v>11</v>
          </cell>
          <cell r="C13">
            <v>4209.3398440000001</v>
          </cell>
          <cell r="D13">
            <v>3246.817660074189</v>
          </cell>
        </row>
        <row r="14">
          <cell r="B14">
            <v>12</v>
          </cell>
          <cell r="C14">
            <v>4203.4399409999996</v>
          </cell>
          <cell r="D14">
            <v>3320.4918967787462</v>
          </cell>
        </row>
        <row r="15">
          <cell r="B15">
            <v>13</v>
          </cell>
          <cell r="C15">
            <v>4213.7700199999999</v>
          </cell>
          <cell r="D15">
            <v>2632.4049868211728</v>
          </cell>
        </row>
        <row r="16">
          <cell r="B16">
            <v>14</v>
          </cell>
          <cell r="C16">
            <v>4206.7202150000003</v>
          </cell>
          <cell r="D16">
            <v>2872.2613801995058</v>
          </cell>
        </row>
        <row r="17">
          <cell r="B17">
            <v>15</v>
          </cell>
          <cell r="C17">
            <v>4225.7797849999997</v>
          </cell>
          <cell r="D17">
            <v>2992.2769856535033</v>
          </cell>
        </row>
        <row r="18">
          <cell r="B18">
            <v>16</v>
          </cell>
          <cell r="C18">
            <v>4229.2299800000001</v>
          </cell>
          <cell r="D18">
            <v>2821.8137512032417</v>
          </cell>
        </row>
        <row r="19">
          <cell r="B19">
            <v>17</v>
          </cell>
          <cell r="C19">
            <v>4237.5898440000001</v>
          </cell>
          <cell r="D19">
            <v>2875.3181887572478</v>
          </cell>
        </row>
        <row r="20">
          <cell r="B20">
            <v>18</v>
          </cell>
          <cell r="C20">
            <v>4222.7900390000004</v>
          </cell>
          <cell r="D20">
            <v>3510.0999474080882</v>
          </cell>
        </row>
        <row r="21">
          <cell r="B21">
            <v>19</v>
          </cell>
          <cell r="C21">
            <v>4257.9301759999998</v>
          </cell>
          <cell r="D21">
            <v>3115.4734481953824</v>
          </cell>
        </row>
        <row r="22">
          <cell r="B22">
            <v>20</v>
          </cell>
          <cell r="C22">
            <v>4245.5698240000002</v>
          </cell>
          <cell r="D22">
            <v>3591.614787355109</v>
          </cell>
        </row>
        <row r="23">
          <cell r="B23">
            <v>21</v>
          </cell>
          <cell r="C23">
            <v>4223.3500979999999</v>
          </cell>
          <cell r="D23">
            <v>2942.5464796338442</v>
          </cell>
        </row>
        <row r="24">
          <cell r="B24">
            <v>22</v>
          </cell>
          <cell r="C24">
            <v>4206.9301759999998</v>
          </cell>
          <cell r="D24">
            <v>3680.1205877770499</v>
          </cell>
        </row>
        <row r="25">
          <cell r="B25">
            <v>23</v>
          </cell>
          <cell r="C25">
            <v>4170.3398440000001</v>
          </cell>
          <cell r="D25">
            <v>3262.6062386827948</v>
          </cell>
        </row>
        <row r="26">
          <cell r="B26">
            <v>24</v>
          </cell>
          <cell r="C26">
            <v>4213.1401370000003</v>
          </cell>
          <cell r="D26">
            <v>2728.8281888557599</v>
          </cell>
        </row>
        <row r="27">
          <cell r="B27">
            <v>25</v>
          </cell>
          <cell r="C27">
            <v>4118.9902339999999</v>
          </cell>
          <cell r="D27">
            <v>3467.7079163269582</v>
          </cell>
        </row>
        <row r="28">
          <cell r="B28">
            <v>26</v>
          </cell>
          <cell r="C28">
            <v>4154.5898440000001</v>
          </cell>
          <cell r="D28">
            <v>2931.8588361007883</v>
          </cell>
        </row>
        <row r="29">
          <cell r="B29">
            <v>27</v>
          </cell>
          <cell r="C29">
            <v>4157.330078</v>
          </cell>
          <cell r="D29">
            <v>2847.0391921080463</v>
          </cell>
        </row>
        <row r="30">
          <cell r="B30">
            <v>28</v>
          </cell>
          <cell r="C30">
            <v>4105.3198240000002</v>
          </cell>
          <cell r="D30">
            <v>3042.4331887083308</v>
          </cell>
        </row>
        <row r="31">
          <cell r="B31">
            <v>29</v>
          </cell>
          <cell r="C31">
            <v>4057.469971</v>
          </cell>
          <cell r="D31">
            <v>3106.5907646307924</v>
          </cell>
        </row>
        <row r="32">
          <cell r="B32">
            <v>30</v>
          </cell>
          <cell r="C32">
            <v>4076.1899410000001</v>
          </cell>
          <cell r="D32">
            <v>3370.2992371354271</v>
          </cell>
        </row>
        <row r="33">
          <cell r="B33">
            <v>31</v>
          </cell>
          <cell r="C33">
            <v>4136.7597660000001</v>
          </cell>
          <cell r="D33">
            <v>3219.4458521989218</v>
          </cell>
        </row>
        <row r="34">
          <cell r="B34">
            <v>32</v>
          </cell>
          <cell r="C34">
            <v>4159.0297849999997</v>
          </cell>
          <cell r="D34">
            <v>3436.4121375004061</v>
          </cell>
        </row>
        <row r="35">
          <cell r="B35">
            <v>33</v>
          </cell>
          <cell r="C35">
            <v>4170.8901370000003</v>
          </cell>
          <cell r="D35">
            <v>3129.391872809591</v>
          </cell>
        </row>
        <row r="36">
          <cell r="B36">
            <v>34</v>
          </cell>
          <cell r="C36">
            <v>4151.1499020000001</v>
          </cell>
          <cell r="D36">
            <v>3125.0172069557843</v>
          </cell>
        </row>
        <row r="37">
          <cell r="B37">
            <v>35</v>
          </cell>
          <cell r="C37">
            <v>4141.6201170000004</v>
          </cell>
          <cell r="D37">
            <v>3295.8449617411184</v>
          </cell>
        </row>
        <row r="38">
          <cell r="B38">
            <v>36</v>
          </cell>
          <cell r="C38">
            <v>4170.0698240000002</v>
          </cell>
          <cell r="D38">
            <v>3178.8865580717716</v>
          </cell>
        </row>
        <row r="39">
          <cell r="B39">
            <v>37</v>
          </cell>
          <cell r="C39">
            <v>4191.169922</v>
          </cell>
          <cell r="D39">
            <v>3507.5335712035485</v>
          </cell>
        </row>
        <row r="40">
          <cell r="B40">
            <v>38</v>
          </cell>
          <cell r="C40">
            <v>4150.0200199999999</v>
          </cell>
          <cell r="D40">
            <v>3156.6577795362864</v>
          </cell>
        </row>
        <row r="41">
          <cell r="B41">
            <v>39</v>
          </cell>
          <cell r="C41">
            <v>4135.0698240000002</v>
          </cell>
          <cell r="D41">
            <v>3530.8526361064269</v>
          </cell>
        </row>
        <row r="42">
          <cell r="B42">
            <v>40</v>
          </cell>
          <cell r="C42">
            <v>4147.1000979999999</v>
          </cell>
          <cell r="D42">
            <v>3235.8716700219748</v>
          </cell>
        </row>
        <row r="43">
          <cell r="B43">
            <v>41</v>
          </cell>
          <cell r="C43">
            <v>4118.8398440000001</v>
          </cell>
          <cell r="D43">
            <v>3566.8625456168238</v>
          </cell>
        </row>
        <row r="44">
          <cell r="B44">
            <v>42</v>
          </cell>
          <cell r="C44">
            <v>4158.2998049999997</v>
          </cell>
          <cell r="D44">
            <v>3112.7906821023344</v>
          </cell>
        </row>
        <row r="45">
          <cell r="B45">
            <v>43</v>
          </cell>
          <cell r="C45">
            <v>4150.1899409999996</v>
          </cell>
          <cell r="D45">
            <v>3265.5227983802047</v>
          </cell>
        </row>
        <row r="46">
          <cell r="B46">
            <v>44</v>
          </cell>
          <cell r="C46">
            <v>4132.7099609999996</v>
          </cell>
          <cell r="D46">
            <v>3420.0495648755573</v>
          </cell>
        </row>
        <row r="47">
          <cell r="B47">
            <v>45</v>
          </cell>
          <cell r="C47">
            <v>3998.1298830000001</v>
          </cell>
          <cell r="D47">
            <v>3502.6451688738193</v>
          </cell>
        </row>
        <row r="48">
          <cell r="B48">
            <v>46</v>
          </cell>
          <cell r="C48">
            <v>3921.6298830000001</v>
          </cell>
          <cell r="D48">
            <v>3301.398916878331</v>
          </cell>
        </row>
        <row r="49">
          <cell r="B49">
            <v>47</v>
          </cell>
          <cell r="C49">
            <v>3928</v>
          </cell>
          <cell r="D49">
            <v>3671.6751845769286</v>
          </cell>
        </row>
        <row r="50">
          <cell r="B50">
            <v>48</v>
          </cell>
          <cell r="C50">
            <v>3787.969971</v>
          </cell>
          <cell r="D50">
            <v>2386.8274491713682</v>
          </cell>
        </row>
        <row r="51">
          <cell r="B51">
            <v>49</v>
          </cell>
          <cell r="C51">
            <v>3673.610107</v>
          </cell>
          <cell r="D51">
            <v>2258.3736874233418</v>
          </cell>
        </row>
        <row r="52">
          <cell r="B52">
            <v>50</v>
          </cell>
          <cell r="C52">
            <v>3706.830078</v>
          </cell>
          <cell r="D52">
            <v>3702.794133001204</v>
          </cell>
        </row>
        <row r="53">
          <cell r="B53">
            <v>51</v>
          </cell>
          <cell r="C53">
            <v>3749.0900879999999</v>
          </cell>
          <cell r="D53">
            <v>3690.8733674337564</v>
          </cell>
        </row>
        <row r="54">
          <cell r="B54">
            <v>52</v>
          </cell>
          <cell r="C54">
            <v>3795.3798830000001</v>
          </cell>
          <cell r="D54">
            <v>3448.1885923384061</v>
          </cell>
        </row>
        <row r="55">
          <cell r="B55">
            <v>53</v>
          </cell>
          <cell r="C55">
            <v>3731.48999</v>
          </cell>
          <cell r="D55">
            <v>3340.5727659496511</v>
          </cell>
        </row>
        <row r="56">
          <cell r="B56">
            <v>54</v>
          </cell>
          <cell r="C56">
            <v>3600.9499510000001</v>
          </cell>
          <cell r="D56">
            <v>3159.2187513862254</v>
          </cell>
        </row>
        <row r="57">
          <cell r="B57">
            <v>55</v>
          </cell>
          <cell r="C57">
            <v>3334.860107</v>
          </cell>
          <cell r="D57">
            <v>3412.9639647385143</v>
          </cell>
        </row>
        <row r="58">
          <cell r="B58">
            <v>56</v>
          </cell>
          <cell r="C58">
            <v>3332.9799800000001</v>
          </cell>
          <cell r="D58">
            <v>3608.3542226778909</v>
          </cell>
        </row>
        <row r="59">
          <cell r="B59">
            <v>57</v>
          </cell>
          <cell r="C59">
            <v>3287.070068</v>
          </cell>
          <cell r="D59">
            <v>3267.6830821994618</v>
          </cell>
        </row>
        <row r="60">
          <cell r="B60">
            <v>58</v>
          </cell>
          <cell r="C60">
            <v>2942.209961</v>
          </cell>
          <cell r="D60">
            <v>3267.6085117900784</v>
          </cell>
        </row>
        <row r="61">
          <cell r="B61">
            <v>59</v>
          </cell>
          <cell r="C61">
            <v>2994.3999020000001</v>
          </cell>
          <cell r="D61">
            <v>3087.1169412657555</v>
          </cell>
        </row>
        <row r="62">
          <cell r="B62">
            <v>60</v>
          </cell>
          <cell r="C62">
            <v>2848.8701169999999</v>
          </cell>
          <cell r="D62">
            <v>3572.8675995626372</v>
          </cell>
        </row>
        <row r="63">
          <cell r="B63">
            <v>61</v>
          </cell>
          <cell r="C63">
            <v>2894.320068</v>
          </cell>
          <cell r="D63">
            <v>3856.8820987299914</v>
          </cell>
        </row>
        <row r="64">
          <cell r="B64">
            <v>62</v>
          </cell>
          <cell r="C64">
            <v>2764.4799800000001</v>
          </cell>
          <cell r="D64">
            <v>3877.7997223852481</v>
          </cell>
        </row>
        <row r="65">
          <cell r="B65">
            <v>63</v>
          </cell>
          <cell r="C65">
            <v>2788.3701169999999</v>
          </cell>
          <cell r="D65">
            <v>3498.061454220187</v>
          </cell>
        </row>
        <row r="66">
          <cell r="B66">
            <v>64</v>
          </cell>
          <cell r="C66">
            <v>2837.0500489999999</v>
          </cell>
          <cell r="D66">
            <v>3652.6620665268815</v>
          </cell>
        </row>
        <row r="67">
          <cell r="B67">
            <v>65</v>
          </cell>
          <cell r="C67">
            <v>2727.860107</v>
          </cell>
          <cell r="D67">
            <v>3401.1821606677295</v>
          </cell>
        </row>
        <row r="68">
          <cell r="B68">
            <v>66</v>
          </cell>
          <cell r="C68">
            <v>2969.580078</v>
          </cell>
          <cell r="D68">
            <v>2875.8565251647392</v>
          </cell>
        </row>
        <row r="69">
          <cell r="B69">
            <v>67</v>
          </cell>
          <cell r="C69">
            <v>3102.9799800000001</v>
          </cell>
          <cell r="D69">
            <v>3133.1426462212812</v>
          </cell>
        </row>
        <row r="70">
          <cell r="B70">
            <v>68</v>
          </cell>
          <cell r="C70">
            <v>3179.75</v>
          </cell>
          <cell r="D70">
            <v>3236.4193569591816</v>
          </cell>
        </row>
        <row r="71">
          <cell r="B71">
            <v>69</v>
          </cell>
          <cell r="C71">
            <v>3021.889893</v>
          </cell>
          <cell r="D71">
            <v>3497.6604321658897</v>
          </cell>
        </row>
        <row r="72">
          <cell r="B72">
            <v>70</v>
          </cell>
          <cell r="C72">
            <v>3041.1599120000001</v>
          </cell>
          <cell r="D72">
            <v>3617.1805099211615</v>
          </cell>
        </row>
        <row r="73">
          <cell r="B73">
            <v>71</v>
          </cell>
          <cell r="C73">
            <v>3107.419922</v>
          </cell>
          <cell r="D73">
            <v>3508.1331894178143</v>
          </cell>
        </row>
        <row r="74">
          <cell r="B74">
            <v>72</v>
          </cell>
          <cell r="C74">
            <v>2991.1201169999999</v>
          </cell>
          <cell r="D74">
            <v>3354.8438389016551</v>
          </cell>
        </row>
        <row r="75">
          <cell r="B75">
            <v>73</v>
          </cell>
          <cell r="C75">
            <v>2998.540039</v>
          </cell>
          <cell r="D75">
            <v>3275.965195412889</v>
          </cell>
        </row>
        <row r="76">
          <cell r="B76">
            <v>74</v>
          </cell>
          <cell r="C76">
            <v>2958.3999020000001</v>
          </cell>
          <cell r="D76">
            <v>3237.8812531637827</v>
          </cell>
        </row>
        <row r="77">
          <cell r="B77">
            <v>75</v>
          </cell>
          <cell r="C77">
            <v>3058.8500979999999</v>
          </cell>
          <cell r="D77">
            <v>3425.5664341676247</v>
          </cell>
        </row>
        <row r="78">
          <cell r="B78">
            <v>76</v>
          </cell>
          <cell r="C78">
            <v>3141.280029</v>
          </cell>
          <cell r="D78">
            <v>3325.9365866877988</v>
          </cell>
        </row>
        <row r="79">
          <cell r="B79">
            <v>77</v>
          </cell>
          <cell r="C79">
            <v>3140.1000979999999</v>
          </cell>
          <cell r="D79">
            <v>3401.042354937591</v>
          </cell>
        </row>
        <row r="80">
          <cell r="B80">
            <v>78</v>
          </cell>
          <cell r="C80">
            <v>3233.23999</v>
          </cell>
          <cell r="D80">
            <v>3171.2756789726159</v>
          </cell>
        </row>
        <row r="81">
          <cell r="B81">
            <v>79</v>
          </cell>
          <cell r="C81">
            <v>3200.139893</v>
          </cell>
          <cell r="D81">
            <v>3361.9650948604913</v>
          </cell>
        </row>
        <row r="82">
          <cell r="B82">
            <v>80</v>
          </cell>
          <cell r="C82">
            <v>3087.4399410000001</v>
          </cell>
          <cell r="D82">
            <v>3107.2006093253117</v>
          </cell>
        </row>
        <row r="83">
          <cell r="B83">
            <v>81</v>
          </cell>
          <cell r="C83">
            <v>3102.1298830000001</v>
          </cell>
          <cell r="D83">
            <v>3210.0732622420574</v>
          </cell>
        </row>
        <row r="84">
          <cell r="B84">
            <v>82</v>
          </cell>
          <cell r="C84">
            <v>3190.1999510000001</v>
          </cell>
          <cell r="D84">
            <v>2874.0455435486106</v>
          </cell>
        </row>
        <row r="85">
          <cell r="B85">
            <v>83</v>
          </cell>
          <cell r="C85">
            <v>3200.719971</v>
          </cell>
          <cell r="D85">
            <v>2912.8159175127635</v>
          </cell>
        </row>
        <row r="86">
          <cell r="B86">
            <v>84</v>
          </cell>
          <cell r="C86">
            <v>3108.4399410000001</v>
          </cell>
          <cell r="D86">
            <v>3427.6018944505217</v>
          </cell>
        </row>
        <row r="87">
          <cell r="B87">
            <v>85</v>
          </cell>
          <cell r="C87">
            <v>3173.48999</v>
          </cell>
          <cell r="D87">
            <v>2723.6903126781385</v>
          </cell>
        </row>
        <row r="88">
          <cell r="B88">
            <v>86</v>
          </cell>
          <cell r="C88">
            <v>3205.669922</v>
          </cell>
          <cell r="D88">
            <v>3168.0049327763236</v>
          </cell>
        </row>
        <row r="89">
          <cell r="B89">
            <v>87</v>
          </cell>
          <cell r="C89">
            <v>3168.8798830000001</v>
          </cell>
          <cell r="D89">
            <v>3630.0708884242881</v>
          </cell>
        </row>
        <row r="90">
          <cell r="B90">
            <v>88</v>
          </cell>
          <cell r="C90">
            <v>3220.290039</v>
          </cell>
          <cell r="D90">
            <v>2752.5996306298371</v>
          </cell>
        </row>
        <row r="91">
          <cell r="B91">
            <v>89</v>
          </cell>
          <cell r="C91">
            <v>3281.8798830000001</v>
          </cell>
          <cell r="D91">
            <v>3730.5316992720295</v>
          </cell>
        </row>
        <row r="92">
          <cell r="B92">
            <v>90</v>
          </cell>
          <cell r="C92">
            <v>3371.26001</v>
          </cell>
          <cell r="D92">
            <v>3233.304364213684</v>
          </cell>
        </row>
        <row r="93">
          <cell r="B93">
            <v>91</v>
          </cell>
          <cell r="C93">
            <v>3262.51001</v>
          </cell>
          <cell r="D93">
            <v>3776.7595950019163</v>
          </cell>
        </row>
        <row r="94">
          <cell r="B94">
            <v>92</v>
          </cell>
          <cell r="C94">
            <v>3189.4099120000001</v>
          </cell>
          <cell r="D94">
            <v>3714.2763528789983</v>
          </cell>
        </row>
        <row r="95">
          <cell r="B95">
            <v>93</v>
          </cell>
          <cell r="C95">
            <v>3178.5900879999999</v>
          </cell>
          <cell r="D95">
            <v>3092.8008739187239</v>
          </cell>
        </row>
        <row r="96">
          <cell r="B96">
            <v>94</v>
          </cell>
          <cell r="C96">
            <v>3225.8999020000001</v>
          </cell>
          <cell r="D96">
            <v>2875.1318287188228</v>
          </cell>
        </row>
        <row r="97">
          <cell r="B97">
            <v>95</v>
          </cell>
          <cell r="C97">
            <v>3224.6999510000001</v>
          </cell>
          <cell r="D97">
            <v>3339.6421057757907</v>
          </cell>
        </row>
        <row r="98">
          <cell r="B98">
            <v>96</v>
          </cell>
          <cell r="C98">
            <v>3270.5500489999999</v>
          </cell>
          <cell r="D98">
            <v>3148.4237894162911</v>
          </cell>
        </row>
        <row r="99">
          <cell r="B99">
            <v>97</v>
          </cell>
          <cell r="C99">
            <v>3273.26001</v>
          </cell>
          <cell r="D99">
            <v>3264.4561934404019</v>
          </cell>
        </row>
        <row r="100">
          <cell r="B100">
            <v>98</v>
          </cell>
          <cell r="C100">
            <v>3294.6298830000001</v>
          </cell>
          <cell r="D100">
            <v>3263.1898696822063</v>
          </cell>
        </row>
        <row r="101">
          <cell r="B101">
            <v>99</v>
          </cell>
          <cell r="C101">
            <v>3243.830078</v>
          </cell>
          <cell r="D101">
            <v>3481.1002623884569</v>
          </cell>
        </row>
        <row r="102">
          <cell r="B102">
            <v>100</v>
          </cell>
          <cell r="C102">
            <v>3153.1499020000001</v>
          </cell>
          <cell r="D102">
            <v>2950.6104175748815</v>
          </cell>
        </row>
        <row r="103">
          <cell r="B103">
            <v>101</v>
          </cell>
          <cell r="C103">
            <v>3188.5200199999999</v>
          </cell>
          <cell r="D103">
            <v>2685.8354684498599</v>
          </cell>
        </row>
        <row r="104">
          <cell r="B104">
            <v>102</v>
          </cell>
          <cell r="C104">
            <v>3320.209961</v>
          </cell>
          <cell r="D104">
            <v>3657.9709205325125</v>
          </cell>
        </row>
        <row r="105">
          <cell r="B105">
            <v>103</v>
          </cell>
          <cell r="C105">
            <v>3302.73999</v>
          </cell>
          <cell r="D105">
            <v>3454.6825095394734</v>
          </cell>
        </row>
        <row r="106">
          <cell r="B106">
            <v>104</v>
          </cell>
          <cell r="C106">
            <v>3333.860107</v>
          </cell>
          <cell r="D106">
            <v>3752.233871177124</v>
          </cell>
        </row>
        <row r="107">
          <cell r="B107">
            <v>105</v>
          </cell>
          <cell r="C107">
            <v>3311.3999020000001</v>
          </cell>
          <cell r="D107">
            <v>3592.3937323045657</v>
          </cell>
        </row>
        <row r="108">
          <cell r="B108">
            <v>106</v>
          </cell>
          <cell r="C108">
            <v>3301.8798830000001</v>
          </cell>
          <cell r="D108">
            <v>3277.9254585095914</v>
          </cell>
        </row>
        <row r="109">
          <cell r="B109">
            <v>107</v>
          </cell>
          <cell r="C109">
            <v>3354.419922</v>
          </cell>
          <cell r="D109">
            <v>3892.8507260196643</v>
          </cell>
        </row>
        <row r="110">
          <cell r="B110">
            <v>108</v>
          </cell>
          <cell r="C110">
            <v>3396.1298830000001</v>
          </cell>
          <cell r="D110">
            <v>3153.36230382237</v>
          </cell>
        </row>
        <row r="111">
          <cell r="B111">
            <v>109</v>
          </cell>
          <cell r="C111">
            <v>3437.3000489999999</v>
          </cell>
          <cell r="D111">
            <v>3398.9974910949982</v>
          </cell>
        </row>
        <row r="112">
          <cell r="B112">
            <v>110</v>
          </cell>
          <cell r="C112">
            <v>3363.669922</v>
          </cell>
          <cell r="D112">
            <v>2562.8843909995821</v>
          </cell>
        </row>
        <row r="113">
          <cell r="B113">
            <v>111</v>
          </cell>
          <cell r="C113">
            <v>3412.5</v>
          </cell>
          <cell r="D113">
            <v>2852.4301998011442</v>
          </cell>
        </row>
        <row r="114">
          <cell r="B114">
            <v>112</v>
          </cell>
          <cell r="C114">
            <v>3442.459961</v>
          </cell>
          <cell r="D114">
            <v>3146.6565013897734</v>
          </cell>
        </row>
        <row r="115">
          <cell r="B115">
            <v>113</v>
          </cell>
          <cell r="C115">
            <v>3531.75</v>
          </cell>
          <cell r="D115">
            <v>3303.6197631440195</v>
          </cell>
        </row>
        <row r="116">
          <cell r="B116">
            <v>114</v>
          </cell>
          <cell r="C116">
            <v>3509.98999</v>
          </cell>
          <cell r="D116">
            <v>2991.5267381193103</v>
          </cell>
        </row>
        <row r="117">
          <cell r="B117">
            <v>115</v>
          </cell>
          <cell r="C117">
            <v>3589.76001</v>
          </cell>
          <cell r="D117">
            <v>3674.0582797242232</v>
          </cell>
        </row>
        <row r="118">
          <cell r="B118">
            <v>116</v>
          </cell>
          <cell r="C118">
            <v>3582.3701169999999</v>
          </cell>
          <cell r="D118">
            <v>3624.8293204384559</v>
          </cell>
        </row>
        <row r="119">
          <cell r="B119">
            <v>117</v>
          </cell>
          <cell r="C119">
            <v>3507.709961</v>
          </cell>
          <cell r="D119">
            <v>2902.1939778864507</v>
          </cell>
        </row>
        <row r="120">
          <cell r="B120">
            <v>118</v>
          </cell>
          <cell r="C120">
            <v>3499.6899410000001</v>
          </cell>
          <cell r="D120">
            <v>3313.2459650251481</v>
          </cell>
        </row>
        <row r="121">
          <cell r="B121">
            <v>119</v>
          </cell>
          <cell r="C121">
            <v>3363.6298830000001</v>
          </cell>
          <cell r="D121">
            <v>3009.3409341074471</v>
          </cell>
        </row>
        <row r="122">
          <cell r="B122">
            <v>120</v>
          </cell>
          <cell r="C122">
            <v>3379.820068</v>
          </cell>
          <cell r="D122">
            <v>3086.8556717090109</v>
          </cell>
        </row>
        <row r="123">
          <cell r="B123">
            <v>121</v>
          </cell>
          <cell r="C123">
            <v>3362.1201169999999</v>
          </cell>
          <cell r="D123">
            <v>2994.4771765649753</v>
          </cell>
        </row>
        <row r="124">
          <cell r="B124">
            <v>122</v>
          </cell>
          <cell r="C124">
            <v>3455.3999020000001</v>
          </cell>
          <cell r="D124">
            <v>3524.1346352010328</v>
          </cell>
        </row>
        <row r="125">
          <cell r="B125">
            <v>123</v>
          </cell>
          <cell r="C125">
            <v>3464.5</v>
          </cell>
          <cell r="D125">
            <v>3137.5671951179684</v>
          </cell>
        </row>
        <row r="126">
          <cell r="B126">
            <v>124</v>
          </cell>
          <cell r="C126">
            <v>3449.4499510000001</v>
          </cell>
          <cell r="D126">
            <v>3139.6549611385594</v>
          </cell>
        </row>
        <row r="127">
          <cell r="B127">
            <v>125</v>
          </cell>
          <cell r="C127">
            <v>3486.7700199999999</v>
          </cell>
          <cell r="D127">
            <v>3573.908714805516</v>
          </cell>
        </row>
        <row r="128">
          <cell r="B128">
            <v>126</v>
          </cell>
          <cell r="C128">
            <v>3461.3500979999999</v>
          </cell>
          <cell r="D128">
            <v>3540.9147759623033</v>
          </cell>
        </row>
        <row r="129">
          <cell r="B129">
            <v>127</v>
          </cell>
          <cell r="C129">
            <v>3498.110107</v>
          </cell>
          <cell r="D129">
            <v>3295.9548809802113</v>
          </cell>
        </row>
        <row r="130">
          <cell r="B130">
            <v>128</v>
          </cell>
          <cell r="C130">
            <v>3392.6298830000001</v>
          </cell>
          <cell r="D130">
            <v>3480.4081651030524</v>
          </cell>
        </row>
        <row r="131">
          <cell r="B131">
            <v>129</v>
          </cell>
          <cell r="C131">
            <v>3401.429932</v>
          </cell>
          <cell r="D131">
            <v>3649.4021873428301</v>
          </cell>
        </row>
        <row r="132">
          <cell r="B132">
            <v>130</v>
          </cell>
          <cell r="C132">
            <v>3406.4499510000001</v>
          </cell>
          <cell r="D132">
            <v>3209.1084943664987</v>
          </cell>
        </row>
        <row r="133">
          <cell r="B133">
            <v>131</v>
          </cell>
          <cell r="C133">
            <v>3438.929932</v>
          </cell>
          <cell r="D133">
            <v>2964.5796667961108</v>
          </cell>
        </row>
        <row r="134">
          <cell r="B134">
            <v>132</v>
          </cell>
          <cell r="C134">
            <v>3410.929932</v>
          </cell>
          <cell r="D134">
            <v>3078.5843271489653</v>
          </cell>
        </row>
        <row r="135">
          <cell r="B135">
            <v>133</v>
          </cell>
          <cell r="C135">
            <v>3407.780029</v>
          </cell>
          <cell r="D135">
            <v>3584.6319962056964</v>
          </cell>
        </row>
        <row r="136">
          <cell r="B136">
            <v>134</v>
          </cell>
          <cell r="C136">
            <v>3451.4499510000001</v>
          </cell>
          <cell r="D136">
            <v>2929.9233891976969</v>
          </cell>
        </row>
        <row r="137">
          <cell r="B137">
            <v>135</v>
          </cell>
          <cell r="C137">
            <v>3412.280029</v>
          </cell>
          <cell r="D137">
            <v>3504.3558061880885</v>
          </cell>
        </row>
        <row r="138">
          <cell r="B138">
            <v>136</v>
          </cell>
          <cell r="C138">
            <v>3479.1999510000001</v>
          </cell>
          <cell r="D138">
            <v>3333.3398524562776</v>
          </cell>
        </row>
        <row r="139">
          <cell r="B139">
            <v>137</v>
          </cell>
          <cell r="C139">
            <v>3429.030029</v>
          </cell>
          <cell r="D139">
            <v>3573.6766442392527</v>
          </cell>
        </row>
        <row r="140">
          <cell r="B140">
            <v>138</v>
          </cell>
          <cell r="C140">
            <v>3407.9399410000001</v>
          </cell>
          <cell r="D140">
            <v>3471.8944959794972</v>
          </cell>
        </row>
        <row r="141">
          <cell r="B141">
            <v>139</v>
          </cell>
          <cell r="C141">
            <v>3353.070068</v>
          </cell>
          <cell r="D141">
            <v>2505.1919665669366</v>
          </cell>
        </row>
        <row r="142">
          <cell r="B142">
            <v>140</v>
          </cell>
          <cell r="C142">
            <v>3379.6201169999999</v>
          </cell>
          <cell r="D142">
            <v>3789.7375636689371</v>
          </cell>
        </row>
        <row r="143">
          <cell r="B143">
            <v>141</v>
          </cell>
          <cell r="C143">
            <v>3423.0600589999999</v>
          </cell>
          <cell r="D143">
            <v>3646.2789366681</v>
          </cell>
        </row>
        <row r="144">
          <cell r="B144">
            <v>142</v>
          </cell>
          <cell r="C144">
            <v>3417.139893</v>
          </cell>
          <cell r="D144">
            <v>3096.0887037802495</v>
          </cell>
        </row>
        <row r="145">
          <cell r="B145">
            <v>143</v>
          </cell>
          <cell r="C145">
            <v>3476.2299800000001</v>
          </cell>
          <cell r="D145">
            <v>3765.863380007343</v>
          </cell>
        </row>
        <row r="146">
          <cell r="B146">
            <v>144</v>
          </cell>
          <cell r="C146">
            <v>3454</v>
          </cell>
          <cell r="D146">
            <v>3220.4837640195074</v>
          </cell>
        </row>
        <row r="147">
          <cell r="B147">
            <v>145</v>
          </cell>
          <cell r="C147">
            <v>3472.73999</v>
          </cell>
          <cell r="D147">
            <v>3192.7965430573681</v>
          </cell>
        </row>
        <row r="148">
          <cell r="B148">
            <v>146</v>
          </cell>
          <cell r="C148">
            <v>3461.01001</v>
          </cell>
          <cell r="D148">
            <v>2891.5618073771448</v>
          </cell>
        </row>
        <row r="149">
          <cell r="B149">
            <v>147</v>
          </cell>
          <cell r="C149">
            <v>3468.8500979999999</v>
          </cell>
          <cell r="D149">
            <v>3292.9008387837684</v>
          </cell>
        </row>
        <row r="150">
          <cell r="B150">
            <v>148</v>
          </cell>
          <cell r="C150">
            <v>3439.23999</v>
          </cell>
          <cell r="D150">
            <v>3608.8389997434438</v>
          </cell>
        </row>
        <row r="151">
          <cell r="B151">
            <v>149</v>
          </cell>
          <cell r="C151">
            <v>3441.5500489999999</v>
          </cell>
          <cell r="D151">
            <v>3724.7909336012654</v>
          </cell>
        </row>
        <row r="152">
          <cell r="B152">
            <v>150</v>
          </cell>
          <cell r="C152">
            <v>3394.8500979999999</v>
          </cell>
          <cell r="D152">
            <v>3445.9217871468845</v>
          </cell>
        </row>
        <row r="153">
          <cell r="B153">
            <v>151</v>
          </cell>
          <cell r="C153">
            <v>3382.75</v>
          </cell>
          <cell r="D153">
            <v>3552.8561373690445</v>
          </cell>
        </row>
        <row r="154">
          <cell r="B154">
            <v>152</v>
          </cell>
          <cell r="C154">
            <v>3397.8999020000001</v>
          </cell>
          <cell r="D154">
            <v>3037.8264553042759</v>
          </cell>
        </row>
        <row r="155">
          <cell r="B155">
            <v>153</v>
          </cell>
          <cell r="C155">
            <v>3397.360107</v>
          </cell>
          <cell r="D155">
            <v>3201.2699712973408</v>
          </cell>
        </row>
        <row r="156">
          <cell r="B156">
            <v>154</v>
          </cell>
          <cell r="C156">
            <v>3325.679932</v>
          </cell>
          <cell r="D156">
            <v>3070.9712305655103</v>
          </cell>
        </row>
        <row r="157">
          <cell r="B157">
            <v>155</v>
          </cell>
          <cell r="C157">
            <v>3282.0200199999999</v>
          </cell>
          <cell r="D157">
            <v>3019.8296932008197</v>
          </cell>
        </row>
        <row r="158">
          <cell r="B158">
            <v>156</v>
          </cell>
          <cell r="C158">
            <v>3349.5</v>
          </cell>
          <cell r="D158">
            <v>3219.3049125568164</v>
          </cell>
        </row>
        <row r="159">
          <cell r="B159">
            <v>157</v>
          </cell>
          <cell r="C159">
            <v>3356.3000489999999</v>
          </cell>
          <cell r="D159">
            <v>3508.301127279205</v>
          </cell>
        </row>
        <row r="160">
          <cell r="B160">
            <v>158</v>
          </cell>
          <cell r="C160">
            <v>3398.9399410000001</v>
          </cell>
          <cell r="D160">
            <v>2452.4307866338136</v>
          </cell>
        </row>
        <row r="161">
          <cell r="B161">
            <v>159</v>
          </cell>
          <cell r="C161">
            <v>3358.540039</v>
          </cell>
          <cell r="D161">
            <v>2837.225002784859</v>
          </cell>
        </row>
        <row r="162">
          <cell r="B162">
            <v>160</v>
          </cell>
          <cell r="C162">
            <v>3366.070068</v>
          </cell>
          <cell r="D162">
            <v>3612.709581660522</v>
          </cell>
        </row>
        <row r="163">
          <cell r="B163">
            <v>161</v>
          </cell>
          <cell r="C163">
            <v>3377.969971</v>
          </cell>
          <cell r="D163">
            <v>3375.0394676965939</v>
          </cell>
        </row>
        <row r="164">
          <cell r="B164">
            <v>162</v>
          </cell>
          <cell r="C164">
            <v>3434.5600589999999</v>
          </cell>
          <cell r="D164">
            <v>3706.3419408856039</v>
          </cell>
        </row>
        <row r="165">
          <cell r="B165">
            <v>163</v>
          </cell>
          <cell r="C165">
            <v>3494.219971</v>
          </cell>
          <cell r="D165">
            <v>3103.5014153577131</v>
          </cell>
        </row>
        <row r="166">
          <cell r="B166">
            <v>164</v>
          </cell>
          <cell r="C166">
            <v>3447.01001</v>
          </cell>
          <cell r="D166">
            <v>3020.953525146117</v>
          </cell>
        </row>
        <row r="167">
          <cell r="B167">
            <v>165</v>
          </cell>
          <cell r="C167">
            <v>3397.8701169999999</v>
          </cell>
          <cell r="D167">
            <v>3161.8563255152544</v>
          </cell>
        </row>
        <row r="168">
          <cell r="B168">
            <v>166</v>
          </cell>
          <cell r="C168">
            <v>3415.7700199999999</v>
          </cell>
          <cell r="D168">
            <v>2776.3606334440078</v>
          </cell>
        </row>
        <row r="169">
          <cell r="B169">
            <v>167</v>
          </cell>
          <cell r="C169">
            <v>3387.25</v>
          </cell>
          <cell r="D169">
            <v>3338.3684976879472</v>
          </cell>
        </row>
        <row r="170">
          <cell r="B170">
            <v>168</v>
          </cell>
          <cell r="C170">
            <v>3401.860107</v>
          </cell>
          <cell r="D170">
            <v>3701.2027268512493</v>
          </cell>
        </row>
        <row r="171">
          <cell r="B171">
            <v>169</v>
          </cell>
          <cell r="C171">
            <v>3354.330078</v>
          </cell>
          <cell r="D171">
            <v>2983.2183670307177</v>
          </cell>
        </row>
        <row r="172">
          <cell r="B172">
            <v>170</v>
          </cell>
          <cell r="C172">
            <v>3352.179932</v>
          </cell>
          <cell r="D172">
            <v>3373.237948535646</v>
          </cell>
        </row>
        <row r="173">
          <cell r="B173">
            <v>171</v>
          </cell>
          <cell r="C173">
            <v>3402.169922</v>
          </cell>
          <cell r="D173">
            <v>3069.5332282730037</v>
          </cell>
        </row>
        <row r="174">
          <cell r="B174">
            <v>172</v>
          </cell>
          <cell r="C174">
            <v>3367.919922</v>
          </cell>
          <cell r="D174">
            <v>3109.3201573807919</v>
          </cell>
        </row>
        <row r="175">
          <cell r="B175">
            <v>173</v>
          </cell>
          <cell r="C175">
            <v>3377.7299800000001</v>
          </cell>
          <cell r="D175">
            <v>3187.342439764634</v>
          </cell>
        </row>
        <row r="176">
          <cell r="B176">
            <v>174</v>
          </cell>
          <cell r="C176">
            <v>3357.919922</v>
          </cell>
          <cell r="D176">
            <v>3406.6534129706415</v>
          </cell>
        </row>
        <row r="177">
          <cell r="B177">
            <v>175</v>
          </cell>
          <cell r="C177">
            <v>3342.4399410000001</v>
          </cell>
          <cell r="D177">
            <v>3436.7211776642807</v>
          </cell>
        </row>
        <row r="178">
          <cell r="B178">
            <v>176</v>
          </cell>
          <cell r="C178">
            <v>3290.8100589999999</v>
          </cell>
          <cell r="D178">
            <v>2853.6888365379436</v>
          </cell>
        </row>
        <row r="179">
          <cell r="B179">
            <v>177</v>
          </cell>
          <cell r="C179">
            <v>3329.780029</v>
          </cell>
          <cell r="D179">
            <v>3450.7538358774427</v>
          </cell>
        </row>
        <row r="180">
          <cell r="B180">
            <v>178</v>
          </cell>
          <cell r="C180">
            <v>3281.389893</v>
          </cell>
          <cell r="D180">
            <v>3221.9517746362349</v>
          </cell>
        </row>
        <row r="181">
          <cell r="B181">
            <v>179</v>
          </cell>
          <cell r="C181">
            <v>3254.139893</v>
          </cell>
          <cell r="D181">
            <v>3263.0786065975717</v>
          </cell>
        </row>
        <row r="182">
          <cell r="B182">
            <v>180</v>
          </cell>
          <cell r="C182">
            <v>3326.26001</v>
          </cell>
          <cell r="D182">
            <v>3742.8434703084076</v>
          </cell>
        </row>
        <row r="183">
          <cell r="B183">
            <v>181</v>
          </cell>
          <cell r="C183">
            <v>3322.1298830000001</v>
          </cell>
          <cell r="D183">
            <v>3224.2114082845023</v>
          </cell>
        </row>
        <row r="184">
          <cell r="B184">
            <v>182</v>
          </cell>
          <cell r="C184">
            <v>3358.1499020000001</v>
          </cell>
          <cell r="D184">
            <v>3487.8352518342363</v>
          </cell>
        </row>
        <row r="185">
          <cell r="B185">
            <v>183</v>
          </cell>
          <cell r="C185">
            <v>3353.820068</v>
          </cell>
          <cell r="D185">
            <v>2896.1899841527952</v>
          </cell>
        </row>
        <row r="186">
          <cell r="B186">
            <v>184</v>
          </cell>
          <cell r="C186">
            <v>3365.8999020000001</v>
          </cell>
          <cell r="D186">
            <v>2627.1877882704612</v>
          </cell>
        </row>
        <row r="187">
          <cell r="B187">
            <v>185</v>
          </cell>
          <cell r="C187">
            <v>3367.5600589999999</v>
          </cell>
          <cell r="D187">
            <v>3273.2030349969336</v>
          </cell>
        </row>
        <row r="188">
          <cell r="B188">
            <v>186</v>
          </cell>
          <cell r="C188">
            <v>3407.959961</v>
          </cell>
          <cell r="D188">
            <v>2986.4590937066541</v>
          </cell>
        </row>
        <row r="189">
          <cell r="B189">
            <v>187</v>
          </cell>
          <cell r="C189">
            <v>3394.889893</v>
          </cell>
          <cell r="D189">
            <v>3160.7075050028084</v>
          </cell>
        </row>
        <row r="190">
          <cell r="B190">
            <v>188</v>
          </cell>
          <cell r="C190">
            <v>3380.280029</v>
          </cell>
          <cell r="D190">
            <v>3305.1713263023958</v>
          </cell>
        </row>
        <row r="191">
          <cell r="B191">
            <v>189</v>
          </cell>
          <cell r="C191">
            <v>3356.0200199999999</v>
          </cell>
          <cell r="D191">
            <v>3768.1647604461409</v>
          </cell>
        </row>
        <row r="192">
          <cell r="B192">
            <v>190</v>
          </cell>
          <cell r="C192">
            <v>3240.110107</v>
          </cell>
          <cell r="D192">
            <v>2994.3795586545307</v>
          </cell>
        </row>
        <row r="193">
          <cell r="B193">
            <v>191</v>
          </cell>
          <cell r="C193">
            <v>3249.290039</v>
          </cell>
          <cell r="D193">
            <v>3051.6895688163245</v>
          </cell>
        </row>
        <row r="194">
          <cell r="B194">
            <v>192</v>
          </cell>
          <cell r="C194">
            <v>3286.6201169999999</v>
          </cell>
          <cell r="D194">
            <v>3435.1845447885262</v>
          </cell>
        </row>
        <row r="195">
          <cell r="B195">
            <v>193</v>
          </cell>
          <cell r="C195">
            <v>3245.1201169999999</v>
          </cell>
          <cell r="D195">
            <v>3363.684971561896</v>
          </cell>
        </row>
        <row r="196">
          <cell r="B196">
            <v>194</v>
          </cell>
          <cell r="C196">
            <v>3261.98999</v>
          </cell>
          <cell r="D196">
            <v>3094.3803720013084</v>
          </cell>
        </row>
        <row r="197">
          <cell r="B197">
            <v>195</v>
          </cell>
          <cell r="C197">
            <v>3311.8798830000001</v>
          </cell>
          <cell r="D197">
            <v>3119.5493100276999</v>
          </cell>
        </row>
        <row r="198">
          <cell r="B198">
            <v>196</v>
          </cell>
          <cell r="C198">
            <v>3291.3500979999999</v>
          </cell>
          <cell r="D198">
            <v>3029.244699784851</v>
          </cell>
        </row>
        <row r="199">
          <cell r="B199">
            <v>197</v>
          </cell>
          <cell r="C199">
            <v>3282.25</v>
          </cell>
          <cell r="D199">
            <v>3423.4027648635715</v>
          </cell>
        </row>
        <row r="200">
          <cell r="B200">
            <v>198</v>
          </cell>
          <cell r="C200">
            <v>3290.9099120000001</v>
          </cell>
          <cell r="D200">
            <v>3887.0448603468258</v>
          </cell>
        </row>
        <row r="201">
          <cell r="B201">
            <v>199</v>
          </cell>
          <cell r="C201">
            <v>3301.3400879999999</v>
          </cell>
          <cell r="D201">
            <v>3230.9645945624607</v>
          </cell>
        </row>
        <row r="202">
          <cell r="B202">
            <v>200</v>
          </cell>
          <cell r="C202">
            <v>3326.830078</v>
          </cell>
          <cell r="D202">
            <v>3290.8894306248299</v>
          </cell>
        </row>
        <row r="203">
          <cell r="B203">
            <v>201</v>
          </cell>
          <cell r="C203">
            <v>3337.8701169999999</v>
          </cell>
          <cell r="D203">
            <v>3706.3841793554384</v>
          </cell>
        </row>
        <row r="204">
          <cell r="B204">
            <v>202</v>
          </cell>
          <cell r="C204">
            <v>3336.830078</v>
          </cell>
          <cell r="D204">
            <v>3561.0605019457266</v>
          </cell>
        </row>
        <row r="205">
          <cell r="B205">
            <v>203</v>
          </cell>
          <cell r="C205">
            <v>3356.0900879999999</v>
          </cell>
          <cell r="D205">
            <v>3379.7948365851025</v>
          </cell>
        </row>
        <row r="206">
          <cell r="B206">
            <v>204</v>
          </cell>
          <cell r="C206">
            <v>3378.3701169999999</v>
          </cell>
          <cell r="D206">
            <v>3788.0415063655796</v>
          </cell>
        </row>
        <row r="207">
          <cell r="B207">
            <v>205</v>
          </cell>
          <cell r="C207">
            <v>3374.540039</v>
          </cell>
          <cell r="D207">
            <v>3461.3824321807574</v>
          </cell>
        </row>
        <row r="208">
          <cell r="B208">
            <v>206</v>
          </cell>
          <cell r="C208">
            <v>3350.919922</v>
          </cell>
          <cell r="D208">
            <v>2927.1025068765466</v>
          </cell>
        </row>
        <row r="209">
          <cell r="B209">
            <v>207</v>
          </cell>
          <cell r="C209">
            <v>3337.639893</v>
          </cell>
          <cell r="D209">
            <v>3566.9133939401381</v>
          </cell>
        </row>
        <row r="210">
          <cell r="B210">
            <v>208</v>
          </cell>
          <cell r="C210">
            <v>3286.959961</v>
          </cell>
          <cell r="D210">
            <v>2768.0261005921661</v>
          </cell>
        </row>
        <row r="211">
          <cell r="B211">
            <v>209</v>
          </cell>
          <cell r="C211">
            <v>3325.669922</v>
          </cell>
          <cell r="D211">
            <v>3208.8145243296003</v>
          </cell>
        </row>
        <row r="212">
          <cell r="B212">
            <v>210</v>
          </cell>
          <cell r="C212">
            <v>3311.7700199999999</v>
          </cell>
          <cell r="D212">
            <v>4005.2546681939407</v>
          </cell>
        </row>
        <row r="213">
          <cell r="B213">
            <v>211</v>
          </cell>
          <cell r="C213">
            <v>3315.7299800000001</v>
          </cell>
          <cell r="D213">
            <v>3585.0858453072956</v>
          </cell>
        </row>
        <row r="214">
          <cell r="B214">
            <v>212</v>
          </cell>
          <cell r="C214">
            <v>3261.01001</v>
          </cell>
          <cell r="D214">
            <v>3175.5227751171456</v>
          </cell>
        </row>
        <row r="215">
          <cell r="B215">
            <v>213</v>
          </cell>
          <cell r="C215">
            <v>3268.540039</v>
          </cell>
          <cell r="D215">
            <v>3042.2665890138087</v>
          </cell>
        </row>
        <row r="216">
          <cell r="B216">
            <v>214</v>
          </cell>
          <cell r="C216">
            <v>3310.3798830000001</v>
          </cell>
          <cell r="D216">
            <v>3114.8635339392622</v>
          </cell>
        </row>
        <row r="217">
          <cell r="B217">
            <v>215</v>
          </cell>
          <cell r="C217">
            <v>3271.080078</v>
          </cell>
          <cell r="D217">
            <v>2660.1114605808848</v>
          </cell>
        </row>
        <row r="218">
          <cell r="B218">
            <v>216</v>
          </cell>
          <cell r="C218">
            <v>3233.98999</v>
          </cell>
          <cell r="D218">
            <v>3025.173792469388</v>
          </cell>
        </row>
        <row r="219">
          <cell r="B219">
            <v>217</v>
          </cell>
          <cell r="C219">
            <v>3155.25</v>
          </cell>
          <cell r="D219">
            <v>3435.8599708824204</v>
          </cell>
        </row>
        <row r="220">
          <cell r="B220">
            <v>218</v>
          </cell>
          <cell r="C220">
            <v>3152.110107</v>
          </cell>
          <cell r="D220">
            <v>3056.0742904840645</v>
          </cell>
        </row>
        <row r="221">
          <cell r="B221">
            <v>219</v>
          </cell>
          <cell r="C221">
            <v>3151.2700199999999</v>
          </cell>
          <cell r="D221">
            <v>3491.9797253038564</v>
          </cell>
        </row>
        <row r="222">
          <cell r="B222">
            <v>220</v>
          </cell>
          <cell r="C222">
            <v>3184.5500489999999</v>
          </cell>
          <cell r="D222">
            <v>2772.1126121306152</v>
          </cell>
        </row>
        <row r="223">
          <cell r="B223">
            <v>221</v>
          </cell>
          <cell r="C223">
            <v>3254.8798830000001</v>
          </cell>
          <cell r="D223">
            <v>2687.8418370600157</v>
          </cell>
        </row>
        <row r="224">
          <cell r="B224">
            <v>222</v>
          </cell>
          <cell r="C224">
            <v>3309.1298830000001</v>
          </cell>
          <cell r="D224">
            <v>3326.1930460636759</v>
          </cell>
        </row>
        <row r="225">
          <cell r="B225">
            <v>223</v>
          </cell>
          <cell r="C225">
            <v>3324.360107</v>
          </cell>
          <cell r="D225">
            <v>3493.2254245159488</v>
          </cell>
        </row>
        <row r="226">
          <cell r="B226">
            <v>224</v>
          </cell>
          <cell r="C226">
            <v>3326.6499020000001</v>
          </cell>
          <cell r="D226">
            <v>3063.1108949074287</v>
          </cell>
        </row>
        <row r="227">
          <cell r="B227">
            <v>225</v>
          </cell>
          <cell r="C227">
            <v>3485.2700199999999</v>
          </cell>
          <cell r="D227">
            <v>3535.6899142297943</v>
          </cell>
        </row>
        <row r="228">
          <cell r="B228">
            <v>226</v>
          </cell>
          <cell r="C228">
            <v>3541.820068</v>
          </cell>
          <cell r="D228">
            <v>2684.2301218923112</v>
          </cell>
        </row>
        <row r="229">
          <cell r="B229">
            <v>227</v>
          </cell>
          <cell r="C229">
            <v>3590.1599120000001</v>
          </cell>
          <cell r="D229">
            <v>3129.3388260070778</v>
          </cell>
        </row>
        <row r="230">
          <cell r="B230">
            <v>228</v>
          </cell>
          <cell r="C230">
            <v>3569.98999</v>
          </cell>
          <cell r="D230">
            <v>3350.2419646962339</v>
          </cell>
        </row>
        <row r="231">
          <cell r="B231">
            <v>229</v>
          </cell>
          <cell r="C231">
            <v>3560.25</v>
          </cell>
          <cell r="D231">
            <v>3354.7354751656103</v>
          </cell>
        </row>
        <row r="232">
          <cell r="B232">
            <v>230</v>
          </cell>
          <cell r="C232">
            <v>3619.48999</v>
          </cell>
          <cell r="D232">
            <v>3146.7372258296209</v>
          </cell>
        </row>
        <row r="233">
          <cell r="B233">
            <v>231</v>
          </cell>
          <cell r="C233">
            <v>3591.5900879999999</v>
          </cell>
          <cell r="D233">
            <v>2600.6888898349471</v>
          </cell>
        </row>
        <row r="234">
          <cell r="B234">
            <v>232</v>
          </cell>
          <cell r="C234">
            <v>3607.610107</v>
          </cell>
          <cell r="D234">
            <v>3633.3348702966241</v>
          </cell>
        </row>
        <row r="235">
          <cell r="B235">
            <v>233</v>
          </cell>
          <cell r="C235">
            <v>3578.3798830000001</v>
          </cell>
          <cell r="D235">
            <v>3190.4566113266242</v>
          </cell>
        </row>
        <row r="236">
          <cell r="B236">
            <v>234</v>
          </cell>
          <cell r="C236">
            <v>3586.51001</v>
          </cell>
          <cell r="D236">
            <v>2623.8720065880807</v>
          </cell>
        </row>
        <row r="237">
          <cell r="B237">
            <v>235</v>
          </cell>
          <cell r="C237">
            <v>3582.280029</v>
          </cell>
          <cell r="D237">
            <v>3305.5549547648102</v>
          </cell>
        </row>
        <row r="238">
          <cell r="B238">
            <v>236</v>
          </cell>
          <cell r="C238">
            <v>3633.3500979999999</v>
          </cell>
          <cell r="D238">
            <v>3025.1371972567308</v>
          </cell>
        </row>
        <row r="239">
          <cell r="B239">
            <v>237</v>
          </cell>
          <cell r="C239">
            <v>3607.8100589999999</v>
          </cell>
          <cell r="D239">
            <v>2860.6945683752124</v>
          </cell>
        </row>
        <row r="240">
          <cell r="B240">
            <v>238</v>
          </cell>
          <cell r="C240">
            <v>3589.040039</v>
          </cell>
          <cell r="D240">
            <v>3229.6843103279152</v>
          </cell>
        </row>
        <row r="241">
          <cell r="B241">
            <v>239</v>
          </cell>
          <cell r="C241">
            <v>3593.679932</v>
          </cell>
          <cell r="D241">
            <v>3349.7279308331604</v>
          </cell>
        </row>
        <row r="242">
          <cell r="B242">
            <v>240</v>
          </cell>
          <cell r="C242">
            <v>3542.8701169999999</v>
          </cell>
          <cell r="D242">
            <v>3738.9553982274269</v>
          </cell>
        </row>
        <row r="243">
          <cell r="B243">
            <v>241</v>
          </cell>
          <cell r="C243">
            <v>3614.169922</v>
          </cell>
          <cell r="D243">
            <v>2747.1430010561762</v>
          </cell>
        </row>
        <row r="244">
          <cell r="B244">
            <v>242</v>
          </cell>
          <cell r="C244">
            <v>3651.320068</v>
          </cell>
          <cell r="D244">
            <v>3283.1749225560393</v>
          </cell>
        </row>
        <row r="245">
          <cell r="B245">
            <v>243</v>
          </cell>
          <cell r="C245">
            <v>3672.8798830000001</v>
          </cell>
          <cell r="D245">
            <v>3095.5342624531604</v>
          </cell>
        </row>
        <row r="246">
          <cell r="B246">
            <v>244</v>
          </cell>
          <cell r="C246">
            <v>3702.2700199999999</v>
          </cell>
          <cell r="D246">
            <v>3101.3092657697443</v>
          </cell>
        </row>
        <row r="247">
          <cell r="B247">
            <v>245</v>
          </cell>
          <cell r="C247">
            <v>3695.8000489999999</v>
          </cell>
          <cell r="D247">
            <v>2593.2074783978696</v>
          </cell>
        </row>
        <row r="248">
          <cell r="B248">
            <v>246</v>
          </cell>
          <cell r="C248">
            <v>3695.1298830000001</v>
          </cell>
          <cell r="D248">
            <v>2932.6716403102328</v>
          </cell>
        </row>
        <row r="249">
          <cell r="B249">
            <v>247</v>
          </cell>
          <cell r="C249">
            <v>3697.6599120000001</v>
          </cell>
          <cell r="D249">
            <v>3310.4862316068416</v>
          </cell>
        </row>
        <row r="250">
          <cell r="B250">
            <v>248</v>
          </cell>
          <cell r="C250">
            <v>3708.9799800000001</v>
          </cell>
          <cell r="D250">
            <v>3602.8960701780452</v>
          </cell>
        </row>
        <row r="251">
          <cell r="B251">
            <v>249</v>
          </cell>
          <cell r="C251">
            <v>3680.429932</v>
          </cell>
          <cell r="D251">
            <v>3001.7084707096647</v>
          </cell>
        </row>
        <row r="252">
          <cell r="B252">
            <v>250</v>
          </cell>
          <cell r="C252">
            <v>3678.4099120000001</v>
          </cell>
          <cell r="D252">
            <v>2937.630121490467</v>
          </cell>
        </row>
        <row r="253">
          <cell r="B253">
            <v>251</v>
          </cell>
          <cell r="C253">
            <v>3673.280029</v>
          </cell>
          <cell r="D253">
            <v>3075.2007941245492</v>
          </cell>
        </row>
        <row r="254">
          <cell r="B254">
            <v>252</v>
          </cell>
          <cell r="C254">
            <v>3707.679932</v>
          </cell>
          <cell r="D254">
            <v>2914.2828632581322</v>
          </cell>
        </row>
        <row r="255">
          <cell r="B255">
            <v>253</v>
          </cell>
          <cell r="C255">
            <v>3705.3999020000001</v>
          </cell>
          <cell r="D255">
            <v>2921.7398806037809</v>
          </cell>
        </row>
        <row r="256">
          <cell r="B256">
            <v>254</v>
          </cell>
          <cell r="C256">
            <v>3689.820068</v>
          </cell>
          <cell r="D256">
            <v>3410.6871280449554</v>
          </cell>
        </row>
        <row r="257">
          <cell r="B257">
            <v>255</v>
          </cell>
          <cell r="C257">
            <v>3624.3000489999999</v>
          </cell>
          <cell r="D257">
            <v>2999.3495284301575</v>
          </cell>
        </row>
        <row r="258">
          <cell r="B258">
            <v>256</v>
          </cell>
          <cell r="C258">
            <v>3649.6201169999999</v>
          </cell>
          <cell r="D258">
            <v>3061.1675113277752</v>
          </cell>
        </row>
        <row r="259">
          <cell r="B259">
            <v>257</v>
          </cell>
          <cell r="C259">
            <v>3681.1899410000001</v>
          </cell>
          <cell r="D259">
            <v>3036.9052552733483</v>
          </cell>
        </row>
        <row r="260">
          <cell r="B260">
            <v>258</v>
          </cell>
          <cell r="C260">
            <v>3692.8400879999999</v>
          </cell>
          <cell r="D260">
            <v>2948.4693158040195</v>
          </cell>
        </row>
        <row r="261">
          <cell r="B261">
            <v>259</v>
          </cell>
          <cell r="C261">
            <v>3750.9099120000001</v>
          </cell>
          <cell r="D261">
            <v>3509.4705369904927</v>
          </cell>
        </row>
        <row r="262">
          <cell r="B262">
            <v>260</v>
          </cell>
          <cell r="C262">
            <v>3723.9799800000001</v>
          </cell>
          <cell r="D262">
            <v>3141.8287177176403</v>
          </cell>
        </row>
        <row r="263">
          <cell r="B263">
            <v>261</v>
          </cell>
          <cell r="C263">
            <v>3673.6298830000001</v>
          </cell>
          <cell r="D263">
            <v>3172.152165607959</v>
          </cell>
        </row>
        <row r="264">
          <cell r="B264">
            <v>262</v>
          </cell>
          <cell r="C264">
            <v>3724.5</v>
          </cell>
          <cell r="D264">
            <v>2645.3599149745469</v>
          </cell>
        </row>
        <row r="265">
          <cell r="B265">
            <v>263</v>
          </cell>
          <cell r="C265">
            <v>3749.2700199999999</v>
          </cell>
          <cell r="D265">
            <v>3852.413753709362</v>
          </cell>
        </row>
        <row r="266">
          <cell r="B266">
            <v>264</v>
          </cell>
          <cell r="C266">
            <v>3861.7700199999999</v>
          </cell>
          <cell r="D266">
            <v>3601.5707847953004</v>
          </cell>
        </row>
        <row r="267">
          <cell r="B267">
            <v>265</v>
          </cell>
          <cell r="C267">
            <v>3870.4499510000001</v>
          </cell>
          <cell r="D267">
            <v>3538.1775949923199</v>
          </cell>
        </row>
        <row r="268">
          <cell r="B268">
            <v>266</v>
          </cell>
          <cell r="C268">
            <v>3880.429932</v>
          </cell>
          <cell r="D268">
            <v>2824.0232212095775</v>
          </cell>
        </row>
        <row r="269">
          <cell r="B269">
            <v>267</v>
          </cell>
          <cell r="C269">
            <v>3837.3500979999999</v>
          </cell>
          <cell r="D269">
            <v>3543.6176550192749</v>
          </cell>
        </row>
        <row r="270">
          <cell r="B270">
            <v>268</v>
          </cell>
          <cell r="C270">
            <v>3815.6999510000001</v>
          </cell>
          <cell r="D270">
            <v>2902.2315929077186</v>
          </cell>
        </row>
        <row r="271">
          <cell r="B271">
            <v>269</v>
          </cell>
          <cell r="C271">
            <v>3808.429932</v>
          </cell>
          <cell r="D271">
            <v>3645.7635275157468</v>
          </cell>
        </row>
        <row r="272">
          <cell r="B272">
            <v>270</v>
          </cell>
          <cell r="C272">
            <v>3839.419922</v>
          </cell>
          <cell r="D272">
            <v>3155.1382612563843</v>
          </cell>
        </row>
        <row r="273">
          <cell r="B273">
            <v>271</v>
          </cell>
          <cell r="C273">
            <v>3803.75</v>
          </cell>
          <cell r="D273">
            <v>2576.1379341369575</v>
          </cell>
        </row>
        <row r="274">
          <cell r="B274">
            <v>272</v>
          </cell>
          <cell r="C274">
            <v>3798.3000489999999</v>
          </cell>
          <cell r="D274">
            <v>3648.9187208146509</v>
          </cell>
        </row>
        <row r="275">
          <cell r="B275">
            <v>273</v>
          </cell>
          <cell r="C275">
            <v>3793.9099120000001</v>
          </cell>
          <cell r="D275">
            <v>3186.9112344669757</v>
          </cell>
        </row>
        <row r="276">
          <cell r="B276">
            <v>274</v>
          </cell>
          <cell r="C276">
            <v>3816.3100589999999</v>
          </cell>
          <cell r="D276">
            <v>2559.4672158407175</v>
          </cell>
        </row>
        <row r="277">
          <cell r="B277">
            <v>275</v>
          </cell>
          <cell r="C277">
            <v>3802.3000489999999</v>
          </cell>
          <cell r="D277">
            <v>3003.5671615165888</v>
          </cell>
        </row>
        <row r="278">
          <cell r="B278">
            <v>276</v>
          </cell>
          <cell r="C278">
            <v>3786.0600589999999</v>
          </cell>
          <cell r="D278">
            <v>3538.5978335049331</v>
          </cell>
        </row>
        <row r="279">
          <cell r="B279">
            <v>277</v>
          </cell>
          <cell r="C279">
            <v>3752</v>
          </cell>
          <cell r="D279">
            <v>3386.0829917891551</v>
          </cell>
        </row>
        <row r="280">
          <cell r="B280">
            <v>278</v>
          </cell>
          <cell r="C280">
            <v>3761.639893</v>
          </cell>
          <cell r="D280">
            <v>3708.8978761620224</v>
          </cell>
        </row>
        <row r="281">
          <cell r="B281">
            <v>279</v>
          </cell>
          <cell r="C281">
            <v>3716.3701169999999</v>
          </cell>
          <cell r="D281">
            <v>3005.1104769274593</v>
          </cell>
        </row>
        <row r="282">
          <cell r="B282">
            <v>280</v>
          </cell>
          <cell r="C282">
            <v>3699.969971</v>
          </cell>
          <cell r="D282">
            <v>3494.3994693638101</v>
          </cell>
        </row>
        <row r="283">
          <cell r="B283">
            <v>281</v>
          </cell>
          <cell r="C283">
            <v>3641.929932</v>
          </cell>
          <cell r="D283">
            <v>3960.0046155082505</v>
          </cell>
        </row>
        <row r="284">
          <cell r="B284">
            <v>282</v>
          </cell>
          <cell r="C284">
            <v>3673.959961</v>
          </cell>
          <cell r="D284">
            <v>3330.3302778197622</v>
          </cell>
        </row>
        <row r="285">
          <cell r="B285">
            <v>283</v>
          </cell>
          <cell r="C285">
            <v>3707.1999510000001</v>
          </cell>
          <cell r="D285">
            <v>2661.8883231944474</v>
          </cell>
        </row>
        <row r="286">
          <cell r="B286">
            <v>284</v>
          </cell>
          <cell r="C286">
            <v>3706.360107</v>
          </cell>
          <cell r="D286">
            <v>2611.9219342619776</v>
          </cell>
        </row>
        <row r="287">
          <cell r="B287">
            <v>285</v>
          </cell>
          <cell r="C287">
            <v>3706.1999510000001</v>
          </cell>
          <cell r="D287">
            <v>3397.686588945624</v>
          </cell>
        </row>
        <row r="288">
          <cell r="B288">
            <v>286</v>
          </cell>
          <cell r="C288">
            <v>3709.9499510000001</v>
          </cell>
          <cell r="D288">
            <v>2605.9593028135832</v>
          </cell>
        </row>
        <row r="289">
          <cell r="B289">
            <v>287</v>
          </cell>
          <cell r="C289">
            <v>3726.030029</v>
          </cell>
          <cell r="D289">
            <v>3371.2703317686605</v>
          </cell>
        </row>
        <row r="290">
          <cell r="B290">
            <v>288</v>
          </cell>
          <cell r="C290">
            <v>3731.030029</v>
          </cell>
          <cell r="D290">
            <v>3626.2184724659287</v>
          </cell>
        </row>
        <row r="291">
          <cell r="B291">
            <v>289</v>
          </cell>
          <cell r="C291">
            <v>3723.830078</v>
          </cell>
          <cell r="D291">
            <v>3733.4164597353706</v>
          </cell>
        </row>
        <row r="292">
          <cell r="B292">
            <v>290</v>
          </cell>
          <cell r="C292">
            <v>3726.459961</v>
          </cell>
          <cell r="D292">
            <v>2764.2084427714531</v>
          </cell>
        </row>
        <row r="293">
          <cell r="B293">
            <v>291</v>
          </cell>
          <cell r="C293">
            <v>3755</v>
          </cell>
          <cell r="D293">
            <v>3504.4350765513818</v>
          </cell>
        </row>
        <row r="294">
          <cell r="B294">
            <v>292</v>
          </cell>
          <cell r="C294">
            <v>3843.1899410000001</v>
          </cell>
          <cell r="D294">
            <v>2976.808379991885</v>
          </cell>
        </row>
        <row r="295">
          <cell r="B295">
            <v>293</v>
          </cell>
          <cell r="C295">
            <v>3840.1599120000001</v>
          </cell>
          <cell r="D295">
            <v>2939.008609018359</v>
          </cell>
        </row>
        <row r="296">
          <cell r="B296">
            <v>294</v>
          </cell>
          <cell r="C296">
            <v>3813.8500979999999</v>
          </cell>
          <cell r="D296">
            <v>3420.8610801355062</v>
          </cell>
        </row>
        <row r="297">
          <cell r="B297">
            <v>295</v>
          </cell>
          <cell r="C297">
            <v>3763.780029</v>
          </cell>
          <cell r="D297">
            <v>3048.2446835528963</v>
          </cell>
        </row>
        <row r="298">
          <cell r="B298">
            <v>296</v>
          </cell>
          <cell r="C298">
            <v>3769.9499510000001</v>
          </cell>
          <cell r="D298">
            <v>2513.9238510790619</v>
          </cell>
        </row>
        <row r="299">
          <cell r="B299">
            <v>297</v>
          </cell>
          <cell r="C299">
            <v>3762.959961</v>
          </cell>
          <cell r="D299">
            <v>2696.42983844028</v>
          </cell>
        </row>
        <row r="300">
          <cell r="B300">
            <v>298</v>
          </cell>
          <cell r="C300">
            <v>3771.3400879999999</v>
          </cell>
          <cell r="D300">
            <v>2781.1100659240683</v>
          </cell>
        </row>
        <row r="301">
          <cell r="B301">
            <v>299</v>
          </cell>
          <cell r="C301">
            <v>3795.0600589999999</v>
          </cell>
          <cell r="D301">
            <v>3302.4059112792283</v>
          </cell>
        </row>
        <row r="302">
          <cell r="B302">
            <v>300</v>
          </cell>
          <cell r="C302">
            <v>3788.73999</v>
          </cell>
          <cell r="D302">
            <v>3282.2028440167987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125" workbookViewId="0">
      <selection activeCell="J15" sqref="J15"/>
    </sheetView>
  </sheetViews>
  <sheetFormatPr baseColWidth="10" defaultColWidth="8.83203125" defaultRowHeight="13"/>
  <cols>
    <col min="1" max="1" width="20.33203125" style="4" bestFit="1" customWidth="1"/>
    <col min="2" max="2" width="13.5" style="4" bestFit="1" customWidth="1"/>
    <col min="3" max="3" width="12" style="4" customWidth="1"/>
    <col min="4" max="6" width="8.83203125" style="4"/>
    <col min="7" max="7" width="14.83203125" style="4" customWidth="1"/>
    <col min="8" max="9" width="11.6640625" style="4" customWidth="1"/>
    <col min="10" max="10" width="9.83203125" style="4" customWidth="1"/>
    <col min="11" max="16384" width="8.83203125" style="4"/>
  </cols>
  <sheetData>
    <row r="1" spans="1:12">
      <c r="A1" s="4" t="s">
        <v>0</v>
      </c>
      <c r="B1" s="13">
        <v>201359702</v>
      </c>
      <c r="D1" s="12">
        <f t="shared" ref="D1:L1" si="0">IFERROR(VALUE(MID(TEXT($B1,"000000000000"),COLUMN(),1)),0)</f>
        <v>2</v>
      </c>
      <c r="E1" s="12">
        <f t="shared" si="0"/>
        <v>0</v>
      </c>
      <c r="F1" s="12">
        <f t="shared" si="0"/>
        <v>1</v>
      </c>
      <c r="G1" s="12">
        <f t="shared" si="0"/>
        <v>3</v>
      </c>
      <c r="H1" s="12">
        <f t="shared" si="0"/>
        <v>5</v>
      </c>
      <c r="I1" s="12">
        <f t="shared" si="0"/>
        <v>9</v>
      </c>
      <c r="J1" s="12">
        <f t="shared" si="0"/>
        <v>7</v>
      </c>
      <c r="K1" s="12">
        <f t="shared" si="0"/>
        <v>0</v>
      </c>
      <c r="L1" s="12">
        <f t="shared" si="0"/>
        <v>2</v>
      </c>
    </row>
    <row r="2" spans="1:12">
      <c r="A2" s="5" t="s">
        <v>3</v>
      </c>
      <c r="B2" s="5"/>
      <c r="C2" s="5"/>
      <c r="D2" s="5"/>
      <c r="E2" s="5"/>
      <c r="F2" s="5"/>
      <c r="G2" s="5"/>
      <c r="H2" s="5"/>
    </row>
    <row r="3" spans="1:12" ht="14" thickBot="1">
      <c r="A3" s="5"/>
      <c r="B3" s="5"/>
      <c r="C3" s="5"/>
      <c r="D3" s="5"/>
      <c r="E3" s="5"/>
      <c r="F3" s="5"/>
      <c r="G3" s="5"/>
      <c r="H3" s="5"/>
      <c r="K3" s="7"/>
    </row>
    <row r="4" spans="1:12" ht="15">
      <c r="A4" s="5"/>
      <c r="B4" s="14" t="s">
        <v>10</v>
      </c>
      <c r="C4" s="15"/>
      <c r="D4" s="16" t="s">
        <v>11</v>
      </c>
      <c r="E4" s="15"/>
      <c r="F4" s="17" t="s">
        <v>20</v>
      </c>
      <c r="G4" s="18"/>
      <c r="H4" s="5"/>
      <c r="L4" s="8"/>
    </row>
    <row r="5" spans="1:12">
      <c r="A5" s="5"/>
      <c r="B5" s="19" t="s">
        <v>4</v>
      </c>
      <c r="C5" s="20">
        <f>J1</f>
        <v>7</v>
      </c>
      <c r="D5" s="21" t="s">
        <v>15</v>
      </c>
      <c r="E5" s="20">
        <f>SUM(D1:L1)</f>
        <v>29</v>
      </c>
      <c r="F5" s="22" t="s">
        <v>21</v>
      </c>
      <c r="G5" s="23">
        <f>MOD(SUM(D1:L1),5)+4</f>
        <v>8</v>
      </c>
      <c r="H5" s="5"/>
    </row>
    <row r="6" spans="1:12">
      <c r="A6" s="5"/>
      <c r="B6" s="19" t="s">
        <v>5</v>
      </c>
      <c r="C6" s="20">
        <f>ROUND(AVERAGE(D1:L1)*(10/11),0)</f>
        <v>3</v>
      </c>
      <c r="D6" s="21" t="s">
        <v>16</v>
      </c>
      <c r="E6" s="20">
        <f>IF(MOD(E5,2)=0,E5+100,E5+125)</f>
        <v>154</v>
      </c>
      <c r="F6" s="22" t="s">
        <v>23</v>
      </c>
      <c r="G6" s="23">
        <f>IF(MOD(SUM(D1:L1),3)=0,1.2,IF(MOD(SUM(D1:L1),3)=1,1.4,1.5))</f>
        <v>1.5</v>
      </c>
      <c r="H6" s="5"/>
    </row>
    <row r="7" spans="1:12">
      <c r="A7" s="5"/>
      <c r="B7" s="19" t="s">
        <v>6</v>
      </c>
      <c r="C7" s="20">
        <f>K1</f>
        <v>0</v>
      </c>
      <c r="D7" s="21"/>
      <c r="E7" s="20"/>
      <c r="F7" s="22" t="s">
        <v>7</v>
      </c>
      <c r="G7" s="23">
        <f>ROUND(IF(AND(G6=1.075,C9&lt;0.2),0.65*G6,0.55*G6),1)</f>
        <v>0.8</v>
      </c>
      <c r="H7" s="5"/>
    </row>
    <row r="8" spans="1:12">
      <c r="A8" s="5"/>
      <c r="B8" s="19" t="s">
        <v>7</v>
      </c>
      <c r="C8" s="24">
        <f>IFERROR(1/L1,1/3)</f>
        <v>0.5</v>
      </c>
      <c r="D8" s="21"/>
      <c r="E8" s="20"/>
      <c r="F8" s="22" t="s">
        <v>24</v>
      </c>
      <c r="G8" s="23">
        <f>_xlfn.FLOOR.MATH((G6*G5-G7*G5)*0.7+G7*G5)</f>
        <v>10</v>
      </c>
      <c r="H8" s="5"/>
    </row>
    <row r="9" spans="1:12">
      <c r="A9" s="5"/>
      <c r="B9" s="25" t="s">
        <v>9</v>
      </c>
      <c r="C9" s="20">
        <f>ROUND(SUMPRODUCT(--(MOD(D1:L1,2)=1))/11,2)</f>
        <v>0.45</v>
      </c>
      <c r="D9" s="21"/>
      <c r="E9" s="20"/>
      <c r="F9" s="22" t="s">
        <v>22</v>
      </c>
      <c r="G9" s="23">
        <f>ROUND(0.02+(1-C9)*(0.05-0.02),3)</f>
        <v>3.6999999999999998E-2</v>
      </c>
      <c r="H9" s="5"/>
    </row>
    <row r="10" spans="1:12">
      <c r="A10" s="5"/>
      <c r="B10" s="25" t="s">
        <v>8</v>
      </c>
      <c r="C10" s="20">
        <f>ROUND(SUMPRODUCT(--(MOD(D1:L1,2)=1))/18,2)</f>
        <v>0.28000000000000003</v>
      </c>
      <c r="D10" s="21"/>
      <c r="E10" s="20"/>
      <c r="F10" s="22" t="s">
        <v>26</v>
      </c>
      <c r="G10" s="23">
        <f>10+MOD(SUM(D1:L1),6)</f>
        <v>15</v>
      </c>
      <c r="H10" s="5"/>
    </row>
    <row r="11" spans="1:12" ht="14" thickBot="1">
      <c r="A11" s="5"/>
      <c r="B11" s="26"/>
      <c r="C11" s="27"/>
      <c r="D11" s="28"/>
      <c r="E11" s="27"/>
      <c r="F11" s="29" t="s">
        <v>25</v>
      </c>
      <c r="G11" s="30">
        <f>IF(0.6*(G6^G10*G5-G7^G10*G5)&gt;99,ROUND(0.6*(G6^G10*G5-G7^G10*G5),-2),ROUND(0.6*(G6^G10*G5-G7^G10*G5),-1))</f>
        <v>2100</v>
      </c>
      <c r="H11" s="11"/>
    </row>
    <row r="12" spans="1:12">
      <c r="A12" s="5"/>
      <c r="B12" s="10"/>
      <c r="C12" s="5"/>
      <c r="D12" s="5"/>
      <c r="E12" s="5"/>
      <c r="F12" s="5"/>
      <c r="G12" s="5"/>
      <c r="H12" s="5"/>
    </row>
    <row r="20" spans="2:2">
      <c r="B20" s="9"/>
    </row>
    <row r="21" spans="2:2">
      <c r="B21" s="9"/>
    </row>
  </sheetData>
  <sheetProtection algorithmName="SHA-512" hashValue="GSE7QGzkD4524V9mYYq156zk/20pEEYIgwvA4UN9zjeDuGa9fPXioBcxEOT4nohSjrYNIKvz4rixwcXNBZk2PA==" saltValue="m0OYh2EkX9U6YgUy4vrBUw==" spinCount="100000" sheet="1" formatCells="0" formatColumns="0" formatRows="0" insertColumns="0" insertRows="0" insertHyperlinks="0" deleteColumns="0" deleteRows="0" sort="0" autoFilter="0" pivotTables="0"/>
  <phoneticPr fontId="1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53"/>
  <sheetViews>
    <sheetView zoomScaleNormal="100" workbookViewId="0">
      <selection activeCell="B3" sqref="B3"/>
    </sheetView>
  </sheetViews>
  <sheetFormatPr baseColWidth="10" defaultColWidth="8.83203125" defaultRowHeight="13"/>
  <cols>
    <col min="1" max="1" width="4.1640625" bestFit="1" customWidth="1"/>
    <col min="2" max="2" width="22.1640625" bestFit="1" customWidth="1"/>
    <col min="3" max="3" width="18.5" bestFit="1" customWidth="1"/>
    <col min="6" max="6" width="8.83203125" customWidth="1"/>
    <col min="12" max="12" width="8.83203125" customWidth="1"/>
  </cols>
  <sheetData>
    <row r="1" spans="1:13">
      <c r="A1" s="57" t="s">
        <v>37</v>
      </c>
      <c r="B1" s="57" t="s">
        <v>38</v>
      </c>
      <c r="C1" s="43"/>
    </row>
    <row r="2" spans="1:13">
      <c r="A2" s="52">
        <v>0</v>
      </c>
      <c r="B2" s="63" t="s">
        <v>39</v>
      </c>
      <c r="D2" s="3"/>
    </row>
    <row r="3" spans="1:13">
      <c r="A3" s="52">
        <v>1</v>
      </c>
      <c r="B3" s="55">
        <f>7*LN(3*A3)*(1-EXP(-0.5*A3))</f>
        <v>3.0258917671768457</v>
      </c>
      <c r="D3" s="3"/>
    </row>
    <row r="4" spans="1:13">
      <c r="A4" s="52">
        <v>2</v>
      </c>
      <c r="B4" s="55">
        <f t="shared" ref="B4:B67" si="0">7*LN(3*A4)*(1-EXP(-0.5*A4))</f>
        <v>7.9282559788235858</v>
      </c>
      <c r="D4" s="3"/>
    </row>
    <row r="5" spans="1:13">
      <c r="A5" s="52">
        <v>3</v>
      </c>
      <c r="B5" s="55">
        <f t="shared" si="0"/>
        <v>11.94870253859186</v>
      </c>
      <c r="D5" s="3"/>
    </row>
    <row r="6" spans="1:13">
      <c r="A6" s="52">
        <v>4</v>
      </c>
      <c r="B6" s="55">
        <f t="shared" si="0"/>
        <v>15.040277731656792</v>
      </c>
      <c r="D6" s="3"/>
      <c r="M6" s="1"/>
    </row>
    <row r="7" spans="1:13">
      <c r="A7" s="52">
        <v>5</v>
      </c>
      <c r="B7" s="55">
        <f t="shared" si="0"/>
        <v>17.400319328499002</v>
      </c>
      <c r="D7" s="3"/>
    </row>
    <row r="8" spans="1:13">
      <c r="A8" s="52">
        <v>6</v>
      </c>
      <c r="B8" s="55">
        <f t="shared" si="0"/>
        <v>19.225280351040716</v>
      </c>
      <c r="D8" s="3"/>
      <c r="M8" s="1"/>
    </row>
    <row r="9" spans="1:13">
      <c r="A9" s="52">
        <v>7</v>
      </c>
      <c r="B9" s="55">
        <f t="shared" si="0"/>
        <v>20.668100784335461</v>
      </c>
      <c r="D9" s="3"/>
    </row>
    <row r="10" spans="1:13">
      <c r="A10" s="52">
        <v>8</v>
      </c>
      <c r="B10" s="55">
        <f t="shared" si="0"/>
        <v>21.838920208156338</v>
      </c>
      <c r="D10" s="3"/>
      <c r="M10" s="1"/>
    </row>
    <row r="11" spans="1:13">
      <c r="A11" s="52">
        <v>9</v>
      </c>
      <c r="B11" s="55">
        <f t="shared" si="0"/>
        <v>22.81456397968493</v>
      </c>
      <c r="D11" s="3"/>
    </row>
    <row r="12" spans="1:13" ht="14">
      <c r="A12" s="52">
        <v>10</v>
      </c>
      <c r="B12" s="55">
        <f t="shared" si="0"/>
        <v>23.647962057797614</v>
      </c>
      <c r="D12" s="3"/>
      <c r="L12" s="2"/>
    </row>
    <row r="13" spans="1:13" ht="14">
      <c r="A13" s="52">
        <v>11</v>
      </c>
      <c r="B13" s="55">
        <f t="shared" si="0"/>
        <v>24.37552693960934</v>
      </c>
      <c r="D13" s="3"/>
      <c r="L13" s="2"/>
    </row>
    <row r="14" spans="1:13">
      <c r="A14" s="52">
        <v>12</v>
      </c>
      <c r="B14" s="55">
        <f t="shared" si="0"/>
        <v>25.022453981611008</v>
      </c>
      <c r="D14" s="3"/>
    </row>
    <row r="15" spans="1:13">
      <c r="A15" s="52">
        <v>13</v>
      </c>
      <c r="B15" s="55">
        <f t="shared" si="0"/>
        <v>25.606375927754758</v>
      </c>
      <c r="D15" s="3"/>
    </row>
    <row r="16" spans="1:13" ht="15">
      <c r="A16" s="52">
        <v>14</v>
      </c>
      <c r="B16" s="55">
        <f t="shared" si="0"/>
        <v>26.139829133356784</v>
      </c>
      <c r="C16" s="57" t="s">
        <v>40</v>
      </c>
      <c r="D16" s="3"/>
    </row>
    <row r="17" spans="1:4">
      <c r="A17" s="52">
        <v>15</v>
      </c>
      <c r="B17" s="55">
        <f t="shared" si="0"/>
        <v>26.631899589713601</v>
      </c>
      <c r="C17" s="55">
        <f>B17-B7</f>
        <v>9.2315802612145994</v>
      </c>
      <c r="D17" s="3"/>
    </row>
    <row r="18" spans="1:4">
      <c r="A18" s="52">
        <v>16</v>
      </c>
      <c r="B18" s="55">
        <f t="shared" si="0"/>
        <v>27.089316573505432</v>
      </c>
      <c r="C18" s="55">
        <f t="shared" ref="C18:C81" si="1">B18-B8</f>
        <v>7.8640362224647156</v>
      </c>
      <c r="D18" s="3"/>
    </row>
    <row r="19" spans="1:4">
      <c r="A19" s="52">
        <v>17</v>
      </c>
      <c r="B19" s="55">
        <f t="shared" si="0"/>
        <v>27.517179414029208</v>
      </c>
      <c r="C19" s="55">
        <f t="shared" si="1"/>
        <v>6.8490786296937465</v>
      </c>
      <c r="D19" s="3"/>
    </row>
    <row r="20" spans="1:4">
      <c r="A20" s="52">
        <v>18</v>
      </c>
      <c r="B20" s="55">
        <f t="shared" si="0"/>
        <v>27.919442367772081</v>
      </c>
      <c r="C20" s="55">
        <f t="shared" si="1"/>
        <v>6.080522159615743</v>
      </c>
      <c r="D20" s="3"/>
    </row>
    <row r="21" spans="1:4">
      <c r="A21" s="52">
        <v>19</v>
      </c>
      <c r="B21" s="55">
        <f t="shared" si="0"/>
        <v>28.299240466341764</v>
      </c>
      <c r="C21" s="55">
        <f t="shared" si="1"/>
        <v>5.4846764866568343</v>
      </c>
      <c r="D21" s="3"/>
    </row>
    <row r="22" spans="1:4">
      <c r="A22" s="52">
        <v>20</v>
      </c>
      <c r="B22" s="55">
        <f t="shared" si="0"/>
        <v>28.659110754865864</v>
      </c>
      <c r="C22" s="55">
        <f t="shared" si="1"/>
        <v>5.0111486970682506</v>
      </c>
      <c r="D22" s="3"/>
    </row>
    <row r="23" spans="1:4">
      <c r="A23" s="52">
        <v>21</v>
      </c>
      <c r="B23" s="55">
        <f t="shared" si="0"/>
        <v>29.001144474203929</v>
      </c>
      <c r="C23" s="55">
        <f t="shared" si="1"/>
        <v>4.6256175345945891</v>
      </c>
      <c r="D23" s="3"/>
    </row>
    <row r="24" spans="1:4">
      <c r="A24" s="52">
        <v>22</v>
      </c>
      <c r="B24" s="55">
        <f t="shared" si="0"/>
        <v>29.327093373665562</v>
      </c>
      <c r="C24" s="55">
        <f t="shared" si="1"/>
        <v>4.304639392054554</v>
      </c>
      <c r="D24" s="3"/>
    </row>
    <row r="25" spans="1:4">
      <c r="A25" s="52">
        <v>23</v>
      </c>
      <c r="B25" s="55">
        <f t="shared" si="0"/>
        <v>29.638445288914429</v>
      </c>
      <c r="C25" s="55">
        <f t="shared" si="1"/>
        <v>4.032069361159671</v>
      </c>
      <c r="D25" s="3"/>
    </row>
    <row r="26" spans="1:4">
      <c r="A26" s="52">
        <v>24</v>
      </c>
      <c r="B26" s="55">
        <f t="shared" si="0"/>
        <v>29.936478895898791</v>
      </c>
      <c r="C26" s="55">
        <f t="shared" si="1"/>
        <v>3.7966497625420068</v>
      </c>
      <c r="D26" s="3"/>
    </row>
    <row r="27" spans="1:4">
      <c r="A27" s="52">
        <v>25</v>
      </c>
      <c r="B27" s="55">
        <f t="shared" si="0"/>
        <v>30.222304166288755</v>
      </c>
      <c r="C27" s="55">
        <f t="shared" si="1"/>
        <v>3.5904045765751533</v>
      </c>
      <c r="D27" s="3"/>
    </row>
    <row r="28" spans="1:4">
      <c r="A28" s="52">
        <v>26</v>
      </c>
      <c r="B28" s="55">
        <f t="shared" si="0"/>
        <v>30.496892853647594</v>
      </c>
      <c r="C28" s="55">
        <f t="shared" si="1"/>
        <v>3.4075762801421625</v>
      </c>
      <c r="D28" s="3"/>
    </row>
    <row r="29" spans="1:4">
      <c r="A29" s="52">
        <v>27</v>
      </c>
      <c r="B29" s="55">
        <f t="shared" si="0"/>
        <v>30.761101910437088</v>
      </c>
      <c r="C29" s="55">
        <f t="shared" si="1"/>
        <v>3.2439224964078797</v>
      </c>
      <c r="D29" s="3"/>
    </row>
    <row r="30" spans="1:4">
      <c r="A30" s="52">
        <v>28</v>
      </c>
      <c r="B30" s="55">
        <f t="shared" si="0"/>
        <v>31.015691801443271</v>
      </c>
      <c r="C30" s="55">
        <f t="shared" si="1"/>
        <v>3.0962494336711899</v>
      </c>
      <c r="D30" s="3"/>
    </row>
    <row r="31" spans="1:4">
      <c r="A31" s="52">
        <v>29</v>
      </c>
      <c r="B31" s="55">
        <f t="shared" si="0"/>
        <v>31.261341063989843</v>
      </c>
      <c r="C31" s="55">
        <f t="shared" si="1"/>
        <v>2.9621005976480781</v>
      </c>
      <c r="D31" s="3"/>
    </row>
    <row r="32" spans="1:4">
      <c r="A32" s="52">
        <v>30</v>
      </c>
      <c r="B32" s="55">
        <f t="shared" si="0"/>
        <v>31.498658056796316</v>
      </c>
      <c r="C32" s="55">
        <f t="shared" si="1"/>
        <v>2.8395473019304518</v>
      </c>
      <c r="D32" s="3"/>
    </row>
    <row r="33" spans="1:4">
      <c r="A33" s="52">
        <v>31</v>
      </c>
      <c r="B33" s="55">
        <f t="shared" si="0"/>
        <v>31.728190565250628</v>
      </c>
      <c r="C33" s="55">
        <f t="shared" si="1"/>
        <v>2.7270460910466987</v>
      </c>
      <c r="D33" s="3"/>
    </row>
    <row r="34" spans="1:4">
      <c r="A34" s="52">
        <v>32</v>
      </c>
      <c r="B34" s="55">
        <f t="shared" si="0"/>
        <v>31.950433744726805</v>
      </c>
      <c r="C34" s="55">
        <f>B34-B24</f>
        <v>2.6233403710612428</v>
      </c>
      <c r="D34" s="3"/>
    </row>
    <row r="35" spans="1:4">
      <c r="A35" s="52">
        <v>33</v>
      </c>
      <c r="B35" s="55">
        <f t="shared" si="0"/>
        <v>32.165836755429545</v>
      </c>
      <c r="C35" s="55">
        <f t="shared" si="1"/>
        <v>2.527391466515116</v>
      </c>
      <c r="D35" s="3"/>
    </row>
    <row r="36" spans="1:4">
      <c r="A36" s="52">
        <v>34</v>
      </c>
      <c r="B36" s="55">
        <f t="shared" si="0"/>
        <v>32.374808352692938</v>
      </c>
      <c r="C36" s="55">
        <f t="shared" si="1"/>
        <v>2.4383294567941469</v>
      </c>
      <c r="D36" s="3"/>
    </row>
    <row r="37" spans="1:4">
      <c r="A37" s="52">
        <v>35</v>
      </c>
      <c r="B37" s="55">
        <f t="shared" si="0"/>
        <v>32.577721633076322</v>
      </c>
      <c r="C37" s="55">
        <f t="shared" si="1"/>
        <v>2.3554174667875678</v>
      </c>
      <c r="D37" s="3"/>
    </row>
    <row r="38" spans="1:4">
      <c r="A38" s="52">
        <v>36</v>
      </c>
      <c r="B38" s="55">
        <f t="shared" si="0"/>
        <v>32.774918090708198</v>
      </c>
      <c r="C38" s="55">
        <f t="shared" si="1"/>
        <v>2.2780252370606036</v>
      </c>
      <c r="D38" s="3"/>
    </row>
    <row r="39" spans="1:4">
      <c r="A39" s="52">
        <v>37</v>
      </c>
      <c r="B39" s="55">
        <f t="shared" si="0"/>
        <v>32.966711104658003</v>
      </c>
      <c r="C39" s="55">
        <f t="shared" si="1"/>
        <v>2.2056091942209157</v>
      </c>
      <c r="D39" s="3"/>
    </row>
    <row r="40" spans="1:4">
      <c r="A40" s="52">
        <v>38</v>
      </c>
      <c r="B40" s="55">
        <f t="shared" si="0"/>
        <v>33.153388953009781</v>
      </c>
      <c r="C40" s="55">
        <f t="shared" si="1"/>
        <v>2.1376971515665097</v>
      </c>
      <c r="D40" s="3"/>
    </row>
    <row r="41" spans="1:4">
      <c r="A41" s="52">
        <v>39</v>
      </c>
      <c r="B41" s="55">
        <f t="shared" si="0"/>
        <v>33.335217430302293</v>
      </c>
      <c r="C41" s="55">
        <f t="shared" si="1"/>
        <v>2.0738763663124509</v>
      </c>
      <c r="D41" s="3"/>
    </row>
    <row r="42" spans="1:4">
      <c r="A42" s="52">
        <v>40</v>
      </c>
      <c r="B42" s="55">
        <f t="shared" si="0"/>
        <v>33.512442130400032</v>
      </c>
      <c r="C42" s="55">
        <f t="shared" si="1"/>
        <v>2.0137840736037163</v>
      </c>
      <c r="D42" s="3"/>
    </row>
    <row r="43" spans="1:4">
      <c r="A43" s="52">
        <v>41</v>
      </c>
      <c r="B43" s="55">
        <f t="shared" si="0"/>
        <v>33.685290445495156</v>
      </c>
      <c r="C43" s="55">
        <f t="shared" si="1"/>
        <v>1.9570998802445274</v>
      </c>
      <c r="D43" s="3"/>
    </row>
    <row r="44" spans="1:4">
      <c r="A44" s="52">
        <v>42</v>
      </c>
      <c r="B44" s="55">
        <f t="shared" si="0"/>
        <v>33.85397332299037</v>
      </c>
      <c r="C44" s="55">
        <f t="shared" si="1"/>
        <v>1.9035395782635653</v>
      </c>
      <c r="D44" s="3"/>
    </row>
    <row r="45" spans="1:4">
      <c r="A45" s="52">
        <v>43</v>
      </c>
      <c r="B45" s="55">
        <f t="shared" si="0"/>
        <v>34.018686814886323</v>
      </c>
      <c r="C45" s="55">
        <f t="shared" si="1"/>
        <v>1.8528500594567774</v>
      </c>
      <c r="D45" s="3"/>
    </row>
    <row r="46" spans="1:4">
      <c r="A46" s="52">
        <v>44</v>
      </c>
      <c r="B46" s="55">
        <f t="shared" si="0"/>
        <v>34.179613448570308</v>
      </c>
      <c r="C46" s="55">
        <f t="shared" si="1"/>
        <v>1.80480509587737</v>
      </c>
      <c r="D46" s="3"/>
    </row>
    <row r="47" spans="1:4">
      <c r="A47" s="52">
        <v>45</v>
      </c>
      <c r="B47" s="55">
        <f t="shared" si="0"/>
        <v>34.33692344325955</v>
      </c>
      <c r="C47" s="55">
        <f t="shared" si="1"/>
        <v>1.7592018101832281</v>
      </c>
      <c r="D47" s="3"/>
    </row>
    <row r="48" spans="1:4">
      <c r="A48" s="52">
        <v>46</v>
      </c>
      <c r="B48" s="55">
        <f t="shared" si="0"/>
        <v>34.490775792561031</v>
      </c>
      <c r="C48" s="55">
        <f t="shared" si="1"/>
        <v>1.7158577018528334</v>
      </c>
      <c r="D48" s="3"/>
    </row>
    <row r="49" spans="1:4">
      <c r="A49" s="52">
        <v>47</v>
      </c>
      <c r="B49" s="55">
        <f t="shared" si="0"/>
        <v>34.64131923049105</v>
      </c>
      <c r="C49" s="55">
        <f>B49-B39</f>
        <v>1.6746081258330463</v>
      </c>
      <c r="D49" s="3"/>
    </row>
    <row r="50" spans="1:4">
      <c r="A50" s="52">
        <v>48</v>
      </c>
      <c r="B50" s="55">
        <f t="shared" si="0"/>
        <v>34.788693095718685</v>
      </c>
      <c r="C50" s="55">
        <f t="shared" si="1"/>
        <v>1.6353041427089039</v>
      </c>
      <c r="D50" s="3"/>
    </row>
    <row r="51" spans="1:4">
      <c r="A51" s="52">
        <v>49</v>
      </c>
      <c r="B51" s="55">
        <f t="shared" si="0"/>
        <v>34.933028106651278</v>
      </c>
      <c r="C51" s="55">
        <f t="shared" si="1"/>
        <v>1.5978106763489848</v>
      </c>
      <c r="D51" s="3"/>
    </row>
    <row r="52" spans="1:4">
      <c r="A52" s="52">
        <v>50</v>
      </c>
      <c r="B52" s="55">
        <f t="shared" si="0"/>
        <v>35.074447058186678</v>
      </c>
      <c r="C52" s="55">
        <f t="shared" si="1"/>
        <v>1.5620049277866457</v>
      </c>
      <c r="D52" s="3"/>
    </row>
    <row r="53" spans="1:4">
      <c r="A53" s="52">
        <v>51</v>
      </c>
      <c r="B53" s="55">
        <f t="shared" si="0"/>
        <v>35.213065449450433</v>
      </c>
      <c r="C53" s="55">
        <f t="shared" si="1"/>
        <v>1.5277750039552771</v>
      </c>
      <c r="D53" s="3"/>
    </row>
    <row r="54" spans="1:4">
      <c r="A54" s="52">
        <v>52</v>
      </c>
      <c r="B54" s="55">
        <f t="shared" si="0"/>
        <v>35.348992050566153</v>
      </c>
      <c r="C54" s="55">
        <f t="shared" si="1"/>
        <v>1.4950187275757827</v>
      </c>
      <c r="D54" s="3"/>
    </row>
    <row r="55" spans="1:4">
      <c r="A55" s="52">
        <v>53</v>
      </c>
      <c r="B55" s="55">
        <f t="shared" si="0"/>
        <v>35.482329415431664</v>
      </c>
      <c r="C55" s="55">
        <f t="shared" si="1"/>
        <v>1.4636426005453416</v>
      </c>
      <c r="D55" s="3"/>
    </row>
    <row r="56" spans="1:4">
      <c r="A56" s="52">
        <v>54</v>
      </c>
      <c r="B56" s="55">
        <f t="shared" si="0"/>
        <v>35.613174346559752</v>
      </c>
      <c r="C56" s="55">
        <f t="shared" si="1"/>
        <v>1.4335608979894445</v>
      </c>
      <c r="D56" s="3"/>
    </row>
    <row r="57" spans="1:4">
      <c r="A57" s="52">
        <v>55</v>
      </c>
      <c r="B57" s="55">
        <f t="shared" si="0"/>
        <v>35.741618317263317</v>
      </c>
      <c r="C57" s="55">
        <f t="shared" si="1"/>
        <v>1.4046948740037664</v>
      </c>
      <c r="D57" s="3"/>
    </row>
    <row r="58" spans="1:4">
      <c r="A58" s="52">
        <v>56</v>
      </c>
      <c r="B58" s="55">
        <f t="shared" si="0"/>
        <v>35.867747855798015</v>
      </c>
      <c r="C58" s="55">
        <f t="shared" si="1"/>
        <v>1.376972063236984</v>
      </c>
      <c r="D58" s="3"/>
    </row>
    <row r="59" spans="1:4">
      <c r="A59" s="52">
        <v>57</v>
      </c>
      <c r="B59" s="55">
        <f t="shared" si="0"/>
        <v>35.991644895503526</v>
      </c>
      <c r="C59" s="55">
        <f t="shared" si="1"/>
        <v>1.3503256650124769</v>
      </c>
      <c r="D59" s="3"/>
    </row>
    <row r="60" spans="1:4">
      <c r="A60" s="52">
        <v>58</v>
      </c>
      <c r="B60" s="55">
        <f t="shared" si="0"/>
        <v>36.113387094492516</v>
      </c>
      <c r="C60" s="55">
        <f t="shared" si="1"/>
        <v>1.3246939987738315</v>
      </c>
      <c r="D60" s="3"/>
    </row>
    <row r="61" spans="1:4">
      <c r="A61" s="52">
        <v>59</v>
      </c>
      <c r="B61" s="55">
        <f t="shared" si="0"/>
        <v>36.233048128011212</v>
      </c>
      <c r="C61" s="55">
        <f t="shared" si="1"/>
        <v>1.3000200213599342</v>
      </c>
      <c r="D61" s="3"/>
    </row>
    <row r="62" spans="1:4">
      <c r="A62" s="52">
        <v>60</v>
      </c>
      <c r="B62" s="55">
        <f t="shared" si="0"/>
        <v>36.350697956228068</v>
      </c>
      <c r="C62" s="55">
        <f t="shared" si="1"/>
        <v>1.2762508980413898</v>
      </c>
      <c r="D62" s="3"/>
    </row>
    <row r="63" spans="1:4">
      <c r="A63" s="52">
        <v>61</v>
      </c>
      <c r="B63" s="55">
        <f t="shared" si="0"/>
        <v>36.466403069887882</v>
      </c>
      <c r="C63" s="55">
        <f t="shared" si="1"/>
        <v>1.2533376204374491</v>
      </c>
      <c r="D63" s="3"/>
    </row>
    <row r="64" spans="1:4">
      <c r="A64" s="52">
        <v>62</v>
      </c>
      <c r="B64" s="55">
        <f t="shared" si="0"/>
        <v>36.580226715991152</v>
      </c>
      <c r="C64" s="55">
        <f t="shared" si="1"/>
        <v>1.2312346654249993</v>
      </c>
      <c r="D64" s="3"/>
    </row>
    <row r="65" spans="1:4">
      <c r="A65" s="52">
        <v>63</v>
      </c>
      <c r="B65" s="55">
        <f t="shared" si="0"/>
        <v>36.692229105416729</v>
      </c>
      <c r="C65" s="55">
        <f t="shared" si="1"/>
        <v>1.2098996899850647</v>
      </c>
      <c r="D65" s="3"/>
    </row>
    <row r="66" spans="1:4">
      <c r="A66" s="52">
        <v>64</v>
      </c>
      <c r="B66" s="55">
        <f t="shared" si="0"/>
        <v>36.802467604194</v>
      </c>
      <c r="C66" s="55">
        <f>B66-B56</f>
        <v>1.1892932576342474</v>
      </c>
      <c r="D66" s="3"/>
    </row>
    <row r="67" spans="1:4">
      <c r="A67" s="52">
        <v>65</v>
      </c>
      <c r="B67" s="55">
        <f t="shared" si="0"/>
        <v>36.910996909945943</v>
      </c>
      <c r="C67" s="55">
        <f t="shared" si="1"/>
        <v>1.1693785926826266</v>
      </c>
      <c r="D67" s="3"/>
    </row>
    <row r="68" spans="1:4">
      <c r="A68" s="52">
        <v>66</v>
      </c>
      <c r="B68" s="55">
        <f t="shared" ref="B68:B132" si="2">7*LN(3*A68)*(1-EXP(-0.5*A68))</f>
        <v>37.017869214861577</v>
      </c>
      <c r="C68" s="55">
        <f t="shared" si="1"/>
        <v>1.1501213590635615</v>
      </c>
      <c r="D68" s="3"/>
    </row>
    <row r="69" spans="1:4">
      <c r="A69" s="52">
        <v>67</v>
      </c>
      <c r="B69" s="55">
        <f t="shared" si="2"/>
        <v>37.123134356413424</v>
      </c>
      <c r="C69" s="55">
        <f t="shared" si="1"/>
        <v>1.1314894609098971</v>
      </c>
      <c r="D69" s="3"/>
    </row>
    <row r="70" spans="1:4">
      <c r="A70" s="52">
        <v>68</v>
      </c>
      <c r="B70" s="55">
        <f t="shared" si="2"/>
        <v>37.226839956909451</v>
      </c>
      <c r="C70" s="55">
        <f t="shared" si="1"/>
        <v>1.1134528624169349</v>
      </c>
      <c r="D70" s="3"/>
    </row>
    <row r="71" spans="1:4">
      <c r="A71" s="52">
        <v>69</v>
      </c>
      <c r="B71" s="55">
        <f t="shared" si="2"/>
        <v>37.329031552857543</v>
      </c>
      <c r="C71" s="55">
        <f t="shared" si="1"/>
        <v>1.0959834248463309</v>
      </c>
      <c r="D71" s="3"/>
    </row>
    <row r="72" spans="1:4">
      <c r="A72" s="52">
        <v>70</v>
      </c>
      <c r="B72" s="55">
        <f t="shared" si="2"/>
        <v>37.429752715022254</v>
      </c>
      <c r="C72" s="55">
        <f t="shared" si="1"/>
        <v>1.0790547587941859</v>
      </c>
      <c r="D72" s="3"/>
    </row>
    <row r="73" spans="1:4">
      <c r="A73" s="52">
        <v>71</v>
      </c>
      <c r="B73" s="55">
        <f t="shared" si="2"/>
        <v>37.52904515996596</v>
      </c>
      <c r="C73" s="55">
        <f t="shared" si="1"/>
        <v>1.0626420900780786</v>
      </c>
      <c r="D73" s="3"/>
    </row>
    <row r="74" spans="1:4">
      <c r="A74" s="52">
        <v>72</v>
      </c>
      <c r="B74" s="55">
        <f t="shared" si="2"/>
        <v>37.626948853789152</v>
      </c>
      <c r="C74" s="55">
        <f t="shared" si="1"/>
        <v>1.0467221377979996</v>
      </c>
      <c r="D74" s="3"/>
    </row>
    <row r="75" spans="1:4">
      <c r="A75" s="52">
        <v>73</v>
      </c>
      <c r="B75" s="55">
        <f t="shared" si="2"/>
        <v>37.7235021087155</v>
      </c>
      <c r="C75" s="55">
        <f>B75-B65</f>
        <v>1.0312730032987716</v>
      </c>
      <c r="D75" s="3"/>
    </row>
    <row r="76" spans="1:4">
      <c r="A76" s="52">
        <v>74</v>
      </c>
      <c r="B76" s="55">
        <f t="shared" si="2"/>
        <v>37.818741673105947</v>
      </c>
      <c r="C76" s="55">
        <f t="shared" si="1"/>
        <v>1.0162740689119474</v>
      </c>
      <c r="D76" s="3"/>
    </row>
    <row r="77" spans="1:4">
      <c r="A77" s="52">
        <v>75</v>
      </c>
      <c r="B77" s="55">
        <f t="shared" si="2"/>
        <v>37.91270281543094</v>
      </c>
      <c r="C77" s="55">
        <f t="shared" si="1"/>
        <v>1.0017059054849966</v>
      </c>
      <c r="D77" s="3"/>
    </row>
    <row r="78" spans="1:4">
      <c r="A78" s="52">
        <v>76</v>
      </c>
      <c r="B78" s="55">
        <f t="shared" si="2"/>
        <v>38.005419402681085</v>
      </c>
      <c r="C78" s="55">
        <f t="shared" si="1"/>
        <v>0.9875501878195081</v>
      </c>
      <c r="D78" s="3"/>
    </row>
    <row r="79" spans="1:4">
      <c r="A79" s="52">
        <v>77</v>
      </c>
      <c r="B79" s="55">
        <f t="shared" si="2"/>
        <v>38.096923973652551</v>
      </c>
      <c r="C79" s="55">
        <f t="shared" si="1"/>
        <v>0.97378961723912738</v>
      </c>
      <c r="D79" s="3"/>
    </row>
    <row r="80" spans="1:4">
      <c r="A80" s="52">
        <v>78</v>
      </c>
      <c r="B80" s="55">
        <f t="shared" si="2"/>
        <v>38.187247807503908</v>
      </c>
      <c r="C80" s="55">
        <f t="shared" si="1"/>
        <v>0.9604078505944571</v>
      </c>
      <c r="D80" s="3"/>
    </row>
    <row r="81" spans="1:4">
      <c r="A81" s="52">
        <v>79</v>
      </c>
      <c r="B81" s="55">
        <f t="shared" si="2"/>
        <v>38.276420987945919</v>
      </c>
      <c r="C81" s="55">
        <f t="shared" si="1"/>
        <v>0.94738943508837536</v>
      </c>
      <c r="D81" s="3"/>
    </row>
    <row r="82" spans="1:4">
      <c r="A82" s="52">
        <v>80</v>
      </c>
      <c r="B82" s="55">
        <f t="shared" si="2"/>
        <v>38.364472463393938</v>
      </c>
      <c r="C82" s="55">
        <f t="shared" ref="C82:C91" si="3">B82-B72</f>
        <v>0.93471974837168403</v>
      </c>
      <c r="D82" s="3"/>
    </row>
    <row r="83" spans="1:4">
      <c r="A83" s="52">
        <v>81</v>
      </c>
      <c r="B83" s="55">
        <f t="shared" si="2"/>
        <v>38.451430103383835</v>
      </c>
      <c r="C83" s="55">
        <f t="shared" si="3"/>
        <v>0.92238494341787458</v>
      </c>
      <c r="D83" s="3"/>
    </row>
    <row r="84" spans="1:4">
      <c r="A84" s="52">
        <v>82</v>
      </c>
      <c r="B84" s="55">
        <f t="shared" si="2"/>
        <v>38.537320751526536</v>
      </c>
      <c r="C84" s="55">
        <f t="shared" si="3"/>
        <v>0.91037189773738447</v>
      </c>
      <c r="D84" s="3"/>
    </row>
    <row r="85" spans="1:4">
      <c r="A85" s="52">
        <v>83</v>
      </c>
      <c r="B85" s="55">
        <f t="shared" si="2"/>
        <v>38.622170275252955</v>
      </c>
      <c r="C85" s="55">
        <f t="shared" si="3"/>
        <v>0.89866816653745474</v>
      </c>
      <c r="D85" s="3"/>
    </row>
    <row r="86" spans="1:4">
      <c r="A86" s="52">
        <v>84</v>
      </c>
      <c r="B86" s="55">
        <f t="shared" si="2"/>
        <v>38.706003612579963</v>
      </c>
      <c r="C86" s="55">
        <f t="shared" si="3"/>
        <v>0.88726193947401555</v>
      </c>
      <c r="D86" s="3"/>
    </row>
    <row r="87" spans="1:4">
      <c r="A87" s="52">
        <v>85</v>
      </c>
      <c r="B87" s="55">
        <f t="shared" si="2"/>
        <v>38.788844816108977</v>
      </c>
      <c r="C87" s="55">
        <f t="shared" si="3"/>
        <v>0.87614200067803694</v>
      </c>
      <c r="D87" s="3"/>
    </row>
    <row r="88" spans="1:4">
      <c r="A88" s="52">
        <v>86</v>
      </c>
      <c r="B88" s="55">
        <f t="shared" si="2"/>
        <v>38.870717094451322</v>
      </c>
      <c r="C88" s="55">
        <f t="shared" si="3"/>
        <v>0.86529769177023752</v>
      </c>
      <c r="D88" s="3"/>
    </row>
    <row r="89" spans="1:4">
      <c r="A89" s="52">
        <v>87</v>
      </c>
      <c r="B89" s="55">
        <f t="shared" si="2"/>
        <v>38.951642851258853</v>
      </c>
      <c r="C89" s="55">
        <f t="shared" si="3"/>
        <v>0.85471887760630239</v>
      </c>
      <c r="D89" s="3"/>
    </row>
    <row r="90" spans="1:4">
      <c r="A90" s="52">
        <v>88</v>
      </c>
      <c r="B90" s="55">
        <f t="shared" si="2"/>
        <v>39.031643722024214</v>
      </c>
      <c r="C90" s="55">
        <f t="shared" si="3"/>
        <v>0.84439591452030527</v>
      </c>
      <c r="D90" s="3"/>
    </row>
    <row r="91" spans="1:4">
      <c r="A91" s="52">
        <v>89</v>
      </c>
      <c r="B91" s="55">
        <f t="shared" si="2"/>
        <v>39.110740608801748</v>
      </c>
      <c r="C91" s="55">
        <f t="shared" si="3"/>
        <v>0.83431962085582967</v>
      </c>
      <c r="D91" s="3"/>
    </row>
    <row r="92" spans="1:4">
      <c r="A92" s="52">
        <v>90</v>
      </c>
      <c r="B92" s="55">
        <f t="shared" si="2"/>
        <v>39.188953712988628</v>
      </c>
      <c r="C92" s="55">
        <f>B92-B82</f>
        <v>0.82448124959469027</v>
      </c>
      <c r="D92" s="3"/>
    </row>
    <row r="93" spans="1:4">
      <c r="A93" s="52">
        <v>91</v>
      </c>
      <c r="B93" s="55">
        <f t="shared" si="2"/>
        <v>39.266302566294719</v>
      </c>
      <c r="C93" s="55">
        <f>B93-B83</f>
        <v>0.81487246291088411</v>
      </c>
      <c r="D93" s="3"/>
    </row>
    <row r="94" spans="1:4">
      <c r="A94" s="52">
        <v>92</v>
      </c>
      <c r="B94" s="55">
        <f t="shared" si="2"/>
        <v>39.342806060020045</v>
      </c>
      <c r="C94" s="55">
        <f t="shared" ref="C94:C109" si="4">B94-B84</f>
        <v>0.80548530849350897</v>
      </c>
      <c r="D94" s="3"/>
    </row>
    <row r="95" spans="1:4">
      <c r="A95" s="52">
        <v>93</v>
      </c>
      <c r="B95" s="55">
        <f t="shared" si="2"/>
        <v>39.41848247274956</v>
      </c>
      <c r="C95" s="55">
        <f t="shared" si="4"/>
        <v>0.79631219749660431</v>
      </c>
      <c r="D95" s="3"/>
    </row>
    <row r="96" spans="1:4">
      <c r="A96" s="52">
        <v>94</v>
      </c>
      <c r="B96" s="55">
        <f t="shared" si="2"/>
        <v>39.493349496566793</v>
      </c>
      <c r="C96" s="55">
        <f t="shared" si="4"/>
        <v>0.78734588398683059</v>
      </c>
      <c r="D96" s="3"/>
    </row>
    <row r="97" spans="1:4">
      <c r="A97" s="52">
        <v>95</v>
      </c>
      <c r="B97" s="55">
        <f t="shared" si="2"/>
        <v>39.567424261880554</v>
      </c>
      <c r="C97" s="55">
        <f t="shared" si="4"/>
        <v>0.77857944577157667</v>
      </c>
      <c r="D97" s="3"/>
    </row>
    <row r="98" spans="1:4">
      <c r="A98" s="52">
        <v>96</v>
      </c>
      <c r="B98" s="55">
        <f t="shared" si="2"/>
        <v>39.640723360951625</v>
      </c>
      <c r="C98" s="55">
        <f t="shared" si="4"/>
        <v>0.77000626650030313</v>
      </c>
      <c r="D98" s="3"/>
    </row>
    <row r="99" spans="1:4">
      <c r="A99" s="52">
        <v>97</v>
      </c>
      <c r="B99" s="55">
        <f t="shared" si="2"/>
        <v>39.713262870200452</v>
      </c>
      <c r="C99" s="55">
        <f t="shared" si="4"/>
        <v>0.76162001894159914</v>
      </c>
      <c r="D99" s="3"/>
    </row>
    <row r="100" spans="1:4">
      <c r="A100" s="52">
        <v>98</v>
      </c>
      <c r="B100" s="55">
        <f t="shared" si="2"/>
        <v>39.785058371370766</v>
      </c>
      <c r="C100" s="55">
        <f t="shared" si="4"/>
        <v>0.75341464934655278</v>
      </c>
      <c r="D100" s="3"/>
    </row>
    <row r="101" spans="1:4">
      <c r="A101" s="52">
        <v>99</v>
      </c>
      <c r="B101" s="55">
        <f t="shared" si="2"/>
        <v>39.856124971618897</v>
      </c>
      <c r="C101" s="55">
        <f t="shared" si="4"/>
        <v>0.74538436281714837</v>
      </c>
      <c r="D101" s="3"/>
    </row>
    <row r="102" spans="1:4">
      <c r="A102" s="52">
        <v>100</v>
      </c>
      <c r="B102" s="55">
        <f t="shared" si="2"/>
        <v>39.926477322593406</v>
      </c>
      <c r="C102" s="55">
        <f t="shared" si="4"/>
        <v>0.73752360960477858</v>
      </c>
      <c r="D102" s="3"/>
    </row>
    <row r="103" spans="1:4">
      <c r="A103" s="52">
        <v>101</v>
      </c>
      <c r="B103" s="55">
        <f t="shared" si="2"/>
        <v>39.996129638565584</v>
      </c>
      <c r="C103" s="55">
        <f t="shared" si="4"/>
        <v>0.72982707227086507</v>
      </c>
      <c r="D103" s="3"/>
    </row>
    <row r="104" spans="1:4">
      <c r="A104" s="52">
        <v>102</v>
      </c>
      <c r="B104" s="55">
        <f t="shared" si="2"/>
        <v>40.065095713666665</v>
      </c>
      <c r="C104" s="55">
        <f t="shared" si="4"/>
        <v>0.72228965364661946</v>
      </c>
      <c r="D104" s="3"/>
    </row>
    <row r="105" spans="1:4">
      <c r="A105" s="52">
        <v>103</v>
      </c>
      <c r="B105" s="55">
        <f t="shared" si="2"/>
        <v>40.13338893828422</v>
      </c>
      <c r="C105" s="55">
        <f t="shared" si="4"/>
        <v>0.71490646553466064</v>
      </c>
      <c r="D105" s="3"/>
    </row>
    <row r="106" spans="1:4">
      <c r="A106" s="52">
        <v>104</v>
      </c>
      <c r="B106" s="55">
        <f t="shared" si="2"/>
        <v>40.201022314666375</v>
      </c>
      <c r="C106" s="55">
        <f t="shared" si="4"/>
        <v>0.70767281809958149</v>
      </c>
      <c r="D106" s="3"/>
    </row>
    <row r="107" spans="1:4">
      <c r="A107" s="52">
        <v>105</v>
      </c>
      <c r="B107" s="55">
        <f t="shared" si="2"/>
        <v>40.268008471779432</v>
      </c>
      <c r="C107" s="55">
        <f t="shared" si="4"/>
        <v>0.70058420989887793</v>
      </c>
      <c r="D107" s="3"/>
    </row>
    <row r="108" spans="1:4">
      <c r="A108" s="52">
        <v>106</v>
      </c>
      <c r="B108" s="55">
        <f t="shared" si="2"/>
        <v>40.334359679461237</v>
      </c>
      <c r="C108" s="55">
        <f t="shared" si="4"/>
        <v>0.69363631850961127</v>
      </c>
      <c r="D108" s="3"/>
    </row>
    <row r="109" spans="1:4">
      <c r="A109" s="52">
        <v>107</v>
      </c>
      <c r="B109" s="55">
        <f t="shared" si="2"/>
        <v>40.400087861910109</v>
      </c>
      <c r="C109" s="55">
        <f t="shared" si="4"/>
        <v>0.68682499170965627</v>
      </c>
      <c r="D109" s="3"/>
    </row>
    <row r="110" spans="1:4">
      <c r="A110" s="52">
        <v>108</v>
      </c>
      <c r="B110" s="55">
        <f t="shared" si="2"/>
        <v>40.465204610546301</v>
      </c>
      <c r="C110" s="55">
        <f>B110-B100</f>
        <v>0.68014623917553507</v>
      </c>
      <c r="D110" s="3"/>
    </row>
    <row r="111" spans="1:4">
      <c r="A111" s="52">
        <v>109</v>
      </c>
      <c r="B111" s="55">
        <f t="shared" si="2"/>
        <v>40.529721196280775</v>
      </c>
      <c r="C111" s="55">
        <f t="shared" ref="C111:C130" si="5">B111-B101</f>
        <v>0.6735962246618783</v>
      </c>
      <c r="D111" s="3"/>
    </row>
    <row r="112" spans="1:4">
      <c r="A112" s="52">
        <v>110</v>
      </c>
      <c r="B112" s="55">
        <f t="shared" si="2"/>
        <v>40.593648581223682</v>
      </c>
      <c r="C112" s="55">
        <f t="shared" si="5"/>
        <v>0.66717125863027604</v>
      </c>
      <c r="D112" s="3"/>
    </row>
    <row r="113" spans="1:4">
      <c r="A113" s="52">
        <v>111</v>
      </c>
      <c r="B113" s="55">
        <f t="shared" si="2"/>
        <v>40.656997429863111</v>
      </c>
      <c r="C113" s="55">
        <f t="shared" si="5"/>
        <v>0.66086779129752671</v>
      </c>
      <c r="D113" s="3"/>
    </row>
    <row r="114" spans="1:4">
      <c r="A114" s="52">
        <v>112</v>
      </c>
      <c r="B114" s="55">
        <f t="shared" si="2"/>
        <v>40.719778119742429</v>
      </c>
      <c r="C114" s="55">
        <f t="shared" si="5"/>
        <v>0.65468240607576433</v>
      </c>
      <c r="D114" s="3"/>
    </row>
    <row r="115" spans="1:4">
      <c r="A115" s="52">
        <v>113</v>
      </c>
      <c r="B115" s="55">
        <f t="shared" si="2"/>
        <v>40.782000751663148</v>
      </c>
      <c r="C115" s="55">
        <f t="shared" si="5"/>
        <v>0.64861181337892759</v>
      </c>
      <c r="D115" s="3"/>
    </row>
    <row r="116" spans="1:4">
      <c r="A116" s="52">
        <v>114</v>
      </c>
      <c r="B116" s="55">
        <f t="shared" si="2"/>
        <v>40.843675159438234</v>
      </c>
      <c r="C116" s="55">
        <f t="shared" si="5"/>
        <v>0.64265284477185958</v>
      </c>
      <c r="D116" s="3"/>
    </row>
    <row r="117" spans="1:4">
      <c r="A117" s="52">
        <v>115</v>
      </c>
      <c r="B117" s="55">
        <f t="shared" si="2"/>
        <v>40.904810919219521</v>
      </c>
      <c r="C117" s="55">
        <f t="shared" si="5"/>
        <v>0.63680244744008974</v>
      </c>
      <c r="D117" s="3"/>
    </row>
    <row r="118" spans="1:4">
      <c r="A118" s="52">
        <v>116</v>
      </c>
      <c r="B118" s="55">
        <f t="shared" si="2"/>
        <v>40.96541735842132</v>
      </c>
      <c r="C118" s="55">
        <f t="shared" si="5"/>
        <v>0.63105767896008302</v>
      </c>
      <c r="D118" s="3"/>
    </row>
    <row r="119" spans="1:4">
      <c r="A119" s="52">
        <v>117</v>
      </c>
      <c r="B119" s="55">
        <f t="shared" si="2"/>
        <v>41.025503564261058</v>
      </c>
      <c r="C119" s="55">
        <f t="shared" si="5"/>
        <v>0.62541570235094923</v>
      </c>
      <c r="D119" s="3"/>
    </row>
    <row r="120" spans="1:4">
      <c r="A120" s="52">
        <v>118</v>
      </c>
      <c r="B120" s="55">
        <f t="shared" si="2"/>
        <v>41.08507839193642</v>
      </c>
      <c r="C120" s="55">
        <f t="shared" si="5"/>
        <v>0.61987378139011895</v>
      </c>
      <c r="D120" s="3"/>
    </row>
    <row r="121" spans="1:4">
      <c r="A121" s="52">
        <v>119</v>
      </c>
      <c r="B121" s="55">
        <f t="shared" si="2"/>
        <v>41.144150472457468</v>
      </c>
      <c r="C121" s="55">
        <f t="shared" si="5"/>
        <v>0.61442927617669341</v>
      </c>
      <c r="D121" s="3"/>
    </row>
    <row r="122" spans="1:4">
      <c r="A122" s="52">
        <v>120</v>
      </c>
      <c r="B122" s="55">
        <f t="shared" si="2"/>
        <v>41.202728220151087</v>
      </c>
      <c r="C122" s="55">
        <f t="shared" si="5"/>
        <v>0.60907963892740469</v>
      </c>
      <c r="D122" s="3"/>
    </row>
    <row r="123" spans="1:4">
      <c r="A123" s="52">
        <v>121</v>
      </c>
      <c r="B123" s="55">
        <f t="shared" si="2"/>
        <v>41.260819839853951</v>
      </c>
      <c r="C123" s="55">
        <f t="shared" si="5"/>
        <v>0.60382240999084047</v>
      </c>
      <c r="D123" s="3"/>
    </row>
    <row r="124" spans="1:4">
      <c r="A124" s="52">
        <v>122</v>
      </c>
      <c r="B124" s="55">
        <f t="shared" si="2"/>
        <v>41.318433333809558</v>
      </c>
      <c r="C124" s="55">
        <f t="shared" si="5"/>
        <v>0.59865521406712929</v>
      </c>
      <c r="D124" s="3"/>
    </row>
    <row r="125" spans="1:4">
      <c r="A125" s="52">
        <v>123</v>
      </c>
      <c r="B125" s="55">
        <f t="shared" si="2"/>
        <v>41.375576508283686</v>
      </c>
      <c r="C125" s="55">
        <f t="shared" si="5"/>
        <v>0.59357575662053819</v>
      </c>
      <c r="D125" s="3"/>
    </row>
    <row r="126" spans="1:4">
      <c r="A126" s="52">
        <v>124</v>
      </c>
      <c r="B126" s="55">
        <f t="shared" si="2"/>
        <v>41.432256979912026</v>
      </c>
      <c r="C126" s="55">
        <f t="shared" si="5"/>
        <v>0.58858182047379159</v>
      </c>
      <c r="D126" s="3"/>
    </row>
    <row r="127" spans="1:4">
      <c r="A127" s="52">
        <v>125</v>
      </c>
      <c r="B127" s="55">
        <f t="shared" si="2"/>
        <v>41.488482181792875</v>
      </c>
      <c r="C127" s="55">
        <f>B127-B117</f>
        <v>0.583671262573354</v>
      </c>
      <c r="D127" s="3"/>
    </row>
    <row r="128" spans="1:4">
      <c r="A128" s="52">
        <v>126</v>
      </c>
      <c r="B128" s="55">
        <f t="shared" si="2"/>
        <v>41.544259369337112</v>
      </c>
      <c r="C128" s="55">
        <f t="shared" si="5"/>
        <v>0.57884201091579257</v>
      </c>
      <c r="D128" s="3"/>
    </row>
    <row r="129" spans="1:4">
      <c r="A129" s="52">
        <v>127</v>
      </c>
      <c r="B129" s="55">
        <f t="shared" si="2"/>
        <v>41.599595625886906</v>
      </c>
      <c r="C129" s="55">
        <f t="shared" si="5"/>
        <v>0.5740920616258478</v>
      </c>
      <c r="D129" s="3"/>
    </row>
    <row r="130" spans="1:4">
      <c r="A130" s="52">
        <v>128</v>
      </c>
      <c r="B130" s="55">
        <f t="shared" si="2"/>
        <v>41.654497868114092</v>
      </c>
      <c r="C130" s="55">
        <f t="shared" si="5"/>
        <v>0.56941947617767141</v>
      </c>
      <c r="D130" s="3"/>
    </row>
    <row r="131" spans="1:4">
      <c r="A131" s="52">
        <v>129</v>
      </c>
      <c r="B131" s="55">
        <f t="shared" si="2"/>
        <v>41.708972851208472</v>
      </c>
      <c r="C131" s="55">
        <f>B131-B121</f>
        <v>0.56482237875100338</v>
      </c>
      <c r="D131" s="3"/>
    </row>
    <row r="132" spans="1:4">
      <c r="A132" s="52">
        <v>130</v>
      </c>
      <c r="B132" s="55">
        <f t="shared" si="2"/>
        <v>41.763027173865844</v>
      </c>
      <c r="C132" s="55">
        <f t="shared" ref="C132:C152" si="6">B132-B122</f>
        <v>0.56029895371475646</v>
      </c>
      <c r="D132" s="3"/>
    </row>
    <row r="133" spans="1:4">
      <c r="A133" s="52">
        <v>131</v>
      </c>
      <c r="B133" s="55">
        <f t="shared" ref="B133:B152" si="7">7*LN(3*A133)*(1-EXP(-0.5*A133))</f>
        <v>41.816667283084826</v>
      </c>
      <c r="C133" s="55">
        <f t="shared" si="6"/>
        <v>0.55584744323087421</v>
      </c>
      <c r="D133" s="3"/>
    </row>
    <row r="134" spans="1:4">
      <c r="A134" s="52">
        <v>132</v>
      </c>
      <c r="B134" s="55">
        <f t="shared" si="7"/>
        <v>41.869899478781363</v>
      </c>
      <c r="C134" s="55">
        <f t="shared" si="6"/>
        <v>0.55146614497180479</v>
      </c>
      <c r="D134" s="3"/>
    </row>
    <row r="135" spans="1:4">
      <c r="A135" s="52">
        <v>133</v>
      </c>
      <c r="B135" s="55">
        <f t="shared" si="7"/>
        <v>41.922729918229045</v>
      </c>
      <c r="C135" s="55">
        <f t="shared" si="6"/>
        <v>0.54715340994535921</v>
      </c>
      <c r="D135" s="3"/>
    </row>
    <row r="136" spans="1:4">
      <c r="A136" s="52">
        <v>134</v>
      </c>
      <c r="B136" s="55">
        <f t="shared" si="7"/>
        <v>41.975164620333146</v>
      </c>
      <c r="C136" s="55">
        <f t="shared" si="6"/>
        <v>0.54290764042112016</v>
      </c>
      <c r="D136" s="3"/>
    </row>
    <row r="137" spans="1:4">
      <c r="A137" s="52">
        <v>135</v>
      </c>
      <c r="B137" s="55">
        <f t="shared" si="7"/>
        <v>42.02720946974577</v>
      </c>
      <c r="C137" s="55">
        <f t="shared" si="6"/>
        <v>0.53872728795289504</v>
      </c>
      <c r="D137" s="3"/>
    </row>
    <row r="138" spans="1:4">
      <c r="A138" s="52">
        <v>136</v>
      </c>
      <c r="B138" s="55">
        <f t="shared" si="7"/>
        <v>42.078870220829131</v>
      </c>
      <c r="C138" s="55">
        <f t="shared" si="6"/>
        <v>0.53461085149201892</v>
      </c>
    </row>
    <row r="139" spans="1:4">
      <c r="A139" s="52">
        <v>137</v>
      </c>
      <c r="B139" s="55">
        <f t="shared" si="7"/>
        <v>42.130152501473638</v>
      </c>
      <c r="C139" s="55">
        <f t="shared" si="6"/>
        <v>0.5305568755867327</v>
      </c>
    </row>
    <row r="140" spans="1:4">
      <c r="A140" s="52">
        <v>138</v>
      </c>
      <c r="B140" s="55">
        <f t="shared" si="7"/>
        <v>42.181061816777202</v>
      </c>
      <c r="C140" s="55">
        <f t="shared" si="6"/>
        <v>0.52656394866311018</v>
      </c>
    </row>
    <row r="141" spans="1:4">
      <c r="A141" s="52">
        <v>139</v>
      </c>
      <c r="B141" s="55">
        <f t="shared" si="7"/>
        <v>42.231603552591608</v>
      </c>
      <c r="C141" s="55">
        <f t="shared" si="6"/>
        <v>0.52263070138313594</v>
      </c>
    </row>
    <row r="142" spans="1:4">
      <c r="A142" s="52">
        <v>140</v>
      </c>
      <c r="B142" s="55">
        <f t="shared" si="7"/>
        <v>42.281782978941898</v>
      </c>
      <c r="C142" s="55">
        <f t="shared" si="6"/>
        <v>0.51875580507605434</v>
      </c>
    </row>
    <row r="143" spans="1:4">
      <c r="A143" s="52">
        <v>141</v>
      </c>
      <c r="B143" s="55">
        <f t="shared" si="7"/>
        <v>42.331605253323943</v>
      </c>
      <c r="C143" s="55">
        <f t="shared" si="6"/>
        <v>0.51493797023911725</v>
      </c>
    </row>
    <row r="144" spans="1:4">
      <c r="A144" s="52">
        <v>142</v>
      </c>
      <c r="B144" s="55">
        <f t="shared" si="7"/>
        <v>42.381075423885598</v>
      </c>
      <c r="C144" s="55">
        <f t="shared" si="6"/>
        <v>0.51117594510423459</v>
      </c>
    </row>
    <row r="145" spans="1:3">
      <c r="A145" s="52">
        <v>143</v>
      </c>
      <c r="B145" s="55">
        <f t="shared" si="7"/>
        <v>42.43019843249612</v>
      </c>
      <c r="C145" s="55">
        <f t="shared" si="6"/>
        <v>0.50746851426707451</v>
      </c>
    </row>
    <row r="146" spans="1:3">
      <c r="A146" s="52">
        <v>144</v>
      </c>
      <c r="B146" s="55">
        <f t="shared" si="7"/>
        <v>42.478979117708775</v>
      </c>
      <c r="C146" s="55">
        <f t="shared" si="6"/>
        <v>0.50381449737562889</v>
      </c>
    </row>
    <row r="147" spans="1:3">
      <c r="A147" s="52">
        <v>145</v>
      </c>
      <c r="B147" s="55">
        <f t="shared" si="7"/>
        <v>42.527422217620789</v>
      </c>
      <c r="C147" s="55">
        <f t="shared" si="6"/>
        <v>0.50021274787501824</v>
      </c>
    </row>
    <row r="148" spans="1:3">
      <c r="A148" s="52">
        <v>146</v>
      </c>
      <c r="B148" s="55">
        <f t="shared" si="7"/>
        <v>42.575532372635124</v>
      </c>
      <c r="C148" s="55">
        <f>B148-B138</f>
        <v>0.49666215180599238</v>
      </c>
    </row>
    <row r="149" spans="1:3">
      <c r="A149" s="52">
        <v>147</v>
      </c>
      <c r="B149" s="55">
        <f t="shared" si="7"/>
        <v>42.623314128127923</v>
      </c>
      <c r="C149" s="55">
        <f t="shared" si="6"/>
        <v>0.49316162665428465</v>
      </c>
    </row>
    <row r="150" spans="1:3">
      <c r="A150" s="52">
        <v>148</v>
      </c>
      <c r="B150" s="55">
        <f t="shared" si="7"/>
        <v>42.67077193702557</v>
      </c>
      <c r="C150" s="55">
        <f t="shared" si="6"/>
        <v>0.48971012024836824</v>
      </c>
    </row>
    <row r="151" spans="1:3">
      <c r="A151" s="52">
        <v>149</v>
      </c>
      <c r="B151" s="55">
        <f t="shared" si="7"/>
        <v>42.717910162294984</v>
      </c>
      <c r="C151" s="55">
        <f t="shared" si="6"/>
        <v>0.48630660970337658</v>
      </c>
    </row>
    <row r="152" spans="1:3">
      <c r="A152" s="52">
        <v>150</v>
      </c>
      <c r="B152" s="55">
        <f t="shared" si="7"/>
        <v>42.764733079350556</v>
      </c>
      <c r="C152" s="55">
        <f t="shared" si="6"/>
        <v>0.48295010040865805</v>
      </c>
    </row>
    <row r="153" spans="1:3">
      <c r="B153" s="3"/>
    </row>
  </sheetData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77"/>
  <sheetViews>
    <sheetView topLeftCell="E1" zoomScale="94" zoomScaleNormal="65" workbookViewId="0">
      <selection activeCell="D135" sqref="D135"/>
    </sheetView>
  </sheetViews>
  <sheetFormatPr baseColWidth="10" defaultColWidth="8.83203125" defaultRowHeight="13"/>
  <cols>
    <col min="1" max="1" width="5.33203125" style="5" bestFit="1" customWidth="1"/>
    <col min="2" max="2" width="18.6640625" style="5" customWidth="1"/>
    <col min="3" max="3" width="20.83203125" style="5" bestFit="1" customWidth="1"/>
    <col min="4" max="4" width="23.5" style="4" bestFit="1" customWidth="1"/>
    <col min="5" max="5" width="18.83203125" style="4" bestFit="1" customWidth="1"/>
    <col min="6" max="6" width="17.83203125" style="4" bestFit="1" customWidth="1"/>
    <col min="7" max="7" width="5.6640625" style="4" bestFit="1" customWidth="1"/>
    <col min="8" max="8" width="5.1640625" style="4" bestFit="1" customWidth="1"/>
    <col min="9" max="9" width="6.6640625" style="4" bestFit="1" customWidth="1"/>
    <col min="10" max="13" width="8.83203125" style="4"/>
    <col min="14" max="14" width="9.33203125" style="4" bestFit="1" customWidth="1"/>
    <col min="15" max="15" width="8.83203125" style="4" customWidth="1"/>
    <col min="16" max="16384" width="8.83203125" style="4"/>
  </cols>
  <sheetData>
    <row r="1" spans="1:15" ht="15">
      <c r="A1" s="48" t="s">
        <v>19</v>
      </c>
      <c r="B1" s="48" t="s">
        <v>17</v>
      </c>
      <c r="C1" s="48" t="s">
        <v>18</v>
      </c>
      <c r="D1" s="75" t="s">
        <v>54</v>
      </c>
      <c r="E1" s="49" t="s">
        <v>48</v>
      </c>
      <c r="F1" s="49" t="s">
        <v>49</v>
      </c>
      <c r="G1" s="74" t="s">
        <v>55</v>
      </c>
      <c r="H1" s="49" t="s">
        <v>56</v>
      </c>
      <c r="I1" s="78" t="s">
        <v>57</v>
      </c>
      <c r="J1" s="31"/>
    </row>
    <row r="2" spans="1:15">
      <c r="A2" s="44">
        <v>1</v>
      </c>
      <c r="B2" s="45">
        <f>VLOOKUP('[1]Parameter Sheet'!$E$5+($A2-1),'[1]Index Data'!$B$3:$D$302,2,FALSE)</f>
        <v>4154.5898440000001</v>
      </c>
      <c r="C2" s="45">
        <f>VLOOKUP('[1]Parameter Sheet'!$E$5+($A2-1),'[1]Index Data'!$B$3:$D$302,3,FALSE)</f>
        <v>2931.8588361007883</v>
      </c>
      <c r="E2" s="51" t="s">
        <v>27</v>
      </c>
      <c r="F2" s="51" t="s">
        <v>27</v>
      </c>
      <c r="H2" s="77">
        <f>100*-0.05</f>
        <v>-5</v>
      </c>
      <c r="I2" s="76">
        <f>(136.664*(H2^2)+0.331*H2+0.001)/100</f>
        <v>34.149459999999998</v>
      </c>
      <c r="M2" s="32"/>
      <c r="N2" s="32"/>
      <c r="O2" s="33"/>
    </row>
    <row r="3" spans="1:15">
      <c r="A3" s="44">
        <f>IF(A2="","",IF(A2="","",IF(A2+1&gt;'[1]Parameter Sheet'!$E$6,"",A2+1)))</f>
        <v>2</v>
      </c>
      <c r="B3" s="45">
        <f>VLOOKUP('[1]Parameter Sheet'!$E$5+($A3-1),'[1]Index Data'!$B$3:$D$302,2,FALSE)</f>
        <v>4157.330078</v>
      </c>
      <c r="C3" s="45">
        <f>VLOOKUP('[1]Parameter Sheet'!$E$5+($A3-1),'[1]Index Data'!$B$3:$D$302,3,FALSE)</f>
        <v>2847.0391921080463</v>
      </c>
      <c r="E3" s="46">
        <f t="shared" ref="E3:E34" si="0">100*((B3-B2)/B2)</f>
        <v>6.5956787622664617E-2</v>
      </c>
      <c r="F3" s="46">
        <f t="shared" ref="F3:F34" si="1">100*((C3-C2)/C2)</f>
        <v>-2.8930330119695467</v>
      </c>
      <c r="G3" s="41"/>
      <c r="H3" s="77">
        <f>100*-0.045</f>
        <v>-4.5</v>
      </c>
      <c r="I3" s="76">
        <f t="shared" ref="I3:I22" si="2">(136.664*(H3^2)+0.331*H3+0.001)/100</f>
        <v>27.659575</v>
      </c>
      <c r="M3" s="32"/>
      <c r="N3" s="32"/>
      <c r="O3" s="33"/>
    </row>
    <row r="4" spans="1:15">
      <c r="A4" s="44">
        <f>IF(A3="","",IF(A3="","",IF(A3+1&gt;'[1]Parameter Sheet'!$E$6,"",A3+1)))</f>
        <v>3</v>
      </c>
      <c r="B4" s="45">
        <f>VLOOKUP('[1]Parameter Sheet'!$E$5+($A4-1),'[1]Index Data'!$B$3:$D$302,2,FALSE)</f>
        <v>4105.3198240000002</v>
      </c>
      <c r="C4" s="45">
        <f>VLOOKUP('[1]Parameter Sheet'!$E$5+($A4-1),'[1]Index Data'!$B$3:$D$302,3,FALSE)</f>
        <v>3042.4331887083308</v>
      </c>
      <c r="E4" s="46">
        <f t="shared" si="0"/>
        <v>-1.2510494241299404</v>
      </c>
      <c r="F4" s="46">
        <f t="shared" si="1"/>
        <v>6.8630596003705868</v>
      </c>
      <c r="H4" s="79">
        <f>100*-0.04</f>
        <v>-4</v>
      </c>
      <c r="I4" s="76">
        <f t="shared" si="2"/>
        <v>21.853009999999998</v>
      </c>
      <c r="M4" s="32"/>
      <c r="N4" s="32"/>
      <c r="O4" s="33"/>
    </row>
    <row r="5" spans="1:15">
      <c r="A5" s="44">
        <f>IF(A4="","",IF(A4="","",IF(A4+1&gt;'[1]Parameter Sheet'!$E$6,"",A4+1)))</f>
        <v>4</v>
      </c>
      <c r="B5" s="45">
        <f>VLOOKUP('[1]Parameter Sheet'!$E$5+($A5-1),'[1]Index Data'!$B$3:$D$302,2,FALSE)</f>
        <v>4057.469971</v>
      </c>
      <c r="C5" s="45">
        <f>VLOOKUP('[1]Parameter Sheet'!$E$5+($A5-1),'[1]Index Data'!$B$3:$D$302,3,FALSE)</f>
        <v>3106.5907646307924</v>
      </c>
      <c r="E5" s="46">
        <f t="shared" si="0"/>
        <v>-1.1655572537921755</v>
      </c>
      <c r="F5" s="46">
        <f t="shared" si="1"/>
        <v>2.1087587448288301</v>
      </c>
      <c r="H5" s="77">
        <f>100*-0.035</f>
        <v>-3.5000000000000004</v>
      </c>
      <c r="I5" s="76">
        <f t="shared" si="2"/>
        <v>16.729765</v>
      </c>
      <c r="M5" s="32"/>
      <c r="N5" s="32"/>
      <c r="O5" s="33"/>
    </row>
    <row r="6" spans="1:15">
      <c r="A6" s="44">
        <f>IF(A5="","",IF(A5="","",IF(A5+1&gt;'[1]Parameter Sheet'!$E$6,"",A5+1)))</f>
        <v>5</v>
      </c>
      <c r="B6" s="45">
        <f>VLOOKUP('[1]Parameter Sheet'!$E$5+($A6-1),'[1]Index Data'!$B$3:$D$302,2,FALSE)</f>
        <v>4076.1899410000001</v>
      </c>
      <c r="C6" s="45">
        <f>VLOOKUP('[1]Parameter Sheet'!$E$5+($A6-1),'[1]Index Data'!$B$3:$D$302,3,FALSE)</f>
        <v>3370.2992371354271</v>
      </c>
      <c r="E6" s="46">
        <f t="shared" si="0"/>
        <v>0.46137051250650163</v>
      </c>
      <c r="F6" s="46">
        <f t="shared" si="1"/>
        <v>8.4886775402480676</v>
      </c>
      <c r="H6" s="79">
        <f>100*-0.03</f>
        <v>-3</v>
      </c>
      <c r="I6" s="76">
        <f t="shared" si="2"/>
        <v>12.28984</v>
      </c>
      <c r="M6" s="32"/>
      <c r="N6" s="32"/>
      <c r="O6" s="33"/>
    </row>
    <row r="7" spans="1:15">
      <c r="A7" s="44">
        <f>IF(A6="","",IF(A6="","",IF(A6+1&gt;'[1]Parameter Sheet'!$E$6,"",A6+1)))</f>
        <v>6</v>
      </c>
      <c r="B7" s="45">
        <f>VLOOKUP('[1]Parameter Sheet'!$E$5+($A7-1),'[1]Index Data'!$B$3:$D$302,2,FALSE)</f>
        <v>4136.7597660000001</v>
      </c>
      <c r="C7" s="45">
        <f>VLOOKUP('[1]Parameter Sheet'!$E$5+($A7-1),'[1]Index Data'!$B$3:$D$302,3,FALSE)</f>
        <v>3219.4458521989218</v>
      </c>
      <c r="E7" s="46">
        <f t="shared" si="0"/>
        <v>1.4859421635572903</v>
      </c>
      <c r="F7" s="46">
        <f t="shared" si="1"/>
        <v>-4.4759641302569504</v>
      </c>
      <c r="H7" s="77">
        <f>100*-0.025</f>
        <v>-2.5</v>
      </c>
      <c r="I7" s="76">
        <f t="shared" si="2"/>
        <v>8.5332349999999977</v>
      </c>
      <c r="M7" s="32"/>
      <c r="N7" s="32"/>
      <c r="O7" s="33"/>
    </row>
    <row r="8" spans="1:15">
      <c r="A8" s="44">
        <f>IF(A7="","",IF(A7="","",IF(A7+1&gt;'[1]Parameter Sheet'!$E$6,"",A7+1)))</f>
        <v>7</v>
      </c>
      <c r="B8" s="45">
        <f>VLOOKUP('[1]Parameter Sheet'!$E$5+($A8-1),'[1]Index Data'!$B$3:$D$302,2,FALSE)</f>
        <v>4159.0297849999997</v>
      </c>
      <c r="C8" s="45">
        <f>VLOOKUP('[1]Parameter Sheet'!$E$5+($A8-1),'[1]Index Data'!$B$3:$D$302,3,FALSE)</f>
        <v>3436.4121375004061</v>
      </c>
      <c r="E8" s="46">
        <f t="shared" si="0"/>
        <v>0.53834450777240495</v>
      </c>
      <c r="F8" s="46">
        <f t="shared" si="1"/>
        <v>6.7392431884913853</v>
      </c>
      <c r="H8" s="79">
        <f>100*-0.02</f>
        <v>-2</v>
      </c>
      <c r="I8" s="76">
        <f t="shared" si="2"/>
        <v>5.4599499999999992</v>
      </c>
      <c r="M8" s="32"/>
      <c r="N8" s="32"/>
      <c r="O8" s="33"/>
    </row>
    <row r="9" spans="1:15">
      <c r="A9" s="44">
        <f>IF(A8="","",IF(A8="","",IF(A8+1&gt;'[1]Parameter Sheet'!$E$6,"",A8+1)))</f>
        <v>8</v>
      </c>
      <c r="B9" s="45">
        <f>VLOOKUP('[1]Parameter Sheet'!$E$5+($A9-1),'[1]Index Data'!$B$3:$D$302,2,FALSE)</f>
        <v>4170.8901370000003</v>
      </c>
      <c r="C9" s="45">
        <f>VLOOKUP('[1]Parameter Sheet'!$E$5+($A9-1),'[1]Index Data'!$B$3:$D$302,3,FALSE)</f>
        <v>3129.391872809591</v>
      </c>
      <c r="E9" s="46">
        <f t="shared" si="0"/>
        <v>0.28517112435155606</v>
      </c>
      <c r="F9" s="46">
        <f t="shared" si="1"/>
        <v>-8.9343260472283461</v>
      </c>
      <c r="H9" s="77">
        <f>100*-0.015</f>
        <v>-1.5</v>
      </c>
      <c r="I9" s="76">
        <f t="shared" si="2"/>
        <v>3.0699849999999991</v>
      </c>
      <c r="M9" s="32"/>
      <c r="N9" s="32"/>
      <c r="O9" s="33"/>
    </row>
    <row r="10" spans="1:15">
      <c r="A10" s="44">
        <f>IF(A9="","",IF(A9="","",IF(A9+1&gt;'[1]Parameter Sheet'!$E$6,"",A9+1)))</f>
        <v>9</v>
      </c>
      <c r="B10" s="45">
        <f>VLOOKUP('[1]Parameter Sheet'!$E$5+($A10-1),'[1]Index Data'!$B$3:$D$302,2,FALSE)</f>
        <v>4151.1499020000001</v>
      </c>
      <c r="C10" s="45">
        <f>VLOOKUP('[1]Parameter Sheet'!$E$5+($A10-1),'[1]Index Data'!$B$3:$D$302,3,FALSE)</f>
        <v>3125.0172069557843</v>
      </c>
      <c r="E10" s="46">
        <f t="shared" si="0"/>
        <v>-0.4732859018482512</v>
      </c>
      <c r="F10" s="46">
        <f t="shared" si="1"/>
        <v>-0.13979284255886468</v>
      </c>
      <c r="H10" s="79">
        <f>100*-0.01</f>
        <v>-1</v>
      </c>
      <c r="I10" s="76">
        <f t="shared" si="2"/>
        <v>1.36334</v>
      </c>
      <c r="M10" s="32"/>
      <c r="N10" s="32"/>
      <c r="O10" s="33"/>
    </row>
    <row r="11" spans="1:15">
      <c r="A11" s="44">
        <f>IF(A10="","",IF(A10="","",IF(A10+1&gt;'[1]Parameter Sheet'!$E$6,"",A10+1)))</f>
        <v>10</v>
      </c>
      <c r="B11" s="45">
        <f>VLOOKUP('[1]Parameter Sheet'!$E$5+($A11-1),'[1]Index Data'!$B$3:$D$302,2,FALSE)</f>
        <v>4141.6201170000004</v>
      </c>
      <c r="C11" s="45">
        <f>VLOOKUP('[1]Parameter Sheet'!$E$5+($A11-1),'[1]Index Data'!$B$3:$D$302,3,FALSE)</f>
        <v>3295.8449617411184</v>
      </c>
      <c r="E11" s="46">
        <f t="shared" si="0"/>
        <v>-0.22956976319762201</v>
      </c>
      <c r="F11" s="46">
        <f t="shared" si="1"/>
        <v>5.4664580535780409</v>
      </c>
      <c r="H11" s="77">
        <f>100*-0.005</f>
        <v>-0.5</v>
      </c>
      <c r="I11" s="76">
        <f t="shared" si="2"/>
        <v>0.34001499999999996</v>
      </c>
      <c r="M11" s="32"/>
      <c r="N11" s="32"/>
      <c r="O11" s="33"/>
    </row>
    <row r="12" spans="1:15">
      <c r="A12" s="44">
        <f>IF(A11="","",IF(A11="","",IF(A11+1&gt;'[1]Parameter Sheet'!$E$6,"",A11+1)))</f>
        <v>11</v>
      </c>
      <c r="B12" s="45">
        <f>VLOOKUP('[1]Parameter Sheet'!$E$5+($A12-1),'[1]Index Data'!$B$3:$D$302,2,FALSE)</f>
        <v>4170.0698240000002</v>
      </c>
      <c r="C12" s="45">
        <f>VLOOKUP('[1]Parameter Sheet'!$E$5+($A12-1),'[1]Index Data'!$B$3:$D$302,3,FALSE)</f>
        <v>3178.8865580717716</v>
      </c>
      <c r="E12" s="46">
        <f t="shared" si="0"/>
        <v>0.68692217529133082</v>
      </c>
      <c r="F12" s="46">
        <f t="shared" si="1"/>
        <v>-3.5486621800183347</v>
      </c>
      <c r="H12" s="79">
        <v>0</v>
      </c>
      <c r="I12" s="76">
        <f t="shared" si="2"/>
        <v>1.0000000000000001E-5</v>
      </c>
      <c r="M12" s="32"/>
      <c r="N12" s="32"/>
      <c r="O12" s="33"/>
    </row>
    <row r="13" spans="1:15">
      <c r="A13" s="44">
        <f>IF(A12="","",IF(A12="","",IF(A12+1&gt;'[1]Parameter Sheet'!$E$6,"",A12+1)))</f>
        <v>12</v>
      </c>
      <c r="B13" s="45">
        <f>VLOOKUP('[1]Parameter Sheet'!$E$5+($A13-1),'[1]Index Data'!$B$3:$D$302,2,FALSE)</f>
        <v>4191.169922</v>
      </c>
      <c r="C13" s="45">
        <f>VLOOKUP('[1]Parameter Sheet'!$E$5+($A13-1),'[1]Index Data'!$B$3:$D$302,3,FALSE)</f>
        <v>3507.5335712035485</v>
      </c>
      <c r="E13" s="46">
        <f t="shared" si="0"/>
        <v>0.50598908149121413</v>
      </c>
      <c r="F13" s="46">
        <f t="shared" si="1"/>
        <v>10.338431621514847</v>
      </c>
      <c r="H13" s="77">
        <f>100*0.005</f>
        <v>0.5</v>
      </c>
      <c r="I13" s="76">
        <f t="shared" si="2"/>
        <v>0.34332499999999994</v>
      </c>
      <c r="M13" s="32"/>
      <c r="N13" s="32"/>
      <c r="O13" s="33"/>
    </row>
    <row r="14" spans="1:15">
      <c r="A14" s="44">
        <f>IF(A13="","",IF(A13="","",IF(A13+1&gt;'[1]Parameter Sheet'!$E$6,"",A13+1)))</f>
        <v>13</v>
      </c>
      <c r="B14" s="45">
        <f>VLOOKUP('[1]Parameter Sheet'!$E$5+($A14-1),'[1]Index Data'!$B$3:$D$302,2,FALSE)</f>
        <v>4150.0200199999999</v>
      </c>
      <c r="C14" s="45">
        <f>VLOOKUP('[1]Parameter Sheet'!$E$5+($A14-1),'[1]Index Data'!$B$3:$D$302,3,FALSE)</f>
        <v>3156.6577795362864</v>
      </c>
      <c r="E14" s="46">
        <f t="shared" si="0"/>
        <v>-0.98182375722823556</v>
      </c>
      <c r="F14" s="46">
        <f t="shared" si="1"/>
        <v>-10.003490616537855</v>
      </c>
      <c r="H14" s="79">
        <f>100*0.01</f>
        <v>1</v>
      </c>
      <c r="I14" s="76">
        <f t="shared" si="2"/>
        <v>1.3699599999999998</v>
      </c>
      <c r="M14" s="32"/>
      <c r="N14" s="32"/>
      <c r="O14" s="33"/>
    </row>
    <row r="15" spans="1:15">
      <c r="A15" s="44">
        <f>IF(A14="","",IF(A14="","",IF(A14+1&gt;'[1]Parameter Sheet'!$E$6,"",A14+1)))</f>
        <v>14</v>
      </c>
      <c r="B15" s="45">
        <f>VLOOKUP('[1]Parameter Sheet'!$E$5+($A15-1),'[1]Index Data'!$B$3:$D$302,2,FALSE)</f>
        <v>4135.0698240000002</v>
      </c>
      <c r="C15" s="45">
        <f>VLOOKUP('[1]Parameter Sheet'!$E$5+($A15-1),'[1]Index Data'!$B$3:$D$302,3,FALSE)</f>
        <v>3530.8526361064269</v>
      </c>
      <c r="E15" s="46">
        <f t="shared" si="0"/>
        <v>-0.36024394889545081</v>
      </c>
      <c r="F15" s="46">
        <f t="shared" si="1"/>
        <v>11.854147098109246</v>
      </c>
      <c r="H15" s="77">
        <f>100*0.015</f>
        <v>1.5</v>
      </c>
      <c r="I15" s="76">
        <f t="shared" si="2"/>
        <v>3.0799149999999997</v>
      </c>
      <c r="M15" s="32"/>
      <c r="N15" s="32"/>
      <c r="O15" s="33"/>
    </row>
    <row r="16" spans="1:15">
      <c r="A16" s="44">
        <f>IF(A15="","",IF(A15="","",IF(A15+1&gt;'[1]Parameter Sheet'!$E$6,"",A15+1)))</f>
        <v>15</v>
      </c>
      <c r="B16" s="45">
        <f>VLOOKUP('[1]Parameter Sheet'!$E$5+($A16-1),'[1]Index Data'!$B$3:$D$302,2,FALSE)</f>
        <v>4147.1000979999999</v>
      </c>
      <c r="C16" s="45">
        <f>VLOOKUP('[1]Parameter Sheet'!$E$5+($A16-1),'[1]Index Data'!$B$3:$D$302,3,FALSE)</f>
        <v>3235.8716700219748</v>
      </c>
      <c r="E16" s="46">
        <f t="shared" si="0"/>
        <v>0.29093278982076354</v>
      </c>
      <c r="F16" s="46">
        <f t="shared" si="1"/>
        <v>-8.3543833879664859</v>
      </c>
      <c r="H16" s="80">
        <f>100*0.02</f>
        <v>2</v>
      </c>
      <c r="I16" s="76">
        <f t="shared" si="2"/>
        <v>5.4731899999999998</v>
      </c>
      <c r="M16" s="32"/>
      <c r="N16" s="32"/>
      <c r="O16" s="33"/>
    </row>
    <row r="17" spans="1:15">
      <c r="A17" s="44">
        <f>IF(A16="","",IF(A16="","",IF(A16+1&gt;'[1]Parameter Sheet'!$E$6,"",A16+1)))</f>
        <v>16</v>
      </c>
      <c r="B17" s="45">
        <f>VLOOKUP('[1]Parameter Sheet'!$E$5+($A17-1),'[1]Index Data'!$B$3:$D$302,2,FALSE)</f>
        <v>4118.8398440000001</v>
      </c>
      <c r="C17" s="45">
        <f>VLOOKUP('[1]Parameter Sheet'!$E$5+($A17-1),'[1]Index Data'!$B$3:$D$302,3,FALSE)</f>
        <v>3566.8625456168238</v>
      </c>
      <c r="E17" s="46">
        <f t="shared" si="0"/>
        <v>-0.68144615109793771</v>
      </c>
      <c r="F17" s="46">
        <f t="shared" si="1"/>
        <v>10.228801057261991</v>
      </c>
      <c r="H17" s="77">
        <f>100*0.025</f>
        <v>2.5</v>
      </c>
      <c r="I17" s="76">
        <f t="shared" si="2"/>
        <v>8.5497849999999982</v>
      </c>
      <c r="M17" s="32"/>
      <c r="N17" s="32"/>
      <c r="O17" s="33"/>
    </row>
    <row r="18" spans="1:15">
      <c r="A18" s="44">
        <f>IF(A17="","",IF(A17="","",IF(A17+1&gt;'[1]Parameter Sheet'!$E$6,"",A17+1)))</f>
        <v>17</v>
      </c>
      <c r="B18" s="45">
        <f>VLOOKUP('[1]Parameter Sheet'!$E$5+($A18-1),'[1]Index Data'!$B$3:$D$302,2,FALSE)</f>
        <v>4158.2998049999997</v>
      </c>
      <c r="C18" s="45">
        <f>VLOOKUP('[1]Parameter Sheet'!$E$5+($A18-1),'[1]Index Data'!$B$3:$D$302,3,FALSE)</f>
        <v>3112.7906821023344</v>
      </c>
      <c r="E18" s="46">
        <f t="shared" si="0"/>
        <v>0.95803581820452943</v>
      </c>
      <c r="F18" s="46">
        <f t="shared" si="1"/>
        <v>-12.730287688615318</v>
      </c>
      <c r="H18" s="81">
        <f>100*0.03</f>
        <v>3</v>
      </c>
      <c r="I18" s="76">
        <f t="shared" si="2"/>
        <v>12.309699999999998</v>
      </c>
      <c r="M18" s="32"/>
      <c r="N18" s="32"/>
      <c r="O18" s="33"/>
    </row>
    <row r="19" spans="1:15">
      <c r="A19" s="44">
        <f>IF(A18="","",IF(A18="","",IF(A18+1&gt;'[1]Parameter Sheet'!$E$6,"",A18+1)))</f>
        <v>18</v>
      </c>
      <c r="B19" s="45">
        <f>VLOOKUP('[1]Parameter Sheet'!$E$5+($A19-1),'[1]Index Data'!$B$3:$D$302,2,FALSE)</f>
        <v>4150.1899409999996</v>
      </c>
      <c r="C19" s="45">
        <f>VLOOKUP('[1]Parameter Sheet'!$E$5+($A19-1),'[1]Index Data'!$B$3:$D$302,3,FALSE)</f>
        <v>3265.5227983802047</v>
      </c>
      <c r="E19" s="46">
        <f t="shared" si="0"/>
        <v>-0.19502836207838115</v>
      </c>
      <c r="F19" s="46">
        <f t="shared" si="1"/>
        <v>4.9065977084818702</v>
      </c>
      <c r="H19" s="77">
        <f>100*0.035</f>
        <v>3.5000000000000004</v>
      </c>
      <c r="I19" s="76">
        <f t="shared" si="2"/>
        <v>16.752935000000001</v>
      </c>
      <c r="M19" s="32"/>
      <c r="N19" s="32"/>
      <c r="O19" s="33"/>
    </row>
    <row r="20" spans="1:15">
      <c r="A20" s="44">
        <f>IF(A19="","",IF(A19="","",IF(A19+1&gt;'[1]Parameter Sheet'!$E$6,"",A19+1)))</f>
        <v>19</v>
      </c>
      <c r="B20" s="45">
        <f>VLOOKUP('[1]Parameter Sheet'!$E$5+($A20-1),'[1]Index Data'!$B$3:$D$302,2,FALSE)</f>
        <v>4132.7099609999996</v>
      </c>
      <c r="C20" s="45">
        <f>VLOOKUP('[1]Parameter Sheet'!$E$5+($A20-1),'[1]Index Data'!$B$3:$D$302,3,FALSE)</f>
        <v>3420.0495648755573</v>
      </c>
      <c r="E20" s="46">
        <f t="shared" si="0"/>
        <v>-0.42118506016590218</v>
      </c>
      <c r="F20" s="46">
        <f t="shared" si="1"/>
        <v>4.7320682180507951</v>
      </c>
      <c r="H20" s="81">
        <f>100*0.04</f>
        <v>4</v>
      </c>
      <c r="I20" s="76">
        <f t="shared" si="2"/>
        <v>21.879490000000001</v>
      </c>
      <c r="M20" s="32"/>
      <c r="N20" s="32"/>
      <c r="O20" s="33"/>
    </row>
    <row r="21" spans="1:15">
      <c r="A21" s="44">
        <f>IF(A20="","",IF(A20="","",IF(A20+1&gt;'[1]Parameter Sheet'!$E$6,"",A20+1)))</f>
        <v>20</v>
      </c>
      <c r="B21" s="45">
        <f>VLOOKUP('[1]Parameter Sheet'!$E$5+($A21-1),'[1]Index Data'!$B$3:$D$302,2,FALSE)</f>
        <v>3998.1298830000001</v>
      </c>
      <c r="C21" s="45">
        <f>VLOOKUP('[1]Parameter Sheet'!$E$5+($A21-1),'[1]Index Data'!$B$3:$D$302,3,FALSE)</f>
        <v>3502.6451688738193</v>
      </c>
      <c r="E21" s="46">
        <f t="shared" si="0"/>
        <v>-3.2564607550498148</v>
      </c>
      <c r="F21" s="46">
        <f t="shared" si="1"/>
        <v>2.4150411399452159</v>
      </c>
      <c r="H21" s="77">
        <f>100*0.045</f>
        <v>4.5</v>
      </c>
      <c r="I21" s="76">
        <f t="shared" si="2"/>
        <v>27.689365000000002</v>
      </c>
      <c r="M21" s="32"/>
      <c r="N21" s="32"/>
      <c r="O21" s="33"/>
    </row>
    <row r="22" spans="1:15">
      <c r="A22" s="44">
        <f>IF(A21="","",IF(A21="","",IF(A21+1&gt;'[1]Parameter Sheet'!$E$6,"",A21+1)))</f>
        <v>21</v>
      </c>
      <c r="B22" s="45">
        <f>VLOOKUP('[1]Parameter Sheet'!$E$5+($A22-1),'[1]Index Data'!$B$3:$D$302,2,FALSE)</f>
        <v>3921.6298830000001</v>
      </c>
      <c r="C22" s="45">
        <f>VLOOKUP('[1]Parameter Sheet'!$E$5+($A22-1),'[1]Index Data'!$B$3:$D$302,3,FALSE)</f>
        <v>3301.398916878331</v>
      </c>
      <c r="E22" s="46">
        <f t="shared" si="0"/>
        <v>-1.913394567927297</v>
      </c>
      <c r="F22" s="46">
        <f t="shared" si="1"/>
        <v>-5.7455506422362976</v>
      </c>
      <c r="H22" s="81">
        <f>100*0.05</f>
        <v>5</v>
      </c>
      <c r="I22" s="76">
        <f t="shared" si="2"/>
        <v>34.182559999999995</v>
      </c>
      <c r="M22" s="32"/>
      <c r="N22" s="32"/>
      <c r="O22" s="33"/>
    </row>
    <row r="23" spans="1:15">
      <c r="A23" s="44">
        <f>IF(A22="","",IF(A22="","",IF(A22+1&gt;'[1]Parameter Sheet'!$E$6,"",A22+1)))</f>
        <v>22</v>
      </c>
      <c r="B23" s="45">
        <f>VLOOKUP('[1]Parameter Sheet'!$E$5+($A23-1),'[1]Index Data'!$B$3:$D$302,2,FALSE)</f>
        <v>3928</v>
      </c>
      <c r="C23" s="45">
        <f>VLOOKUP('[1]Parameter Sheet'!$E$5+($A23-1),'[1]Index Data'!$B$3:$D$302,3,FALSE)</f>
        <v>3671.6751845769286</v>
      </c>
      <c r="E23" s="46">
        <f t="shared" si="0"/>
        <v>0.16243544623152639</v>
      </c>
      <c r="F23" s="46">
        <f t="shared" si="1"/>
        <v>11.215738449708946</v>
      </c>
      <c r="M23" s="32"/>
      <c r="N23" s="32"/>
      <c r="O23" s="33"/>
    </row>
    <row r="24" spans="1:15">
      <c r="A24" s="44">
        <f>IF(A23="","",IF(A23="","",IF(A23+1&gt;'[1]Parameter Sheet'!$E$6,"",A23+1)))</f>
        <v>23</v>
      </c>
      <c r="B24" s="45">
        <f>VLOOKUP('[1]Parameter Sheet'!$E$5+($A24-1),'[1]Index Data'!$B$3:$D$302,2,FALSE)</f>
        <v>3787.969971</v>
      </c>
      <c r="C24" s="45">
        <f>VLOOKUP('[1]Parameter Sheet'!$E$5+($A24-1),'[1]Index Data'!$B$3:$D$302,3,FALSE)</f>
        <v>2386.8274491713682</v>
      </c>
      <c r="E24" s="46">
        <f t="shared" si="0"/>
        <v>-3.5649192718940936</v>
      </c>
      <c r="F24" s="46">
        <f t="shared" si="1"/>
        <v>-34.9935021704162</v>
      </c>
      <c r="M24" s="32"/>
      <c r="N24" s="32"/>
      <c r="O24" s="33"/>
    </row>
    <row r="25" spans="1:15">
      <c r="A25" s="44">
        <f>IF(A24="","",IF(A24="","",IF(A24+1&gt;'[1]Parameter Sheet'!$E$6,"",A24+1)))</f>
        <v>24</v>
      </c>
      <c r="B25" s="45">
        <f>VLOOKUP('[1]Parameter Sheet'!$E$5+($A25-1),'[1]Index Data'!$B$3:$D$302,2,FALSE)</f>
        <v>3673.610107</v>
      </c>
      <c r="C25" s="45">
        <f>VLOOKUP('[1]Parameter Sheet'!$E$5+($A25-1),'[1]Index Data'!$B$3:$D$302,3,FALSE)</f>
        <v>2258.3736874233418</v>
      </c>
      <c r="E25" s="46">
        <f t="shared" si="0"/>
        <v>-3.0190277345258294</v>
      </c>
      <c r="F25" s="46">
        <f t="shared" si="1"/>
        <v>-5.3817783012601739</v>
      </c>
      <c r="M25" s="32"/>
      <c r="N25" s="32"/>
      <c r="O25" s="33"/>
    </row>
    <row r="26" spans="1:15">
      <c r="A26" s="44">
        <f>IF(A25="","",IF(A25="","",IF(A25+1&gt;'[1]Parameter Sheet'!$E$6,"",A25+1)))</f>
        <v>25</v>
      </c>
      <c r="B26" s="45">
        <f>VLOOKUP('[1]Parameter Sheet'!$E$5+($A26-1),'[1]Index Data'!$B$3:$D$302,2,FALSE)</f>
        <v>3706.830078</v>
      </c>
      <c r="C26" s="45">
        <f>VLOOKUP('[1]Parameter Sheet'!$E$5+($A26-1),'[1]Index Data'!$B$3:$D$302,3,FALSE)</f>
        <v>3702.794133001204</v>
      </c>
      <c r="E26" s="46">
        <f t="shared" si="0"/>
        <v>0.90428679234902787</v>
      </c>
      <c r="F26" s="46">
        <f t="shared" si="1"/>
        <v>63.958434054633905</v>
      </c>
      <c r="M26" s="32"/>
      <c r="N26" s="32"/>
      <c r="O26" s="33"/>
    </row>
    <row r="27" spans="1:15">
      <c r="A27" s="44">
        <f>IF(A26="","",IF(A26="","",IF(A26+1&gt;'[1]Parameter Sheet'!$E$6,"",A26+1)))</f>
        <v>26</v>
      </c>
      <c r="B27" s="45">
        <f>VLOOKUP('[1]Parameter Sheet'!$E$5+($A27-1),'[1]Index Data'!$B$3:$D$302,2,FALSE)</f>
        <v>3749.0900879999999</v>
      </c>
      <c r="C27" s="45">
        <f>VLOOKUP('[1]Parameter Sheet'!$E$5+($A27-1),'[1]Index Data'!$B$3:$D$302,3,FALSE)</f>
        <v>3690.8733674337564</v>
      </c>
      <c r="E27" s="46">
        <f t="shared" si="0"/>
        <v>1.1400579230974925</v>
      </c>
      <c r="F27" s="46">
        <f t="shared" si="1"/>
        <v>-0.32193973359749328</v>
      </c>
      <c r="M27" s="32"/>
      <c r="N27" s="32"/>
      <c r="O27" s="33"/>
    </row>
    <row r="28" spans="1:15">
      <c r="A28" s="44">
        <f>IF(A27="","",IF(A27="","",IF(A27+1&gt;'[1]Parameter Sheet'!$E$6,"",A27+1)))</f>
        <v>27</v>
      </c>
      <c r="B28" s="45">
        <f>VLOOKUP('[1]Parameter Sheet'!$E$5+($A28-1),'[1]Index Data'!$B$3:$D$302,2,FALSE)</f>
        <v>3795.3798830000001</v>
      </c>
      <c r="C28" s="45">
        <f>VLOOKUP('[1]Parameter Sheet'!$E$5+($A28-1),'[1]Index Data'!$B$3:$D$302,3,FALSE)</f>
        <v>3448.1885923384061</v>
      </c>
      <c r="E28" s="46">
        <f t="shared" si="0"/>
        <v>1.2346941234664761</v>
      </c>
      <c r="F28" s="46">
        <f t="shared" si="1"/>
        <v>-6.5752669066532512</v>
      </c>
      <c r="M28" s="32"/>
      <c r="N28" s="32"/>
      <c r="O28" s="33"/>
    </row>
    <row r="29" spans="1:15">
      <c r="A29" s="44">
        <f>IF(A28="","",IF(A28="","",IF(A28+1&gt;'[1]Parameter Sheet'!$E$6,"",A28+1)))</f>
        <v>28</v>
      </c>
      <c r="B29" s="45">
        <f>VLOOKUP('[1]Parameter Sheet'!$E$5+($A29-1),'[1]Index Data'!$B$3:$D$302,2,FALSE)</f>
        <v>3731.48999</v>
      </c>
      <c r="C29" s="45">
        <f>VLOOKUP('[1]Parameter Sheet'!$E$5+($A29-1),'[1]Index Data'!$B$3:$D$302,3,FALSE)</f>
        <v>3340.5727659496511</v>
      </c>
      <c r="E29" s="46">
        <f t="shared" si="0"/>
        <v>-1.6833596364403778</v>
      </c>
      <c r="F29" s="46">
        <f t="shared" si="1"/>
        <v>-3.1209379506639703</v>
      </c>
      <c r="M29" s="32"/>
      <c r="N29" s="32"/>
      <c r="O29" s="33"/>
    </row>
    <row r="30" spans="1:15">
      <c r="A30" s="44">
        <f>IF(A29="","",IF(A29="","",IF(A29+1&gt;'[1]Parameter Sheet'!$E$6,"",A29+1)))</f>
        <v>29</v>
      </c>
      <c r="B30" s="45">
        <f>VLOOKUP('[1]Parameter Sheet'!$E$5+($A30-1),'[1]Index Data'!$B$3:$D$302,2,FALSE)</f>
        <v>3600.9499510000001</v>
      </c>
      <c r="C30" s="45">
        <f>VLOOKUP('[1]Parameter Sheet'!$E$5+($A30-1),'[1]Index Data'!$B$3:$D$302,3,FALSE)</f>
        <v>3159.2187513862254</v>
      </c>
      <c r="E30" s="46">
        <f t="shared" si="0"/>
        <v>-3.4983355000236775</v>
      </c>
      <c r="F30" s="46">
        <f t="shared" si="1"/>
        <v>-5.4288299423368693</v>
      </c>
      <c r="M30" s="32"/>
      <c r="N30" s="32"/>
      <c r="O30" s="33"/>
    </row>
    <row r="31" spans="1:15">
      <c r="A31" s="44">
        <f>IF(A30="","",IF(A30="","",IF(A30+1&gt;'[1]Parameter Sheet'!$E$6,"",A30+1)))</f>
        <v>30</v>
      </c>
      <c r="B31" s="45">
        <f>VLOOKUP('[1]Parameter Sheet'!$E$5+($A31-1),'[1]Index Data'!$B$3:$D$302,2,FALSE)</f>
        <v>3334.860107</v>
      </c>
      <c r="C31" s="45">
        <f>VLOOKUP('[1]Parameter Sheet'!$E$5+($A31-1),'[1]Index Data'!$B$3:$D$302,3,FALSE)</f>
        <v>3412.9639647385143</v>
      </c>
      <c r="E31" s="46">
        <f t="shared" si="0"/>
        <v>-7.3894346664303336</v>
      </c>
      <c r="F31" s="46">
        <f t="shared" si="1"/>
        <v>8.0318975455861885</v>
      </c>
      <c r="M31" s="32"/>
      <c r="N31" s="32"/>
      <c r="O31" s="33"/>
    </row>
    <row r="32" spans="1:15">
      <c r="A32" s="44">
        <f>IF(A31="","",IF(A31="","",IF(A31+1&gt;'[1]Parameter Sheet'!$E$6,"",A31+1)))</f>
        <v>31</v>
      </c>
      <c r="B32" s="45">
        <f>VLOOKUP('[1]Parameter Sheet'!$E$5+($A32-1),'[1]Index Data'!$B$3:$D$302,2,FALSE)</f>
        <v>3332.9799800000001</v>
      </c>
      <c r="C32" s="45">
        <f>VLOOKUP('[1]Parameter Sheet'!$E$5+($A32-1),'[1]Index Data'!$B$3:$D$302,3,FALSE)</f>
        <v>3608.3542226778909</v>
      </c>
      <c r="E32" s="46">
        <f t="shared" si="0"/>
        <v>-5.6377987072184624E-2</v>
      </c>
      <c r="F32" s="46">
        <f t="shared" si="1"/>
        <v>5.7249434789841542</v>
      </c>
      <c r="M32" s="32"/>
      <c r="N32" s="32"/>
      <c r="O32" s="33"/>
    </row>
    <row r="33" spans="1:15">
      <c r="A33" s="44">
        <f>IF(A32="","",IF(A32="","",IF(A32+1&gt;'[1]Parameter Sheet'!$E$6,"",A32+1)))</f>
        <v>32</v>
      </c>
      <c r="B33" s="45">
        <f>VLOOKUP('[1]Parameter Sheet'!$E$5+($A33-1),'[1]Index Data'!$B$3:$D$302,2,FALSE)</f>
        <v>3287.070068</v>
      </c>
      <c r="C33" s="45">
        <f>VLOOKUP('[1]Parameter Sheet'!$E$5+($A33-1),'[1]Index Data'!$B$3:$D$302,3,FALSE)</f>
        <v>3267.6830821994618</v>
      </c>
      <c r="E33" s="46">
        <f t="shared" si="0"/>
        <v>-1.3774433772626524</v>
      </c>
      <c r="F33" s="46">
        <f t="shared" si="1"/>
        <v>-9.4411778737622019</v>
      </c>
      <c r="M33" s="32"/>
      <c r="N33" s="32"/>
      <c r="O33" s="33"/>
    </row>
    <row r="34" spans="1:15">
      <c r="A34" s="44">
        <f>IF(A33="","",IF(A33="","",IF(A33+1&gt;'[1]Parameter Sheet'!$E$6,"",A33+1)))</f>
        <v>33</v>
      </c>
      <c r="B34" s="45">
        <f>VLOOKUP('[1]Parameter Sheet'!$E$5+($A34-1),'[1]Index Data'!$B$3:$D$302,2,FALSE)</f>
        <v>2942.209961</v>
      </c>
      <c r="C34" s="45">
        <f>VLOOKUP('[1]Parameter Sheet'!$E$5+($A34-1),'[1]Index Data'!$B$3:$D$302,3,FALSE)</f>
        <v>3267.6085117900784</v>
      </c>
      <c r="E34" s="46">
        <f t="shared" si="0"/>
        <v>-10.491413321463764</v>
      </c>
      <c r="F34" s="46">
        <f t="shared" si="1"/>
        <v>-2.2820575774180661E-3</v>
      </c>
      <c r="M34" s="32"/>
      <c r="N34" s="32"/>
      <c r="O34" s="33"/>
    </row>
    <row r="35" spans="1:15">
      <c r="A35" s="44">
        <f>IF(A34="","",IF(A34="","",IF(A34+1&gt;'[1]Parameter Sheet'!$E$6,"",A34+1)))</f>
        <v>34</v>
      </c>
      <c r="B35" s="45">
        <f>VLOOKUP('[1]Parameter Sheet'!$E$5+($A35-1),'[1]Index Data'!$B$3:$D$302,2,FALSE)</f>
        <v>2994.3999020000001</v>
      </c>
      <c r="C35" s="45">
        <f>VLOOKUP('[1]Parameter Sheet'!$E$5+($A35-1),'[1]Index Data'!$B$3:$D$302,3,FALSE)</f>
        <v>3087.1169412657555</v>
      </c>
      <c r="E35" s="46">
        <f t="shared" ref="E35:E66" si="3">100*((B35-B34)/B34)</f>
        <v>1.7738346920102788</v>
      </c>
      <c r="F35" s="46">
        <f t="shared" ref="F35:F66" si="4">100*((C35-C34)/C34)</f>
        <v>-5.5236595777333521</v>
      </c>
      <c r="M35" s="32"/>
      <c r="N35" s="32"/>
      <c r="O35" s="33"/>
    </row>
    <row r="36" spans="1:15">
      <c r="A36" s="44">
        <f>IF(A35="","",IF(A35="","",IF(A35+1&gt;'[1]Parameter Sheet'!$E$6,"",A35+1)))</f>
        <v>35</v>
      </c>
      <c r="B36" s="45">
        <f>VLOOKUP('[1]Parameter Sheet'!$E$5+($A36-1),'[1]Index Data'!$B$3:$D$302,2,FALSE)</f>
        <v>2848.8701169999999</v>
      </c>
      <c r="C36" s="45">
        <f>VLOOKUP('[1]Parameter Sheet'!$E$5+($A36-1),'[1]Index Data'!$B$3:$D$302,3,FALSE)</f>
        <v>3572.8675995626372</v>
      </c>
      <c r="E36" s="46">
        <f t="shared" si="3"/>
        <v>-4.8600651136409292</v>
      </c>
      <c r="F36" s="46">
        <f t="shared" si="4"/>
        <v>15.734767018502321</v>
      </c>
      <c r="M36" s="32"/>
      <c r="N36" s="32"/>
      <c r="O36" s="33"/>
    </row>
    <row r="37" spans="1:15">
      <c r="A37" s="44">
        <f>IF(A36="","",IF(A36="","",IF(A36+1&gt;'[1]Parameter Sheet'!$E$6,"",A36+1)))</f>
        <v>36</v>
      </c>
      <c r="B37" s="45">
        <f>VLOOKUP('[1]Parameter Sheet'!$E$5+($A37-1),'[1]Index Data'!$B$3:$D$302,2,FALSE)</f>
        <v>2894.320068</v>
      </c>
      <c r="C37" s="45">
        <f>VLOOKUP('[1]Parameter Sheet'!$E$5+($A37-1),'[1]Index Data'!$B$3:$D$302,3,FALSE)</f>
        <v>3856.8820987299914</v>
      </c>
      <c r="E37" s="46">
        <f t="shared" si="3"/>
        <v>1.595367606574535</v>
      </c>
      <c r="F37" s="46">
        <f t="shared" si="4"/>
        <v>7.94920302118447</v>
      </c>
      <c r="M37" s="32"/>
      <c r="N37" s="32"/>
      <c r="O37" s="33"/>
    </row>
    <row r="38" spans="1:15">
      <c r="A38" s="44">
        <f>IF(A37="","",IF(A37="","",IF(A37+1&gt;'[1]Parameter Sheet'!$E$6,"",A37+1)))</f>
        <v>37</v>
      </c>
      <c r="B38" s="45">
        <f>VLOOKUP('[1]Parameter Sheet'!$E$5+($A38-1),'[1]Index Data'!$B$3:$D$302,2,FALSE)</f>
        <v>2764.4799800000001</v>
      </c>
      <c r="C38" s="45">
        <f>VLOOKUP('[1]Parameter Sheet'!$E$5+($A38-1),'[1]Index Data'!$B$3:$D$302,3,FALSE)</f>
        <v>3877.7997223852481</v>
      </c>
      <c r="E38" s="46">
        <f t="shared" si="3"/>
        <v>-4.4860307412276121</v>
      </c>
      <c r="F38" s="46">
        <f t="shared" si="4"/>
        <v>0.54234542617064907</v>
      </c>
      <c r="M38" s="32"/>
      <c r="N38" s="32"/>
      <c r="O38" s="33"/>
    </row>
    <row r="39" spans="1:15">
      <c r="A39" s="44">
        <f>IF(A38="","",IF(A38="","",IF(A38+1&gt;'[1]Parameter Sheet'!$E$6,"",A38+1)))</f>
        <v>38</v>
      </c>
      <c r="B39" s="45">
        <f>VLOOKUP('[1]Parameter Sheet'!$E$5+($A39-1),'[1]Index Data'!$B$3:$D$302,2,FALSE)</f>
        <v>2788.3701169999999</v>
      </c>
      <c r="C39" s="45">
        <f>VLOOKUP('[1]Parameter Sheet'!$E$5+($A39-1),'[1]Index Data'!$B$3:$D$302,3,FALSE)</f>
        <v>3498.061454220187</v>
      </c>
      <c r="E39" s="46">
        <f t="shared" si="3"/>
        <v>0.86418195005340082</v>
      </c>
      <c r="F39" s="46">
        <f t="shared" si="4"/>
        <v>-9.7926219854253524</v>
      </c>
      <c r="M39" s="32"/>
      <c r="N39" s="32"/>
      <c r="O39" s="33"/>
    </row>
    <row r="40" spans="1:15">
      <c r="A40" s="44">
        <f>IF(A39="","",IF(A39="","",IF(A39+1&gt;'[1]Parameter Sheet'!$E$6,"",A39+1)))</f>
        <v>39</v>
      </c>
      <c r="B40" s="45">
        <f>VLOOKUP('[1]Parameter Sheet'!$E$5+($A40-1),'[1]Index Data'!$B$3:$D$302,2,FALSE)</f>
        <v>2837.0500489999999</v>
      </c>
      <c r="C40" s="45">
        <f>VLOOKUP('[1]Parameter Sheet'!$E$5+($A40-1),'[1]Index Data'!$B$3:$D$302,3,FALSE)</f>
        <v>3652.6620665268815</v>
      </c>
      <c r="E40" s="46">
        <f t="shared" si="3"/>
        <v>1.7458203164354171</v>
      </c>
      <c r="F40" s="46">
        <f t="shared" si="4"/>
        <v>4.4196082410210034</v>
      </c>
      <c r="M40" s="32"/>
      <c r="N40" s="32"/>
      <c r="O40" s="33"/>
    </row>
    <row r="41" spans="1:15">
      <c r="A41" s="44">
        <f>IF(A40="","",IF(A40="","",IF(A40+1&gt;'[1]Parameter Sheet'!$E$6,"",A40+1)))</f>
        <v>40</v>
      </c>
      <c r="B41" s="45">
        <f>VLOOKUP('[1]Parameter Sheet'!$E$5+($A41-1),'[1]Index Data'!$B$3:$D$302,2,FALSE)</f>
        <v>2727.860107</v>
      </c>
      <c r="C41" s="45">
        <f>VLOOKUP('[1]Parameter Sheet'!$E$5+($A41-1),'[1]Index Data'!$B$3:$D$302,3,FALSE)</f>
        <v>3401.1821606677295</v>
      </c>
      <c r="E41" s="46">
        <f t="shared" si="3"/>
        <v>-3.8487139850947329</v>
      </c>
      <c r="F41" s="46">
        <f t="shared" si="4"/>
        <v>-6.8848390921164695</v>
      </c>
      <c r="M41" s="32"/>
      <c r="N41" s="32"/>
      <c r="O41" s="33"/>
    </row>
    <row r="42" spans="1:15">
      <c r="A42" s="44">
        <f>IF(A41="","",IF(A41="","",IF(A41+1&gt;'[1]Parameter Sheet'!$E$6,"",A41+1)))</f>
        <v>41</v>
      </c>
      <c r="B42" s="45">
        <f>VLOOKUP('[1]Parameter Sheet'!$E$5+($A42-1),'[1]Index Data'!$B$3:$D$302,2,FALSE)</f>
        <v>2969.580078</v>
      </c>
      <c r="C42" s="45">
        <f>VLOOKUP('[1]Parameter Sheet'!$E$5+($A42-1),'[1]Index Data'!$B$3:$D$302,3,FALSE)</f>
        <v>2875.8565251647392</v>
      </c>
      <c r="E42" s="46">
        <f t="shared" si="3"/>
        <v>8.8611571531736164</v>
      </c>
      <c r="F42" s="46">
        <f t="shared" si="4"/>
        <v>-15.445383713286819</v>
      </c>
      <c r="M42" s="32"/>
      <c r="N42" s="32"/>
      <c r="O42" s="33"/>
    </row>
    <row r="43" spans="1:15">
      <c r="A43" s="44">
        <f>IF(A42="","",IF(A42="","",IF(A42+1&gt;'[1]Parameter Sheet'!$E$6,"",A42+1)))</f>
        <v>42</v>
      </c>
      <c r="B43" s="45">
        <f>VLOOKUP('[1]Parameter Sheet'!$E$5+($A43-1),'[1]Index Data'!$B$3:$D$302,2,FALSE)</f>
        <v>3102.9799800000001</v>
      </c>
      <c r="C43" s="45">
        <f>VLOOKUP('[1]Parameter Sheet'!$E$5+($A43-1),'[1]Index Data'!$B$3:$D$302,3,FALSE)</f>
        <v>3133.1426462212812</v>
      </c>
      <c r="E43" s="46">
        <f t="shared" si="3"/>
        <v>4.4922143365753042</v>
      </c>
      <c r="F43" s="46">
        <f t="shared" si="4"/>
        <v>8.9464171388662646</v>
      </c>
      <c r="M43" s="32"/>
      <c r="N43" s="32"/>
      <c r="O43" s="33"/>
    </row>
    <row r="44" spans="1:15">
      <c r="A44" s="44">
        <f>IF(A43="","",IF(A43="","",IF(A43+1&gt;'[1]Parameter Sheet'!$E$6,"",A43+1)))</f>
        <v>43</v>
      </c>
      <c r="B44" s="45">
        <f>VLOOKUP('[1]Parameter Sheet'!$E$5+($A44-1),'[1]Index Data'!$B$3:$D$302,2,FALSE)</f>
        <v>3179.75</v>
      </c>
      <c r="C44" s="45">
        <f>VLOOKUP('[1]Parameter Sheet'!$E$5+($A44-1),'[1]Index Data'!$B$3:$D$302,3,FALSE)</f>
        <v>3236.4193569591816</v>
      </c>
      <c r="E44" s="46">
        <f t="shared" si="3"/>
        <v>2.4740739706609363</v>
      </c>
      <c r="F44" s="46">
        <f t="shared" si="4"/>
        <v>3.2962658391074866</v>
      </c>
      <c r="M44" s="32"/>
      <c r="N44" s="32"/>
      <c r="O44" s="33"/>
    </row>
    <row r="45" spans="1:15">
      <c r="A45" s="44">
        <f>IF(A44="","",IF(A44="","",IF(A44+1&gt;'[1]Parameter Sheet'!$E$6,"",A44+1)))</f>
        <v>44</v>
      </c>
      <c r="B45" s="45">
        <f>VLOOKUP('[1]Parameter Sheet'!$E$5+($A45-1),'[1]Index Data'!$B$3:$D$302,2,FALSE)</f>
        <v>3021.889893</v>
      </c>
      <c r="C45" s="45">
        <f>VLOOKUP('[1]Parameter Sheet'!$E$5+($A45-1),'[1]Index Data'!$B$3:$D$302,3,FALSE)</f>
        <v>3497.6604321658897</v>
      </c>
      <c r="E45" s="46">
        <f t="shared" si="3"/>
        <v>-4.9645446025630937</v>
      </c>
      <c r="F45" s="46">
        <f t="shared" si="4"/>
        <v>8.0719167200927995</v>
      </c>
      <c r="M45" s="32"/>
      <c r="N45" s="32"/>
      <c r="O45" s="33"/>
    </row>
    <row r="46" spans="1:15">
      <c r="A46" s="44">
        <f>IF(A45="","",IF(A45="","",IF(A45+1&gt;'[1]Parameter Sheet'!$E$6,"",A45+1)))</f>
        <v>45</v>
      </c>
      <c r="B46" s="45">
        <f>VLOOKUP('[1]Parameter Sheet'!$E$5+($A46-1),'[1]Index Data'!$B$3:$D$302,2,FALSE)</f>
        <v>3041.1599120000001</v>
      </c>
      <c r="C46" s="45">
        <f>VLOOKUP('[1]Parameter Sheet'!$E$5+($A46-1),'[1]Index Data'!$B$3:$D$302,3,FALSE)</f>
        <v>3617.1805099211615</v>
      </c>
      <c r="E46" s="46">
        <f t="shared" si="3"/>
        <v>0.63768104339730314</v>
      </c>
      <c r="F46" s="46">
        <f t="shared" si="4"/>
        <v>3.4171435470441094</v>
      </c>
      <c r="M46" s="32"/>
      <c r="N46" s="32"/>
      <c r="O46" s="33"/>
    </row>
    <row r="47" spans="1:15">
      <c r="A47" s="44">
        <f>IF(A46="","",IF(A46="","",IF(A46+1&gt;'[1]Parameter Sheet'!$E$6,"",A46+1)))</f>
        <v>46</v>
      </c>
      <c r="B47" s="45">
        <f>VLOOKUP('[1]Parameter Sheet'!$E$5+($A47-1),'[1]Index Data'!$B$3:$D$302,2,FALSE)</f>
        <v>3107.419922</v>
      </c>
      <c r="C47" s="45">
        <f>VLOOKUP('[1]Parameter Sheet'!$E$5+($A47-1),'[1]Index Data'!$B$3:$D$302,3,FALSE)</f>
        <v>3508.1331894178143</v>
      </c>
      <c r="E47" s="46">
        <f t="shared" si="3"/>
        <v>2.1787742807784309</v>
      </c>
      <c r="F47" s="46">
        <f t="shared" si="4"/>
        <v>-3.0147049671492336</v>
      </c>
      <c r="M47" s="32"/>
      <c r="N47" s="32"/>
      <c r="O47" s="33"/>
    </row>
    <row r="48" spans="1:15">
      <c r="A48" s="44">
        <f>IF(A47="","",IF(A47="","",IF(A47+1&gt;'[1]Parameter Sheet'!$E$6,"",A47+1)))</f>
        <v>47</v>
      </c>
      <c r="B48" s="45">
        <f>VLOOKUP('[1]Parameter Sheet'!$E$5+($A48-1),'[1]Index Data'!$B$3:$D$302,2,FALSE)</f>
        <v>2991.1201169999999</v>
      </c>
      <c r="C48" s="45">
        <f>VLOOKUP('[1]Parameter Sheet'!$E$5+($A48-1),'[1]Index Data'!$B$3:$D$302,3,FALSE)</f>
        <v>3354.8438389016551</v>
      </c>
      <c r="E48" s="46">
        <f t="shared" si="3"/>
        <v>-3.7426484968001086</v>
      </c>
      <c r="F48" s="46">
        <f t="shared" si="4"/>
        <v>-4.3695419255617836</v>
      </c>
      <c r="M48" s="32"/>
      <c r="N48" s="32"/>
      <c r="O48" s="33"/>
    </row>
    <row r="49" spans="1:15">
      <c r="A49" s="44">
        <f>IF(A48="","",IF(A48="","",IF(A48+1&gt;'[1]Parameter Sheet'!$E$6,"",A48+1)))</f>
        <v>48</v>
      </c>
      <c r="B49" s="45">
        <f>VLOOKUP('[1]Parameter Sheet'!$E$5+($A49-1),'[1]Index Data'!$B$3:$D$302,2,FALSE)</f>
        <v>2998.540039</v>
      </c>
      <c r="C49" s="45">
        <f>VLOOKUP('[1]Parameter Sheet'!$E$5+($A49-1),'[1]Index Data'!$B$3:$D$302,3,FALSE)</f>
        <v>3275.965195412889</v>
      </c>
      <c r="E49" s="46">
        <f t="shared" si="3"/>
        <v>0.24806499604709933</v>
      </c>
      <c r="F49" s="46">
        <f t="shared" si="4"/>
        <v>-2.3511867400239481</v>
      </c>
      <c r="M49" s="32"/>
      <c r="N49" s="32"/>
      <c r="O49" s="33"/>
    </row>
    <row r="50" spans="1:15">
      <c r="A50" s="44">
        <f>IF(A49="","",IF(A49="","",IF(A49+1&gt;'[1]Parameter Sheet'!$E$6,"",A49+1)))</f>
        <v>49</v>
      </c>
      <c r="B50" s="45">
        <f>VLOOKUP('[1]Parameter Sheet'!$E$5+($A50-1),'[1]Index Data'!$B$3:$D$302,2,FALSE)</f>
        <v>2958.3999020000001</v>
      </c>
      <c r="C50" s="45">
        <f>VLOOKUP('[1]Parameter Sheet'!$E$5+($A50-1),'[1]Index Data'!$B$3:$D$302,3,FALSE)</f>
        <v>3237.8812531637827</v>
      </c>
      <c r="E50" s="46">
        <f t="shared" si="3"/>
        <v>-1.3386560285313525</v>
      </c>
      <c r="F50" s="46">
        <f t="shared" si="4"/>
        <v>-1.1625258504709577</v>
      </c>
      <c r="M50" s="32"/>
      <c r="N50" s="32"/>
      <c r="O50" s="35"/>
    </row>
    <row r="51" spans="1:15">
      <c r="A51" s="44">
        <f>IF(A50="","",IF(A50="","",IF(A50+1&gt;'[1]Parameter Sheet'!$E$6,"",A50+1)))</f>
        <v>50</v>
      </c>
      <c r="B51" s="45">
        <f>VLOOKUP('[1]Parameter Sheet'!$E$5+($A51-1),'[1]Index Data'!$B$3:$D$302,2,FALSE)</f>
        <v>3058.8500979999999</v>
      </c>
      <c r="C51" s="45">
        <f>VLOOKUP('[1]Parameter Sheet'!$E$5+($A51-1),'[1]Index Data'!$B$3:$D$302,3,FALSE)</f>
        <v>3425.5664341676247</v>
      </c>
      <c r="E51" s="46">
        <f t="shared" si="3"/>
        <v>3.3954231789992733</v>
      </c>
      <c r="F51" s="46">
        <f t="shared" si="4"/>
        <v>5.7965430579164066</v>
      </c>
      <c r="M51" s="32"/>
      <c r="N51" s="32"/>
      <c r="O51" s="35"/>
    </row>
    <row r="52" spans="1:15">
      <c r="A52" s="44">
        <f>IF(A51="","",IF(A51="","",IF(A51+1&gt;'[1]Parameter Sheet'!$E$6,"",A51+1)))</f>
        <v>51</v>
      </c>
      <c r="B52" s="45">
        <f>VLOOKUP('[1]Parameter Sheet'!$E$5+($A52-1),'[1]Index Data'!$B$3:$D$302,2,FALSE)</f>
        <v>3141.280029</v>
      </c>
      <c r="C52" s="45">
        <f>VLOOKUP('[1]Parameter Sheet'!$E$5+($A52-1),'[1]Index Data'!$B$3:$D$302,3,FALSE)</f>
        <v>3325.9365866877988</v>
      </c>
      <c r="E52" s="46">
        <f t="shared" si="3"/>
        <v>2.6948012605748857</v>
      </c>
      <c r="F52" s="46">
        <f t="shared" si="4"/>
        <v>-2.9084196553915289</v>
      </c>
      <c r="M52" s="32"/>
      <c r="N52" s="32"/>
      <c r="O52" s="35"/>
    </row>
    <row r="53" spans="1:15">
      <c r="A53" s="44">
        <f>IF(A52="","",IF(A52="","",IF(A52+1&gt;'[1]Parameter Sheet'!$E$6,"",A52+1)))</f>
        <v>52</v>
      </c>
      <c r="B53" s="45">
        <f>VLOOKUP('[1]Parameter Sheet'!$E$5+($A53-1),'[1]Index Data'!$B$3:$D$302,2,FALSE)</f>
        <v>3140.1000979999999</v>
      </c>
      <c r="C53" s="45">
        <f>VLOOKUP('[1]Parameter Sheet'!$E$5+($A53-1),'[1]Index Data'!$B$3:$D$302,3,FALSE)</f>
        <v>3401.042354937591</v>
      </c>
      <c r="E53" s="46">
        <f t="shared" si="3"/>
        <v>-3.756210809310577E-2</v>
      </c>
      <c r="F53" s="46">
        <f t="shared" si="4"/>
        <v>2.2581840119984897</v>
      </c>
      <c r="M53" s="32"/>
      <c r="N53" s="32"/>
      <c r="O53" s="35"/>
    </row>
    <row r="54" spans="1:15">
      <c r="A54" s="44">
        <f>IF(A53="","",IF(A53="","",IF(A53+1&gt;'[1]Parameter Sheet'!$E$6,"",A53+1)))</f>
        <v>53</v>
      </c>
      <c r="B54" s="45">
        <f>VLOOKUP('[1]Parameter Sheet'!$E$5+($A54-1),'[1]Index Data'!$B$3:$D$302,2,FALSE)</f>
        <v>3233.23999</v>
      </c>
      <c r="C54" s="45">
        <f>VLOOKUP('[1]Parameter Sheet'!$E$5+($A54-1),'[1]Index Data'!$B$3:$D$302,3,FALSE)</f>
        <v>3171.2756789726159</v>
      </c>
      <c r="E54" s="46">
        <f t="shared" si="3"/>
        <v>2.9661440429661154</v>
      </c>
      <c r="F54" s="46">
        <f t="shared" si="4"/>
        <v>-6.7557722599779657</v>
      </c>
      <c r="M54" s="32"/>
      <c r="N54" s="36"/>
      <c r="O54" s="35"/>
    </row>
    <row r="55" spans="1:15">
      <c r="A55" s="44">
        <f>IF(A54="","",IF(A54="","",IF(A54+1&gt;'[1]Parameter Sheet'!$E$6,"",A54+1)))</f>
        <v>54</v>
      </c>
      <c r="B55" s="45">
        <f>VLOOKUP('[1]Parameter Sheet'!$E$5+($A55-1),'[1]Index Data'!$B$3:$D$302,2,FALSE)</f>
        <v>3200.139893</v>
      </c>
      <c r="C55" s="45">
        <f>VLOOKUP('[1]Parameter Sheet'!$E$5+($A55-1),'[1]Index Data'!$B$3:$D$302,3,FALSE)</f>
        <v>3361.9650948604913</v>
      </c>
      <c r="E55" s="46">
        <f t="shared" si="3"/>
        <v>-1.0237438947425614</v>
      </c>
      <c r="F55" s="46">
        <f t="shared" si="4"/>
        <v>6.0130192134432221</v>
      </c>
      <c r="M55" s="32"/>
      <c r="N55" s="32"/>
      <c r="O55" s="35"/>
    </row>
    <row r="56" spans="1:15">
      <c r="A56" s="44">
        <f>IF(A55="","",IF(A55="","",IF(A55+1&gt;'[1]Parameter Sheet'!$E$6,"",A55+1)))</f>
        <v>55</v>
      </c>
      <c r="B56" s="45">
        <f>VLOOKUP('[1]Parameter Sheet'!$E$5+($A56-1),'[1]Index Data'!$B$3:$D$302,2,FALSE)</f>
        <v>3087.4399410000001</v>
      </c>
      <c r="C56" s="45">
        <f>VLOOKUP('[1]Parameter Sheet'!$E$5+($A56-1),'[1]Index Data'!$B$3:$D$302,3,FALSE)</f>
        <v>3107.2006093253117</v>
      </c>
      <c r="E56" s="46">
        <f t="shared" si="3"/>
        <v>-3.5217195425275101</v>
      </c>
      <c r="F56" s="46">
        <f t="shared" si="4"/>
        <v>-7.5778444554538531</v>
      </c>
      <c r="M56" s="32"/>
      <c r="N56" s="32"/>
      <c r="O56" s="35"/>
    </row>
    <row r="57" spans="1:15">
      <c r="A57" s="44">
        <f>IF(A56="","",IF(A56="","",IF(A56+1&gt;'[1]Parameter Sheet'!$E$6,"",A56+1)))</f>
        <v>56</v>
      </c>
      <c r="B57" s="45">
        <f>VLOOKUP('[1]Parameter Sheet'!$E$5+($A57-1),'[1]Index Data'!$B$3:$D$302,2,FALSE)</f>
        <v>3102.1298830000001</v>
      </c>
      <c r="C57" s="45">
        <f>VLOOKUP('[1]Parameter Sheet'!$E$5+($A57-1),'[1]Index Data'!$B$3:$D$302,3,FALSE)</f>
        <v>3210.0732622420574</v>
      </c>
      <c r="E57" s="46">
        <f t="shared" si="3"/>
        <v>0.47579685048843429</v>
      </c>
      <c r="F57" s="46">
        <f t="shared" si="4"/>
        <v>3.3107824647048818</v>
      </c>
      <c r="M57" s="32"/>
      <c r="N57" s="32"/>
      <c r="O57" s="35"/>
    </row>
    <row r="58" spans="1:15">
      <c r="A58" s="44">
        <f>IF(A57="","",IF(A57="","",IF(A57+1&gt;'[1]Parameter Sheet'!$E$6,"",A57+1)))</f>
        <v>57</v>
      </c>
      <c r="B58" s="45">
        <f>VLOOKUP('[1]Parameter Sheet'!$E$5+($A58-1),'[1]Index Data'!$B$3:$D$302,2,FALSE)</f>
        <v>3190.1999510000001</v>
      </c>
      <c r="C58" s="45">
        <f>VLOOKUP('[1]Parameter Sheet'!$E$5+($A58-1),'[1]Index Data'!$B$3:$D$302,3,FALSE)</f>
        <v>2874.0455435486106</v>
      </c>
      <c r="E58" s="46">
        <f t="shared" si="3"/>
        <v>2.8390193615887358</v>
      </c>
      <c r="F58" s="46">
        <f t="shared" si="4"/>
        <v>-10.467914319773193</v>
      </c>
      <c r="M58" s="32"/>
      <c r="N58" s="32"/>
      <c r="O58" s="35"/>
    </row>
    <row r="59" spans="1:15">
      <c r="A59" s="44">
        <f>IF(A58="","",IF(A58="","",IF(A58+1&gt;'[1]Parameter Sheet'!$E$6,"",A58+1)))</f>
        <v>58</v>
      </c>
      <c r="B59" s="45">
        <f>VLOOKUP('[1]Parameter Sheet'!$E$5+($A59-1),'[1]Index Data'!$B$3:$D$302,2,FALSE)</f>
        <v>3200.719971</v>
      </c>
      <c r="C59" s="45">
        <f>VLOOKUP('[1]Parameter Sheet'!$E$5+($A59-1),'[1]Index Data'!$B$3:$D$302,3,FALSE)</f>
        <v>2912.8159175127635</v>
      </c>
      <c r="E59" s="46">
        <f t="shared" si="3"/>
        <v>0.32976052164699976</v>
      </c>
      <c r="F59" s="46">
        <f t="shared" si="4"/>
        <v>1.3489825883650668</v>
      </c>
      <c r="M59" s="32"/>
      <c r="N59" s="32"/>
      <c r="O59" s="35"/>
    </row>
    <row r="60" spans="1:15">
      <c r="A60" s="44">
        <f>IF(A59="","",IF(A59="","",IF(A59+1&gt;'[1]Parameter Sheet'!$E$6,"",A59+1)))</f>
        <v>59</v>
      </c>
      <c r="B60" s="45">
        <f>VLOOKUP('[1]Parameter Sheet'!$E$5+($A60-1),'[1]Index Data'!$B$3:$D$302,2,FALSE)</f>
        <v>3108.4399410000001</v>
      </c>
      <c r="C60" s="45">
        <f>VLOOKUP('[1]Parameter Sheet'!$E$5+($A60-1),'[1]Index Data'!$B$3:$D$302,3,FALSE)</f>
        <v>3427.6018944505217</v>
      </c>
      <c r="E60" s="46">
        <f t="shared" si="3"/>
        <v>-2.8831022656183469</v>
      </c>
      <c r="F60" s="46">
        <f t="shared" si="4"/>
        <v>17.673138005141464</v>
      </c>
      <c r="M60" s="32"/>
      <c r="N60" s="32"/>
      <c r="O60" s="35"/>
    </row>
    <row r="61" spans="1:15">
      <c r="A61" s="44">
        <f>IF(A60="","",IF(A60="","",IF(A60+1&gt;'[1]Parameter Sheet'!$E$6,"",A60+1)))</f>
        <v>60</v>
      </c>
      <c r="B61" s="45">
        <f>VLOOKUP('[1]Parameter Sheet'!$E$5+($A61-1),'[1]Index Data'!$B$3:$D$302,2,FALSE)</f>
        <v>3173.48999</v>
      </c>
      <c r="C61" s="45">
        <f>VLOOKUP('[1]Parameter Sheet'!$E$5+($A61-1),'[1]Index Data'!$B$3:$D$302,3,FALSE)</f>
        <v>2723.6903126781385</v>
      </c>
      <c r="E61" s="46">
        <f t="shared" si="3"/>
        <v>2.0926911966995583</v>
      </c>
      <c r="F61" s="46">
        <f t="shared" si="4"/>
        <v>-20.536561813437416</v>
      </c>
      <c r="M61" s="32"/>
      <c r="N61" s="32"/>
      <c r="O61" s="33"/>
    </row>
    <row r="62" spans="1:15">
      <c r="A62" s="44">
        <f>IF(A61="","",IF(A61="","",IF(A61+1&gt;'[1]Parameter Sheet'!$E$6,"",A61+1)))</f>
        <v>61</v>
      </c>
      <c r="B62" s="45">
        <f>VLOOKUP('[1]Parameter Sheet'!$E$5+($A62-1),'[1]Index Data'!$B$3:$D$302,2,FALSE)</f>
        <v>3205.669922</v>
      </c>
      <c r="C62" s="45">
        <f>VLOOKUP('[1]Parameter Sheet'!$E$5+($A62-1),'[1]Index Data'!$B$3:$D$302,3,FALSE)</f>
        <v>3168.0049327763236</v>
      </c>
      <c r="E62" s="46">
        <f t="shared" si="3"/>
        <v>1.014023428509381</v>
      </c>
      <c r="F62" s="46">
        <f t="shared" si="4"/>
        <v>16.312963997044925</v>
      </c>
      <c r="M62" s="32"/>
      <c r="N62" s="32"/>
      <c r="O62" s="33"/>
    </row>
    <row r="63" spans="1:15">
      <c r="A63" s="44">
        <f>IF(A62="","",IF(A62="","",IF(A62+1&gt;'[1]Parameter Sheet'!$E$6,"",A62+1)))</f>
        <v>62</v>
      </c>
      <c r="B63" s="45">
        <f>VLOOKUP('[1]Parameter Sheet'!$E$5+($A63-1),'[1]Index Data'!$B$3:$D$302,2,FALSE)</f>
        <v>3168.8798830000001</v>
      </c>
      <c r="C63" s="45">
        <f>VLOOKUP('[1]Parameter Sheet'!$E$5+($A63-1),'[1]Index Data'!$B$3:$D$302,3,FALSE)</f>
        <v>3630.0708884242881</v>
      </c>
      <c r="E63" s="46">
        <f t="shared" si="3"/>
        <v>-1.1476552450867079</v>
      </c>
      <c r="F63" s="46">
        <f t="shared" si="4"/>
        <v>14.585392556287053</v>
      </c>
      <c r="M63" s="32"/>
      <c r="N63" s="32"/>
      <c r="O63" s="33"/>
    </row>
    <row r="64" spans="1:15">
      <c r="A64" s="44">
        <f>IF(A63="","",IF(A63="","",IF(A63+1&gt;'[1]Parameter Sheet'!$E$6,"",A63+1)))</f>
        <v>63</v>
      </c>
      <c r="B64" s="45">
        <f>VLOOKUP('[1]Parameter Sheet'!$E$5+($A64-1),'[1]Index Data'!$B$3:$D$302,2,FALSE)</f>
        <v>3220.290039</v>
      </c>
      <c r="C64" s="45">
        <f>VLOOKUP('[1]Parameter Sheet'!$E$5+($A64-1),'[1]Index Data'!$B$3:$D$302,3,FALSE)</f>
        <v>2752.5996306298371</v>
      </c>
      <c r="E64" s="46">
        <f t="shared" si="3"/>
        <v>1.6223447368831654</v>
      </c>
      <c r="F64" s="46">
        <f t="shared" si="4"/>
        <v>-24.172289874353851</v>
      </c>
      <c r="M64" s="32"/>
      <c r="N64" s="32"/>
      <c r="O64" s="33"/>
    </row>
    <row r="65" spans="1:15">
      <c r="A65" s="44">
        <f>IF(A64="","",IF(A64="","",IF(A64+1&gt;'[1]Parameter Sheet'!$E$6,"",A64+1)))</f>
        <v>64</v>
      </c>
      <c r="B65" s="45">
        <f>VLOOKUP('[1]Parameter Sheet'!$E$5+($A65-1),'[1]Index Data'!$B$3:$D$302,2,FALSE)</f>
        <v>3281.8798830000001</v>
      </c>
      <c r="C65" s="45">
        <f>VLOOKUP('[1]Parameter Sheet'!$E$5+($A65-1),'[1]Index Data'!$B$3:$D$302,3,FALSE)</f>
        <v>3730.5316992720295</v>
      </c>
      <c r="E65" s="46">
        <f t="shared" si="3"/>
        <v>1.9125558025551528</v>
      </c>
      <c r="F65" s="46">
        <f t="shared" si="4"/>
        <v>35.527581191254704</v>
      </c>
      <c r="M65" s="32"/>
      <c r="N65" s="32"/>
      <c r="O65" s="33"/>
    </row>
    <row r="66" spans="1:15">
      <c r="A66" s="44">
        <f>IF(A65="","",IF(A65="","",IF(A65+1&gt;'[1]Parameter Sheet'!$E$6,"",A65+1)))</f>
        <v>65</v>
      </c>
      <c r="B66" s="45">
        <f>VLOOKUP('[1]Parameter Sheet'!$E$5+($A66-1),'[1]Index Data'!$B$3:$D$302,2,FALSE)</f>
        <v>3371.26001</v>
      </c>
      <c r="C66" s="45">
        <f>VLOOKUP('[1]Parameter Sheet'!$E$5+($A66-1),'[1]Index Data'!$B$3:$D$302,3,FALSE)</f>
        <v>3233.304364213684</v>
      </c>
      <c r="E66" s="46">
        <f t="shared" si="3"/>
        <v>2.7234429712977981</v>
      </c>
      <c r="F66" s="46">
        <f t="shared" si="4"/>
        <v>-13.32859160948488</v>
      </c>
      <c r="M66" s="32"/>
      <c r="N66" s="32"/>
      <c r="O66" s="33"/>
    </row>
    <row r="67" spans="1:15">
      <c r="A67" s="44">
        <f>IF(A66="","",IF(A66="","",IF(A66+1&gt;'[1]Parameter Sheet'!$E$6,"",A66+1)))</f>
        <v>66</v>
      </c>
      <c r="B67" s="45">
        <f>VLOOKUP('[1]Parameter Sheet'!$E$5+($A67-1),'[1]Index Data'!$B$3:$D$302,2,FALSE)</f>
        <v>3262.51001</v>
      </c>
      <c r="C67" s="45">
        <f>VLOOKUP('[1]Parameter Sheet'!$E$5+($A67-1),'[1]Index Data'!$B$3:$D$302,3,FALSE)</f>
        <v>3776.7595950019163</v>
      </c>
      <c r="E67" s="46">
        <f t="shared" ref="E67:E98" si="5">100*((B67-B66)/B66)</f>
        <v>-3.2257968734959723</v>
      </c>
      <c r="F67" s="46">
        <f t="shared" ref="F67:F98" si="6">100*((C67-C66)/C66)</f>
        <v>16.808044327753741</v>
      </c>
      <c r="M67" s="32"/>
      <c r="N67" s="32"/>
      <c r="O67" s="33"/>
    </row>
    <row r="68" spans="1:15">
      <c r="A68" s="44">
        <f>IF(A67="","",IF(A67="","",IF(A67+1&gt;'[1]Parameter Sheet'!$E$6,"",A67+1)))</f>
        <v>67</v>
      </c>
      <c r="B68" s="45">
        <f>VLOOKUP('[1]Parameter Sheet'!$E$5+($A68-1),'[1]Index Data'!$B$3:$D$302,2,FALSE)</f>
        <v>3189.4099120000001</v>
      </c>
      <c r="C68" s="45">
        <f>VLOOKUP('[1]Parameter Sheet'!$E$5+($A68-1),'[1]Index Data'!$B$3:$D$302,3,FALSE)</f>
        <v>3714.2763528789983</v>
      </c>
      <c r="E68" s="46">
        <f t="shared" si="5"/>
        <v>-2.2406091560160419</v>
      </c>
      <c r="F68" s="46">
        <f t="shared" si="6"/>
        <v>-1.654414069818132</v>
      </c>
      <c r="M68" s="32"/>
      <c r="N68" s="32"/>
      <c r="O68" s="33"/>
    </row>
    <row r="69" spans="1:15">
      <c r="A69" s="44">
        <f>IF(A68="","",IF(A68="","",IF(A68+1&gt;'[1]Parameter Sheet'!$E$6,"",A68+1)))</f>
        <v>68</v>
      </c>
      <c r="B69" s="45">
        <f>VLOOKUP('[1]Parameter Sheet'!$E$5+($A69-1),'[1]Index Data'!$B$3:$D$302,2,FALSE)</f>
        <v>3178.5900879999999</v>
      </c>
      <c r="C69" s="45">
        <f>VLOOKUP('[1]Parameter Sheet'!$E$5+($A69-1),'[1]Index Data'!$B$3:$D$302,3,FALSE)</f>
        <v>3092.8008739187239</v>
      </c>
      <c r="E69" s="46">
        <f t="shared" si="5"/>
        <v>-0.33924218894821545</v>
      </c>
      <c r="F69" s="46">
        <f t="shared" si="6"/>
        <v>-16.732074297017725</v>
      </c>
      <c r="M69" s="32"/>
      <c r="N69" s="32"/>
      <c r="O69" s="33"/>
    </row>
    <row r="70" spans="1:15">
      <c r="A70" s="44">
        <f>IF(A69="","",IF(A69="","",IF(A69+1&gt;'[1]Parameter Sheet'!$E$6,"",A69+1)))</f>
        <v>69</v>
      </c>
      <c r="B70" s="45">
        <f>VLOOKUP('[1]Parameter Sheet'!$E$5+($A70-1),'[1]Index Data'!$B$3:$D$302,2,FALSE)</f>
        <v>3225.8999020000001</v>
      </c>
      <c r="C70" s="45">
        <f>VLOOKUP('[1]Parameter Sheet'!$E$5+($A70-1),'[1]Index Data'!$B$3:$D$302,3,FALSE)</f>
        <v>2875.1318287188228</v>
      </c>
      <c r="E70" s="46">
        <f t="shared" si="5"/>
        <v>1.4883899052792926</v>
      </c>
      <c r="F70" s="46">
        <f t="shared" si="6"/>
        <v>-7.0379262705039345</v>
      </c>
      <c r="M70" s="32"/>
      <c r="N70" s="32"/>
      <c r="O70" s="33"/>
    </row>
    <row r="71" spans="1:15">
      <c r="A71" s="44">
        <f>IF(A70="","",IF(A70="","",IF(A70+1&gt;'[1]Parameter Sheet'!$E$6,"",A70+1)))</f>
        <v>70</v>
      </c>
      <c r="B71" s="45">
        <f>VLOOKUP('[1]Parameter Sheet'!$E$5+($A71-1),'[1]Index Data'!$B$3:$D$302,2,FALSE)</f>
        <v>3224.6999510000001</v>
      </c>
      <c r="C71" s="45">
        <f>VLOOKUP('[1]Parameter Sheet'!$E$5+($A71-1),'[1]Index Data'!$B$3:$D$302,3,FALSE)</f>
        <v>3339.6421057757907</v>
      </c>
      <c r="E71" s="46">
        <f t="shared" si="5"/>
        <v>-3.7197403405360076E-2</v>
      </c>
      <c r="F71" s="46">
        <f t="shared" si="6"/>
        <v>16.156138387016384</v>
      </c>
      <c r="M71" s="32"/>
      <c r="N71" s="32"/>
      <c r="O71" s="33"/>
    </row>
    <row r="72" spans="1:15">
      <c r="A72" s="44">
        <f>IF(A71="","",IF(A71="","",IF(A71+1&gt;'[1]Parameter Sheet'!$E$6,"",A71+1)))</f>
        <v>71</v>
      </c>
      <c r="B72" s="45">
        <f>VLOOKUP('[1]Parameter Sheet'!$E$5+($A72-1),'[1]Index Data'!$B$3:$D$302,2,FALSE)</f>
        <v>3270.5500489999999</v>
      </c>
      <c r="C72" s="45">
        <f>VLOOKUP('[1]Parameter Sheet'!$E$5+($A72-1),'[1]Index Data'!$B$3:$D$302,3,FALSE)</f>
        <v>3148.4237894162911</v>
      </c>
      <c r="E72" s="46">
        <f t="shared" si="5"/>
        <v>1.4218407509753421</v>
      </c>
      <c r="F72" s="46">
        <f t="shared" si="6"/>
        <v>-5.7257128249998521</v>
      </c>
      <c r="M72" s="32"/>
      <c r="N72" s="32"/>
      <c r="O72" s="33"/>
    </row>
    <row r="73" spans="1:15">
      <c r="A73" s="44">
        <f>IF(A72="","",IF(A72="","",IF(A72+1&gt;'[1]Parameter Sheet'!$E$6,"",A72+1)))</f>
        <v>72</v>
      </c>
      <c r="B73" s="45">
        <f>VLOOKUP('[1]Parameter Sheet'!$E$5+($A73-1),'[1]Index Data'!$B$3:$D$302,2,FALSE)</f>
        <v>3273.26001</v>
      </c>
      <c r="C73" s="45">
        <f>VLOOKUP('[1]Parameter Sheet'!$E$5+($A73-1),'[1]Index Data'!$B$3:$D$302,3,FALSE)</f>
        <v>3264.4561934404019</v>
      </c>
      <c r="E73" s="46">
        <f t="shared" si="5"/>
        <v>8.2859487223826953E-2</v>
      </c>
      <c r="F73" s="46">
        <f t="shared" si="6"/>
        <v>3.6854125043192751</v>
      </c>
      <c r="M73" s="32"/>
      <c r="N73" s="32"/>
      <c r="O73" s="33"/>
    </row>
    <row r="74" spans="1:15">
      <c r="A74" s="44">
        <f>IF(A73="","",IF(A73="","",IF(A73+1&gt;'[1]Parameter Sheet'!$E$6,"",A73+1)))</f>
        <v>73</v>
      </c>
      <c r="B74" s="45">
        <f>VLOOKUP('[1]Parameter Sheet'!$E$5+($A74-1),'[1]Index Data'!$B$3:$D$302,2,FALSE)</f>
        <v>3294.6298830000001</v>
      </c>
      <c r="C74" s="45">
        <f>VLOOKUP('[1]Parameter Sheet'!$E$5+($A74-1),'[1]Index Data'!$B$3:$D$302,3,FALSE)</f>
        <v>3263.1898696822063</v>
      </c>
      <c r="E74" s="46">
        <f t="shared" si="5"/>
        <v>0.65286206823515069</v>
      </c>
      <c r="F74" s="46">
        <f t="shared" si="6"/>
        <v>-3.8791262101788682E-2</v>
      </c>
      <c r="M74" s="32"/>
      <c r="N74" s="32"/>
      <c r="O74" s="33"/>
    </row>
    <row r="75" spans="1:15">
      <c r="A75" s="44">
        <f>IF(A74="","",IF(A74="","",IF(A74+1&gt;'[1]Parameter Sheet'!$E$6,"",A74+1)))</f>
        <v>74</v>
      </c>
      <c r="B75" s="45">
        <f>VLOOKUP('[1]Parameter Sheet'!$E$5+($A75-1),'[1]Index Data'!$B$3:$D$302,2,FALSE)</f>
        <v>3243.830078</v>
      </c>
      <c r="C75" s="45">
        <f>VLOOKUP('[1]Parameter Sheet'!$E$5+($A75-1),'[1]Index Data'!$B$3:$D$302,3,FALSE)</f>
        <v>3481.1002623884569</v>
      </c>
      <c r="E75" s="46">
        <f t="shared" si="5"/>
        <v>-1.5418971721868555</v>
      </c>
      <c r="F75" s="46">
        <f t="shared" si="6"/>
        <v>6.677833696740187</v>
      </c>
      <c r="M75" s="32"/>
      <c r="N75" s="32"/>
      <c r="O75" s="33"/>
    </row>
    <row r="76" spans="1:15">
      <c r="A76" s="44">
        <f>IF(A75="","",IF(A75="","",IF(A75+1&gt;'[1]Parameter Sheet'!$E$6,"",A75+1)))</f>
        <v>75</v>
      </c>
      <c r="B76" s="45">
        <f>VLOOKUP('[1]Parameter Sheet'!$E$5+($A76-1),'[1]Index Data'!$B$3:$D$302,2,FALSE)</f>
        <v>3153.1499020000001</v>
      </c>
      <c r="C76" s="45">
        <f>VLOOKUP('[1]Parameter Sheet'!$E$5+($A76-1),'[1]Index Data'!$B$3:$D$302,3,FALSE)</f>
        <v>2950.6104175748815</v>
      </c>
      <c r="E76" s="46">
        <f t="shared" si="5"/>
        <v>-2.795466279661269</v>
      </c>
      <c r="F76" s="46">
        <f t="shared" si="6"/>
        <v>-15.239142938376474</v>
      </c>
      <c r="M76" s="32"/>
      <c r="N76" s="32"/>
      <c r="O76" s="33"/>
    </row>
    <row r="77" spans="1:15">
      <c r="A77" s="44">
        <f>IF(A76="","",IF(A76="","",IF(A76+1&gt;'[1]Parameter Sheet'!$E$6,"",A76+1)))</f>
        <v>76</v>
      </c>
      <c r="B77" s="45">
        <f>VLOOKUP('[1]Parameter Sheet'!$E$5+($A77-1),'[1]Index Data'!$B$3:$D$302,2,FALSE)</f>
        <v>3188.5200199999999</v>
      </c>
      <c r="C77" s="45">
        <f>VLOOKUP('[1]Parameter Sheet'!$E$5+($A77-1),'[1]Index Data'!$B$3:$D$302,3,FALSE)</f>
        <v>2685.8354684498599</v>
      </c>
      <c r="E77" s="46">
        <f t="shared" si="5"/>
        <v>1.1217391846028328</v>
      </c>
      <c r="F77" s="46">
        <f t="shared" si="6"/>
        <v>-8.9735651832559142</v>
      </c>
      <c r="M77" s="32"/>
      <c r="N77" s="32"/>
      <c r="O77" s="33"/>
    </row>
    <row r="78" spans="1:15">
      <c r="A78" s="44">
        <f>IF(A77="","",IF(A77="","",IF(A77+1&gt;'[1]Parameter Sheet'!$E$6,"",A77+1)))</f>
        <v>77</v>
      </c>
      <c r="B78" s="45">
        <f>VLOOKUP('[1]Parameter Sheet'!$E$5+($A78-1),'[1]Index Data'!$B$3:$D$302,2,FALSE)</f>
        <v>3320.209961</v>
      </c>
      <c r="C78" s="45">
        <f>VLOOKUP('[1]Parameter Sheet'!$E$5+($A78-1),'[1]Index Data'!$B$3:$D$302,3,FALSE)</f>
        <v>3657.9709205325125</v>
      </c>
      <c r="E78" s="46">
        <f t="shared" si="5"/>
        <v>4.1301274627091749</v>
      </c>
      <c r="F78" s="46">
        <f t="shared" si="6"/>
        <v>36.194899631872246</v>
      </c>
      <c r="M78" s="32"/>
      <c r="N78" s="32"/>
      <c r="O78" s="33"/>
    </row>
    <row r="79" spans="1:15">
      <c r="A79" s="44">
        <f>IF(A78="","",IF(A78="","",IF(A78+1&gt;'[1]Parameter Sheet'!$E$6,"",A78+1)))</f>
        <v>78</v>
      </c>
      <c r="B79" s="45">
        <f>VLOOKUP('[1]Parameter Sheet'!$E$5+($A79-1),'[1]Index Data'!$B$3:$D$302,2,FALSE)</f>
        <v>3302.73999</v>
      </c>
      <c r="C79" s="45">
        <f>VLOOKUP('[1]Parameter Sheet'!$E$5+($A79-1),'[1]Index Data'!$B$3:$D$302,3,FALSE)</f>
        <v>3454.6825095394734</v>
      </c>
      <c r="E79" s="46">
        <f t="shared" si="5"/>
        <v>-0.52617067008431839</v>
      </c>
      <c r="F79" s="46">
        <f t="shared" si="6"/>
        <v>-5.5574091595961974</v>
      </c>
      <c r="M79" s="32"/>
      <c r="N79" s="32"/>
      <c r="O79" s="33"/>
    </row>
    <row r="80" spans="1:15">
      <c r="A80" s="44">
        <f>IF(A79="","",IF(A79="","",IF(A79+1&gt;'[1]Parameter Sheet'!$E$6,"",A79+1)))</f>
        <v>79</v>
      </c>
      <c r="B80" s="45">
        <f>VLOOKUP('[1]Parameter Sheet'!$E$5+($A80-1),'[1]Index Data'!$B$3:$D$302,2,FALSE)</f>
        <v>3333.860107</v>
      </c>
      <c r="C80" s="45">
        <f>VLOOKUP('[1]Parameter Sheet'!$E$5+($A80-1),'[1]Index Data'!$B$3:$D$302,3,FALSE)</f>
        <v>3752.233871177124</v>
      </c>
      <c r="E80" s="46">
        <f t="shared" si="5"/>
        <v>0.94225149706683198</v>
      </c>
      <c r="F80" s="46">
        <f t="shared" si="6"/>
        <v>8.6129871794590969</v>
      </c>
      <c r="M80" s="32"/>
      <c r="N80" s="32"/>
      <c r="O80" s="33"/>
    </row>
    <row r="81" spans="1:15">
      <c r="A81" s="44">
        <f>IF(A80="","",IF(A80="","",IF(A80+1&gt;'[1]Parameter Sheet'!$E$6,"",A80+1)))</f>
        <v>80</v>
      </c>
      <c r="B81" s="45">
        <f>VLOOKUP('[1]Parameter Sheet'!$E$5+($A81-1),'[1]Index Data'!$B$3:$D$302,2,FALSE)</f>
        <v>3311.3999020000001</v>
      </c>
      <c r="C81" s="45">
        <f>VLOOKUP('[1]Parameter Sheet'!$E$5+($A81-1),'[1]Index Data'!$B$3:$D$302,3,FALSE)</f>
        <v>3592.3937323045657</v>
      </c>
      <c r="E81" s="46">
        <f t="shared" si="5"/>
        <v>-0.67369968382419176</v>
      </c>
      <c r="F81" s="46">
        <f t="shared" si="6"/>
        <v>-4.2598661053719029</v>
      </c>
      <c r="M81" s="32"/>
      <c r="N81" s="32"/>
      <c r="O81" s="33"/>
    </row>
    <row r="82" spans="1:15">
      <c r="A82" s="44">
        <f>IF(A81="","",IF(A81="","",IF(A81+1&gt;'[1]Parameter Sheet'!$E$6,"",A81+1)))</f>
        <v>81</v>
      </c>
      <c r="B82" s="45">
        <f>VLOOKUP('[1]Parameter Sheet'!$E$5+($A82-1),'[1]Index Data'!$B$3:$D$302,2,FALSE)</f>
        <v>3301.8798830000001</v>
      </c>
      <c r="C82" s="45">
        <f>VLOOKUP('[1]Parameter Sheet'!$E$5+($A82-1),'[1]Index Data'!$B$3:$D$302,3,FALSE)</f>
        <v>3277.9254585095914</v>
      </c>
      <c r="E82" s="46">
        <f t="shared" si="5"/>
        <v>-0.28749227763913993</v>
      </c>
      <c r="F82" s="46">
        <f t="shared" si="6"/>
        <v>-8.7537251545430941</v>
      </c>
      <c r="M82" s="32"/>
      <c r="N82" s="32"/>
      <c r="O82" s="33"/>
    </row>
    <row r="83" spans="1:15">
      <c r="A83" s="44">
        <f>IF(A82="","",IF(A82="","",IF(A82+1&gt;'[1]Parameter Sheet'!$E$6,"",A82+1)))</f>
        <v>82</v>
      </c>
      <c r="B83" s="45">
        <f>VLOOKUP('[1]Parameter Sheet'!$E$5+($A83-1),'[1]Index Data'!$B$3:$D$302,2,FALSE)</f>
        <v>3354.419922</v>
      </c>
      <c r="C83" s="45">
        <f>VLOOKUP('[1]Parameter Sheet'!$E$5+($A83-1),'[1]Index Data'!$B$3:$D$302,3,FALSE)</f>
        <v>3892.8507260196643</v>
      </c>
      <c r="E83" s="46">
        <f t="shared" si="5"/>
        <v>1.5912159394563894</v>
      </c>
      <c r="F83" s="46">
        <f t="shared" si="6"/>
        <v>18.759586674361636</v>
      </c>
      <c r="M83" s="32"/>
      <c r="N83" s="32"/>
      <c r="O83" s="33"/>
    </row>
    <row r="84" spans="1:15">
      <c r="A84" s="44">
        <f>IF(A83="","",IF(A83="","",IF(A83+1&gt;'[1]Parameter Sheet'!$E$6,"",A83+1)))</f>
        <v>83</v>
      </c>
      <c r="B84" s="45">
        <f>VLOOKUP('[1]Parameter Sheet'!$E$5+($A84-1),'[1]Index Data'!$B$3:$D$302,2,FALSE)</f>
        <v>3396.1298830000001</v>
      </c>
      <c r="C84" s="45">
        <f>VLOOKUP('[1]Parameter Sheet'!$E$5+($A84-1),'[1]Index Data'!$B$3:$D$302,3,FALSE)</f>
        <v>3153.36230382237</v>
      </c>
      <c r="E84" s="46">
        <f t="shared" si="5"/>
        <v>1.243432902554769</v>
      </c>
      <c r="F84" s="46">
        <f t="shared" si="6"/>
        <v>-18.996064176172546</v>
      </c>
      <c r="M84" s="32"/>
      <c r="N84" s="32"/>
      <c r="O84" s="33"/>
    </row>
    <row r="85" spans="1:15">
      <c r="A85" s="44">
        <f>IF(A84="","",IF(A84="","",IF(A84+1&gt;'[1]Parameter Sheet'!$E$6,"",A84+1)))</f>
        <v>84</v>
      </c>
      <c r="B85" s="45">
        <f>VLOOKUP('[1]Parameter Sheet'!$E$5+($A85-1),'[1]Index Data'!$B$3:$D$302,2,FALSE)</f>
        <v>3437.3000489999999</v>
      </c>
      <c r="C85" s="45">
        <f>VLOOKUP('[1]Parameter Sheet'!$E$5+($A85-1),'[1]Index Data'!$B$3:$D$302,3,FALSE)</f>
        <v>3398.9974910949982</v>
      </c>
      <c r="E85" s="46">
        <f t="shared" si="5"/>
        <v>1.2122671222347912</v>
      </c>
      <c r="F85" s="46">
        <f t="shared" si="6"/>
        <v>7.7896278196412689</v>
      </c>
      <c r="M85" s="32"/>
      <c r="N85" s="32"/>
      <c r="O85" s="33"/>
    </row>
    <row r="86" spans="1:15">
      <c r="A86" s="44">
        <f>IF(A85="","",IF(A85="","",IF(A85+1&gt;'[1]Parameter Sheet'!$E$6,"",A85+1)))</f>
        <v>85</v>
      </c>
      <c r="B86" s="45">
        <f>VLOOKUP('[1]Parameter Sheet'!$E$5+($A86-1),'[1]Index Data'!$B$3:$D$302,2,FALSE)</f>
        <v>3363.669922</v>
      </c>
      <c r="C86" s="45">
        <f>VLOOKUP('[1]Parameter Sheet'!$E$5+($A86-1),'[1]Index Data'!$B$3:$D$302,3,FALSE)</f>
        <v>2562.8843909995821</v>
      </c>
      <c r="E86" s="46">
        <f t="shared" si="5"/>
        <v>-2.1420919311778102</v>
      </c>
      <c r="F86" s="46">
        <f t="shared" si="6"/>
        <v>-24.598814864851796</v>
      </c>
      <c r="M86" s="32"/>
      <c r="N86" s="32"/>
      <c r="O86" s="33"/>
    </row>
    <row r="87" spans="1:15">
      <c r="A87" s="44">
        <f>IF(A86="","",IF(A86="","",IF(A86+1&gt;'[1]Parameter Sheet'!$E$6,"",A86+1)))</f>
        <v>86</v>
      </c>
      <c r="B87" s="45">
        <f>VLOOKUP('[1]Parameter Sheet'!$E$5+($A87-1),'[1]Index Data'!$B$3:$D$302,2,FALSE)</f>
        <v>3412.5</v>
      </c>
      <c r="C87" s="45">
        <f>VLOOKUP('[1]Parameter Sheet'!$E$5+($A87-1),'[1]Index Data'!$B$3:$D$302,3,FALSE)</f>
        <v>2852.4301998011442</v>
      </c>
      <c r="E87" s="46">
        <f t="shared" si="5"/>
        <v>1.4516905383797631</v>
      </c>
      <c r="F87" s="46">
        <f t="shared" si="6"/>
        <v>11.297653917531285</v>
      </c>
      <c r="M87" s="32"/>
      <c r="N87" s="32"/>
      <c r="O87" s="33"/>
    </row>
    <row r="88" spans="1:15">
      <c r="A88" s="44">
        <f>IF(A87="","",IF(A87="","",IF(A87+1&gt;'[1]Parameter Sheet'!$E$6,"",A87+1)))</f>
        <v>87</v>
      </c>
      <c r="B88" s="45">
        <f>VLOOKUP('[1]Parameter Sheet'!$E$5+($A88-1),'[1]Index Data'!$B$3:$D$302,2,FALSE)</f>
        <v>3442.459961</v>
      </c>
      <c r="C88" s="45">
        <f>VLOOKUP('[1]Parameter Sheet'!$E$5+($A88-1),'[1]Index Data'!$B$3:$D$302,3,FALSE)</f>
        <v>3146.6565013897734</v>
      </c>
      <c r="E88" s="46">
        <f t="shared" si="5"/>
        <v>0.87794757509157573</v>
      </c>
      <c r="F88" s="46">
        <f t="shared" si="6"/>
        <v>10.314934318432789</v>
      </c>
      <c r="M88" s="32"/>
      <c r="N88" s="32"/>
      <c r="O88" s="33"/>
    </row>
    <row r="89" spans="1:15">
      <c r="A89" s="44">
        <f>IF(A88="","",IF(A88="","",IF(A88+1&gt;'[1]Parameter Sheet'!$E$6,"",A88+1)))</f>
        <v>88</v>
      </c>
      <c r="B89" s="45">
        <f>VLOOKUP('[1]Parameter Sheet'!$E$5+($A89-1),'[1]Index Data'!$B$3:$D$302,2,FALSE)</f>
        <v>3531.75</v>
      </c>
      <c r="C89" s="45">
        <f>VLOOKUP('[1]Parameter Sheet'!$E$5+($A89-1),'[1]Index Data'!$B$3:$D$302,3,FALSE)</f>
        <v>3303.6197631440195</v>
      </c>
      <c r="E89" s="46">
        <f t="shared" si="5"/>
        <v>2.5937858395326732</v>
      </c>
      <c r="F89" s="46">
        <f t="shared" si="6"/>
        <v>4.9882553651763599</v>
      </c>
      <c r="M89" s="32"/>
      <c r="N89" s="32"/>
      <c r="O89" s="33"/>
    </row>
    <row r="90" spans="1:15">
      <c r="A90" s="44">
        <f>IF(A89="","",IF(A89="","",IF(A89+1&gt;'[1]Parameter Sheet'!$E$6,"",A89+1)))</f>
        <v>89</v>
      </c>
      <c r="B90" s="45">
        <f>VLOOKUP('[1]Parameter Sheet'!$E$5+($A90-1),'[1]Index Data'!$B$3:$D$302,2,FALSE)</f>
        <v>3509.98999</v>
      </c>
      <c r="C90" s="45">
        <f>VLOOKUP('[1]Parameter Sheet'!$E$5+($A90-1),'[1]Index Data'!$B$3:$D$302,3,FALSE)</f>
        <v>2991.5267381193103</v>
      </c>
      <c r="E90" s="46">
        <f t="shared" si="5"/>
        <v>-0.61612543356692762</v>
      </c>
      <c r="F90" s="46">
        <f t="shared" si="6"/>
        <v>-9.4470019978235538</v>
      </c>
      <c r="M90" s="32"/>
      <c r="N90" s="32"/>
      <c r="O90" s="33"/>
    </row>
    <row r="91" spans="1:15">
      <c r="A91" s="44">
        <f>IF(A90="","",IF(A90="","",IF(A90+1&gt;'[1]Parameter Sheet'!$E$6,"",A90+1)))</f>
        <v>90</v>
      </c>
      <c r="B91" s="45">
        <f>VLOOKUP('[1]Parameter Sheet'!$E$5+($A91-1),'[1]Index Data'!$B$3:$D$302,2,FALSE)</f>
        <v>3589.76001</v>
      </c>
      <c r="C91" s="45">
        <f>VLOOKUP('[1]Parameter Sheet'!$E$5+($A91-1),'[1]Index Data'!$B$3:$D$302,3,FALSE)</f>
        <v>3674.0582797242232</v>
      </c>
      <c r="E91" s="46">
        <f t="shared" si="5"/>
        <v>2.2726566237301413</v>
      </c>
      <c r="F91" s="46">
        <f t="shared" si="6"/>
        <v>22.815491932858389</v>
      </c>
      <c r="M91" s="32"/>
      <c r="N91" s="32"/>
      <c r="O91" s="33"/>
    </row>
    <row r="92" spans="1:15">
      <c r="A92" s="44">
        <f>IF(A91="","",IF(A91="","",IF(A91+1&gt;'[1]Parameter Sheet'!$E$6,"",A91+1)))</f>
        <v>91</v>
      </c>
      <c r="B92" s="45">
        <f>VLOOKUP('[1]Parameter Sheet'!$E$5+($A92-1),'[1]Index Data'!$B$3:$D$302,2,FALSE)</f>
        <v>3582.3701169999999</v>
      </c>
      <c r="C92" s="45">
        <f>VLOOKUP('[1]Parameter Sheet'!$E$5+($A92-1),'[1]Index Data'!$B$3:$D$302,3,FALSE)</f>
        <v>3624.8293204384559</v>
      </c>
      <c r="E92" s="46">
        <f t="shared" si="5"/>
        <v>-0.20586036335058594</v>
      </c>
      <c r="F92" s="46">
        <f t="shared" si="6"/>
        <v>-1.3399068696717165</v>
      </c>
      <c r="M92" s="32"/>
      <c r="N92" s="32"/>
      <c r="O92" s="33"/>
    </row>
    <row r="93" spans="1:15">
      <c r="A93" s="44">
        <f>IF(A92="","",IF(A92="","",IF(A92+1&gt;'[1]Parameter Sheet'!$E$6,"",A92+1)))</f>
        <v>92</v>
      </c>
      <c r="B93" s="45">
        <f>VLOOKUP('[1]Parameter Sheet'!$E$5+($A93-1),'[1]Index Data'!$B$3:$D$302,2,FALSE)</f>
        <v>3507.709961</v>
      </c>
      <c r="C93" s="45">
        <f>VLOOKUP('[1]Parameter Sheet'!$E$5+($A93-1),'[1]Index Data'!$B$3:$D$302,3,FALSE)</f>
        <v>2902.1939778864507</v>
      </c>
      <c r="E93" s="46">
        <f t="shared" si="5"/>
        <v>-2.0840994526417864</v>
      </c>
      <c r="F93" s="46">
        <f t="shared" si="6"/>
        <v>-19.935706723553974</v>
      </c>
      <c r="M93" s="32"/>
      <c r="N93" s="32"/>
      <c r="O93" s="33"/>
    </row>
    <row r="94" spans="1:15">
      <c r="A94" s="44">
        <f>IF(A93="","",IF(A93="","",IF(A93+1&gt;'[1]Parameter Sheet'!$E$6,"",A93+1)))</f>
        <v>93</v>
      </c>
      <c r="B94" s="45">
        <f>VLOOKUP('[1]Parameter Sheet'!$E$5+($A94-1),'[1]Index Data'!$B$3:$D$302,2,FALSE)</f>
        <v>3499.6899410000001</v>
      </c>
      <c r="C94" s="45">
        <f>VLOOKUP('[1]Parameter Sheet'!$E$5+($A94-1),'[1]Index Data'!$B$3:$D$302,3,FALSE)</f>
        <v>3313.2459650251481</v>
      </c>
      <c r="E94" s="46">
        <f t="shared" si="5"/>
        <v>-0.2286397703678309</v>
      </c>
      <c r="F94" s="46">
        <f t="shared" si="6"/>
        <v>14.163491147412884</v>
      </c>
      <c r="M94" s="32"/>
      <c r="N94" s="32"/>
      <c r="O94" s="33"/>
    </row>
    <row r="95" spans="1:15">
      <c r="A95" s="44">
        <f>IF(A94="","",IF(A94="","",IF(A94+1&gt;'[1]Parameter Sheet'!$E$6,"",A94+1)))</f>
        <v>94</v>
      </c>
      <c r="B95" s="45">
        <f>VLOOKUP('[1]Parameter Sheet'!$E$5+($A95-1),'[1]Index Data'!$B$3:$D$302,2,FALSE)</f>
        <v>3363.6298830000001</v>
      </c>
      <c r="C95" s="45">
        <f>VLOOKUP('[1]Parameter Sheet'!$E$5+($A95-1),'[1]Index Data'!$B$3:$D$302,3,FALSE)</f>
        <v>3009.3409341074471</v>
      </c>
      <c r="E95" s="46">
        <f t="shared" si="5"/>
        <v>-3.8877746398620183</v>
      </c>
      <c r="F95" s="46">
        <f t="shared" si="6"/>
        <v>-9.1724258967110597</v>
      </c>
      <c r="M95" s="32"/>
      <c r="N95" s="32"/>
      <c r="O95" s="33"/>
    </row>
    <row r="96" spans="1:15">
      <c r="A96" s="44">
        <f>IF(A95="","",IF(A95="","",IF(A95+1&gt;'[1]Parameter Sheet'!$E$6,"",A95+1)))</f>
        <v>95</v>
      </c>
      <c r="B96" s="45">
        <f>VLOOKUP('[1]Parameter Sheet'!$E$5+($A96-1),'[1]Index Data'!$B$3:$D$302,2,FALSE)</f>
        <v>3379.820068</v>
      </c>
      <c r="C96" s="45">
        <f>VLOOKUP('[1]Parameter Sheet'!$E$5+($A96-1),'[1]Index Data'!$B$3:$D$302,3,FALSE)</f>
        <v>3086.8556717090109</v>
      </c>
      <c r="E96" s="46">
        <f t="shared" si="5"/>
        <v>0.48133075169257344</v>
      </c>
      <c r="F96" s="46">
        <f t="shared" si="6"/>
        <v>2.575804446848236</v>
      </c>
      <c r="M96" s="32"/>
      <c r="N96" s="32"/>
      <c r="O96" s="33"/>
    </row>
    <row r="97" spans="1:15">
      <c r="A97" s="44">
        <f>IF(A96="","",IF(A96="","",IF(A96+1&gt;'[1]Parameter Sheet'!$E$6,"",A96+1)))</f>
        <v>96</v>
      </c>
      <c r="B97" s="45">
        <f>VLOOKUP('[1]Parameter Sheet'!$E$5+($A97-1),'[1]Index Data'!$B$3:$D$302,2,FALSE)</f>
        <v>3362.1201169999999</v>
      </c>
      <c r="C97" s="45">
        <f>VLOOKUP('[1]Parameter Sheet'!$E$5+($A97-1),'[1]Index Data'!$B$3:$D$302,3,FALSE)</f>
        <v>2994.4771765649753</v>
      </c>
      <c r="E97" s="46">
        <f t="shared" si="5"/>
        <v>-0.52369506789969311</v>
      </c>
      <c r="F97" s="46">
        <f t="shared" si="6"/>
        <v>-2.9926405691941906</v>
      </c>
      <c r="M97" s="32"/>
      <c r="N97" s="32"/>
      <c r="O97" s="33"/>
    </row>
    <row r="98" spans="1:15">
      <c r="A98" s="44">
        <f>IF(A97="","",IF(A97="","",IF(A97+1&gt;'[1]Parameter Sheet'!$E$6,"",A97+1)))</f>
        <v>97</v>
      </c>
      <c r="B98" s="45">
        <f>VLOOKUP('[1]Parameter Sheet'!$E$5+($A98-1),'[1]Index Data'!$B$3:$D$302,2,FALSE)</f>
        <v>3455.3999020000001</v>
      </c>
      <c r="C98" s="45">
        <f>VLOOKUP('[1]Parameter Sheet'!$E$5+($A98-1),'[1]Index Data'!$B$3:$D$302,3,FALSE)</f>
        <v>3524.1346352010328</v>
      </c>
      <c r="E98" s="46">
        <f t="shared" si="5"/>
        <v>2.774433445383063</v>
      </c>
      <c r="F98" s="46">
        <f t="shared" si="6"/>
        <v>17.687810839942291</v>
      </c>
      <c r="M98" s="32"/>
      <c r="N98" s="32"/>
      <c r="O98" s="33"/>
    </row>
    <row r="99" spans="1:15">
      <c r="A99" s="44">
        <f>IF(A98="","",IF(A98="","",IF(A98+1&gt;'[1]Parameter Sheet'!$E$6,"",A98+1)))</f>
        <v>98</v>
      </c>
      <c r="B99" s="45">
        <f>VLOOKUP('[1]Parameter Sheet'!$E$5+($A99-1),'[1]Index Data'!$B$3:$D$302,2,FALSE)</f>
        <v>3464.5</v>
      </c>
      <c r="C99" s="45">
        <f>VLOOKUP('[1]Parameter Sheet'!$E$5+($A99-1),'[1]Index Data'!$B$3:$D$302,3,FALSE)</f>
        <v>3137.5671951179684</v>
      </c>
      <c r="E99" s="46">
        <f t="shared" ref="E99:E127" si="7">100*((B99-B98)/B98)</f>
        <v>0.26335875030651917</v>
      </c>
      <c r="F99" s="46">
        <f t="shared" ref="F99:F127" si="8">100*((C99-C98)/C98)</f>
        <v>-10.969145055407704</v>
      </c>
      <c r="M99" s="32"/>
      <c r="N99" s="32"/>
      <c r="O99" s="33"/>
    </row>
    <row r="100" spans="1:15">
      <c r="A100" s="44">
        <f>IF(A99="","",IF(A99="","",IF(A99+1&gt;'[1]Parameter Sheet'!$E$6,"",A99+1)))</f>
        <v>99</v>
      </c>
      <c r="B100" s="45">
        <f>VLOOKUP('[1]Parameter Sheet'!$E$5+($A100-1),'[1]Index Data'!$B$3:$D$302,2,FALSE)</f>
        <v>3449.4499510000001</v>
      </c>
      <c r="C100" s="45">
        <f>VLOOKUP('[1]Parameter Sheet'!$E$5+($A100-1),'[1]Index Data'!$B$3:$D$302,3,FALSE)</f>
        <v>3139.6549611385594</v>
      </c>
      <c r="E100" s="46">
        <f t="shared" si="7"/>
        <v>-0.43440753355462386</v>
      </c>
      <c r="F100" s="46">
        <f t="shared" si="8"/>
        <v>6.6540918194185936E-2</v>
      </c>
      <c r="M100" s="32"/>
      <c r="N100" s="32"/>
      <c r="O100" s="33"/>
    </row>
    <row r="101" spans="1:15">
      <c r="A101" s="44">
        <f>IF(A100="","",IF(A100="","",IF(A100+1&gt;'[1]Parameter Sheet'!$E$6,"",A100+1)))</f>
        <v>100</v>
      </c>
      <c r="B101" s="45">
        <f>VLOOKUP('[1]Parameter Sheet'!$E$5+($A101-1),'[1]Index Data'!$B$3:$D$302,2,FALSE)</f>
        <v>3486.7700199999999</v>
      </c>
      <c r="C101" s="45">
        <f>VLOOKUP('[1]Parameter Sheet'!$E$5+($A101-1),'[1]Index Data'!$B$3:$D$302,3,FALSE)</f>
        <v>3573.908714805516</v>
      </c>
      <c r="E101" s="46">
        <f t="shared" si="7"/>
        <v>1.0819136247847498</v>
      </c>
      <c r="F101" s="46">
        <f t="shared" si="8"/>
        <v>13.831257225458923</v>
      </c>
      <c r="M101" s="32"/>
      <c r="N101" s="32"/>
      <c r="O101" s="33"/>
    </row>
    <row r="102" spans="1:15">
      <c r="A102" s="44">
        <f>IF(A101="","",IF(A101="","",IF(A101+1&gt;'[1]Parameter Sheet'!$E$6,"",A101+1)))</f>
        <v>101</v>
      </c>
      <c r="B102" s="45">
        <f>VLOOKUP('[1]Parameter Sheet'!$E$5+($A102-1),'[1]Index Data'!$B$3:$D$302,2,FALSE)</f>
        <v>3461.3500979999999</v>
      </c>
      <c r="C102" s="45">
        <f>VLOOKUP('[1]Parameter Sheet'!$E$5+($A102-1),'[1]Index Data'!$B$3:$D$302,3,FALSE)</f>
        <v>3540.9147759623033</v>
      </c>
      <c r="E102" s="46">
        <f t="shared" si="7"/>
        <v>-0.7290392499130196</v>
      </c>
      <c r="F102" s="46">
        <f t="shared" si="8"/>
        <v>-0.92318918797589022</v>
      </c>
      <c r="M102" s="32"/>
      <c r="N102" s="32"/>
      <c r="O102" s="33"/>
    </row>
    <row r="103" spans="1:15">
      <c r="A103" s="44">
        <f>IF(A102="","",IF(A102="","",IF(A102+1&gt;'[1]Parameter Sheet'!$E$6,"",A102+1)))</f>
        <v>102</v>
      </c>
      <c r="B103" s="45">
        <f>VLOOKUP('[1]Parameter Sheet'!$E$5+($A103-1),'[1]Index Data'!$B$3:$D$302,2,FALSE)</f>
        <v>3498.110107</v>
      </c>
      <c r="C103" s="45">
        <f>VLOOKUP('[1]Parameter Sheet'!$E$5+($A103-1),'[1]Index Data'!$B$3:$D$302,3,FALSE)</f>
        <v>3295.9548809802113</v>
      </c>
      <c r="E103" s="46">
        <f t="shared" si="7"/>
        <v>1.0620136062295564</v>
      </c>
      <c r="F103" s="46">
        <f t="shared" si="8"/>
        <v>-6.917983359696084</v>
      </c>
      <c r="O103" s="33"/>
    </row>
    <row r="104" spans="1:15">
      <c r="A104" s="44">
        <f>IF(A103="","",IF(A103="","",IF(A103+1&gt;'[1]Parameter Sheet'!$E$6,"",A103+1)))</f>
        <v>103</v>
      </c>
      <c r="B104" s="45">
        <f>VLOOKUP('[1]Parameter Sheet'!$E$5+($A104-1),'[1]Index Data'!$B$3:$D$302,2,FALSE)</f>
        <v>3392.6298830000001</v>
      </c>
      <c r="C104" s="45">
        <f>VLOOKUP('[1]Parameter Sheet'!$E$5+($A104-1),'[1]Index Data'!$B$3:$D$302,3,FALSE)</f>
        <v>3480.4081651030524</v>
      </c>
      <c r="E104" s="46">
        <f t="shared" si="7"/>
        <v>-3.0153488819270007</v>
      </c>
      <c r="F104" s="46">
        <f t="shared" si="8"/>
        <v>5.5963534327261479</v>
      </c>
      <c r="O104" s="33"/>
    </row>
    <row r="105" spans="1:15">
      <c r="A105" s="44">
        <f>IF(A104="","",IF(A104="","",IF(A104+1&gt;'[1]Parameter Sheet'!$E$6,"",A104+1)))</f>
        <v>104</v>
      </c>
      <c r="B105" s="45">
        <f>VLOOKUP('[1]Parameter Sheet'!$E$5+($A105-1),'[1]Index Data'!$B$3:$D$302,2,FALSE)</f>
        <v>3401.429932</v>
      </c>
      <c r="C105" s="45">
        <f>VLOOKUP('[1]Parameter Sheet'!$E$5+($A105-1),'[1]Index Data'!$B$3:$D$302,3,FALSE)</f>
        <v>3649.4021873428301</v>
      </c>
      <c r="E105" s="46">
        <f t="shared" si="7"/>
        <v>0.25938723950100706</v>
      </c>
      <c r="F105" s="46">
        <f t="shared" si="8"/>
        <v>4.8555805590340544</v>
      </c>
      <c r="O105" s="33"/>
    </row>
    <row r="106" spans="1:15">
      <c r="A106" s="44">
        <f>IF(A105="","",IF(A105="","",IF(A105+1&gt;'[1]Parameter Sheet'!$E$6,"",A105+1)))</f>
        <v>105</v>
      </c>
      <c r="B106" s="45">
        <f>VLOOKUP('[1]Parameter Sheet'!$E$5+($A106-1),'[1]Index Data'!$B$3:$D$302,2,FALSE)</f>
        <v>3406.4499510000001</v>
      </c>
      <c r="C106" s="45">
        <f>VLOOKUP('[1]Parameter Sheet'!$E$5+($A106-1),'[1]Index Data'!$B$3:$D$302,3,FALSE)</f>
        <v>3209.1084943664987</v>
      </c>
      <c r="E106" s="46">
        <f t="shared" si="7"/>
        <v>0.1475855478536445</v>
      </c>
      <c r="F106" s="46">
        <f t="shared" si="8"/>
        <v>-12.06481693093175</v>
      </c>
      <c r="O106" s="33"/>
    </row>
    <row r="107" spans="1:15">
      <c r="A107" s="44">
        <f>IF(A106="","",IF(A106="","",IF(A106+1&gt;'[1]Parameter Sheet'!$E$6,"",A106+1)))</f>
        <v>106</v>
      </c>
      <c r="B107" s="45">
        <f>VLOOKUP('[1]Parameter Sheet'!$E$5+($A107-1),'[1]Index Data'!$B$3:$D$302,2,FALSE)</f>
        <v>3438.929932</v>
      </c>
      <c r="C107" s="45">
        <f>VLOOKUP('[1]Parameter Sheet'!$E$5+($A107-1),'[1]Index Data'!$B$3:$D$302,3,FALSE)</f>
        <v>2964.5796667961108</v>
      </c>
      <c r="E107" s="46">
        <f t="shared" si="7"/>
        <v>0.95348475589565329</v>
      </c>
      <c r="F107" s="46">
        <f t="shared" si="8"/>
        <v>-7.6198367241136129</v>
      </c>
      <c r="O107" s="33"/>
    </row>
    <row r="108" spans="1:15">
      <c r="A108" s="44">
        <f>IF(A107="","",IF(A107="","",IF(A107+1&gt;'[1]Parameter Sheet'!$E$6,"",A107+1)))</f>
        <v>107</v>
      </c>
      <c r="B108" s="45">
        <f>VLOOKUP('[1]Parameter Sheet'!$E$5+($A108-1),'[1]Index Data'!$B$3:$D$302,2,FALSE)</f>
        <v>3410.929932</v>
      </c>
      <c r="C108" s="45">
        <f>VLOOKUP('[1]Parameter Sheet'!$E$5+($A108-1),'[1]Index Data'!$B$3:$D$302,3,FALSE)</f>
        <v>3078.5843271489653</v>
      </c>
      <c r="E108" s="46">
        <f t="shared" si="7"/>
        <v>-0.81420676063951869</v>
      </c>
      <c r="F108" s="46">
        <f t="shared" si="8"/>
        <v>3.8455590055389504</v>
      </c>
      <c r="O108" s="33"/>
    </row>
    <row r="109" spans="1:15">
      <c r="A109" s="44">
        <f>IF(A108="","",IF(A108="","",IF(A108+1&gt;'[1]Parameter Sheet'!$E$6,"",A108+1)))</f>
        <v>108</v>
      </c>
      <c r="B109" s="45">
        <f>VLOOKUP('[1]Parameter Sheet'!$E$5+($A109-1),'[1]Index Data'!$B$3:$D$302,2,FALSE)</f>
        <v>3407.780029</v>
      </c>
      <c r="C109" s="45">
        <f>VLOOKUP('[1]Parameter Sheet'!$E$5+($A109-1),'[1]Index Data'!$B$3:$D$302,3,FALSE)</f>
        <v>3584.6319962056964</v>
      </c>
      <c r="E109" s="46">
        <f t="shared" si="7"/>
        <v>-9.2347338197974888E-2</v>
      </c>
      <c r="F109" s="46">
        <f t="shared" si="8"/>
        <v>16.437674439971406</v>
      </c>
      <c r="O109" s="33"/>
    </row>
    <row r="110" spans="1:15">
      <c r="A110" s="44">
        <f>IF(A109="","",IF(A109="","",IF(A109+1&gt;'[1]Parameter Sheet'!$E$6,"",A109+1)))</f>
        <v>109</v>
      </c>
      <c r="B110" s="45">
        <f>VLOOKUP('[1]Parameter Sheet'!$E$5+($A110-1),'[1]Index Data'!$B$3:$D$302,2,FALSE)</f>
        <v>3451.4499510000001</v>
      </c>
      <c r="C110" s="45">
        <f>VLOOKUP('[1]Parameter Sheet'!$E$5+($A110-1),'[1]Index Data'!$B$3:$D$302,3,FALSE)</f>
        <v>2929.9233891976969</v>
      </c>
      <c r="E110" s="46">
        <f t="shared" si="7"/>
        <v>1.2814771384412043</v>
      </c>
      <c r="F110" s="46">
        <f t="shared" si="8"/>
        <v>-18.264318560482725</v>
      </c>
      <c r="O110" s="33"/>
    </row>
    <row r="111" spans="1:15">
      <c r="A111" s="44">
        <f>IF(A110="","",IF(A110="","",IF(A110+1&gt;'[1]Parameter Sheet'!$E$6,"",A110+1)))</f>
        <v>110</v>
      </c>
      <c r="B111" s="45">
        <f>VLOOKUP('[1]Parameter Sheet'!$E$5+($A111-1),'[1]Index Data'!$B$3:$D$302,2,FALSE)</f>
        <v>3412.280029</v>
      </c>
      <c r="C111" s="45">
        <f>VLOOKUP('[1]Parameter Sheet'!$E$5+($A111-1),'[1]Index Data'!$B$3:$D$302,3,FALSE)</f>
        <v>3504.3558061880885</v>
      </c>
      <c r="E111" s="46">
        <f t="shared" si="7"/>
        <v>-1.1348830942384436</v>
      </c>
      <c r="F111" s="46">
        <f t="shared" si="8"/>
        <v>19.605714576301221</v>
      </c>
      <c r="O111" s="33"/>
    </row>
    <row r="112" spans="1:15">
      <c r="A112" s="44">
        <f>IF(A111="","",IF(A111="","",IF(A111+1&gt;'[1]Parameter Sheet'!$E$6,"",A111+1)))</f>
        <v>111</v>
      </c>
      <c r="B112" s="45">
        <f>VLOOKUP('[1]Parameter Sheet'!$E$5+($A112-1),'[1]Index Data'!$B$3:$D$302,2,FALSE)</f>
        <v>3479.1999510000001</v>
      </c>
      <c r="C112" s="45">
        <f>VLOOKUP('[1]Parameter Sheet'!$E$5+($A112-1),'[1]Index Data'!$B$3:$D$302,3,FALSE)</f>
        <v>3333.3398524562776</v>
      </c>
      <c r="E112" s="46">
        <f t="shared" si="7"/>
        <v>1.9611497717440129</v>
      </c>
      <c r="F112" s="46">
        <f t="shared" si="8"/>
        <v>-4.8800967478766344</v>
      </c>
      <c r="O112" s="33"/>
    </row>
    <row r="113" spans="1:15">
      <c r="A113" s="44">
        <f>IF(A112="","",IF(A112="","",IF(A112+1&gt;'[1]Parameter Sheet'!$E$6,"",A112+1)))</f>
        <v>112</v>
      </c>
      <c r="B113" s="45">
        <f>VLOOKUP('[1]Parameter Sheet'!$E$5+($A113-1),'[1]Index Data'!$B$3:$D$302,2,FALSE)</f>
        <v>3429.030029</v>
      </c>
      <c r="C113" s="45">
        <f>VLOOKUP('[1]Parameter Sheet'!$E$5+($A113-1),'[1]Index Data'!$B$3:$D$302,3,FALSE)</f>
        <v>3573.6766442392527</v>
      </c>
      <c r="E113" s="46">
        <f t="shared" si="7"/>
        <v>-1.441995938910613</v>
      </c>
      <c r="F113" s="46">
        <f t="shared" si="8"/>
        <v>7.2100896524509865</v>
      </c>
      <c r="O113" s="33"/>
    </row>
    <row r="114" spans="1:15">
      <c r="A114" s="44">
        <f>IF(A113="","",IF(A113="","",IF(A113+1&gt;'[1]Parameter Sheet'!$E$6,"",A113+1)))</f>
        <v>113</v>
      </c>
      <c r="B114" s="45">
        <f>VLOOKUP('[1]Parameter Sheet'!$E$5+($A114-1),'[1]Index Data'!$B$3:$D$302,2,FALSE)</f>
        <v>3407.9399410000001</v>
      </c>
      <c r="C114" s="45">
        <f>VLOOKUP('[1]Parameter Sheet'!$E$5+($A114-1),'[1]Index Data'!$B$3:$D$302,3,FALSE)</f>
        <v>3471.8944959794972</v>
      </c>
      <c r="E114" s="46">
        <f t="shared" si="7"/>
        <v>-0.61504529915564421</v>
      </c>
      <c r="F114" s="46">
        <f t="shared" si="8"/>
        <v>-2.8481073804992354</v>
      </c>
      <c r="O114" s="33"/>
    </row>
    <row r="115" spans="1:15">
      <c r="A115" s="44">
        <f>IF(A114="","",IF(A114="","",IF(A114+1&gt;'[1]Parameter Sheet'!$E$6,"",A114+1)))</f>
        <v>114</v>
      </c>
      <c r="B115" s="45">
        <f>VLOOKUP('[1]Parameter Sheet'!$E$5+($A115-1),'[1]Index Data'!$B$3:$D$302,2,FALSE)</f>
        <v>3353.070068</v>
      </c>
      <c r="C115" s="45">
        <f>VLOOKUP('[1]Parameter Sheet'!$E$5+($A115-1),'[1]Index Data'!$B$3:$D$302,3,FALSE)</f>
        <v>2505.1919665669366</v>
      </c>
      <c r="E115" s="46">
        <f t="shared" si="7"/>
        <v>-1.6100598587397492</v>
      </c>
      <c r="F115" s="46">
        <f t="shared" si="8"/>
        <v>-27.843660875410119</v>
      </c>
      <c r="O115" s="33"/>
    </row>
    <row r="116" spans="1:15">
      <c r="A116" s="44">
        <f>IF(A115="","",IF(A115="","",IF(A115+1&gt;'[1]Parameter Sheet'!$E$6,"",A115+1)))</f>
        <v>115</v>
      </c>
      <c r="B116" s="45">
        <f>VLOOKUP('[1]Parameter Sheet'!$E$5+($A116-1),'[1]Index Data'!$B$3:$D$302,2,FALSE)</f>
        <v>3379.6201169999999</v>
      </c>
      <c r="C116" s="45">
        <f>VLOOKUP('[1]Parameter Sheet'!$E$5+($A116-1),'[1]Index Data'!$B$3:$D$302,3,FALSE)</f>
        <v>3789.7375636689371</v>
      </c>
      <c r="E116" s="46">
        <f t="shared" si="7"/>
        <v>0.79181312831426176</v>
      </c>
      <c r="F116" s="46">
        <f t="shared" si="8"/>
        <v>51.275335952091339</v>
      </c>
      <c r="O116" s="33"/>
    </row>
    <row r="117" spans="1:15">
      <c r="A117" s="44">
        <f>IF(A116="","",IF(A116="","",IF(A116+1&gt;'[1]Parameter Sheet'!$E$6,"",A116+1)))</f>
        <v>116</v>
      </c>
      <c r="B117" s="45">
        <f>VLOOKUP('[1]Parameter Sheet'!$E$5+($A117-1),'[1]Index Data'!$B$3:$D$302,2,FALSE)</f>
        <v>3423.0600589999999</v>
      </c>
      <c r="C117" s="45">
        <f>VLOOKUP('[1]Parameter Sheet'!$E$5+($A117-1),'[1]Index Data'!$B$3:$D$302,3,FALSE)</f>
        <v>3646.2789366681</v>
      </c>
      <c r="E117" s="46">
        <f t="shared" si="7"/>
        <v>1.2853498469100271</v>
      </c>
      <c r="F117" s="46">
        <f t="shared" si="8"/>
        <v>-3.7854501687961575</v>
      </c>
      <c r="O117" s="33"/>
    </row>
    <row r="118" spans="1:15">
      <c r="A118" s="44">
        <f>IF(A117="","",IF(A117="","",IF(A117+1&gt;'[1]Parameter Sheet'!$E$6,"",A117+1)))</f>
        <v>117</v>
      </c>
      <c r="B118" s="45">
        <f>VLOOKUP('[1]Parameter Sheet'!$E$5+($A118-1),'[1]Index Data'!$B$3:$D$302,2,FALSE)</f>
        <v>3417.139893</v>
      </c>
      <c r="C118" s="45">
        <f>VLOOKUP('[1]Parameter Sheet'!$E$5+($A118-1),'[1]Index Data'!$B$3:$D$302,3,FALSE)</f>
        <v>3096.0887037802495</v>
      </c>
      <c r="E118" s="46">
        <f t="shared" si="7"/>
        <v>-0.17294952171331102</v>
      </c>
      <c r="F118" s="46">
        <f t="shared" si="8"/>
        <v>-15.089087874078109</v>
      </c>
      <c r="O118" s="33"/>
    </row>
    <row r="119" spans="1:15">
      <c r="A119" s="44">
        <f>IF(A118="","",IF(A118="","",IF(A118+1&gt;'[1]Parameter Sheet'!$E$6,"",A118+1)))</f>
        <v>118</v>
      </c>
      <c r="B119" s="45">
        <f>VLOOKUP('[1]Parameter Sheet'!$E$5+($A119-1),'[1]Index Data'!$B$3:$D$302,2,FALSE)</f>
        <v>3476.2299800000001</v>
      </c>
      <c r="C119" s="45">
        <f>VLOOKUP('[1]Parameter Sheet'!$E$5+($A119-1),'[1]Index Data'!$B$3:$D$302,3,FALSE)</f>
        <v>3765.863380007343</v>
      </c>
      <c r="E119" s="46">
        <f t="shared" si="7"/>
        <v>1.7292264540016606</v>
      </c>
      <c r="F119" s="46">
        <f t="shared" si="8"/>
        <v>21.632929166703619</v>
      </c>
      <c r="O119" s="33"/>
    </row>
    <row r="120" spans="1:15">
      <c r="A120" s="44">
        <f>IF(A119="","",IF(A119="","",IF(A119+1&gt;'[1]Parameter Sheet'!$E$6,"",A119+1)))</f>
        <v>119</v>
      </c>
      <c r="B120" s="45">
        <f>VLOOKUP('[1]Parameter Sheet'!$E$5+($A120-1),'[1]Index Data'!$B$3:$D$302,2,FALSE)</f>
        <v>3454</v>
      </c>
      <c r="C120" s="45">
        <f>VLOOKUP('[1]Parameter Sheet'!$E$5+($A120-1),'[1]Index Data'!$B$3:$D$302,3,FALSE)</f>
        <v>3220.4837640195074</v>
      </c>
      <c r="E120" s="46">
        <f t="shared" si="7"/>
        <v>-0.63948530816134519</v>
      </c>
      <c r="F120" s="46">
        <f t="shared" si="8"/>
        <v>-14.482193349955574</v>
      </c>
      <c r="O120" s="33"/>
    </row>
    <row r="121" spans="1:15">
      <c r="A121" s="44">
        <f>IF(A120="","",IF(A120="","",IF(A120+1&gt;'[1]Parameter Sheet'!$E$6,"",A120+1)))</f>
        <v>120</v>
      </c>
      <c r="B121" s="45">
        <f>VLOOKUP('[1]Parameter Sheet'!$E$5+($A121-1),'[1]Index Data'!$B$3:$D$302,2,FALSE)</f>
        <v>3472.73999</v>
      </c>
      <c r="C121" s="45">
        <f>VLOOKUP('[1]Parameter Sheet'!$E$5+($A121-1),'[1]Index Data'!$B$3:$D$302,3,FALSE)</f>
        <v>3192.7965430573681</v>
      </c>
      <c r="E121" s="46">
        <f t="shared" si="7"/>
        <v>0.54255906195715209</v>
      </c>
      <c r="F121" s="46">
        <f t="shared" si="8"/>
        <v>-0.85972242032304569</v>
      </c>
      <c r="O121" s="33"/>
    </row>
    <row r="122" spans="1:15">
      <c r="A122" s="44">
        <f>IF(A121="","",IF(A121="","",IF(A121+1&gt;'[1]Parameter Sheet'!$E$6,"",A121+1)))</f>
        <v>121</v>
      </c>
      <c r="B122" s="45">
        <f>VLOOKUP('[1]Parameter Sheet'!$E$5+($A122-1),'[1]Index Data'!$B$3:$D$302,2,FALSE)</f>
        <v>3461.01001</v>
      </c>
      <c r="C122" s="45">
        <f>VLOOKUP('[1]Parameter Sheet'!$E$5+($A122-1),'[1]Index Data'!$B$3:$D$302,3,FALSE)</f>
        <v>2891.5618073771448</v>
      </c>
      <c r="E122" s="46">
        <f t="shared" si="7"/>
        <v>-0.33777305625463966</v>
      </c>
      <c r="F122" s="46">
        <f t="shared" si="8"/>
        <v>-9.4348240364782558</v>
      </c>
      <c r="O122" s="33"/>
    </row>
    <row r="123" spans="1:15">
      <c r="A123" s="44">
        <f>IF(A122="","",IF(A122="","",IF(A122+1&gt;'[1]Parameter Sheet'!$E$6,"",A122+1)))</f>
        <v>122</v>
      </c>
      <c r="B123" s="45">
        <f>VLOOKUP('[1]Parameter Sheet'!$E$5+($A123-1),'[1]Index Data'!$B$3:$D$302,2,FALSE)</f>
        <v>3468.8500979999999</v>
      </c>
      <c r="C123" s="45">
        <f>VLOOKUP('[1]Parameter Sheet'!$E$5+($A123-1),'[1]Index Data'!$B$3:$D$302,3,FALSE)</f>
        <v>3292.9008387837684</v>
      </c>
      <c r="E123" s="46">
        <f t="shared" si="7"/>
        <v>0.22652601342808376</v>
      </c>
      <c r="F123" s="46">
        <f t="shared" si="8"/>
        <v>13.879662899914532</v>
      </c>
      <c r="O123" s="33"/>
    </row>
    <row r="124" spans="1:15">
      <c r="A124" s="44">
        <f>IF(A123="","",IF(A123="","",IF(A123+1&gt;'[1]Parameter Sheet'!$E$6,"",A123+1)))</f>
        <v>123</v>
      </c>
      <c r="B124" s="45">
        <f>VLOOKUP('[1]Parameter Sheet'!$E$5+($A124-1),'[1]Index Data'!$B$3:$D$302,2,FALSE)</f>
        <v>3439.23999</v>
      </c>
      <c r="C124" s="45">
        <f>VLOOKUP('[1]Parameter Sheet'!$E$5+($A124-1),'[1]Index Data'!$B$3:$D$302,3,FALSE)</f>
        <v>3608.8389997434438</v>
      </c>
      <c r="E124" s="46">
        <f t="shared" si="7"/>
        <v>-0.85360010272775566</v>
      </c>
      <c r="F124" s="46">
        <f t="shared" si="8"/>
        <v>9.5945239904754303</v>
      </c>
      <c r="O124" s="33"/>
    </row>
    <row r="125" spans="1:15">
      <c r="A125" s="44">
        <f>IF(A124="","",IF(A124="","",IF(A124+1&gt;'[1]Parameter Sheet'!$E$6,"",A124+1)))</f>
        <v>124</v>
      </c>
      <c r="B125" s="45">
        <f>VLOOKUP('[1]Parameter Sheet'!$E$5+($A125-1),'[1]Index Data'!$B$3:$D$302,2,FALSE)</f>
        <v>3441.5500489999999</v>
      </c>
      <c r="C125" s="45">
        <f>VLOOKUP('[1]Parameter Sheet'!$E$5+($A125-1),'[1]Index Data'!$B$3:$D$302,3,FALSE)</f>
        <v>3724.7909336012654</v>
      </c>
      <c r="E125" s="46">
        <f t="shared" si="7"/>
        <v>6.7167717481672745E-2</v>
      </c>
      <c r="F125" s="46">
        <f t="shared" si="8"/>
        <v>3.212998248635218</v>
      </c>
      <c r="O125" s="33"/>
    </row>
    <row r="126" spans="1:15">
      <c r="A126" s="44">
        <f>IF(A125="","",IF(A125="","",IF(A125+1&gt;'[1]Parameter Sheet'!$E$6,"",A125+1)))</f>
        <v>125</v>
      </c>
      <c r="B126" s="45">
        <f>IFERROR(VLOOKUP('[1]Parameter Sheet'!$E$5+($A126-1),'[1]Index Data'!$B$3:$D$302,2,FALSE),"")</f>
        <v>3394.8500979999999</v>
      </c>
      <c r="C126" s="45">
        <f>IFERROR(VLOOKUP('[1]Parameter Sheet'!$E$5+($A126-1),'[1]Index Data'!$B$3:$D$302,3,FALSE),"")</f>
        <v>3445.9217871468845</v>
      </c>
      <c r="E126" s="46">
        <f t="shared" si="7"/>
        <v>-1.3569452814893543</v>
      </c>
      <c r="F126" s="46">
        <f t="shared" si="8"/>
        <v>-7.4868402395073446</v>
      </c>
      <c r="O126" s="33"/>
    </row>
    <row r="127" spans="1:15">
      <c r="A127" s="44">
        <f>IF(A126="","",IF(A126="","",IF(A126+1&gt;'[1]Parameter Sheet'!$E$6,"",A126+1)))</f>
        <v>126</v>
      </c>
      <c r="B127" s="45">
        <f>IFERROR(VLOOKUP('[1]Parameter Sheet'!$E$5+($A127-1),'[1]Index Data'!$B$3:$D$302,2,FALSE),"")</f>
        <v>3382.75</v>
      </c>
      <c r="C127" s="45">
        <f>IFERROR(VLOOKUP('[1]Parameter Sheet'!$E$5+($A127-1),'[1]Index Data'!$B$3:$D$302,3,FALSE),"")</f>
        <v>3552.8561373690445</v>
      </c>
      <c r="E127" s="46">
        <f t="shared" si="7"/>
        <v>-0.35642510422266926</v>
      </c>
      <c r="F127" s="46">
        <f t="shared" si="8"/>
        <v>3.1032146643902294</v>
      </c>
      <c r="O127" s="33"/>
    </row>
    <row r="128" spans="1:15">
      <c r="A128" s="5" t="str">
        <f>IF(A127="","",IF(A127="","",IF(A127+1&gt;'[1]Parameter Sheet'!$E$6,"",A127+1)))</f>
        <v/>
      </c>
      <c r="B128" s="37" t="str">
        <f>IFERROR(VLOOKUP('[1]Parameter Sheet'!$E$5+($A128-1),'[1]Index Data'!$B$3:$D$302,2,FALSE),"")</f>
        <v/>
      </c>
      <c r="C128" s="37" t="str">
        <f>IFERROR(VLOOKUP('[1]Parameter Sheet'!$E$5+($A128-1),'[1]Index Data'!$B$3:$D$302,3,FALSE),"")</f>
        <v/>
      </c>
      <c r="D128" s="50" t="s">
        <v>52</v>
      </c>
      <c r="E128" s="46">
        <f>AVERAGE(E3:E127)</f>
        <v>-0.1374000997099814</v>
      </c>
      <c r="F128" s="46">
        <f>AVERAGE(F3:F127)</f>
        <v>1.0451554708863953</v>
      </c>
      <c r="H128" s="42"/>
      <c r="I128" s="42"/>
      <c r="O128" s="33"/>
    </row>
    <row r="129" spans="1:15">
      <c r="A129" s="5" t="str">
        <f>IF(A128="","",IF(A128="","",IF(A128+1&gt;'[1]Parameter Sheet'!$E$6,"",A128+1)))</f>
        <v/>
      </c>
      <c r="B129" s="37" t="str">
        <f>IFERROR(VLOOKUP('[1]Parameter Sheet'!$E$5+($A129-1),'[1]Index Data'!$B$3:$D$302,2,FALSE),"")</f>
        <v/>
      </c>
      <c r="C129" s="37" t="str">
        <f>IFERROR(VLOOKUP('[1]Parameter Sheet'!$E$5+($A129-1),'[1]Index Data'!$B$3:$D$302,3,FALSE),"")</f>
        <v/>
      </c>
      <c r="D129" s="50" t="s">
        <v>53</v>
      </c>
      <c r="E129" s="46">
        <f>STDEV(E3:E127)</f>
        <v>2.3127642763512046</v>
      </c>
      <c r="F129" s="46">
        <f>STDEV(F3:F127)</f>
        <v>13.828569700147133</v>
      </c>
      <c r="H129" s="42"/>
      <c r="I129" s="42"/>
      <c r="O129" s="33"/>
    </row>
    <row r="130" spans="1:15">
      <c r="A130" s="5" t="str">
        <f>IF(A129="","",IF(A129="","",IF(A129+1&gt;'[1]Parameter Sheet'!$E$6,"",A129+1)))</f>
        <v/>
      </c>
      <c r="B130" s="37" t="str">
        <f>IFERROR(VLOOKUP('[1]Parameter Sheet'!$E$5+($A130-1),'[1]Index Data'!$B$3:$D$302,2,FALSE),"")</f>
        <v/>
      </c>
      <c r="C130" s="37" t="str">
        <f>IFERROR(VLOOKUP('[1]Parameter Sheet'!$E$5+($A130-1),'[1]Index Data'!$B$3:$D$302,3,FALSE),"")</f>
        <v/>
      </c>
      <c r="D130" s="50" t="s">
        <v>28</v>
      </c>
      <c r="E130" s="47" cm="1">
        <f t="array" ref="E130">_xlfn.COVARIANCE.P((E3:E127)/100,(F3:F127)/100)</f>
        <v>2.7313729891435091E-4</v>
      </c>
      <c r="F130" s="89" t="s">
        <v>50</v>
      </c>
      <c r="H130" s="71"/>
      <c r="O130" s="33"/>
    </row>
    <row r="131" spans="1:15">
      <c r="A131" s="5" t="str">
        <f>IF(A130="","",IF(A130="","",IF(A130+1&gt;'[1]Parameter Sheet'!$E$6,"",A130+1)))</f>
        <v/>
      </c>
      <c r="B131" s="37" t="str">
        <f>IFERROR(VLOOKUP('[1]Parameter Sheet'!$E$5+($A131-1),'[1]Index Data'!$B$3:$D$302,2,FALSE),"")</f>
        <v/>
      </c>
      <c r="C131" s="37" t="str">
        <f>IFERROR(VLOOKUP('[1]Parameter Sheet'!$E$5+($A131-1),'[1]Index Data'!$B$3:$D$302,3,FALSE),"")</f>
        <v/>
      </c>
      <c r="D131" s="34"/>
      <c r="E131" s="40"/>
      <c r="O131" s="33"/>
    </row>
    <row r="132" spans="1:15">
      <c r="A132" s="5" t="str">
        <f>IF(A131="","",IF(A131="","",IF(A131+1&gt;'[1]Parameter Sheet'!$E$6,"",A131+1)))</f>
        <v/>
      </c>
      <c r="B132" s="37" t="str">
        <f>IFERROR(VLOOKUP('[1]Parameter Sheet'!$E$5+($A132-1),'[1]Index Data'!$B$3:$D$302,2,FALSE),"")</f>
        <v/>
      </c>
      <c r="C132" s="37" t="str">
        <f>IFERROR(VLOOKUP('[1]Parameter Sheet'!$E$5+($A132-1),'[1]Index Data'!$B$3:$D$302,3,FALSE),"")</f>
        <v/>
      </c>
      <c r="D132" s="34"/>
      <c r="E132" s="72"/>
      <c r="O132" s="33"/>
    </row>
    <row r="133" spans="1:15">
      <c r="A133" s="5" t="str">
        <f>IF(A132="","",IF(A132="","",IF(A132+1&gt;'[1]Parameter Sheet'!$E$6,"",A132+1)))</f>
        <v/>
      </c>
      <c r="B133" s="37" t="str">
        <f>IFERROR(VLOOKUP('[1]Parameter Sheet'!$E$5+($A133-1),'[1]Index Data'!$B$3:$D$302,2,FALSE),"")</f>
        <v/>
      </c>
      <c r="C133" s="37" t="str">
        <f>IFERROR(VLOOKUP('[1]Parameter Sheet'!$E$5+($A133-1),'[1]Index Data'!$B$3:$D$302,3,FALSE),"")</f>
        <v/>
      </c>
      <c r="D133" s="34"/>
      <c r="E133" s="40"/>
      <c r="F133" s="40"/>
      <c r="O133" s="33"/>
    </row>
    <row r="134" spans="1:15">
      <c r="A134" s="5" t="str">
        <f>IF(A133="","",IF(A133="","",IF(A133+1&gt;'[1]Parameter Sheet'!$E$6,"",A133+1)))</f>
        <v/>
      </c>
      <c r="B134" s="37" t="str">
        <f>IFERROR(VLOOKUP('[1]Parameter Sheet'!$E$5+($A134-1),'[1]Index Data'!$B$3:$D$302,2,FALSE),"")</f>
        <v/>
      </c>
      <c r="C134" s="37" t="str">
        <f>IFERROR(VLOOKUP('[1]Parameter Sheet'!$E$5+($A134-1),'[1]Index Data'!$B$3:$D$302,3,FALSE),"")</f>
        <v/>
      </c>
      <c r="D134" s="34"/>
      <c r="E134" s="40"/>
      <c r="F134" s="40"/>
      <c r="O134" s="33"/>
    </row>
    <row r="135" spans="1:15">
      <c r="A135" s="5" t="str">
        <f>IF(A134="","",IF(A134="","",IF(A134+1&gt;'[1]Parameter Sheet'!$E$6,"",A134+1)))</f>
        <v/>
      </c>
      <c r="B135" s="37" t="str">
        <f>IFERROR(VLOOKUP('[1]Parameter Sheet'!$E$5+($A135-1),'[1]Index Data'!$B$3:$D$302,2,FALSE),"")</f>
        <v/>
      </c>
      <c r="C135" s="37" t="str">
        <f>IFERROR(VLOOKUP('[1]Parameter Sheet'!$E$5+($A135-1),'[1]Index Data'!$B$3:$D$302,3,FALSE),"")</f>
        <v/>
      </c>
      <c r="D135" s="34"/>
      <c r="E135" s="34"/>
      <c r="O135" s="33"/>
    </row>
    <row r="136" spans="1:15">
      <c r="A136" s="5" t="str">
        <f>IF(A135="","",IF(A135="","",IF(A135+1&gt;'[1]Parameter Sheet'!$E$6,"",A135+1)))</f>
        <v/>
      </c>
      <c r="B136" s="37" t="str">
        <f>IFERROR(VLOOKUP('[1]Parameter Sheet'!$E$5+($A136-1),'[1]Index Data'!$B$3:$D$302,2,FALSE),"")</f>
        <v/>
      </c>
      <c r="C136" s="37" t="str">
        <f>IFERROR(VLOOKUP('[1]Parameter Sheet'!$E$5+($A136-1),'[1]Index Data'!$B$3:$D$302,3,FALSE),"")</f>
        <v/>
      </c>
      <c r="D136" s="34"/>
      <c r="E136" s="90"/>
      <c r="O136" s="33"/>
    </row>
    <row r="137" spans="1:15">
      <c r="A137" s="5" t="str">
        <f>IF(A136="","",IF(A136="","",IF(A136+1&gt;'[1]Parameter Sheet'!$E$6,"",A136+1)))</f>
        <v/>
      </c>
      <c r="B137" s="37" t="str">
        <f>IFERROR(VLOOKUP('[1]Parameter Sheet'!$E$5+($A137-1),'[1]Index Data'!$B$3:$D$302,2,FALSE),"")</f>
        <v/>
      </c>
      <c r="C137" s="37" t="str">
        <f>IFERROR(VLOOKUP('[1]Parameter Sheet'!$E$5+($A137-1),'[1]Index Data'!$B$3:$D$302,3,FALSE),"")</f>
        <v/>
      </c>
      <c r="D137" s="34"/>
      <c r="E137" s="90"/>
      <c r="O137" s="33"/>
    </row>
    <row r="138" spans="1:15">
      <c r="A138" s="5" t="str">
        <f>IF(A137="","",IF(A137="","",IF(A137+1&gt;'[1]Parameter Sheet'!$E$6,"",A137+1)))</f>
        <v/>
      </c>
      <c r="B138" s="37" t="str">
        <f>IFERROR(VLOOKUP('[1]Parameter Sheet'!$E$5+($A138-1),'[1]Index Data'!$B$3:$D$302,2,FALSE),"")</f>
        <v/>
      </c>
      <c r="C138" s="37" t="str">
        <f>IFERROR(VLOOKUP('[1]Parameter Sheet'!$E$5+($A138-1),'[1]Index Data'!$B$3:$D$302,3,FALSE),"")</f>
        <v/>
      </c>
      <c r="E138" s="90"/>
      <c r="O138" s="33"/>
    </row>
    <row r="139" spans="1:15">
      <c r="A139" s="5" t="str">
        <f>IF(A138="","",IF(A138="","",IF(A138+1&gt;'[1]Parameter Sheet'!$E$6,"",A138+1)))</f>
        <v/>
      </c>
      <c r="B139" s="37" t="str">
        <f>IFERROR(VLOOKUP('[1]Parameter Sheet'!$E$5+($A139-1),'[1]Index Data'!$B$3:$D$302,2,FALSE),"")</f>
        <v/>
      </c>
      <c r="C139" s="37" t="str">
        <f>IFERROR(VLOOKUP('[1]Parameter Sheet'!$E$5+($A139-1),'[1]Index Data'!$B$3:$D$302,3,FALSE),"")</f>
        <v/>
      </c>
      <c r="E139" s="90"/>
      <c r="F139" s="73"/>
      <c r="O139" s="33"/>
    </row>
    <row r="140" spans="1:15">
      <c r="A140" s="5" t="str">
        <f>IF(A139="","",IF(A139="","",IF(A139+1&gt;'[1]Parameter Sheet'!$E$6,"",A139+1)))</f>
        <v/>
      </c>
      <c r="B140" s="37" t="str">
        <f>IFERROR(VLOOKUP('[1]Parameter Sheet'!$E$5+($A140-1),'[1]Index Data'!$B$3:$D$302,2,FALSE),"")</f>
        <v/>
      </c>
      <c r="C140" s="37" t="str">
        <f>IFERROR(VLOOKUP('[1]Parameter Sheet'!$E$5+($A140-1),'[1]Index Data'!$B$3:$D$302,3,FALSE),"")</f>
        <v/>
      </c>
      <c r="E140" s="90"/>
      <c r="F140" s="73"/>
      <c r="O140" s="33"/>
    </row>
    <row r="141" spans="1:15">
      <c r="A141" s="5" t="str">
        <f>IF(A140="","",IF(A140="","",IF(A140+1&gt;'[1]Parameter Sheet'!$E$6,"",A140+1)))</f>
        <v/>
      </c>
      <c r="B141" s="37" t="str">
        <f>IFERROR(VLOOKUP('[1]Parameter Sheet'!$E$5+($A141-1),'[1]Index Data'!$B$3:$D$302,2,FALSE),"")</f>
        <v/>
      </c>
      <c r="C141" s="37" t="str">
        <f>IFERROR(VLOOKUP('[1]Parameter Sheet'!$E$5+($A141-1),'[1]Index Data'!$B$3:$D$302,3,FALSE),"")</f>
        <v/>
      </c>
      <c r="E141" s="40"/>
      <c r="F141" s="73"/>
      <c r="O141" s="33"/>
    </row>
    <row r="142" spans="1:15">
      <c r="A142" s="5" t="str">
        <f>IF(A141="","",IF(A141="","",IF(A141+1&gt;'[1]Parameter Sheet'!$E$6,"",A141+1)))</f>
        <v/>
      </c>
      <c r="B142" s="37" t="str">
        <f>IFERROR(VLOOKUP('[1]Parameter Sheet'!$E$5+($A142-1),'[1]Index Data'!$B$3:$D$302,2,FALSE),"")</f>
        <v/>
      </c>
      <c r="C142" s="37" t="str">
        <f>IFERROR(VLOOKUP('[1]Parameter Sheet'!$E$5+($A142-1),'[1]Index Data'!$B$3:$D$302,3,FALSE),"")</f>
        <v/>
      </c>
      <c r="E142" s="40"/>
      <c r="F142" s="73"/>
      <c r="O142" s="33"/>
    </row>
    <row r="143" spans="1:15">
      <c r="A143" s="5" t="str">
        <f>IF(A142="","",IF(A142="","",IF(A142+1&gt;'[1]Parameter Sheet'!$E$6,"",A142+1)))</f>
        <v/>
      </c>
      <c r="B143" s="37" t="str">
        <f>IFERROR(VLOOKUP('[1]Parameter Sheet'!$E$5+($A143-1),'[1]Index Data'!$B$3:$D$302,2,FALSE),"")</f>
        <v/>
      </c>
      <c r="C143" s="37" t="str">
        <f>IFERROR(VLOOKUP('[1]Parameter Sheet'!$E$5+($A143-1),'[1]Index Data'!$B$3:$D$302,3,FALSE),"")</f>
        <v/>
      </c>
      <c r="E143" s="90"/>
      <c r="F143" s="73"/>
      <c r="O143" s="33"/>
    </row>
    <row r="144" spans="1:15">
      <c r="A144" s="5" t="str">
        <f>IF(A143="","",IF(A143="","",IF(A143+1&gt;'[1]Parameter Sheet'!$E$6,"",A143+1)))</f>
        <v/>
      </c>
      <c r="B144" s="37" t="str">
        <f>IFERROR(VLOOKUP('[1]Parameter Sheet'!$E$5+($A144-1),'[1]Index Data'!$B$3:$D$302,2,FALSE),"")</f>
        <v/>
      </c>
      <c r="C144" s="37" t="str">
        <f>IFERROR(VLOOKUP('[1]Parameter Sheet'!$E$5+($A144-1),'[1]Index Data'!$B$3:$D$302,3,FALSE),"")</f>
        <v/>
      </c>
      <c r="E144" s="40"/>
      <c r="F144" s="73"/>
      <c r="O144" s="33"/>
    </row>
    <row r="145" spans="1:15">
      <c r="A145" s="5" t="str">
        <f>IF(A144="","",IF(A144="","",IF(A144+1&gt;'[1]Parameter Sheet'!$E$6,"",A144+1)))</f>
        <v/>
      </c>
      <c r="B145" s="37" t="str">
        <f>IFERROR(VLOOKUP('[1]Parameter Sheet'!$E$5+($A145-1),'[1]Index Data'!$B$3:$D$302,2,FALSE),"")</f>
        <v/>
      </c>
      <c r="C145" s="37" t="str">
        <f>IFERROR(VLOOKUP('[1]Parameter Sheet'!$E$5+($A145-1),'[1]Index Data'!$B$3:$D$302,3,FALSE),"")</f>
        <v/>
      </c>
      <c r="E145" s="90"/>
      <c r="F145" s="73"/>
      <c r="O145" s="33"/>
    </row>
    <row r="146" spans="1:15">
      <c r="A146" s="5" t="str">
        <f>IF(A145="","",IF(A145="","",IF(A145+1&gt;'[1]Parameter Sheet'!$E$6,"",A145+1)))</f>
        <v/>
      </c>
      <c r="B146" s="37" t="str">
        <f>IFERROR(VLOOKUP('[1]Parameter Sheet'!$E$5+($A146-1),'[1]Index Data'!$B$3:$D$302,2,FALSE),"")</f>
        <v/>
      </c>
      <c r="C146" s="37" t="str">
        <f>IFERROR(VLOOKUP('[1]Parameter Sheet'!$E$5+($A146-1),'[1]Index Data'!$B$3:$D$302,3,FALSE),"")</f>
        <v/>
      </c>
      <c r="E146" s="40"/>
      <c r="F146" s="9"/>
      <c r="O146" s="33"/>
    </row>
    <row r="147" spans="1:15">
      <c r="A147" s="5" t="str">
        <f>IF(A146="","",IF(A146="","",IF(A146+1&gt;'[1]Parameter Sheet'!$E$6,"",A146+1)))</f>
        <v/>
      </c>
      <c r="B147" s="37" t="str">
        <f>IFERROR(VLOOKUP('[1]Parameter Sheet'!$E$5+($A147-1),'[1]Index Data'!$B$3:$D$302,2,FALSE),"")</f>
        <v/>
      </c>
      <c r="C147" s="37" t="str">
        <f>IFERROR(VLOOKUP('[1]Parameter Sheet'!$E$5+($A147-1),'[1]Index Data'!$B$3:$D$302,3,FALSE),"")</f>
        <v/>
      </c>
      <c r="E147" s="40"/>
      <c r="F147" s="9"/>
      <c r="O147" s="33"/>
    </row>
    <row r="148" spans="1:15">
      <c r="A148" s="5" t="str">
        <f>IF(A147="","",IF(A147="","",IF(A147+1&gt;'[1]Parameter Sheet'!$E$6,"",A147+1)))</f>
        <v/>
      </c>
      <c r="B148" s="37" t="str">
        <f>IFERROR(VLOOKUP('[1]Parameter Sheet'!$E$5+($A148-1),'[1]Index Data'!$B$3:$D$302,2,FALSE),"")</f>
        <v/>
      </c>
      <c r="C148" s="37" t="str">
        <f>IFERROR(VLOOKUP('[1]Parameter Sheet'!$E$5+($A148-1),'[1]Index Data'!$B$3:$D$302,3,FALSE),"")</f>
        <v/>
      </c>
      <c r="E148" s="40"/>
      <c r="F148" s="9"/>
      <c r="O148" s="33"/>
    </row>
    <row r="149" spans="1:15">
      <c r="A149" s="5" t="str">
        <f>IF(A148="","",IF(A148="","",IF(A148+1&gt;'[1]Parameter Sheet'!$E$6,"",A148+1)))</f>
        <v/>
      </c>
      <c r="B149" s="37" t="str">
        <f>IFERROR(VLOOKUP('[1]Parameter Sheet'!$E$5+($A149-1),'[1]Index Data'!$B$3:$D$302,2,FALSE),"")</f>
        <v/>
      </c>
      <c r="C149" s="37" t="str">
        <f>IFERROR(VLOOKUP('[1]Parameter Sheet'!$E$5+($A149-1),'[1]Index Data'!$B$3:$D$302,3,FALSE),"")</f>
        <v/>
      </c>
      <c r="D149" s="9"/>
      <c r="O149" s="33"/>
    </row>
    <row r="150" spans="1:15">
      <c r="A150" s="5" t="str">
        <f>IF(A149="","",IF(A149="","",IF(A149+1&gt;'[1]Parameter Sheet'!$E$6,"",A149+1)))</f>
        <v/>
      </c>
      <c r="B150" s="37" t="str">
        <f>IFERROR(VLOOKUP('[1]Parameter Sheet'!$E$5+($A150-1),'[1]Index Data'!$B$3:$D$302,2,FALSE),"")</f>
        <v/>
      </c>
      <c r="C150" s="37" t="str">
        <f>IFERROR(VLOOKUP('[1]Parameter Sheet'!$E$5+($A150-1),'[1]Index Data'!$B$3:$D$302,3,FALSE),"")</f>
        <v/>
      </c>
      <c r="D150" s="9"/>
      <c r="O150" s="33"/>
    </row>
    <row r="151" spans="1:15">
      <c r="A151" s="5" t="str">
        <f>IF(A150="","",IF(A150="","",IF(A150+1&gt;'[1]Parameter Sheet'!$E$6,"",A150+1)))</f>
        <v/>
      </c>
      <c r="B151" s="37" t="str">
        <f>IFERROR(VLOOKUP('[1]Parameter Sheet'!$E$5+($A151-1),'[1]Index Data'!$B$3:$D$302,2,FALSE),"")</f>
        <v/>
      </c>
      <c r="C151" s="37" t="str">
        <f>IFERROR(VLOOKUP('[1]Parameter Sheet'!$E$5+($A151-1),'[1]Index Data'!$B$3:$D$302,3,FALSE),"")</f>
        <v/>
      </c>
      <c r="D151" s="9"/>
      <c r="O151" s="33"/>
    </row>
    <row r="152" spans="1:15">
      <c r="A152" s="5" t="str">
        <f>IF(A151="","",IF(A151="","",IF(A151+1&gt;'[1]Parameter Sheet'!$E$6,"",A151+1)))</f>
        <v/>
      </c>
      <c r="B152" s="37" t="str">
        <f>IFERROR(VLOOKUP('[1]Parameter Sheet'!$E$5+($A152-1),'[1]Index Data'!$B$3:$D$302,2,FALSE),"")</f>
        <v/>
      </c>
      <c r="C152" s="37" t="str">
        <f>IFERROR(VLOOKUP('[1]Parameter Sheet'!$E$5+($A152-1),'[1]Index Data'!$B$3:$D$302,3,FALSE),"")</f>
        <v/>
      </c>
      <c r="D152" s="9"/>
      <c r="O152" s="33"/>
    </row>
    <row r="153" spans="1:15">
      <c r="A153" s="5" t="str">
        <f>IF(A152="","",IF(A152="","",IF(A152+1&gt;'[1]Parameter Sheet'!$E$6,"",A152+1)))</f>
        <v/>
      </c>
      <c r="B153" s="37" t="str">
        <f>IFERROR(VLOOKUP('[1]Parameter Sheet'!$E$5+($A153-1),'[1]Index Data'!$B$3:$D$302,2,FALSE),"")</f>
        <v/>
      </c>
      <c r="C153" s="37" t="str">
        <f>IFERROR(VLOOKUP('[1]Parameter Sheet'!$E$5+($A153-1),'[1]Index Data'!$B$3:$D$302,3,FALSE),"")</f>
        <v/>
      </c>
      <c r="O153" s="33"/>
    </row>
    <row r="154" spans="1:15">
      <c r="A154" s="5" t="str">
        <f>IF(A153="","",IF(A153="","",IF(A153+1&gt;'[1]Parameter Sheet'!$E$6,"",A153+1)))</f>
        <v/>
      </c>
      <c r="B154" s="37" t="str">
        <f>IFERROR(VLOOKUP('[1]Parameter Sheet'!$E$5+($A154-1),'[1]Index Data'!$B$3:$D$302,2,FALSE),"")</f>
        <v/>
      </c>
      <c r="C154" s="37" t="str">
        <f>IFERROR(VLOOKUP('[1]Parameter Sheet'!$E$5+($A154-1),'[1]Index Data'!$B$3:$D$302,3,FALSE),"")</f>
        <v/>
      </c>
      <c r="O154" s="33"/>
    </row>
    <row r="155" spans="1:15">
      <c r="A155" s="5" t="str">
        <f>IF(A154="","",IF(A154="","",IF(A154+1&gt;'[1]Parameter Sheet'!$E$6,"",A154+1)))</f>
        <v/>
      </c>
      <c r="B155" s="37" t="str">
        <f>IFERROR(VLOOKUP('[1]Parameter Sheet'!$E$5+($A155-1),'[1]Index Data'!$B$3:$D$302,2,FALSE),"")</f>
        <v/>
      </c>
      <c r="C155" s="37" t="str">
        <f>IFERROR(VLOOKUP('[1]Parameter Sheet'!$E$5+($A155-1),'[1]Index Data'!$B$3:$D$302,3,FALSE),"")</f>
        <v/>
      </c>
      <c r="O155" s="33"/>
    </row>
    <row r="156" spans="1:15">
      <c r="A156" s="5" t="str">
        <f>IF(A155="","",IF(A155="","",IF(A155+1&gt;'[1]Parameter Sheet'!$E$6,"",A155+1)))</f>
        <v/>
      </c>
      <c r="O156" s="33"/>
    </row>
    <row r="157" spans="1:15">
      <c r="A157" s="5" t="str">
        <f>IF(A156="","",IF(A156="","",IF(A156+1&gt;'[1]Parameter Sheet'!$E$6,"",A156+1)))</f>
        <v/>
      </c>
      <c r="O157" s="33"/>
    </row>
    <row r="158" spans="1:15">
      <c r="A158" s="5" t="str">
        <f>IF(A157="","",IF(A157="","",IF(A157+1&gt;'[1]Parameter Sheet'!$E$6,"",A157+1)))</f>
        <v/>
      </c>
      <c r="O158" s="33"/>
    </row>
    <row r="159" spans="1:15">
      <c r="A159" s="5" t="str">
        <f>IF(A158="","",IF(A158="","",IF(A158+1&gt;'[1]Parameter Sheet'!$E$6,"",A158+1)))</f>
        <v/>
      </c>
      <c r="O159" s="33"/>
    </row>
    <row r="160" spans="1:15">
      <c r="A160" s="5" t="str">
        <f>IF(A159="","",IF(A159="","",IF(A159+1&gt;'[1]Parameter Sheet'!$E$6,"",A159+1)))</f>
        <v/>
      </c>
      <c r="O160" s="33"/>
    </row>
    <row r="161" spans="1:15">
      <c r="A161" s="5" t="str">
        <f>IF(A160="","",IF(A160="","",IF(A160+1&gt;'[1]Parameter Sheet'!$E$6,"",A160+1)))</f>
        <v/>
      </c>
      <c r="O161" s="33"/>
    </row>
    <row r="162" spans="1:15">
      <c r="A162" s="5" t="str">
        <f>IF(A161="","",IF(A161="","",IF(A161+1&gt;'[1]Parameter Sheet'!$E$6,"",A161+1)))</f>
        <v/>
      </c>
      <c r="O162" s="33"/>
    </row>
    <row r="163" spans="1:15">
      <c r="A163" s="5" t="str">
        <f>IF(A162="","",IF(A162="","",IF(A162+1&gt;'[1]Parameter Sheet'!$E$6,"",A162+1)))</f>
        <v/>
      </c>
      <c r="O163" s="33"/>
    </row>
    <row r="164" spans="1:15">
      <c r="A164" s="5" t="str">
        <f>IF(A163="","",IF(A163="","",IF(A163+1&gt;'[1]Parameter Sheet'!$E$6,"",A163+1)))</f>
        <v/>
      </c>
      <c r="O164" s="33"/>
    </row>
    <row r="165" spans="1:15">
      <c r="A165" s="5" t="str">
        <f>IF(A164="","",IF(A164="","",IF(A164+1&gt;'[1]Parameter Sheet'!$E$6,"",A164+1)))</f>
        <v/>
      </c>
      <c r="O165" s="33"/>
    </row>
    <row r="166" spans="1:15">
      <c r="A166" s="5" t="str">
        <f>IF(A165="","",IF(A165="","",IF(A165+1&gt;'[1]Parameter Sheet'!$E$6,"",A165+1)))</f>
        <v/>
      </c>
      <c r="O166" s="33"/>
    </row>
    <row r="167" spans="1:15">
      <c r="A167" s="5" t="str">
        <f>IF(A166="","",IF(A166="","",IF(A166+1&gt;'[1]Parameter Sheet'!$E$6,"",A166+1)))</f>
        <v/>
      </c>
      <c r="O167" s="33"/>
    </row>
    <row r="168" spans="1:15">
      <c r="A168" s="5" t="str">
        <f>IF(A167="","",IF(A167="","",IF(A167+1&gt;'[1]Parameter Sheet'!$E$6,"",A167+1)))</f>
        <v/>
      </c>
      <c r="O168" s="33"/>
    </row>
    <row r="169" spans="1:15">
      <c r="A169" s="5" t="str">
        <f>IF(A168="","",IF(A168="","",IF(A168+1&gt;'[1]Parameter Sheet'!$E$6,"",A168+1)))</f>
        <v/>
      </c>
      <c r="O169" s="33"/>
    </row>
    <row r="170" spans="1:15">
      <c r="A170" s="5" t="str">
        <f>IF(A169="","",IF(A169="","",IF(A169+1&gt;'[1]Parameter Sheet'!$E$6,"",A169+1)))</f>
        <v/>
      </c>
      <c r="O170" s="33"/>
    </row>
    <row r="171" spans="1:15">
      <c r="A171" s="5" t="str">
        <f>IF(A170="","",IF(A170="","",IF(A170+1&gt;'[1]Parameter Sheet'!$E$6,"",A170+1)))</f>
        <v/>
      </c>
      <c r="O171" s="33"/>
    </row>
    <row r="172" spans="1:15">
      <c r="A172" s="5" t="str">
        <f>IF(A171="","",IF(A171="","",IF(A171+1&gt;'[1]Parameter Sheet'!$E$6,"",A171+1)))</f>
        <v/>
      </c>
      <c r="O172" s="33"/>
    </row>
    <row r="173" spans="1:15">
      <c r="A173" s="5" t="str">
        <f>IF(A172="","",IF(A172="","",IF(A172+1&gt;'[1]Parameter Sheet'!$E$6,"",A172+1)))</f>
        <v/>
      </c>
      <c r="O173" s="33"/>
    </row>
    <row r="174" spans="1:15">
      <c r="A174" s="5" t="str">
        <f>IF(A173="","",IF(A173="","",IF(A173+1&gt;'[1]Parameter Sheet'!$E$6,"",A173+1)))</f>
        <v/>
      </c>
      <c r="O174" s="33"/>
    </row>
    <row r="175" spans="1:15">
      <c r="A175" s="5" t="str">
        <f>IF(A174="","",IF(A174="","",IF(A174+1&gt;'[1]Parameter Sheet'!$E$6,"",A174+1)))</f>
        <v/>
      </c>
      <c r="O175" s="33"/>
    </row>
    <row r="176" spans="1:15">
      <c r="A176" s="5" t="str">
        <f>IF(A175="","",IF(A175="","",IF(A175+1&gt;'[1]Parameter Sheet'!$E$6,"",A175+1)))</f>
        <v/>
      </c>
      <c r="O176" s="33"/>
    </row>
    <row r="177" spans="1:15">
      <c r="A177" s="5" t="str">
        <f>IF(A176="","",IF(A176="","",IF(A176+1&gt;'[1]Parameter Sheet'!$E$6,"",A176+1)))</f>
        <v/>
      </c>
      <c r="O177" s="33"/>
    </row>
    <row r="178" spans="1:15">
      <c r="A178" s="5" t="str">
        <f>IF(A177="","",IF(A177="","",IF(A177+1&gt;'[1]Parameter Sheet'!$E$6,"",A177+1)))</f>
        <v/>
      </c>
      <c r="O178" s="33"/>
    </row>
    <row r="179" spans="1:15">
      <c r="A179" s="5" t="str">
        <f>IF(A178="","",IF(A178="","",IF(A178+1&gt;'[1]Parameter Sheet'!$E$6,"",A178+1)))</f>
        <v/>
      </c>
      <c r="O179" s="33"/>
    </row>
    <row r="180" spans="1:15">
      <c r="A180" s="5" t="str">
        <f>IF(A179="","",IF(A179="","",IF(A179+1&gt;'[1]Parameter Sheet'!$E$6,"",A179+1)))</f>
        <v/>
      </c>
      <c r="O180" s="33"/>
    </row>
    <row r="181" spans="1:15">
      <c r="A181" s="5" t="str">
        <f>IF(A180="","",IF(A180="","",IF(A180+1&gt;'[1]Parameter Sheet'!$E$6,"",A180+1)))</f>
        <v/>
      </c>
      <c r="O181" s="33"/>
    </row>
    <row r="182" spans="1:15">
      <c r="A182" s="5" t="str">
        <f>IF(A181="","",IF(A181="","",IF(A181+1&gt;'[1]Parameter Sheet'!$E$6,"",A181+1)))</f>
        <v/>
      </c>
      <c r="O182" s="33"/>
    </row>
    <row r="183" spans="1:15">
      <c r="A183" s="5" t="str">
        <f>IF(A182="","",IF(A182="","",IF(A182+1&gt;'[1]Parameter Sheet'!$E$6,"",A182+1)))</f>
        <v/>
      </c>
      <c r="O183" s="33"/>
    </row>
    <row r="184" spans="1:15">
      <c r="A184" s="5" t="str">
        <f>IF(A183="","",IF(A183="","",IF(A183+1&gt;'[1]Parameter Sheet'!$E$6,"",A183+1)))</f>
        <v/>
      </c>
      <c r="O184" s="33"/>
    </row>
    <row r="185" spans="1:15">
      <c r="A185" s="5" t="str">
        <f>IF(A184="","",IF(A184="","",IF(A184+1&gt;'[1]Parameter Sheet'!$E$6,"",A184+1)))</f>
        <v/>
      </c>
      <c r="O185" s="33"/>
    </row>
    <row r="186" spans="1:15">
      <c r="A186" s="5" t="str">
        <f>IF(A185="","",IF(A185="","",IF(A185+1&gt;'[1]Parameter Sheet'!$E$6,"",A185+1)))</f>
        <v/>
      </c>
      <c r="O186" s="33"/>
    </row>
    <row r="187" spans="1:15">
      <c r="A187" s="5" t="str">
        <f>IF(A186="","",IF(A186="","",IF(A186+1&gt;'[1]Parameter Sheet'!$E$6,"",A186+1)))</f>
        <v/>
      </c>
      <c r="O187" s="33"/>
    </row>
    <row r="188" spans="1:15">
      <c r="A188" s="5" t="str">
        <f>IF(A187="","",IF(A187="","",IF(A187+1&gt;'[1]Parameter Sheet'!$E$6,"",A187+1)))</f>
        <v/>
      </c>
      <c r="O188" s="33"/>
    </row>
    <row r="189" spans="1:15">
      <c r="A189" s="5" t="str">
        <f>IF(A188="","",IF(A188="","",IF(A188+1&gt;'[1]Parameter Sheet'!$E$6,"",A188+1)))</f>
        <v/>
      </c>
      <c r="O189" s="33"/>
    </row>
    <row r="190" spans="1:15">
      <c r="A190" s="5" t="str">
        <f>IF(A189="","",IF(A189="","",IF(A189+1&gt;'[1]Parameter Sheet'!$E$6,"",A189+1)))</f>
        <v/>
      </c>
      <c r="O190" s="33"/>
    </row>
    <row r="191" spans="1:15">
      <c r="A191" s="5" t="str">
        <f>IF(A190="","",IF(A190="","",IF(A190+1&gt;'[1]Parameter Sheet'!$E$6,"",A190+1)))</f>
        <v/>
      </c>
      <c r="O191" s="33"/>
    </row>
    <row r="192" spans="1:15">
      <c r="A192" s="5" t="str">
        <f>IF(A191="","",IF(A191="","",IF(A191+1&gt;'[1]Parameter Sheet'!$E$6,"",A191+1)))</f>
        <v/>
      </c>
      <c r="O192" s="33"/>
    </row>
    <row r="193" spans="1:15">
      <c r="A193" s="5" t="str">
        <f>IF(A192="","",IF(A192="","",IF(A192+1&gt;'[1]Parameter Sheet'!$E$6,"",A192+1)))</f>
        <v/>
      </c>
      <c r="O193" s="33"/>
    </row>
    <row r="194" spans="1:15">
      <c r="A194" s="5" t="str">
        <f>IF(A193="","",IF(A193="","",IF(A193+1&gt;'[1]Parameter Sheet'!$E$6,"",A193+1)))</f>
        <v/>
      </c>
      <c r="O194" s="33"/>
    </row>
    <row r="195" spans="1:15">
      <c r="A195" s="5" t="str">
        <f>IF(A194="","",IF(A194="","",IF(A194+1&gt;'[1]Parameter Sheet'!$E$6,"",A194+1)))</f>
        <v/>
      </c>
      <c r="O195" s="33"/>
    </row>
    <row r="196" spans="1:15">
      <c r="A196" s="5" t="str">
        <f>IF(A195="","",IF(A195="","",IF(A195+1&gt;'[1]Parameter Sheet'!$E$6,"",A195+1)))</f>
        <v/>
      </c>
      <c r="O196" s="33"/>
    </row>
    <row r="197" spans="1:15">
      <c r="A197" s="5" t="str">
        <f>IF(A196="","",IF(A196="","",IF(A196+1&gt;'[1]Parameter Sheet'!$E$6,"",A196+1)))</f>
        <v/>
      </c>
      <c r="O197" s="33"/>
    </row>
    <row r="198" spans="1:15">
      <c r="A198" s="5" t="str">
        <f>IF(A197="","",IF(A197="","",IF(A197+1&gt;'[1]Parameter Sheet'!$E$6,"",A197+1)))</f>
        <v/>
      </c>
      <c r="O198" s="33"/>
    </row>
    <row r="199" spans="1:15">
      <c r="A199" s="5" t="str">
        <f>IF(A198="","",IF(A198="","",IF(A198+1&gt;'[1]Parameter Sheet'!$E$6,"",A198+1)))</f>
        <v/>
      </c>
      <c r="O199" s="33"/>
    </row>
    <row r="200" spans="1:15">
      <c r="A200" s="5" t="str">
        <f>IF(A199="","",IF(A199="","",IF(A199+1&gt;'[1]Parameter Sheet'!$E$6,"",A199+1)))</f>
        <v/>
      </c>
      <c r="O200" s="33"/>
    </row>
    <row r="201" spans="1:15">
      <c r="A201" s="5" t="str">
        <f>IF(A200="","",IF(A200="","",IF(A200+1&gt;'[1]Parameter Sheet'!$E$6,"",A200+1)))</f>
        <v/>
      </c>
      <c r="O201" s="33"/>
    </row>
    <row r="202" spans="1:15">
      <c r="A202" s="5" t="str">
        <f>IF(A201="","",IF(A201="","",IF(A201+1&gt;'[1]Parameter Sheet'!$E$6,"",A201+1)))</f>
        <v/>
      </c>
      <c r="O202" s="33"/>
    </row>
    <row r="203" spans="1:15">
      <c r="A203" s="5" t="str">
        <f>IF(A202="","",IF(A202="","",IF(A202+1&gt;'[1]Parameter Sheet'!$E$6,"",A202+1)))</f>
        <v/>
      </c>
      <c r="O203" s="33"/>
    </row>
    <row r="204" spans="1:15">
      <c r="A204" s="5" t="str">
        <f>IF(A203="","",IF(A203="","",IF(A203+1&gt;'[1]Parameter Sheet'!$E$6,"",A203+1)))</f>
        <v/>
      </c>
      <c r="O204" s="33"/>
    </row>
    <row r="205" spans="1:15">
      <c r="A205" s="5" t="str">
        <f>IF(A204="","",IF(A204="","",IF(A204+1&gt;'[1]Parameter Sheet'!$E$6,"",A204+1)))</f>
        <v/>
      </c>
      <c r="O205" s="33"/>
    </row>
    <row r="206" spans="1:15">
      <c r="A206" s="5" t="str">
        <f>IF(A205="","",IF(A205="","",IF(A205+1&gt;'[1]Parameter Sheet'!$E$6,"",A205+1)))</f>
        <v/>
      </c>
      <c r="O206" s="33"/>
    </row>
    <row r="207" spans="1:15">
      <c r="A207" s="5" t="str">
        <f>IF(A206="","",IF(A206="","",IF(A206+1&gt;'[1]Parameter Sheet'!$E$6,"",A206+1)))</f>
        <v/>
      </c>
      <c r="O207" s="33"/>
    </row>
    <row r="208" spans="1:15">
      <c r="A208" s="5" t="str">
        <f>IF(A207="","",IF(A207="","",IF(A207+1&gt;'[1]Parameter Sheet'!$E$6,"",A207+1)))</f>
        <v/>
      </c>
      <c r="O208" s="33"/>
    </row>
    <row r="209" spans="1:15">
      <c r="A209" s="5" t="str">
        <f>IF(A208="","",IF(A208="","",IF(A208+1&gt;'[1]Parameter Sheet'!$E$6,"",A208+1)))</f>
        <v/>
      </c>
      <c r="O209" s="33"/>
    </row>
    <row r="210" spans="1:15">
      <c r="A210" s="5" t="str">
        <f>IF(A209="","",IF(A209="","",IF(A209+1&gt;'[1]Parameter Sheet'!$E$6,"",A209+1)))</f>
        <v/>
      </c>
      <c r="O210" s="33"/>
    </row>
    <row r="211" spans="1:15">
      <c r="A211" s="5" t="str">
        <f>IF(A210="","",IF(A210="","",IF(A210+1&gt;'[1]Parameter Sheet'!$E$6,"",A210+1)))</f>
        <v/>
      </c>
      <c r="O211" s="33"/>
    </row>
    <row r="212" spans="1:15">
      <c r="A212" s="5" t="str">
        <f>IF(A211="","",IF(A211="","",IF(A211+1&gt;'[1]Parameter Sheet'!$E$6,"",A211+1)))</f>
        <v/>
      </c>
      <c r="O212" s="33"/>
    </row>
    <row r="213" spans="1:15">
      <c r="A213" s="5" t="str">
        <f>IF(A212="","",IF(A212="","",IF(A212+1&gt;'[1]Parameter Sheet'!$E$6,"",A212+1)))</f>
        <v/>
      </c>
      <c r="O213" s="33"/>
    </row>
    <row r="214" spans="1:15">
      <c r="A214" s="5" t="str">
        <f>IF(A213="","",IF(A213="","",IF(A213+1&gt;'[1]Parameter Sheet'!$E$6,"",A213+1)))</f>
        <v/>
      </c>
      <c r="O214" s="33"/>
    </row>
    <row r="215" spans="1:15">
      <c r="A215" s="5" t="str">
        <f>IF(A214="","",IF(A214="","",IF(A214+1&gt;'[1]Parameter Sheet'!$E$6,"",A214+1)))</f>
        <v/>
      </c>
    </row>
    <row r="216" spans="1:15">
      <c r="A216" s="5" t="str">
        <f>IF(A215="","",IF(A215="","",IF(A215+1&gt;'[1]Parameter Sheet'!$E$6,"",A215+1)))</f>
        <v/>
      </c>
    </row>
    <row r="217" spans="1:15">
      <c r="A217" s="5" t="str">
        <f>IF(A216="","",IF(A216="","",IF(A216+1&gt;'[1]Parameter Sheet'!$E$6,"",A216+1)))</f>
        <v/>
      </c>
    </row>
    <row r="218" spans="1:15">
      <c r="A218" s="5" t="str">
        <f>IF(A217="","",IF(A217="","",IF(A217+1&gt;'[1]Parameter Sheet'!$E$6,"",A217+1)))</f>
        <v/>
      </c>
    </row>
    <row r="219" spans="1:15">
      <c r="A219" s="5" t="str">
        <f>IF(A218="","",IF(A218="","",IF(A218+1&gt;'[1]Parameter Sheet'!$E$6,"",A218+1)))</f>
        <v/>
      </c>
    </row>
    <row r="220" spans="1:15">
      <c r="A220" s="5" t="str">
        <f>IF(A219="","",IF(A219="","",IF(A219+1&gt;'[1]Parameter Sheet'!$E$6,"",A219+1)))</f>
        <v/>
      </c>
    </row>
    <row r="221" spans="1:15">
      <c r="A221" s="5" t="str">
        <f>IF(A220="","",IF(A220="","",IF(A220+1&gt;'[1]Parameter Sheet'!$E$6,"",A220+1)))</f>
        <v/>
      </c>
    </row>
    <row r="222" spans="1:15">
      <c r="A222" s="5" t="str">
        <f>IF(A221="","",IF(A221="","",IF(A221+1&gt;'[1]Parameter Sheet'!$E$6,"",A221+1)))</f>
        <v/>
      </c>
    </row>
    <row r="223" spans="1:15">
      <c r="A223" s="5" t="str">
        <f>IF(A222="","",IF(A222="","",IF(A222+1&gt;'[1]Parameter Sheet'!$E$6,"",A222+1)))</f>
        <v/>
      </c>
    </row>
    <row r="224" spans="1:15">
      <c r="A224" s="5" t="str">
        <f>IF(A223="","",IF(A223="","",IF(A223+1&gt;'[1]Parameter Sheet'!$E$6,"",A223+1)))</f>
        <v/>
      </c>
    </row>
    <row r="225" spans="1:1">
      <c r="A225" s="5" t="str">
        <f>IF(A224="","",IF(A224="","",IF(A224+1&gt;'[1]Parameter Sheet'!$E$6,"",A224+1)))</f>
        <v/>
      </c>
    </row>
    <row r="226" spans="1:1">
      <c r="A226" s="5" t="str">
        <f>IF(A225="","",IF(A225="","",IF(A225+1&gt;'[1]Parameter Sheet'!$E$6,"",A225+1)))</f>
        <v/>
      </c>
    </row>
    <row r="227" spans="1:1">
      <c r="A227" s="5" t="str">
        <f>IF(A226="","",IF(A226="","",IF(A226+1&gt;'[1]Parameter Sheet'!$E$6,"",A226+1)))</f>
        <v/>
      </c>
    </row>
    <row r="228" spans="1:1">
      <c r="A228" s="5" t="str">
        <f>IF(A227="","",IF(A227="","",IF(A227+1&gt;'[1]Parameter Sheet'!$E$6,"",A227+1)))</f>
        <v/>
      </c>
    </row>
    <row r="229" spans="1:1">
      <c r="A229" s="5" t="str">
        <f>IF(A228="","",IF(A228="","",IF(A228+1&gt;'[1]Parameter Sheet'!$E$6,"",A228+1)))</f>
        <v/>
      </c>
    </row>
    <row r="230" spans="1:1">
      <c r="A230" s="5" t="str">
        <f>IF(A229="","",IF(A229="","",IF(A229+1&gt;'[1]Parameter Sheet'!$E$6,"",A229+1)))</f>
        <v/>
      </c>
    </row>
    <row r="231" spans="1:1">
      <c r="A231" s="5" t="str">
        <f>IF(A230="","",IF(A230="","",IF(A230+1&gt;'[1]Parameter Sheet'!$E$6,"",A230+1)))</f>
        <v/>
      </c>
    </row>
    <row r="232" spans="1:1">
      <c r="A232" s="5" t="str">
        <f>IF(A231="","",IF(A231="","",IF(A231+1&gt;'[1]Parameter Sheet'!$E$6,"",A231+1)))</f>
        <v/>
      </c>
    </row>
    <row r="233" spans="1:1">
      <c r="A233" s="5" t="str">
        <f>IF(A232="","",IF(A232="","",IF(A232+1&gt;'[1]Parameter Sheet'!$E$6,"",A232+1)))</f>
        <v/>
      </c>
    </row>
    <row r="234" spans="1:1">
      <c r="A234" s="5" t="str">
        <f>IF(A233="","",IF(A233="","",IF(A233+1&gt;'[1]Parameter Sheet'!$E$6,"",A233+1)))</f>
        <v/>
      </c>
    </row>
    <row r="235" spans="1:1">
      <c r="A235" s="5" t="str">
        <f>IF(A234="","",IF(A234="","",IF(A234+1&gt;'[1]Parameter Sheet'!$E$6,"",A234+1)))</f>
        <v/>
      </c>
    </row>
    <row r="236" spans="1:1">
      <c r="A236" s="5" t="str">
        <f>IF(A235="","",IF(A235="","",IF(A235+1&gt;'[1]Parameter Sheet'!$E$6,"",A235+1)))</f>
        <v/>
      </c>
    </row>
    <row r="237" spans="1:1">
      <c r="A237" s="5" t="str">
        <f>IF(A236="","",IF(A236="","",IF(A236+1&gt;'[1]Parameter Sheet'!$E$6,"",A236+1)))</f>
        <v/>
      </c>
    </row>
    <row r="238" spans="1:1">
      <c r="A238" s="5" t="str">
        <f>IF(A237="","",IF(A237="","",IF(A237+1&gt;'[1]Parameter Sheet'!$E$6,"",A237+1)))</f>
        <v/>
      </c>
    </row>
    <row r="239" spans="1:1">
      <c r="A239" s="5" t="str">
        <f>IF(A238="","",IF(A238="","",IF(A238+1&gt;'[1]Parameter Sheet'!$E$6,"",A238+1)))</f>
        <v/>
      </c>
    </row>
    <row r="240" spans="1:1">
      <c r="A240" s="5" t="str">
        <f>IF(A239="","",IF(A239="","",IF(A239+1&gt;'[1]Parameter Sheet'!$E$6,"",A239+1)))</f>
        <v/>
      </c>
    </row>
    <row r="241" spans="1:1">
      <c r="A241" s="5" t="str">
        <f>IF(A240="","",IF(A240="","",IF(A240+1&gt;'[1]Parameter Sheet'!$E$6,"",A240+1)))</f>
        <v/>
      </c>
    </row>
    <row r="242" spans="1:1">
      <c r="A242" s="5" t="str">
        <f>IF(A241="","",IF(A241="","",IF(A241+1&gt;'[1]Parameter Sheet'!$E$6,"",A241+1)))</f>
        <v/>
      </c>
    </row>
    <row r="243" spans="1:1">
      <c r="A243" s="5" t="str">
        <f>IF(A242="","",IF(A242="","",IF(A242+1&gt;'[1]Parameter Sheet'!$E$6,"",A242+1)))</f>
        <v/>
      </c>
    </row>
    <row r="244" spans="1:1">
      <c r="A244" s="5" t="str">
        <f>IF(A243="","",IF(A243="","",IF(A243+1&gt;'[1]Parameter Sheet'!$E$6,"",A243+1)))</f>
        <v/>
      </c>
    </row>
    <row r="245" spans="1:1">
      <c r="A245" s="5" t="str">
        <f>IF(A244="","",IF(A244="","",IF(A244+1&gt;'[1]Parameter Sheet'!$E$6,"",A244+1)))</f>
        <v/>
      </c>
    </row>
    <row r="246" spans="1:1">
      <c r="A246" s="5" t="str">
        <f>IF(A245="","",IF(A245="","",IF(A245+1&gt;'[1]Parameter Sheet'!$E$6,"",A245+1)))</f>
        <v/>
      </c>
    </row>
    <row r="247" spans="1:1">
      <c r="A247" s="5" t="str">
        <f>IF(A246="","",IF(A246="","",IF(A246+1&gt;'[1]Parameter Sheet'!$E$6,"",A246+1)))</f>
        <v/>
      </c>
    </row>
    <row r="248" spans="1:1">
      <c r="A248" s="5" t="str">
        <f>IF(A247="","",IF(A247="","",IF(A247+1&gt;'[1]Parameter Sheet'!$E$6,"",A247+1)))</f>
        <v/>
      </c>
    </row>
    <row r="249" spans="1:1">
      <c r="A249" s="5" t="str">
        <f>IF(A248="","",IF(A248="","",IF(A248+1&gt;'[1]Parameter Sheet'!$E$6,"",A248+1)))</f>
        <v/>
      </c>
    </row>
    <row r="250" spans="1:1">
      <c r="A250" s="5" t="str">
        <f>IF(A249="","",IF(A249="","",IF(A249+1&gt;'[1]Parameter Sheet'!$E$6,"",A249+1)))</f>
        <v/>
      </c>
    </row>
    <row r="251" spans="1:1">
      <c r="A251" s="5" t="str">
        <f>IF(A250="","",IF(A250="","",IF(A250+1&gt;'[1]Parameter Sheet'!$E$6,"",A250+1)))</f>
        <v/>
      </c>
    </row>
    <row r="252" spans="1:1">
      <c r="A252" s="5" t="str">
        <f>IF(A251="","",IF(A251="","",IF(A251+1&gt;'[1]Parameter Sheet'!$E$6,"",A251+1)))</f>
        <v/>
      </c>
    </row>
    <row r="253" spans="1:1">
      <c r="A253" s="5" t="str">
        <f>IF(A252="","",IF(A252="","",IF(A252+1&gt;'[1]Parameter Sheet'!$E$6,"",A252+1)))</f>
        <v/>
      </c>
    </row>
    <row r="254" spans="1:1">
      <c r="A254" s="5" t="str">
        <f>IF(A253="","",IF(A253="","",IF(A253+1&gt;'[1]Parameter Sheet'!$E$6,"",A253+1)))</f>
        <v/>
      </c>
    </row>
    <row r="255" spans="1:1">
      <c r="A255" s="5" t="str">
        <f>IF(A254="","",IF(A254="","",IF(A254+1&gt;'[1]Parameter Sheet'!$E$6,"",A254+1)))</f>
        <v/>
      </c>
    </row>
    <row r="256" spans="1:1">
      <c r="A256" s="5" t="str">
        <f>IF(A255="","",IF(A255="","",IF(A255+1&gt;'[1]Parameter Sheet'!$E$6,"",A255+1)))</f>
        <v/>
      </c>
    </row>
    <row r="257" spans="1:1">
      <c r="A257" s="5" t="str">
        <f>IF(A256="","",IF(A256="","",IF(A256+1&gt;'[1]Parameter Sheet'!$E$6,"",A256+1)))</f>
        <v/>
      </c>
    </row>
    <row r="258" spans="1:1">
      <c r="A258" s="5" t="str">
        <f>IF(A257="","",IF(A257="","",IF(A257+1&gt;'[1]Parameter Sheet'!$E$6,"",A257+1)))</f>
        <v/>
      </c>
    </row>
    <row r="259" spans="1:1">
      <c r="A259" s="5" t="str">
        <f>IF(A258="","",IF(A258="","",IF(A258+1&gt;'[1]Parameter Sheet'!$E$6,"",A258+1)))</f>
        <v/>
      </c>
    </row>
    <row r="260" spans="1:1">
      <c r="A260" s="5" t="str">
        <f>IF(A259="","",IF(A259="","",IF(A259+1&gt;'[1]Parameter Sheet'!$E$6,"",A259+1)))</f>
        <v/>
      </c>
    </row>
    <row r="261" spans="1:1">
      <c r="A261" s="5" t="str">
        <f>IF(A260="","",IF(A260="","",IF(A260+1&gt;'[1]Parameter Sheet'!$E$6,"",A260+1)))</f>
        <v/>
      </c>
    </row>
    <row r="262" spans="1:1">
      <c r="A262" s="5" t="str">
        <f>IF(A261="","",IF(A261="","",IF(A261+1&gt;'[1]Parameter Sheet'!$E$6,"",A261+1)))</f>
        <v/>
      </c>
    </row>
    <row r="263" spans="1:1">
      <c r="A263" s="5" t="str">
        <f>IF(A262="","",IF(A262="","",IF(A262+1&gt;'[1]Parameter Sheet'!$E$6,"",A262+1)))</f>
        <v/>
      </c>
    </row>
    <row r="264" spans="1:1">
      <c r="A264" s="5" t="str">
        <f>IF(A263="","",IF(A263="","",IF(A263+1&gt;'[1]Parameter Sheet'!$E$6,"",A263+1)))</f>
        <v/>
      </c>
    </row>
    <row r="265" spans="1:1">
      <c r="A265" s="5" t="str">
        <f>IF(A264="","",IF(A264="","",IF(A264+1&gt;'[1]Parameter Sheet'!$E$6,"",A264+1)))</f>
        <v/>
      </c>
    </row>
    <row r="266" spans="1:1">
      <c r="A266" s="5" t="str">
        <f>IF(A265="","",IF(A265="","",IF(A265+1&gt;'[1]Parameter Sheet'!$E$6,"",A265+1)))</f>
        <v/>
      </c>
    </row>
    <row r="267" spans="1:1">
      <c r="A267" s="5" t="str">
        <f>IF(A266="","",IF(A266="","",IF(A266+1&gt;'[1]Parameter Sheet'!$E$6,"",A266+1)))</f>
        <v/>
      </c>
    </row>
    <row r="268" spans="1:1">
      <c r="A268" s="5" t="str">
        <f>IF(A267="","",IF(A267="","",IF(A267+1&gt;'[1]Parameter Sheet'!$E$6,"",A267+1)))</f>
        <v/>
      </c>
    </row>
    <row r="269" spans="1:1">
      <c r="A269" s="5" t="str">
        <f>IF(A268="","",IF(A268="","",IF(A268+1&gt;'[1]Parameter Sheet'!$E$6,"",A268+1)))</f>
        <v/>
      </c>
    </row>
    <row r="270" spans="1:1">
      <c r="A270" s="5" t="str">
        <f>IF(A269="","",IF(A269="","",IF(A269+1&gt;'[1]Parameter Sheet'!$E$6,"",A269+1)))</f>
        <v/>
      </c>
    </row>
    <row r="271" spans="1:1">
      <c r="A271" s="5" t="str">
        <f>IF(A270="","",IF(A270="","",IF(A270+1&gt;'[1]Parameter Sheet'!$E$6,"",A270+1)))</f>
        <v/>
      </c>
    </row>
    <row r="272" spans="1:1">
      <c r="A272" s="5" t="str">
        <f>IF(A271="","",IF(A271="","",IF(A271+1&gt;'[1]Parameter Sheet'!$E$6,"",A271+1)))</f>
        <v/>
      </c>
    </row>
    <row r="273" spans="1:1">
      <c r="A273" s="5" t="str">
        <f>IF(A272="","",IF(A272="","",IF(A272+1&gt;'[1]Parameter Sheet'!$E$6,"",A272+1)))</f>
        <v/>
      </c>
    </row>
    <row r="274" spans="1:1">
      <c r="A274" s="5" t="str">
        <f>IF(A273="","",IF(A273="","",IF(A273+1&gt;'[1]Parameter Sheet'!$E$6,"",A273+1)))</f>
        <v/>
      </c>
    </row>
    <row r="275" spans="1:1">
      <c r="A275" s="5" t="str">
        <f>IF(A274="","",IF(A274="","",IF(A274+1&gt;'[1]Parameter Sheet'!$E$6,"",A274+1)))</f>
        <v/>
      </c>
    </row>
    <row r="276" spans="1:1">
      <c r="A276" s="5" t="str">
        <f>IF(A275="","",IF(A275="","",IF(A275+1&gt;'[1]Parameter Sheet'!$E$6,"",A275+1)))</f>
        <v/>
      </c>
    </row>
    <row r="277" spans="1:1">
      <c r="A277" s="5" t="str">
        <f>IF(A276="","",IF(A276="","",IF(A276+1&gt;'[1]Parameter Sheet'!$E$6,"",A276+1)))</f>
        <v/>
      </c>
    </row>
  </sheetData>
  <sheetProtection algorithmName="SHA-512" hashValue="8PqL0fbIF+pABddjwYDPKDSrPP7RHSzGcH+vJXFuRQAyyylEEbNYophTn+OnO5cfj2+2wLQ9rO5IQIE3G9FAmg==" saltValue="iympyrR4SryuSEi1CmBE2w==" spinCount="100000" sheet="1" formatCells="0" formatColumns="0" formatRows="0" insertColumns="0" insertRows="0" insertHyperlinks="0" deleteColumns="0" deleteRows="0" sort="0" autoFilter="0" pivotTables="0"/>
  <phoneticPr fontId="1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3"/>
  <sheetViews>
    <sheetView zoomScale="125" zoomScaleNormal="100" workbookViewId="0">
      <selection activeCell="F25" sqref="F25"/>
    </sheetView>
  </sheetViews>
  <sheetFormatPr baseColWidth="10" defaultColWidth="8.83203125" defaultRowHeight="13"/>
  <cols>
    <col min="1" max="1" width="4.6640625" bestFit="1" customWidth="1"/>
    <col min="2" max="2" width="22" bestFit="1" customWidth="1"/>
    <col min="3" max="3" width="5.6640625" bestFit="1" customWidth="1"/>
    <col min="4" max="4" width="6.1640625" bestFit="1" customWidth="1"/>
    <col min="5" max="5" width="5.6640625" bestFit="1" customWidth="1"/>
    <col min="6" max="6" width="20.83203125" bestFit="1" customWidth="1"/>
    <col min="7" max="7" width="6.1640625" bestFit="1" customWidth="1"/>
    <col min="8" max="8" width="3.6640625" bestFit="1" customWidth="1"/>
    <col min="9" max="9" width="4.6640625" bestFit="1" customWidth="1"/>
    <col min="10" max="12" width="5.6640625" bestFit="1" customWidth="1"/>
    <col min="13" max="13" width="6.6640625" bestFit="1" customWidth="1"/>
    <col min="14" max="18" width="7.6640625" bestFit="1" customWidth="1"/>
    <col min="19" max="22" width="8.6640625" bestFit="1" customWidth="1"/>
    <col min="23" max="23" width="5.6640625" bestFit="1" customWidth="1"/>
    <col min="24" max="25" width="23.5" bestFit="1" customWidth="1"/>
  </cols>
  <sheetData>
    <row r="1" spans="1:24">
      <c r="A1" s="43" t="s">
        <v>42</v>
      </c>
      <c r="B1" s="70" t="s">
        <v>65</v>
      </c>
      <c r="E1" s="43" t="s">
        <v>43</v>
      </c>
      <c r="F1" s="57" t="s">
        <v>34</v>
      </c>
      <c r="G1" s="52">
        <v>3.6999999999999998E-2</v>
      </c>
    </row>
    <row r="2" spans="1:24" ht="15">
      <c r="B2" s="57" t="s">
        <v>30</v>
      </c>
      <c r="C2" s="52">
        <v>8</v>
      </c>
      <c r="D2" s="52">
        <v>8</v>
      </c>
      <c r="F2" s="57" t="s">
        <v>46</v>
      </c>
      <c r="G2" s="52">
        <v>15</v>
      </c>
    </row>
    <row r="3" spans="1:24" ht="15">
      <c r="B3" s="57" t="s">
        <v>66</v>
      </c>
      <c r="C3" s="53">
        <v>12</v>
      </c>
      <c r="D3" s="53">
        <v>12</v>
      </c>
      <c r="F3" s="57" t="s">
        <v>32</v>
      </c>
      <c r="G3" s="55">
        <f>(1+G1-C9)/(C8-C9)</f>
        <v>0.33857142857142841</v>
      </c>
    </row>
    <row r="4" spans="1:24" ht="15">
      <c r="B4" s="57" t="s">
        <v>67</v>
      </c>
      <c r="C4" s="54">
        <v>6.4</v>
      </c>
      <c r="D4" s="54">
        <v>6.4</v>
      </c>
      <c r="F4" s="57" t="s">
        <v>47</v>
      </c>
      <c r="G4" s="55">
        <f>1-G3</f>
        <v>0.66142857142857159</v>
      </c>
    </row>
    <row r="5" spans="1:24" ht="15">
      <c r="B5" s="57" t="s">
        <v>31</v>
      </c>
      <c r="C5" s="53">
        <v>10</v>
      </c>
      <c r="D5" s="53">
        <v>10</v>
      </c>
      <c r="X5" s="70" t="s">
        <v>50</v>
      </c>
    </row>
    <row r="6" spans="1:24">
      <c r="B6" s="57" t="s">
        <v>29</v>
      </c>
      <c r="C6" s="58" t="s">
        <v>35</v>
      </c>
      <c r="D6" s="58" t="s">
        <v>36</v>
      </c>
      <c r="F6" s="86" t="s">
        <v>51</v>
      </c>
      <c r="G6" s="59">
        <v>0</v>
      </c>
      <c r="H6" s="59">
        <v>1</v>
      </c>
      <c r="I6" s="59">
        <v>2</v>
      </c>
      <c r="J6" s="59">
        <v>3</v>
      </c>
      <c r="K6" s="59">
        <v>4</v>
      </c>
      <c r="L6" s="59">
        <v>5</v>
      </c>
      <c r="M6" s="59">
        <v>6</v>
      </c>
      <c r="N6" s="59">
        <v>7</v>
      </c>
      <c r="O6" s="59">
        <v>8</v>
      </c>
      <c r="P6" s="59">
        <v>9</v>
      </c>
      <c r="Q6" s="59">
        <v>10</v>
      </c>
      <c r="R6" s="59">
        <v>11</v>
      </c>
      <c r="S6" s="59">
        <v>12</v>
      </c>
      <c r="T6" s="59">
        <v>13</v>
      </c>
      <c r="U6" s="59">
        <v>14</v>
      </c>
      <c r="V6" s="59">
        <v>15</v>
      </c>
      <c r="W6" s="43" t="s">
        <v>58</v>
      </c>
      <c r="X6" s="62" t="s">
        <v>60</v>
      </c>
    </row>
    <row r="7" spans="1:24" ht="15">
      <c r="B7" s="88" t="s">
        <v>64</v>
      </c>
      <c r="F7" s="85"/>
      <c r="G7" s="84">
        <f>$C$2</f>
        <v>8</v>
      </c>
      <c r="H7" s="53">
        <f t="shared" ref="H7:V7" si="0">IF(G7="",G6*$C$9,G7*$C$8)</f>
        <v>12</v>
      </c>
      <c r="I7" s="53">
        <f t="shared" si="0"/>
        <v>18</v>
      </c>
      <c r="J7" s="53">
        <f t="shared" si="0"/>
        <v>27</v>
      </c>
      <c r="K7" s="54">
        <f t="shared" si="0"/>
        <v>40.5</v>
      </c>
      <c r="L7" s="61">
        <f t="shared" si="0"/>
        <v>60.75</v>
      </c>
      <c r="M7" s="55">
        <f t="shared" si="0"/>
        <v>91.125</v>
      </c>
      <c r="N7" s="55">
        <f t="shared" si="0"/>
        <v>136.6875</v>
      </c>
      <c r="O7" s="55">
        <f t="shared" si="0"/>
        <v>205.03125</v>
      </c>
      <c r="P7" s="55">
        <f t="shared" si="0"/>
        <v>307.546875</v>
      </c>
      <c r="Q7" s="55">
        <f t="shared" si="0"/>
        <v>461.3203125</v>
      </c>
      <c r="R7" s="55">
        <f t="shared" si="0"/>
        <v>691.98046875</v>
      </c>
      <c r="S7" s="55">
        <f t="shared" si="0"/>
        <v>1037.970703125</v>
      </c>
      <c r="T7" s="55">
        <f t="shared" si="0"/>
        <v>1556.9560546875</v>
      </c>
      <c r="U7" s="55">
        <f t="shared" si="0"/>
        <v>2335.43408203125</v>
      </c>
      <c r="V7" s="83">
        <f t="shared" si="0"/>
        <v>3503.151123046875</v>
      </c>
      <c r="W7" s="87" t="s">
        <v>59</v>
      </c>
      <c r="X7" s="64">
        <f>COMBIN(15,15)*($G$3^15)</f>
        <v>8.8055115270696811E-8</v>
      </c>
    </row>
    <row r="8" spans="1:24" ht="15">
      <c r="B8" s="57" t="s">
        <v>44</v>
      </c>
      <c r="C8" s="52">
        <f>C3/C2</f>
        <v>1.5</v>
      </c>
      <c r="D8" s="52">
        <f>D3/D2</f>
        <v>1.5</v>
      </c>
      <c r="G8" s="3"/>
      <c r="H8" s="54">
        <f t="shared" ref="H8:V8" si="1">IF(G8="",G7*$C$9,G8*$C$8)</f>
        <v>6.4</v>
      </c>
      <c r="I8" s="54">
        <f t="shared" si="1"/>
        <v>9.6000000000000014</v>
      </c>
      <c r="J8" s="54">
        <f t="shared" si="1"/>
        <v>14.400000000000002</v>
      </c>
      <c r="K8" s="54">
        <f t="shared" si="1"/>
        <v>21.6</v>
      </c>
      <c r="L8" s="54">
        <f t="shared" si="1"/>
        <v>32.400000000000006</v>
      </c>
      <c r="M8" s="54">
        <f t="shared" si="1"/>
        <v>48.600000000000009</v>
      </c>
      <c r="N8" s="54">
        <f t="shared" si="1"/>
        <v>72.900000000000006</v>
      </c>
      <c r="O8" s="61">
        <f t="shared" si="1"/>
        <v>109.35000000000001</v>
      </c>
      <c r="P8" s="55">
        <f t="shared" si="1"/>
        <v>164.02500000000001</v>
      </c>
      <c r="Q8" s="55">
        <f t="shared" si="1"/>
        <v>246.03750000000002</v>
      </c>
      <c r="R8" s="55">
        <f t="shared" si="1"/>
        <v>369.05625000000003</v>
      </c>
      <c r="S8" s="55">
        <f t="shared" si="1"/>
        <v>553.58437500000002</v>
      </c>
      <c r="T8" s="55">
        <f t="shared" si="1"/>
        <v>830.37656250000009</v>
      </c>
      <c r="U8" s="55">
        <f t="shared" si="1"/>
        <v>1245.5648437500001</v>
      </c>
      <c r="V8" s="83">
        <f t="shared" si="1"/>
        <v>1868.3472656250001</v>
      </c>
      <c r="W8" s="87" t="s">
        <v>59</v>
      </c>
      <c r="X8" s="65">
        <f>COMBIN(15,14)*($G$3^14)*$G$4</f>
        <v>2.5803492639451051E-6</v>
      </c>
    </row>
    <row r="9" spans="1:24" ht="15">
      <c r="B9" s="57" t="s">
        <v>45</v>
      </c>
      <c r="C9" s="52">
        <f>C4/C2</f>
        <v>0.8</v>
      </c>
      <c r="D9" s="52">
        <f>D4/D2</f>
        <v>0.8</v>
      </c>
      <c r="G9" s="3"/>
      <c r="H9" s="3"/>
      <c r="I9" s="61">
        <f t="shared" ref="I9:V9" si="2">IF(H9="",H8*$C$9,H9*$C$8)</f>
        <v>5.120000000000001</v>
      </c>
      <c r="J9" s="61">
        <f t="shared" si="2"/>
        <v>7.6800000000000015</v>
      </c>
      <c r="K9" s="61">
        <f t="shared" si="2"/>
        <v>11.520000000000003</v>
      </c>
      <c r="L9" s="61">
        <f t="shared" si="2"/>
        <v>17.280000000000005</v>
      </c>
      <c r="M9" s="61">
        <f t="shared" si="2"/>
        <v>25.920000000000009</v>
      </c>
      <c r="N9" s="61">
        <f t="shared" si="2"/>
        <v>38.88000000000001</v>
      </c>
      <c r="O9" s="61">
        <f t="shared" si="2"/>
        <v>58.320000000000014</v>
      </c>
      <c r="P9" s="61">
        <f t="shared" si="2"/>
        <v>87.480000000000018</v>
      </c>
      <c r="Q9" s="61">
        <f t="shared" si="2"/>
        <v>131.22000000000003</v>
      </c>
      <c r="R9" s="61">
        <f t="shared" si="2"/>
        <v>196.83000000000004</v>
      </c>
      <c r="S9" s="55">
        <f t="shared" si="2"/>
        <v>295.24500000000006</v>
      </c>
      <c r="T9" s="55">
        <f t="shared" si="2"/>
        <v>442.86750000000006</v>
      </c>
      <c r="U9" s="55">
        <f t="shared" si="2"/>
        <v>664.3012500000001</v>
      </c>
      <c r="V9" s="55">
        <f t="shared" si="2"/>
        <v>996.4518750000002</v>
      </c>
      <c r="W9" s="87" t="s">
        <v>59</v>
      </c>
      <c r="X9" s="66">
        <f>COMBIN(15,13)*($G$3^13)*($G$4^2)</f>
        <v>3.5286548373190261E-5</v>
      </c>
    </row>
    <row r="10" spans="1:24" ht="15">
      <c r="B10" s="57" t="s">
        <v>62</v>
      </c>
      <c r="C10" s="53">
        <f>MAX((C3-C5),0)</f>
        <v>2</v>
      </c>
      <c r="D10" s="53">
        <f>MAX((D5-D3),0)</f>
        <v>0</v>
      </c>
      <c r="G10" s="3"/>
      <c r="H10" s="3"/>
      <c r="I10" s="3"/>
      <c r="J10" s="55">
        <f t="shared" ref="J10:V10" si="3">IF(I10="",I9*$C$9,I10*$C$8)</f>
        <v>4.096000000000001</v>
      </c>
      <c r="K10" s="55">
        <f t="shared" si="3"/>
        <v>6.1440000000000019</v>
      </c>
      <c r="L10" s="55">
        <f t="shared" si="3"/>
        <v>9.2160000000000029</v>
      </c>
      <c r="M10" s="55">
        <f t="shared" si="3"/>
        <v>13.824000000000005</v>
      </c>
      <c r="N10" s="55">
        <f t="shared" si="3"/>
        <v>20.736000000000008</v>
      </c>
      <c r="O10" s="55">
        <f t="shared" si="3"/>
        <v>31.104000000000013</v>
      </c>
      <c r="P10" s="55">
        <f t="shared" si="3"/>
        <v>46.65600000000002</v>
      </c>
      <c r="Q10" s="55">
        <f t="shared" si="3"/>
        <v>69.984000000000037</v>
      </c>
      <c r="R10" s="55">
        <f t="shared" si="3"/>
        <v>104.97600000000006</v>
      </c>
      <c r="S10" s="55">
        <f t="shared" si="3"/>
        <v>157.46400000000008</v>
      </c>
      <c r="T10" s="55">
        <f t="shared" si="3"/>
        <v>236.19600000000014</v>
      </c>
      <c r="U10" s="55">
        <f t="shared" si="3"/>
        <v>354.29400000000021</v>
      </c>
      <c r="V10" s="55">
        <f t="shared" si="3"/>
        <v>531.44100000000026</v>
      </c>
      <c r="W10" s="87" t="s">
        <v>59</v>
      </c>
      <c r="X10" s="67">
        <f>COMBIN(15,12)*($G$3^12)*($G$4^3)</f>
        <v>2.9871973932240839E-4</v>
      </c>
    </row>
    <row r="11" spans="1:24" ht="15">
      <c r="B11" s="57" t="s">
        <v>63</v>
      </c>
      <c r="C11" s="53">
        <f>MAX((C4-C5),0)</f>
        <v>0</v>
      </c>
      <c r="D11" s="53">
        <f>MAX((D5-D4),0)</f>
        <v>3.5999999999999996</v>
      </c>
      <c r="G11" s="3"/>
      <c r="H11" s="3"/>
      <c r="I11" s="3"/>
      <c r="J11" s="3"/>
      <c r="K11" s="55">
        <f t="shared" ref="K11:V11" si="4">IF(J11="",J10*$C$9,J11*$C$8)</f>
        <v>3.276800000000001</v>
      </c>
      <c r="L11" s="55">
        <f t="shared" si="4"/>
        <v>4.9152000000000013</v>
      </c>
      <c r="M11" s="55">
        <f t="shared" si="4"/>
        <v>7.3728000000000016</v>
      </c>
      <c r="N11" s="55">
        <f t="shared" si="4"/>
        <v>11.059200000000002</v>
      </c>
      <c r="O11" s="55">
        <f t="shared" si="4"/>
        <v>16.588800000000003</v>
      </c>
      <c r="P11" s="55">
        <f t="shared" si="4"/>
        <v>24.883200000000002</v>
      </c>
      <c r="Q11" s="55">
        <f t="shared" si="4"/>
        <v>37.324800000000003</v>
      </c>
      <c r="R11" s="55">
        <f t="shared" si="4"/>
        <v>55.987200000000001</v>
      </c>
      <c r="S11" s="55">
        <f t="shared" si="4"/>
        <v>83.980800000000002</v>
      </c>
      <c r="T11" s="55">
        <f t="shared" si="4"/>
        <v>125.97120000000001</v>
      </c>
      <c r="U11" s="55">
        <f t="shared" si="4"/>
        <v>188.95680000000002</v>
      </c>
      <c r="V11" s="55">
        <f t="shared" si="4"/>
        <v>283.43520000000001</v>
      </c>
      <c r="W11" s="87" t="s">
        <v>59</v>
      </c>
      <c r="X11" s="68">
        <f>COMBIN(15,11)*($G$3^11)*($G$4^4)</f>
        <v>1.7507245481806983E-3</v>
      </c>
    </row>
    <row r="12" spans="1:24" ht="15">
      <c r="B12" s="57" t="s">
        <v>33</v>
      </c>
      <c r="C12" s="55">
        <f>IF(C6="Call",(C10-C11)/(C3-C4),(D10-D11)/(D3-D4))</f>
        <v>0.35714285714285715</v>
      </c>
      <c r="D12" s="55">
        <f>IF(D6="Put",(D10-D11)/(D3-D4),(C10-C11)/(C3-C4))</f>
        <v>-0.64285714285714279</v>
      </c>
      <c r="G12" s="3"/>
      <c r="H12" s="3"/>
      <c r="I12" s="3"/>
      <c r="J12" s="3"/>
      <c r="K12" s="3"/>
      <c r="L12" s="55">
        <f t="shared" ref="L12:V12" si="5">IF(K12="",K11*$C$9,K12*$C$8)</f>
        <v>2.6214400000000011</v>
      </c>
      <c r="M12" s="55">
        <f t="shared" si="5"/>
        <v>3.9321600000000014</v>
      </c>
      <c r="N12" s="55">
        <f t="shared" si="5"/>
        <v>5.8982400000000021</v>
      </c>
      <c r="O12" s="55">
        <f t="shared" si="5"/>
        <v>8.8473600000000037</v>
      </c>
      <c r="P12" s="55">
        <f t="shared" si="5"/>
        <v>13.271040000000006</v>
      </c>
      <c r="Q12" s="55">
        <f t="shared" si="5"/>
        <v>19.90656000000001</v>
      </c>
      <c r="R12" s="55">
        <f t="shared" si="5"/>
        <v>29.859840000000013</v>
      </c>
      <c r="S12" s="55">
        <f t="shared" si="5"/>
        <v>44.789760000000015</v>
      </c>
      <c r="T12" s="55">
        <f t="shared" si="5"/>
        <v>67.18464000000003</v>
      </c>
      <c r="U12" s="55">
        <f t="shared" si="5"/>
        <v>100.77696000000005</v>
      </c>
      <c r="V12" s="55">
        <f t="shared" si="5"/>
        <v>151.16544000000007</v>
      </c>
      <c r="W12" s="87" t="s">
        <v>59</v>
      </c>
      <c r="X12" s="68">
        <f>COMBIN(15,10)*($G$3^10)*($G$4^5)</f>
        <v>7.5244220454719849E-3</v>
      </c>
    </row>
    <row r="13" spans="1:24" ht="15">
      <c r="B13" s="57" t="s">
        <v>34</v>
      </c>
      <c r="C13" s="55">
        <f>G1</f>
        <v>3.6999999999999998E-2</v>
      </c>
      <c r="D13" s="55">
        <f>G1</f>
        <v>3.6999999999999998E-2</v>
      </c>
      <c r="G13" s="3"/>
      <c r="H13" s="3"/>
      <c r="I13" s="3"/>
      <c r="J13" s="3"/>
      <c r="K13" s="3"/>
      <c r="L13" s="3"/>
      <c r="M13" s="55">
        <f t="shared" ref="M13:V13" si="6">IF(L13="",L12*$C$9,L13*$C$8)</f>
        <v>2.0971520000000008</v>
      </c>
      <c r="N13" s="55">
        <f t="shared" si="6"/>
        <v>3.145728000000001</v>
      </c>
      <c r="O13" s="55">
        <f t="shared" si="6"/>
        <v>4.718592000000001</v>
      </c>
      <c r="P13" s="55">
        <f t="shared" si="6"/>
        <v>7.0778880000000015</v>
      </c>
      <c r="Q13" s="55">
        <f t="shared" si="6"/>
        <v>10.616832000000002</v>
      </c>
      <c r="R13" s="55">
        <f t="shared" si="6"/>
        <v>15.925248000000003</v>
      </c>
      <c r="S13" s="55">
        <f t="shared" si="6"/>
        <v>23.887872000000005</v>
      </c>
      <c r="T13" s="55">
        <f t="shared" si="6"/>
        <v>35.831808000000009</v>
      </c>
      <c r="U13" s="55">
        <f t="shared" si="6"/>
        <v>53.747712000000014</v>
      </c>
      <c r="V13" s="55">
        <f t="shared" si="6"/>
        <v>80.621568000000025</v>
      </c>
      <c r="W13" s="87" t="s">
        <v>59</v>
      </c>
      <c r="X13" s="60">
        <f>COMBIN(15,9)*($G$3^9)*($G$4^6)</f>
        <v>2.4499348854103601E-2</v>
      </c>
    </row>
    <row r="14" spans="1:24" ht="15">
      <c r="B14" s="57" t="s">
        <v>32</v>
      </c>
      <c r="C14" s="55">
        <f>(1+C13-C9)/(C8-C9)</f>
        <v>0.33857142857142841</v>
      </c>
      <c r="D14" s="55">
        <f>(1+D13-D9)/(D8-D9)</f>
        <v>0.33857142857142841</v>
      </c>
      <c r="G14" s="3"/>
      <c r="H14" s="3"/>
      <c r="I14" s="3"/>
      <c r="J14" s="3"/>
      <c r="K14" s="3"/>
      <c r="L14" s="3"/>
      <c r="M14" s="3"/>
      <c r="N14" s="55">
        <f t="shared" ref="N14:V14" si="7">IF(M14="",M13*$C$9,M14*$C$8)</f>
        <v>1.6777216000000008</v>
      </c>
      <c r="O14" s="55">
        <f t="shared" si="7"/>
        <v>2.5165824000000012</v>
      </c>
      <c r="P14" s="55">
        <f t="shared" si="7"/>
        <v>3.774873600000002</v>
      </c>
      <c r="Q14" s="55">
        <f t="shared" si="7"/>
        <v>5.6623104000000026</v>
      </c>
      <c r="R14" s="55">
        <f t="shared" si="7"/>
        <v>8.4934656000000039</v>
      </c>
      <c r="S14" s="55">
        <f t="shared" si="7"/>
        <v>12.740198400000006</v>
      </c>
      <c r="T14" s="55">
        <f t="shared" si="7"/>
        <v>19.11029760000001</v>
      </c>
      <c r="U14" s="55">
        <f t="shared" si="7"/>
        <v>28.665446400000015</v>
      </c>
      <c r="V14" s="55">
        <f t="shared" si="7"/>
        <v>42.998169600000026</v>
      </c>
      <c r="W14" s="87" t="s">
        <v>59</v>
      </c>
      <c r="X14" s="60">
        <f>COMBIN(15,8)*($G$3^8)*($G$4^7)</f>
        <v>6.1536339165189732E-2</v>
      </c>
    </row>
    <row r="15" spans="1:24" ht="15">
      <c r="B15" s="56" t="s">
        <v>41</v>
      </c>
      <c r="C15" s="55">
        <f>(C14*C10+(1-C14)*C11)/(1+C13)</f>
        <v>0.65298250447720041</v>
      </c>
      <c r="D15" s="55">
        <f>(D14*D10+(1-D14)*D11)/(1+D13)</f>
        <v>2.2961840473894481</v>
      </c>
      <c r="G15" s="3"/>
      <c r="H15" s="3"/>
      <c r="I15" s="3"/>
      <c r="J15" s="3"/>
      <c r="K15" s="3"/>
      <c r="L15" s="3"/>
      <c r="M15" s="3"/>
      <c r="N15" s="3"/>
      <c r="O15" s="55">
        <f t="shared" ref="O15:V15" si="8">IF(N15="",N14*$C$9,N15*$C$8)</f>
        <v>1.3421772800000007</v>
      </c>
      <c r="P15" s="55">
        <f t="shared" si="8"/>
        <v>2.0132659200000012</v>
      </c>
      <c r="Q15" s="55">
        <f t="shared" si="8"/>
        <v>3.0198988800000017</v>
      </c>
      <c r="R15" s="55">
        <f t="shared" si="8"/>
        <v>4.5298483200000028</v>
      </c>
      <c r="S15" s="55">
        <f t="shared" si="8"/>
        <v>6.7947724800000042</v>
      </c>
      <c r="T15" s="55">
        <f t="shared" si="8"/>
        <v>10.192158720000005</v>
      </c>
      <c r="U15" s="55">
        <f t="shared" si="8"/>
        <v>15.288238080000008</v>
      </c>
      <c r="V15" s="55">
        <f t="shared" si="8"/>
        <v>22.932357120000013</v>
      </c>
      <c r="W15" s="87" t="s">
        <v>59</v>
      </c>
      <c r="X15" s="55">
        <f>COMBIN(15,7)*($G$3^7)*($G$4^8)</f>
        <v>0.12021656132271251</v>
      </c>
    </row>
    <row r="16" spans="1:24" ht="15">
      <c r="G16" s="3"/>
      <c r="H16" s="3"/>
      <c r="I16" s="3"/>
      <c r="J16" s="3"/>
      <c r="K16" s="3"/>
      <c r="L16" s="3"/>
      <c r="M16" s="3"/>
      <c r="N16" s="3"/>
      <c r="O16" s="3"/>
      <c r="P16" s="55">
        <f t="shared" ref="P16:V16" si="9">IF(O16="",O15*$C$9,O16*$C$8)</f>
        <v>1.0737418240000005</v>
      </c>
      <c r="Q16" s="55">
        <f t="shared" si="9"/>
        <v>1.6106127360000007</v>
      </c>
      <c r="R16" s="55">
        <f t="shared" si="9"/>
        <v>2.4159191040000012</v>
      </c>
      <c r="S16" s="55">
        <f t="shared" si="9"/>
        <v>3.6238786560000018</v>
      </c>
      <c r="T16" s="55">
        <f t="shared" si="9"/>
        <v>5.4358179840000025</v>
      </c>
      <c r="U16" s="55">
        <f t="shared" si="9"/>
        <v>8.1537269760000033</v>
      </c>
      <c r="V16" s="55">
        <f t="shared" si="9"/>
        <v>12.230590464000006</v>
      </c>
      <c r="W16" s="87" t="s">
        <v>59</v>
      </c>
      <c r="X16" s="55">
        <f>COMBIN(15,6)*($G$3^6)*($G$4^9)</f>
        <v>0.1826637952399961</v>
      </c>
    </row>
    <row r="17" spans="2:26" ht="15">
      <c r="G17" s="3"/>
      <c r="H17" s="3"/>
      <c r="I17" s="3"/>
      <c r="J17" s="3"/>
      <c r="K17" s="3"/>
      <c r="L17" s="3"/>
      <c r="M17" s="3"/>
      <c r="N17" s="3"/>
      <c r="O17" s="3"/>
      <c r="P17" s="3"/>
      <c r="Q17" s="55">
        <f t="shared" ref="Q17:V17" si="10">IF(P17="",P16*$C$9,P17*$C$8)</f>
        <v>0.85899345920000048</v>
      </c>
      <c r="R17" s="55">
        <f t="shared" si="10"/>
        <v>1.2884901888000007</v>
      </c>
      <c r="S17" s="55">
        <f t="shared" si="10"/>
        <v>1.9327352832000009</v>
      </c>
      <c r="T17" s="55">
        <f t="shared" si="10"/>
        <v>2.8991029248000011</v>
      </c>
      <c r="U17" s="55">
        <f t="shared" si="10"/>
        <v>4.3486543872000016</v>
      </c>
      <c r="V17" s="55">
        <f t="shared" si="10"/>
        <v>6.5229815808000025</v>
      </c>
      <c r="W17" s="87" t="s">
        <v>59</v>
      </c>
      <c r="X17" s="55">
        <f>COMBIN(15,5)*($G$3^5)*($G$4^10)</f>
        <v>0.21410971442055254</v>
      </c>
    </row>
    <row r="18" spans="2:26" ht="15">
      <c r="B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55">
        <f>IF(Q18="",Q17*$C$9,Q18*$C$8)</f>
        <v>0.6871947673600004</v>
      </c>
      <c r="S18" s="55">
        <f>IF(R18="",R17*$C$9,R18*$C$8)</f>
        <v>1.0307921510400007</v>
      </c>
      <c r="T18" s="55">
        <f>IF(S18="",S17*$C$9,S18*$C$8)</f>
        <v>1.5461882265600009</v>
      </c>
      <c r="U18" s="55">
        <f>IF(T18="",T17*$C$9,T18*$C$8)</f>
        <v>2.3192823398400013</v>
      </c>
      <c r="V18" s="55">
        <f>IF(U18="",U17*$C$9,U18*$C$8)</f>
        <v>3.4789235097600022</v>
      </c>
      <c r="W18" s="87" t="s">
        <v>59</v>
      </c>
      <c r="X18" s="55">
        <f>COMBIN(15,4)*($G$3^4)*($G$4^11)</f>
        <v>0.1901281123450631</v>
      </c>
    </row>
    <row r="19" spans="2:26" ht="15"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55">
        <f>IF(R19="",R18*$C$9,R19*$C$8)</f>
        <v>0.54975581388800032</v>
      </c>
      <c r="T19" s="55">
        <f>IF(S19="",S18*$C$9,S19*$C$8)</f>
        <v>0.82463372083200048</v>
      </c>
      <c r="U19" s="55">
        <f>IF(T19="",T18*$C$9,T19*$C$8)</f>
        <v>1.2369505812480006</v>
      </c>
      <c r="V19" s="55">
        <f>IF(U19="",U18*$C$9,U19*$C$8)</f>
        <v>1.8554258718720009</v>
      </c>
      <c r="W19" s="87" t="s">
        <v>59</v>
      </c>
      <c r="X19" s="55">
        <f>COMBIN(15,3)*($G$3^3)*($G$4^12)</f>
        <v>0.12381057104889491</v>
      </c>
    </row>
    <row r="20" spans="2:26" ht="15"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55">
        <f>IF(S20="",S19*$C$9,S20*$C$8)</f>
        <v>0.43980465111040029</v>
      </c>
      <c r="U20" s="55">
        <f>IF(T20="",T19*$C$9,T20*$C$8)</f>
        <v>0.65970697666560041</v>
      </c>
      <c r="V20" s="55">
        <f>IF(U20="",U19*$C$9,U20*$C$8)</f>
        <v>0.98956046499840067</v>
      </c>
      <c r="W20" s="87" t="s">
        <v>59</v>
      </c>
      <c r="X20" s="60">
        <f>COMBIN(15,2)*($G$3^2)*($G$4^13)</f>
        <v>5.5817229207048076E-2</v>
      </c>
    </row>
    <row r="21" spans="2:26" ht="15"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55">
        <f>IF(T21="",T20*$C$9,T21*$C$8)</f>
        <v>0.35184372088832028</v>
      </c>
      <c r="V21" s="82">
        <f>IF(U21="",U20*$C$9,U21*$C$8)</f>
        <v>0.52776558133248042</v>
      </c>
      <c r="W21" s="87" t="s">
        <v>59</v>
      </c>
      <c r="X21" s="60">
        <f>COMBIN(15,1)*$G$3*($G$4^14)</f>
        <v>1.5577683618362436E-2</v>
      </c>
      <c r="Z21" s="3"/>
    </row>
    <row r="22" spans="2:26" ht="15"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82">
        <f>IF(U22="",U21*$C$9,U22*$C$8)</f>
        <v>0.28147497671065624</v>
      </c>
      <c r="W22" s="87" t="s">
        <v>59</v>
      </c>
      <c r="X22" s="68">
        <f>COMBIN(15,0)*($G$4^15)</f>
        <v>2.0288234923493149E-3</v>
      </c>
    </row>
    <row r="23" spans="2:26">
      <c r="W23" s="69" t="s">
        <v>61</v>
      </c>
      <c r="X23" s="53">
        <f>SUM(X7:X22)</f>
        <v>0.99999999999999989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2"/>
  <sheetViews>
    <sheetView topLeftCell="A318" workbookViewId="0">
      <selection activeCell="G11" sqref="G11"/>
    </sheetView>
  </sheetViews>
  <sheetFormatPr baseColWidth="10" defaultColWidth="8.83203125" defaultRowHeight="13"/>
  <cols>
    <col min="1" max="1" width="10.1640625" style="5" bestFit="1" customWidth="1"/>
    <col min="2" max="2" width="8.83203125" style="5"/>
    <col min="3" max="3" width="15.33203125" style="5" bestFit="1" customWidth="1"/>
    <col min="4" max="4" width="24.5" style="5" bestFit="1" customWidth="1"/>
    <col min="5" max="16384" width="8.83203125" style="4"/>
  </cols>
  <sheetData>
    <row r="1" spans="1:4">
      <c r="A1" s="38" t="s">
        <v>2</v>
      </c>
      <c r="B1" s="38"/>
      <c r="C1" s="38"/>
      <c r="D1" s="38"/>
    </row>
    <row r="2" spans="1:4">
      <c r="A2" s="39" t="s">
        <v>1</v>
      </c>
      <c r="B2" s="39" t="s">
        <v>14</v>
      </c>
      <c r="C2" s="39" t="s">
        <v>12</v>
      </c>
      <c r="D2" s="39" t="s">
        <v>13</v>
      </c>
    </row>
    <row r="3" spans="1:4">
      <c r="A3" s="6">
        <v>43818</v>
      </c>
      <c r="B3" s="5">
        <v>1</v>
      </c>
      <c r="C3" s="5">
        <v>4200.8701170000004</v>
      </c>
      <c r="D3" s="5">
        <v>2610.9935377499914</v>
      </c>
    </row>
    <row r="4" spans="1:4">
      <c r="A4" s="6">
        <v>43819</v>
      </c>
      <c r="B4" s="5">
        <v>2</v>
      </c>
      <c r="C4" s="5">
        <v>4206.2700199999999</v>
      </c>
      <c r="D4" s="5">
        <v>3067.4823038215009</v>
      </c>
    </row>
    <row r="5" spans="1:4">
      <c r="A5" s="6">
        <v>43822</v>
      </c>
      <c r="B5" s="5">
        <v>3</v>
      </c>
      <c r="C5" s="5">
        <v>4230.5097660000001</v>
      </c>
      <c r="D5" s="5">
        <v>3067.7462067445254</v>
      </c>
    </row>
    <row r="6" spans="1:4">
      <c r="A6" s="6">
        <v>43823</v>
      </c>
      <c r="B6" s="5">
        <v>4</v>
      </c>
      <c r="C6" s="5">
        <v>4239.2797849999997</v>
      </c>
      <c r="D6" s="5">
        <v>3811.2762612290385</v>
      </c>
    </row>
    <row r="7" spans="1:4">
      <c r="A7" s="6">
        <v>43826</v>
      </c>
      <c r="B7" s="5">
        <v>5</v>
      </c>
      <c r="C7" s="5">
        <v>4247.5898440000001</v>
      </c>
      <c r="D7" s="5">
        <v>3617.7186989303209</v>
      </c>
    </row>
    <row r="8" spans="1:4">
      <c r="A8" s="6">
        <v>43829</v>
      </c>
      <c r="B8" s="5">
        <v>6</v>
      </c>
      <c r="C8" s="5">
        <v>4217.8198240000002</v>
      </c>
      <c r="D8" s="5">
        <v>3393.5115589121451</v>
      </c>
    </row>
    <row r="9" spans="1:4">
      <c r="A9" s="6">
        <v>43830</v>
      </c>
      <c r="B9" s="5">
        <v>7</v>
      </c>
      <c r="C9" s="5">
        <v>4196.4702150000003</v>
      </c>
      <c r="D9" s="5">
        <v>3582.9969979093426</v>
      </c>
    </row>
    <row r="10" spans="1:4">
      <c r="A10" s="6">
        <v>43832</v>
      </c>
      <c r="B10" s="5">
        <v>8</v>
      </c>
      <c r="C10" s="5">
        <v>4231.6601559999999</v>
      </c>
      <c r="D10" s="5">
        <v>3154.2475193669434</v>
      </c>
    </row>
    <row r="11" spans="1:4">
      <c r="A11" s="6">
        <v>43833</v>
      </c>
      <c r="B11" s="5">
        <v>9</v>
      </c>
      <c r="C11" s="5">
        <v>4235.6499020000001</v>
      </c>
      <c r="D11" s="5">
        <v>2631.3710946289484</v>
      </c>
    </row>
    <row r="12" spans="1:4">
      <c r="A12" s="6">
        <v>43836</v>
      </c>
      <c r="B12" s="5">
        <v>10</v>
      </c>
      <c r="C12" s="5">
        <v>4206.9702150000003</v>
      </c>
      <c r="D12" s="5">
        <v>3230.0666494583388</v>
      </c>
    </row>
    <row r="13" spans="1:4">
      <c r="A13" s="6">
        <v>43837</v>
      </c>
      <c r="B13" s="5">
        <v>11</v>
      </c>
      <c r="C13" s="5">
        <v>4209.3398440000001</v>
      </c>
      <c r="D13" s="5">
        <v>3246.817660074189</v>
      </c>
    </row>
    <row r="14" spans="1:4">
      <c r="A14" s="6">
        <v>43838</v>
      </c>
      <c r="B14" s="5">
        <v>12</v>
      </c>
      <c r="C14" s="5">
        <v>4203.4399409999996</v>
      </c>
      <c r="D14" s="5">
        <v>3320.4918967787462</v>
      </c>
    </row>
    <row r="15" spans="1:4">
      <c r="A15" s="6">
        <v>43839</v>
      </c>
      <c r="B15" s="5">
        <v>13</v>
      </c>
      <c r="C15" s="5">
        <v>4213.7700199999999</v>
      </c>
      <c r="D15" s="5">
        <v>2632.4049868211728</v>
      </c>
    </row>
    <row r="16" spans="1:4">
      <c r="A16" s="6">
        <v>43840</v>
      </c>
      <c r="B16" s="5">
        <v>14</v>
      </c>
      <c r="C16" s="5">
        <v>4206.7202150000003</v>
      </c>
      <c r="D16" s="5">
        <v>2872.2613801995058</v>
      </c>
    </row>
    <row r="17" spans="1:4">
      <c r="A17" s="6">
        <v>43843</v>
      </c>
      <c r="B17" s="5">
        <v>15</v>
      </c>
      <c r="C17" s="5">
        <v>4225.7797849999997</v>
      </c>
      <c r="D17" s="5">
        <v>2992.2769856535033</v>
      </c>
    </row>
    <row r="18" spans="1:4">
      <c r="A18" s="6">
        <v>43844</v>
      </c>
      <c r="B18" s="5">
        <v>16</v>
      </c>
      <c r="C18" s="5">
        <v>4229.2299800000001</v>
      </c>
      <c r="D18" s="5">
        <v>2821.8137512032417</v>
      </c>
    </row>
    <row r="19" spans="1:4">
      <c r="A19" s="6">
        <v>43845</v>
      </c>
      <c r="B19" s="5">
        <v>17</v>
      </c>
      <c r="C19" s="5">
        <v>4237.5898440000001</v>
      </c>
      <c r="D19" s="5">
        <v>2875.3181887572478</v>
      </c>
    </row>
    <row r="20" spans="1:4">
      <c r="A20" s="6">
        <v>43846</v>
      </c>
      <c r="B20" s="5">
        <v>18</v>
      </c>
      <c r="C20" s="5">
        <v>4222.7900390000004</v>
      </c>
      <c r="D20" s="5">
        <v>3510.0999474080882</v>
      </c>
    </row>
    <row r="21" spans="1:4">
      <c r="A21" s="6">
        <v>43847</v>
      </c>
      <c r="B21" s="5">
        <v>19</v>
      </c>
      <c r="C21" s="5">
        <v>4257.9301759999998</v>
      </c>
      <c r="D21" s="5">
        <v>3115.4734481953824</v>
      </c>
    </row>
    <row r="22" spans="1:4">
      <c r="A22" s="6">
        <v>43850</v>
      </c>
      <c r="B22" s="5">
        <v>20</v>
      </c>
      <c r="C22" s="5">
        <v>4245.5698240000002</v>
      </c>
      <c r="D22" s="5">
        <v>3591.614787355109</v>
      </c>
    </row>
    <row r="23" spans="1:4">
      <c r="A23" s="6">
        <v>43851</v>
      </c>
      <c r="B23" s="5">
        <v>21</v>
      </c>
      <c r="C23" s="5">
        <v>4223.3500979999999</v>
      </c>
      <c r="D23" s="5">
        <v>2942.5464796338442</v>
      </c>
    </row>
    <row r="24" spans="1:4">
      <c r="A24" s="6">
        <v>43852</v>
      </c>
      <c r="B24" s="5">
        <v>22</v>
      </c>
      <c r="C24" s="5">
        <v>4206.9301759999998</v>
      </c>
      <c r="D24" s="5">
        <v>3680.1205877770499</v>
      </c>
    </row>
    <row r="25" spans="1:4">
      <c r="A25" s="6">
        <v>43853</v>
      </c>
      <c r="B25" s="5">
        <v>23</v>
      </c>
      <c r="C25" s="5">
        <v>4170.3398440000001</v>
      </c>
      <c r="D25" s="5">
        <v>3262.6062386827948</v>
      </c>
    </row>
    <row r="26" spans="1:4">
      <c r="A26" s="6">
        <v>43854</v>
      </c>
      <c r="B26" s="5">
        <v>24</v>
      </c>
      <c r="C26" s="5">
        <v>4213.1401370000003</v>
      </c>
      <c r="D26" s="5">
        <v>2728.8281888557599</v>
      </c>
    </row>
    <row r="27" spans="1:4">
      <c r="A27" s="6">
        <v>43857</v>
      </c>
      <c r="B27" s="5">
        <v>25</v>
      </c>
      <c r="C27" s="5">
        <v>4118.9902339999999</v>
      </c>
      <c r="D27" s="5">
        <v>3467.7079163269582</v>
      </c>
    </row>
    <row r="28" spans="1:4">
      <c r="A28" s="6">
        <v>43858</v>
      </c>
      <c r="B28" s="5">
        <v>26</v>
      </c>
      <c r="C28" s="5">
        <v>4154.5898440000001</v>
      </c>
      <c r="D28" s="5">
        <v>2931.8588361007883</v>
      </c>
    </row>
    <row r="29" spans="1:4">
      <c r="A29" s="6">
        <v>43859</v>
      </c>
      <c r="B29" s="5">
        <v>27</v>
      </c>
      <c r="C29" s="5">
        <v>4157.330078</v>
      </c>
      <c r="D29" s="5">
        <v>2847.0391921080463</v>
      </c>
    </row>
    <row r="30" spans="1:4">
      <c r="A30" s="6">
        <v>43860</v>
      </c>
      <c r="B30" s="5">
        <v>28</v>
      </c>
      <c r="C30" s="5">
        <v>4105.3198240000002</v>
      </c>
      <c r="D30" s="5">
        <v>3042.4331887083308</v>
      </c>
    </row>
    <row r="31" spans="1:4">
      <c r="A31" s="6">
        <v>43861</v>
      </c>
      <c r="B31" s="5">
        <v>29</v>
      </c>
      <c r="C31" s="5">
        <v>4057.469971</v>
      </c>
      <c r="D31" s="5">
        <v>3106.5907646307924</v>
      </c>
    </row>
    <row r="32" spans="1:4">
      <c r="A32" s="6">
        <v>43864</v>
      </c>
      <c r="B32" s="5">
        <v>30</v>
      </c>
      <c r="C32" s="5">
        <v>4076.1899410000001</v>
      </c>
      <c r="D32" s="5">
        <v>3370.2992371354271</v>
      </c>
    </row>
    <row r="33" spans="1:4">
      <c r="A33" s="6">
        <v>43865</v>
      </c>
      <c r="B33" s="5">
        <v>31</v>
      </c>
      <c r="C33" s="5">
        <v>4136.7597660000001</v>
      </c>
      <c r="D33" s="5">
        <v>3219.4458521989218</v>
      </c>
    </row>
    <row r="34" spans="1:4">
      <c r="A34" s="6">
        <v>43866</v>
      </c>
      <c r="B34" s="5">
        <v>32</v>
      </c>
      <c r="C34" s="5">
        <v>4159.0297849999997</v>
      </c>
      <c r="D34" s="5">
        <v>3436.4121375004061</v>
      </c>
    </row>
    <row r="35" spans="1:4">
      <c r="A35" s="6">
        <v>43867</v>
      </c>
      <c r="B35" s="5">
        <v>33</v>
      </c>
      <c r="C35" s="5">
        <v>4170.8901370000003</v>
      </c>
      <c r="D35" s="5">
        <v>3129.391872809591</v>
      </c>
    </row>
    <row r="36" spans="1:4">
      <c r="A36" s="6">
        <v>43868</v>
      </c>
      <c r="B36" s="5">
        <v>34</v>
      </c>
      <c r="C36" s="5">
        <v>4151.1499020000001</v>
      </c>
      <c r="D36" s="5">
        <v>3125.0172069557843</v>
      </c>
    </row>
    <row r="37" spans="1:4">
      <c r="A37" s="6">
        <v>43871</v>
      </c>
      <c r="B37" s="5">
        <v>35</v>
      </c>
      <c r="C37" s="5">
        <v>4141.6201170000004</v>
      </c>
      <c r="D37" s="5">
        <v>3295.8449617411184</v>
      </c>
    </row>
    <row r="38" spans="1:4">
      <c r="A38" s="6">
        <v>43872</v>
      </c>
      <c r="B38" s="5">
        <v>36</v>
      </c>
      <c r="C38" s="5">
        <v>4170.0698240000002</v>
      </c>
      <c r="D38" s="5">
        <v>3178.8865580717716</v>
      </c>
    </row>
    <row r="39" spans="1:4">
      <c r="A39" s="6">
        <v>43873</v>
      </c>
      <c r="B39" s="5">
        <v>37</v>
      </c>
      <c r="C39" s="5">
        <v>4191.169922</v>
      </c>
      <c r="D39" s="5">
        <v>3507.5335712035485</v>
      </c>
    </row>
    <row r="40" spans="1:4">
      <c r="A40" s="6">
        <v>43874</v>
      </c>
      <c r="B40" s="5">
        <v>38</v>
      </c>
      <c r="C40" s="5">
        <v>4150.0200199999999</v>
      </c>
      <c r="D40" s="5">
        <v>3156.6577795362864</v>
      </c>
    </row>
    <row r="41" spans="1:4">
      <c r="A41" s="6">
        <v>43875</v>
      </c>
      <c r="B41" s="5">
        <v>39</v>
      </c>
      <c r="C41" s="5">
        <v>4135.0698240000002</v>
      </c>
      <c r="D41" s="5">
        <v>3530.8526361064269</v>
      </c>
    </row>
    <row r="42" spans="1:4">
      <c r="A42" s="6">
        <v>43878</v>
      </c>
      <c r="B42" s="5">
        <v>40</v>
      </c>
      <c r="C42" s="5">
        <v>4147.1000979999999</v>
      </c>
      <c r="D42" s="5">
        <v>3235.8716700219748</v>
      </c>
    </row>
    <row r="43" spans="1:4">
      <c r="A43" s="6">
        <v>43879</v>
      </c>
      <c r="B43" s="5">
        <v>41</v>
      </c>
      <c r="C43" s="5">
        <v>4118.8398440000001</v>
      </c>
      <c r="D43" s="5">
        <v>3566.8625456168238</v>
      </c>
    </row>
    <row r="44" spans="1:4">
      <c r="A44" s="6">
        <v>43880</v>
      </c>
      <c r="B44" s="5">
        <v>42</v>
      </c>
      <c r="C44" s="5">
        <v>4158.2998049999997</v>
      </c>
      <c r="D44" s="5">
        <v>3112.7906821023344</v>
      </c>
    </row>
    <row r="45" spans="1:4">
      <c r="A45" s="6">
        <v>43881</v>
      </c>
      <c r="B45" s="5">
        <v>43</v>
      </c>
      <c r="C45" s="5">
        <v>4150.1899409999996</v>
      </c>
      <c r="D45" s="5">
        <v>3265.5227983802047</v>
      </c>
    </row>
    <row r="46" spans="1:4">
      <c r="A46" s="6">
        <v>43882</v>
      </c>
      <c r="B46" s="5">
        <v>44</v>
      </c>
      <c r="C46" s="5">
        <v>4132.7099609999996</v>
      </c>
      <c r="D46" s="5">
        <v>3420.0495648755573</v>
      </c>
    </row>
    <row r="47" spans="1:4">
      <c r="A47" s="6">
        <v>43885</v>
      </c>
      <c r="B47" s="5">
        <v>45</v>
      </c>
      <c r="C47" s="5">
        <v>3998.1298830000001</v>
      </c>
      <c r="D47" s="5">
        <v>3502.6451688738193</v>
      </c>
    </row>
    <row r="48" spans="1:4">
      <c r="A48" s="6">
        <v>43886</v>
      </c>
      <c r="B48" s="5">
        <v>46</v>
      </c>
      <c r="C48" s="5">
        <v>3921.6298830000001</v>
      </c>
      <c r="D48" s="5">
        <v>3301.398916878331</v>
      </c>
    </row>
    <row r="49" spans="1:4">
      <c r="A49" s="6">
        <v>43887</v>
      </c>
      <c r="B49" s="5">
        <v>47</v>
      </c>
      <c r="C49" s="5">
        <v>3928</v>
      </c>
      <c r="D49" s="5">
        <v>3671.6751845769286</v>
      </c>
    </row>
    <row r="50" spans="1:4">
      <c r="A50" s="6">
        <v>43888</v>
      </c>
      <c r="B50" s="5">
        <v>48</v>
      </c>
      <c r="C50" s="5">
        <v>3787.969971</v>
      </c>
      <c r="D50" s="5">
        <v>2386.8274491713682</v>
      </c>
    </row>
    <row r="51" spans="1:4">
      <c r="A51" s="6">
        <v>43889</v>
      </c>
      <c r="B51" s="5">
        <v>49</v>
      </c>
      <c r="C51" s="5">
        <v>3673.610107</v>
      </c>
      <c r="D51" s="5">
        <v>2258.3736874233418</v>
      </c>
    </row>
    <row r="52" spans="1:4">
      <c r="A52" s="6">
        <v>43892</v>
      </c>
      <c r="B52" s="5">
        <v>50</v>
      </c>
      <c r="C52" s="5">
        <v>3706.830078</v>
      </c>
      <c r="D52" s="5">
        <v>3702.794133001204</v>
      </c>
    </row>
    <row r="53" spans="1:4">
      <c r="A53" s="6">
        <v>43893</v>
      </c>
      <c r="B53" s="5">
        <v>51</v>
      </c>
      <c r="C53" s="5">
        <v>3749.0900879999999</v>
      </c>
      <c r="D53" s="5">
        <v>3690.8733674337564</v>
      </c>
    </row>
    <row r="54" spans="1:4">
      <c r="A54" s="6">
        <v>43894</v>
      </c>
      <c r="B54" s="5">
        <v>52</v>
      </c>
      <c r="C54" s="5">
        <v>3795.3798830000001</v>
      </c>
      <c r="D54" s="5">
        <v>3448.1885923384061</v>
      </c>
    </row>
    <row r="55" spans="1:4">
      <c r="A55" s="6">
        <v>43895</v>
      </c>
      <c r="B55" s="5">
        <v>53</v>
      </c>
      <c r="C55" s="5">
        <v>3731.48999</v>
      </c>
      <c r="D55" s="5">
        <v>3340.5727659496511</v>
      </c>
    </row>
    <row r="56" spans="1:4">
      <c r="A56" s="6">
        <v>43896</v>
      </c>
      <c r="B56" s="5">
        <v>54</v>
      </c>
      <c r="C56" s="5">
        <v>3600.9499510000001</v>
      </c>
      <c r="D56" s="5">
        <v>3159.2187513862254</v>
      </c>
    </row>
    <row r="57" spans="1:4">
      <c r="A57" s="6">
        <v>43899</v>
      </c>
      <c r="B57" s="5">
        <v>55</v>
      </c>
      <c r="C57" s="5">
        <v>3334.860107</v>
      </c>
      <c r="D57" s="5">
        <v>3412.9639647385143</v>
      </c>
    </row>
    <row r="58" spans="1:4">
      <c r="A58" s="6">
        <v>43900</v>
      </c>
      <c r="B58" s="5">
        <v>56</v>
      </c>
      <c r="C58" s="5">
        <v>3332.9799800000001</v>
      </c>
      <c r="D58" s="5">
        <v>3608.3542226778909</v>
      </c>
    </row>
    <row r="59" spans="1:4">
      <c r="A59" s="6">
        <v>43901</v>
      </c>
      <c r="B59" s="5">
        <v>57</v>
      </c>
      <c r="C59" s="5">
        <v>3287.070068</v>
      </c>
      <c r="D59" s="5">
        <v>3267.6830821994618</v>
      </c>
    </row>
    <row r="60" spans="1:4">
      <c r="A60" s="6">
        <v>43902</v>
      </c>
      <c r="B60" s="5">
        <v>58</v>
      </c>
      <c r="C60" s="5">
        <v>2942.209961</v>
      </c>
      <c r="D60" s="5">
        <v>3267.6085117900784</v>
      </c>
    </row>
    <row r="61" spans="1:4">
      <c r="A61" s="6">
        <v>43903</v>
      </c>
      <c r="B61" s="5">
        <v>59</v>
      </c>
      <c r="C61" s="5">
        <v>2994.3999020000001</v>
      </c>
      <c r="D61" s="5">
        <v>3087.1169412657555</v>
      </c>
    </row>
    <row r="62" spans="1:4">
      <c r="A62" s="6">
        <v>43906</v>
      </c>
      <c r="B62" s="5">
        <v>60</v>
      </c>
      <c r="C62" s="5">
        <v>2848.8701169999999</v>
      </c>
      <c r="D62" s="5">
        <v>3572.8675995626372</v>
      </c>
    </row>
    <row r="63" spans="1:4">
      <c r="A63" s="6">
        <v>43907</v>
      </c>
      <c r="B63" s="5">
        <v>61</v>
      </c>
      <c r="C63" s="5">
        <v>2894.320068</v>
      </c>
      <c r="D63" s="5">
        <v>3856.8820987299914</v>
      </c>
    </row>
    <row r="64" spans="1:4">
      <c r="A64" s="6">
        <v>43908</v>
      </c>
      <c r="B64" s="5">
        <v>62</v>
      </c>
      <c r="C64" s="5">
        <v>2764.4799800000001</v>
      </c>
      <c r="D64" s="5">
        <v>3877.7997223852481</v>
      </c>
    </row>
    <row r="65" spans="1:4">
      <c r="A65" s="6">
        <v>43909</v>
      </c>
      <c r="B65" s="5">
        <v>63</v>
      </c>
      <c r="C65" s="5">
        <v>2788.3701169999999</v>
      </c>
      <c r="D65" s="5">
        <v>3498.061454220187</v>
      </c>
    </row>
    <row r="66" spans="1:4">
      <c r="A66" s="6">
        <v>43910</v>
      </c>
      <c r="B66" s="5">
        <v>64</v>
      </c>
      <c r="C66" s="5">
        <v>2837.0500489999999</v>
      </c>
      <c r="D66" s="5">
        <v>3652.6620665268815</v>
      </c>
    </row>
    <row r="67" spans="1:4">
      <c r="A67" s="6">
        <v>43913</v>
      </c>
      <c r="B67" s="5">
        <v>65</v>
      </c>
      <c r="C67" s="5">
        <v>2727.860107</v>
      </c>
      <c r="D67" s="5">
        <v>3401.1821606677295</v>
      </c>
    </row>
    <row r="68" spans="1:4">
      <c r="A68" s="6">
        <v>43914</v>
      </c>
      <c r="B68" s="5">
        <v>66</v>
      </c>
      <c r="C68" s="5">
        <v>2969.580078</v>
      </c>
      <c r="D68" s="5">
        <v>2875.8565251647392</v>
      </c>
    </row>
    <row r="69" spans="1:4">
      <c r="A69" s="6">
        <v>43915</v>
      </c>
      <c r="B69" s="5">
        <v>67</v>
      </c>
      <c r="C69" s="5">
        <v>3102.9799800000001</v>
      </c>
      <c r="D69" s="5">
        <v>3133.1426462212812</v>
      </c>
    </row>
    <row r="70" spans="1:4">
      <c r="A70" s="6">
        <v>43916</v>
      </c>
      <c r="B70" s="5">
        <v>68</v>
      </c>
      <c r="C70" s="5">
        <v>3179.75</v>
      </c>
      <c r="D70" s="5">
        <v>3236.4193569591816</v>
      </c>
    </row>
    <row r="71" spans="1:4">
      <c r="A71" s="6">
        <v>43917</v>
      </c>
      <c r="B71" s="5">
        <v>69</v>
      </c>
      <c r="C71" s="5">
        <v>3021.889893</v>
      </c>
      <c r="D71" s="5">
        <v>3497.6604321658897</v>
      </c>
    </row>
    <row r="72" spans="1:4">
      <c r="A72" s="6">
        <v>43920</v>
      </c>
      <c r="B72" s="5">
        <v>70</v>
      </c>
      <c r="C72" s="5">
        <v>3041.1599120000001</v>
      </c>
      <c r="D72" s="5">
        <v>3617.1805099211615</v>
      </c>
    </row>
    <row r="73" spans="1:4">
      <c r="A73" s="6">
        <v>43921</v>
      </c>
      <c r="B73" s="5">
        <v>71</v>
      </c>
      <c r="C73" s="5">
        <v>3107.419922</v>
      </c>
      <c r="D73" s="5">
        <v>3508.1331894178143</v>
      </c>
    </row>
    <row r="74" spans="1:4">
      <c r="A74" s="6">
        <v>43922</v>
      </c>
      <c r="B74" s="5">
        <v>72</v>
      </c>
      <c r="C74" s="5">
        <v>2991.1201169999999</v>
      </c>
      <c r="D74" s="5">
        <v>3354.8438389016551</v>
      </c>
    </row>
    <row r="75" spans="1:4">
      <c r="A75" s="6">
        <v>43923</v>
      </c>
      <c r="B75" s="5">
        <v>73</v>
      </c>
      <c r="C75" s="5">
        <v>2998.540039</v>
      </c>
      <c r="D75" s="5">
        <v>3275.965195412889</v>
      </c>
    </row>
    <row r="76" spans="1:4">
      <c r="A76" s="6">
        <v>43924</v>
      </c>
      <c r="B76" s="5">
        <v>74</v>
      </c>
      <c r="C76" s="5">
        <v>2958.3999020000001</v>
      </c>
      <c r="D76" s="5">
        <v>3237.8812531637827</v>
      </c>
    </row>
    <row r="77" spans="1:4">
      <c r="A77" s="6">
        <v>43927</v>
      </c>
      <c r="B77" s="5">
        <v>75</v>
      </c>
      <c r="C77" s="5">
        <v>3058.8500979999999</v>
      </c>
      <c r="D77" s="5">
        <v>3425.5664341676247</v>
      </c>
    </row>
    <row r="78" spans="1:4">
      <c r="A78" s="6">
        <v>43928</v>
      </c>
      <c r="B78" s="5">
        <v>76</v>
      </c>
      <c r="C78" s="5">
        <v>3141.280029</v>
      </c>
      <c r="D78" s="5">
        <v>3325.9365866877988</v>
      </c>
    </row>
    <row r="79" spans="1:4">
      <c r="A79" s="6">
        <v>43929</v>
      </c>
      <c r="B79" s="5">
        <v>77</v>
      </c>
      <c r="C79" s="5">
        <v>3140.1000979999999</v>
      </c>
      <c r="D79" s="5">
        <v>3401.042354937591</v>
      </c>
    </row>
    <row r="80" spans="1:4">
      <c r="A80" s="6">
        <v>43930</v>
      </c>
      <c r="B80" s="5">
        <v>78</v>
      </c>
      <c r="C80" s="5">
        <v>3233.23999</v>
      </c>
      <c r="D80" s="5">
        <v>3171.2756789726159</v>
      </c>
    </row>
    <row r="81" spans="1:4">
      <c r="A81" s="6">
        <v>43935</v>
      </c>
      <c r="B81" s="5">
        <v>79</v>
      </c>
      <c r="C81" s="5">
        <v>3200.139893</v>
      </c>
      <c r="D81" s="5">
        <v>3361.9650948604913</v>
      </c>
    </row>
    <row r="82" spans="1:4">
      <c r="A82" s="6">
        <v>43936</v>
      </c>
      <c r="B82" s="5">
        <v>80</v>
      </c>
      <c r="C82" s="5">
        <v>3087.4399410000001</v>
      </c>
      <c r="D82" s="5">
        <v>3107.2006093253117</v>
      </c>
    </row>
    <row r="83" spans="1:4">
      <c r="A83" s="6">
        <v>43937</v>
      </c>
      <c r="B83" s="5">
        <v>81</v>
      </c>
      <c r="C83" s="5">
        <v>3102.1298830000001</v>
      </c>
      <c r="D83" s="5">
        <v>3210.0732622420574</v>
      </c>
    </row>
    <row r="84" spans="1:4">
      <c r="A84" s="6">
        <v>43938</v>
      </c>
      <c r="B84" s="5">
        <v>82</v>
      </c>
      <c r="C84" s="5">
        <v>3190.1999510000001</v>
      </c>
      <c r="D84" s="5">
        <v>2874.0455435486106</v>
      </c>
    </row>
    <row r="85" spans="1:4">
      <c r="A85" s="6">
        <v>43941</v>
      </c>
      <c r="B85" s="5">
        <v>83</v>
      </c>
      <c r="C85" s="5">
        <v>3200.719971</v>
      </c>
      <c r="D85" s="5">
        <v>2912.8159175127635</v>
      </c>
    </row>
    <row r="86" spans="1:4">
      <c r="A86" s="6">
        <v>43942</v>
      </c>
      <c r="B86" s="5">
        <v>84</v>
      </c>
      <c r="C86" s="5">
        <v>3108.4399410000001</v>
      </c>
      <c r="D86" s="5">
        <v>3427.6018944505217</v>
      </c>
    </row>
    <row r="87" spans="1:4">
      <c r="A87" s="6">
        <v>43943</v>
      </c>
      <c r="B87" s="5">
        <v>85</v>
      </c>
      <c r="C87" s="5">
        <v>3173.48999</v>
      </c>
      <c r="D87" s="5">
        <v>2723.6903126781385</v>
      </c>
    </row>
    <row r="88" spans="1:4">
      <c r="A88" s="6">
        <v>43944</v>
      </c>
      <c r="B88" s="5">
        <v>86</v>
      </c>
      <c r="C88" s="5">
        <v>3205.669922</v>
      </c>
      <c r="D88" s="5">
        <v>3168.0049327763236</v>
      </c>
    </row>
    <row r="89" spans="1:4">
      <c r="A89" s="6">
        <v>43945</v>
      </c>
      <c r="B89" s="5">
        <v>87</v>
      </c>
      <c r="C89" s="5">
        <v>3168.8798830000001</v>
      </c>
      <c r="D89" s="5">
        <v>3630.0708884242881</v>
      </c>
    </row>
    <row r="90" spans="1:4">
      <c r="A90" s="6">
        <v>43948</v>
      </c>
      <c r="B90" s="5">
        <v>88</v>
      </c>
      <c r="C90" s="5">
        <v>3220.290039</v>
      </c>
      <c r="D90" s="5">
        <v>2752.5996306298371</v>
      </c>
    </row>
    <row r="91" spans="1:4">
      <c r="A91" s="6">
        <v>43949</v>
      </c>
      <c r="B91" s="5">
        <v>89</v>
      </c>
      <c r="C91" s="5">
        <v>3281.8798830000001</v>
      </c>
      <c r="D91" s="5">
        <v>3730.5316992720295</v>
      </c>
    </row>
    <row r="92" spans="1:4">
      <c r="A92" s="6">
        <v>43950</v>
      </c>
      <c r="B92" s="5">
        <v>90</v>
      </c>
      <c r="C92" s="5">
        <v>3371.26001</v>
      </c>
      <c r="D92" s="5">
        <v>3233.304364213684</v>
      </c>
    </row>
    <row r="93" spans="1:4">
      <c r="A93" s="6">
        <v>43951</v>
      </c>
      <c r="B93" s="5">
        <v>91</v>
      </c>
      <c r="C93" s="5">
        <v>3262.51001</v>
      </c>
      <c r="D93" s="5">
        <v>3776.7595950019163</v>
      </c>
    </row>
    <row r="94" spans="1:4">
      <c r="A94" s="6">
        <v>43952</v>
      </c>
      <c r="B94" s="5">
        <v>92</v>
      </c>
      <c r="C94" s="5">
        <v>3189.4099120000001</v>
      </c>
      <c r="D94" s="5">
        <v>3714.2763528789983</v>
      </c>
    </row>
    <row r="95" spans="1:4">
      <c r="A95" s="6">
        <v>43955</v>
      </c>
      <c r="B95" s="5">
        <v>93</v>
      </c>
      <c r="C95" s="5">
        <v>3178.5900879999999</v>
      </c>
      <c r="D95" s="5">
        <v>3092.8008739187239</v>
      </c>
    </row>
    <row r="96" spans="1:4">
      <c r="A96" s="6">
        <v>43956</v>
      </c>
      <c r="B96" s="5">
        <v>94</v>
      </c>
      <c r="C96" s="5">
        <v>3225.8999020000001</v>
      </c>
      <c r="D96" s="5">
        <v>2875.1318287188228</v>
      </c>
    </row>
    <row r="97" spans="1:4">
      <c r="A97" s="6">
        <v>43957</v>
      </c>
      <c r="B97" s="5">
        <v>95</v>
      </c>
      <c r="C97" s="5">
        <v>3224.6999510000001</v>
      </c>
      <c r="D97" s="5">
        <v>3339.6421057757907</v>
      </c>
    </row>
    <row r="98" spans="1:4">
      <c r="A98" s="6">
        <v>43958</v>
      </c>
      <c r="B98" s="5">
        <v>96</v>
      </c>
      <c r="C98" s="5">
        <v>3270.5500489999999</v>
      </c>
      <c r="D98" s="5">
        <v>3148.4237894162911</v>
      </c>
    </row>
    <row r="99" spans="1:4">
      <c r="A99" s="6">
        <v>43962</v>
      </c>
      <c r="B99" s="5">
        <v>97</v>
      </c>
      <c r="C99" s="5">
        <v>3273.26001</v>
      </c>
      <c r="D99" s="5">
        <v>3264.4561934404019</v>
      </c>
    </row>
    <row r="100" spans="1:4">
      <c r="A100" s="6">
        <v>43963</v>
      </c>
      <c r="B100" s="5">
        <v>98</v>
      </c>
      <c r="C100" s="5">
        <v>3294.6298830000001</v>
      </c>
      <c r="D100" s="5">
        <v>3263.1898696822063</v>
      </c>
    </row>
    <row r="101" spans="1:4">
      <c r="A101" s="6">
        <v>43964</v>
      </c>
      <c r="B101" s="5">
        <v>99</v>
      </c>
      <c r="C101" s="5">
        <v>3243.830078</v>
      </c>
      <c r="D101" s="5">
        <v>3481.1002623884569</v>
      </c>
    </row>
    <row r="102" spans="1:4">
      <c r="A102" s="6">
        <v>43965</v>
      </c>
      <c r="B102" s="5">
        <v>100</v>
      </c>
      <c r="C102" s="5">
        <v>3153.1499020000001</v>
      </c>
      <c r="D102" s="5">
        <v>2950.6104175748815</v>
      </c>
    </row>
    <row r="103" spans="1:4">
      <c r="A103" s="6">
        <v>43966</v>
      </c>
      <c r="B103" s="5">
        <v>101</v>
      </c>
      <c r="C103" s="5">
        <v>3188.5200199999999</v>
      </c>
      <c r="D103" s="5">
        <v>2685.8354684498599</v>
      </c>
    </row>
    <row r="104" spans="1:4">
      <c r="A104" s="6">
        <v>43969</v>
      </c>
      <c r="B104" s="5">
        <v>102</v>
      </c>
      <c r="C104" s="5">
        <v>3320.209961</v>
      </c>
      <c r="D104" s="5">
        <v>3657.9709205325125</v>
      </c>
    </row>
    <row r="105" spans="1:4">
      <c r="A105" s="6">
        <v>43970</v>
      </c>
      <c r="B105" s="5">
        <v>103</v>
      </c>
      <c r="C105" s="5">
        <v>3302.73999</v>
      </c>
      <c r="D105" s="5">
        <v>3454.6825095394734</v>
      </c>
    </row>
    <row r="106" spans="1:4">
      <c r="A106" s="6">
        <v>43971</v>
      </c>
      <c r="B106" s="5">
        <v>104</v>
      </c>
      <c r="C106" s="5">
        <v>3333.860107</v>
      </c>
      <c r="D106" s="5">
        <v>3752.233871177124</v>
      </c>
    </row>
    <row r="107" spans="1:4">
      <c r="A107" s="6">
        <v>43972</v>
      </c>
      <c r="B107" s="5">
        <v>105</v>
      </c>
      <c r="C107" s="5">
        <v>3311.3999020000001</v>
      </c>
      <c r="D107" s="5">
        <v>3592.3937323045657</v>
      </c>
    </row>
    <row r="108" spans="1:4">
      <c r="A108" s="6">
        <v>43973</v>
      </c>
      <c r="B108" s="5">
        <v>106</v>
      </c>
      <c r="C108" s="5">
        <v>3301.8798830000001</v>
      </c>
      <c r="D108" s="5">
        <v>3277.9254585095914</v>
      </c>
    </row>
    <row r="109" spans="1:4">
      <c r="A109" s="6">
        <v>43977</v>
      </c>
      <c r="B109" s="5">
        <v>107</v>
      </c>
      <c r="C109" s="5">
        <v>3354.419922</v>
      </c>
      <c r="D109" s="5">
        <v>3892.8507260196643</v>
      </c>
    </row>
    <row r="110" spans="1:4">
      <c r="A110" s="6">
        <v>43978</v>
      </c>
      <c r="B110" s="5">
        <v>108</v>
      </c>
      <c r="C110" s="5">
        <v>3396.1298830000001</v>
      </c>
      <c r="D110" s="5">
        <v>3153.36230382237</v>
      </c>
    </row>
    <row r="111" spans="1:4">
      <c r="A111" s="6">
        <v>43979</v>
      </c>
      <c r="B111" s="5">
        <v>109</v>
      </c>
      <c r="C111" s="5">
        <v>3437.3000489999999</v>
      </c>
      <c r="D111" s="5">
        <v>3398.9974910949982</v>
      </c>
    </row>
    <row r="112" spans="1:4">
      <c r="A112" s="6">
        <v>43980</v>
      </c>
      <c r="B112" s="5">
        <v>110</v>
      </c>
      <c r="C112" s="5">
        <v>3363.669922</v>
      </c>
      <c r="D112" s="5">
        <v>2562.8843909995821</v>
      </c>
    </row>
    <row r="113" spans="1:4">
      <c r="A113" s="6">
        <v>43983</v>
      </c>
      <c r="B113" s="5">
        <v>111</v>
      </c>
      <c r="C113" s="5">
        <v>3412.5</v>
      </c>
      <c r="D113" s="5">
        <v>2852.4301998011442</v>
      </c>
    </row>
    <row r="114" spans="1:4">
      <c r="A114" s="6">
        <v>43984</v>
      </c>
      <c r="B114" s="5">
        <v>112</v>
      </c>
      <c r="C114" s="5">
        <v>3442.459961</v>
      </c>
      <c r="D114" s="5">
        <v>3146.6565013897734</v>
      </c>
    </row>
    <row r="115" spans="1:4">
      <c r="A115" s="6">
        <v>43985</v>
      </c>
      <c r="B115" s="5">
        <v>113</v>
      </c>
      <c r="C115" s="5">
        <v>3531.75</v>
      </c>
      <c r="D115" s="5">
        <v>3303.6197631440195</v>
      </c>
    </row>
    <row r="116" spans="1:4">
      <c r="A116" s="6">
        <v>43986</v>
      </c>
      <c r="B116" s="5">
        <v>114</v>
      </c>
      <c r="C116" s="5">
        <v>3509.98999</v>
      </c>
      <c r="D116" s="5">
        <v>2991.5267381193103</v>
      </c>
    </row>
    <row r="117" spans="1:4">
      <c r="A117" s="6">
        <v>43987</v>
      </c>
      <c r="B117" s="5">
        <v>115</v>
      </c>
      <c r="C117" s="5">
        <v>3589.76001</v>
      </c>
      <c r="D117" s="5">
        <v>3674.0582797242232</v>
      </c>
    </row>
    <row r="118" spans="1:4">
      <c r="A118" s="6">
        <v>43990</v>
      </c>
      <c r="B118" s="5">
        <v>116</v>
      </c>
      <c r="C118" s="5">
        <v>3582.3701169999999</v>
      </c>
      <c r="D118" s="5">
        <v>3624.8293204384559</v>
      </c>
    </row>
    <row r="119" spans="1:4">
      <c r="A119" s="6">
        <v>43991</v>
      </c>
      <c r="B119" s="5">
        <v>117</v>
      </c>
      <c r="C119" s="5">
        <v>3507.709961</v>
      </c>
      <c r="D119" s="5">
        <v>2902.1939778864507</v>
      </c>
    </row>
    <row r="120" spans="1:4">
      <c r="A120" s="6">
        <v>43992</v>
      </c>
      <c r="B120" s="5">
        <v>118</v>
      </c>
      <c r="C120" s="5">
        <v>3499.6899410000001</v>
      </c>
      <c r="D120" s="5">
        <v>3313.2459650251481</v>
      </c>
    </row>
    <row r="121" spans="1:4">
      <c r="A121" s="6">
        <v>43993</v>
      </c>
      <c r="B121" s="5">
        <v>119</v>
      </c>
      <c r="C121" s="5">
        <v>3363.6298830000001</v>
      </c>
      <c r="D121" s="5">
        <v>3009.3409341074471</v>
      </c>
    </row>
    <row r="122" spans="1:4">
      <c r="A122" s="6">
        <v>43994</v>
      </c>
      <c r="B122" s="5">
        <v>120</v>
      </c>
      <c r="C122" s="5">
        <v>3379.820068</v>
      </c>
      <c r="D122" s="5">
        <v>3086.8556717090109</v>
      </c>
    </row>
    <row r="123" spans="1:4">
      <c r="A123" s="6">
        <v>43997</v>
      </c>
      <c r="B123" s="5">
        <v>121</v>
      </c>
      <c r="C123" s="5">
        <v>3362.1201169999999</v>
      </c>
      <c r="D123" s="5">
        <v>2994.4771765649753</v>
      </c>
    </row>
    <row r="124" spans="1:4">
      <c r="A124" s="6">
        <v>43998</v>
      </c>
      <c r="B124" s="5">
        <v>122</v>
      </c>
      <c r="C124" s="5">
        <v>3455.3999020000001</v>
      </c>
      <c r="D124" s="5">
        <v>3524.1346352010328</v>
      </c>
    </row>
    <row r="125" spans="1:4">
      <c r="A125" s="6">
        <v>43999</v>
      </c>
      <c r="B125" s="5">
        <v>123</v>
      </c>
      <c r="C125" s="5">
        <v>3464.5</v>
      </c>
      <c r="D125" s="5">
        <v>3137.5671951179684</v>
      </c>
    </row>
    <row r="126" spans="1:4">
      <c r="A126" s="6">
        <v>44000</v>
      </c>
      <c r="B126" s="5">
        <v>124</v>
      </c>
      <c r="C126" s="5">
        <v>3449.4499510000001</v>
      </c>
      <c r="D126" s="5">
        <v>3139.6549611385594</v>
      </c>
    </row>
    <row r="127" spans="1:4">
      <c r="A127" s="6">
        <v>44001</v>
      </c>
      <c r="B127" s="5">
        <v>125</v>
      </c>
      <c r="C127" s="5">
        <v>3486.7700199999999</v>
      </c>
      <c r="D127" s="5">
        <v>3573.908714805516</v>
      </c>
    </row>
    <row r="128" spans="1:4">
      <c r="A128" s="6">
        <v>44004</v>
      </c>
      <c r="B128" s="5">
        <v>126</v>
      </c>
      <c r="C128" s="5">
        <v>3461.3500979999999</v>
      </c>
      <c r="D128" s="5">
        <v>3540.9147759623033</v>
      </c>
    </row>
    <row r="129" spans="1:4">
      <c r="A129" s="6">
        <v>44005</v>
      </c>
      <c r="B129" s="5">
        <v>127</v>
      </c>
      <c r="C129" s="5">
        <v>3498.110107</v>
      </c>
      <c r="D129" s="5">
        <v>3295.9548809802113</v>
      </c>
    </row>
    <row r="130" spans="1:4">
      <c r="A130" s="6">
        <v>44006</v>
      </c>
      <c r="B130" s="5">
        <v>128</v>
      </c>
      <c r="C130" s="5">
        <v>3392.6298830000001</v>
      </c>
      <c r="D130" s="5">
        <v>3480.4081651030524</v>
      </c>
    </row>
    <row r="131" spans="1:4">
      <c r="A131" s="6">
        <v>44007</v>
      </c>
      <c r="B131" s="5">
        <v>129</v>
      </c>
      <c r="C131" s="5">
        <v>3401.429932</v>
      </c>
      <c r="D131" s="5">
        <v>3649.4021873428301</v>
      </c>
    </row>
    <row r="132" spans="1:4">
      <c r="A132" s="6">
        <v>44008</v>
      </c>
      <c r="B132" s="5">
        <v>130</v>
      </c>
      <c r="C132" s="5">
        <v>3406.4499510000001</v>
      </c>
      <c r="D132" s="5">
        <v>3209.1084943664987</v>
      </c>
    </row>
    <row r="133" spans="1:4">
      <c r="A133" s="6">
        <v>44011</v>
      </c>
      <c r="B133" s="5">
        <v>131</v>
      </c>
      <c r="C133" s="5">
        <v>3438.929932</v>
      </c>
      <c r="D133" s="5">
        <v>2964.5796667961108</v>
      </c>
    </row>
    <row r="134" spans="1:4">
      <c r="A134" s="6">
        <v>44012</v>
      </c>
      <c r="B134" s="5">
        <v>132</v>
      </c>
      <c r="C134" s="5">
        <v>3410.929932</v>
      </c>
      <c r="D134" s="5">
        <v>3078.5843271489653</v>
      </c>
    </row>
    <row r="135" spans="1:4">
      <c r="A135" s="6">
        <v>44013</v>
      </c>
      <c r="B135" s="5">
        <v>133</v>
      </c>
      <c r="C135" s="5">
        <v>3407.780029</v>
      </c>
      <c r="D135" s="5">
        <v>3584.6319962056964</v>
      </c>
    </row>
    <row r="136" spans="1:4">
      <c r="A136" s="6">
        <v>44014</v>
      </c>
      <c r="B136" s="5">
        <v>134</v>
      </c>
      <c r="C136" s="5">
        <v>3451.4499510000001</v>
      </c>
      <c r="D136" s="5">
        <v>2929.9233891976969</v>
      </c>
    </row>
    <row r="137" spans="1:4">
      <c r="A137" s="6">
        <v>44015</v>
      </c>
      <c r="B137" s="5">
        <v>135</v>
      </c>
      <c r="C137" s="5">
        <v>3412.280029</v>
      </c>
      <c r="D137" s="5">
        <v>3504.3558061880885</v>
      </c>
    </row>
    <row r="138" spans="1:4">
      <c r="A138" s="6">
        <v>44018</v>
      </c>
      <c r="B138" s="5">
        <v>136</v>
      </c>
      <c r="C138" s="5">
        <v>3479.1999510000001</v>
      </c>
      <c r="D138" s="5">
        <v>3333.3398524562776</v>
      </c>
    </row>
    <row r="139" spans="1:4">
      <c r="A139" s="6">
        <v>44019</v>
      </c>
      <c r="B139" s="5">
        <v>137</v>
      </c>
      <c r="C139" s="5">
        <v>3429.030029</v>
      </c>
      <c r="D139" s="5">
        <v>3573.6766442392527</v>
      </c>
    </row>
    <row r="140" spans="1:4">
      <c r="A140" s="6">
        <v>44020</v>
      </c>
      <c r="B140" s="5">
        <v>138</v>
      </c>
      <c r="C140" s="5">
        <v>3407.9399410000001</v>
      </c>
      <c r="D140" s="5">
        <v>3471.8944959794972</v>
      </c>
    </row>
    <row r="141" spans="1:4">
      <c r="A141" s="6">
        <v>44021</v>
      </c>
      <c r="B141" s="5">
        <v>139</v>
      </c>
      <c r="C141" s="5">
        <v>3353.070068</v>
      </c>
      <c r="D141" s="5">
        <v>2505.1919665669366</v>
      </c>
    </row>
    <row r="142" spans="1:4">
      <c r="A142" s="6">
        <v>44022</v>
      </c>
      <c r="B142" s="5">
        <v>140</v>
      </c>
      <c r="C142" s="5">
        <v>3379.6201169999999</v>
      </c>
      <c r="D142" s="5">
        <v>3789.7375636689371</v>
      </c>
    </row>
    <row r="143" spans="1:4">
      <c r="A143" s="6">
        <v>44025</v>
      </c>
      <c r="B143" s="5">
        <v>141</v>
      </c>
      <c r="C143" s="5">
        <v>3423.0600589999999</v>
      </c>
      <c r="D143" s="5">
        <v>3646.2789366681</v>
      </c>
    </row>
    <row r="144" spans="1:4">
      <c r="A144" s="6">
        <v>44026</v>
      </c>
      <c r="B144" s="5">
        <v>142</v>
      </c>
      <c r="C144" s="5">
        <v>3417.139893</v>
      </c>
      <c r="D144" s="5">
        <v>3096.0887037802495</v>
      </c>
    </row>
    <row r="145" spans="1:4">
      <c r="A145" s="6">
        <v>44027</v>
      </c>
      <c r="B145" s="5">
        <v>143</v>
      </c>
      <c r="C145" s="5">
        <v>3476.2299800000001</v>
      </c>
      <c r="D145" s="5">
        <v>3765.863380007343</v>
      </c>
    </row>
    <row r="146" spans="1:4">
      <c r="A146" s="6">
        <v>44028</v>
      </c>
      <c r="B146" s="5">
        <v>144</v>
      </c>
      <c r="C146" s="5">
        <v>3454</v>
      </c>
      <c r="D146" s="5">
        <v>3220.4837640195074</v>
      </c>
    </row>
    <row r="147" spans="1:4">
      <c r="A147" s="6">
        <v>44029</v>
      </c>
      <c r="B147" s="5">
        <v>145</v>
      </c>
      <c r="C147" s="5">
        <v>3472.73999</v>
      </c>
      <c r="D147" s="5">
        <v>3192.7965430573681</v>
      </c>
    </row>
    <row r="148" spans="1:4">
      <c r="A148" s="6">
        <v>44032</v>
      </c>
      <c r="B148" s="5">
        <v>146</v>
      </c>
      <c r="C148" s="5">
        <v>3461.01001</v>
      </c>
      <c r="D148" s="5">
        <v>2891.5618073771448</v>
      </c>
    </row>
    <row r="149" spans="1:4">
      <c r="A149" s="6">
        <v>44033</v>
      </c>
      <c r="B149" s="5">
        <v>147</v>
      </c>
      <c r="C149" s="5">
        <v>3468.8500979999999</v>
      </c>
      <c r="D149" s="5">
        <v>3292.9008387837684</v>
      </c>
    </row>
    <row r="150" spans="1:4">
      <c r="A150" s="6">
        <v>44034</v>
      </c>
      <c r="B150" s="5">
        <v>148</v>
      </c>
      <c r="C150" s="5">
        <v>3439.23999</v>
      </c>
      <c r="D150" s="5">
        <v>3608.8389997434438</v>
      </c>
    </row>
    <row r="151" spans="1:4">
      <c r="A151" s="6">
        <v>44035</v>
      </c>
      <c r="B151" s="5">
        <v>149</v>
      </c>
      <c r="C151" s="5">
        <v>3441.5500489999999</v>
      </c>
      <c r="D151" s="5">
        <v>3724.7909336012654</v>
      </c>
    </row>
    <row r="152" spans="1:4">
      <c r="A152" s="6">
        <v>44036</v>
      </c>
      <c r="B152" s="5">
        <v>150</v>
      </c>
      <c r="C152" s="5">
        <v>3394.8500979999999</v>
      </c>
      <c r="D152" s="5">
        <v>3445.9217871468845</v>
      </c>
    </row>
    <row r="153" spans="1:4">
      <c r="A153" s="6">
        <v>44039</v>
      </c>
      <c r="B153" s="5">
        <v>151</v>
      </c>
      <c r="C153" s="5">
        <v>3382.75</v>
      </c>
      <c r="D153" s="5">
        <v>3552.8561373690445</v>
      </c>
    </row>
    <row r="154" spans="1:4">
      <c r="A154" s="6">
        <v>44040</v>
      </c>
      <c r="B154" s="5">
        <v>152</v>
      </c>
      <c r="C154" s="5">
        <v>3397.8999020000001</v>
      </c>
      <c r="D154" s="5">
        <v>3037.8264553042759</v>
      </c>
    </row>
    <row r="155" spans="1:4">
      <c r="A155" s="6">
        <v>44041</v>
      </c>
      <c r="B155" s="5">
        <v>153</v>
      </c>
      <c r="C155" s="5">
        <v>3397.360107</v>
      </c>
      <c r="D155" s="5">
        <v>3201.2699712973408</v>
      </c>
    </row>
    <row r="156" spans="1:4">
      <c r="A156" s="6">
        <v>44042</v>
      </c>
      <c r="B156" s="5">
        <v>154</v>
      </c>
      <c r="C156" s="5">
        <v>3325.679932</v>
      </c>
      <c r="D156" s="5">
        <v>3070.9712305655103</v>
      </c>
    </row>
    <row r="157" spans="1:4">
      <c r="A157" s="6">
        <v>44043</v>
      </c>
      <c r="B157" s="5">
        <v>155</v>
      </c>
      <c r="C157" s="5">
        <v>3282.0200199999999</v>
      </c>
      <c r="D157" s="5">
        <v>3019.8296932008197</v>
      </c>
    </row>
    <row r="158" spans="1:4">
      <c r="A158" s="6">
        <v>44046</v>
      </c>
      <c r="B158" s="5">
        <v>156</v>
      </c>
      <c r="C158" s="5">
        <v>3349.5</v>
      </c>
      <c r="D158" s="5">
        <v>3219.3049125568164</v>
      </c>
    </row>
    <row r="159" spans="1:4">
      <c r="A159" s="6">
        <v>44047</v>
      </c>
      <c r="B159" s="5">
        <v>157</v>
      </c>
      <c r="C159" s="5">
        <v>3356.3000489999999</v>
      </c>
      <c r="D159" s="5">
        <v>3508.301127279205</v>
      </c>
    </row>
    <row r="160" spans="1:4">
      <c r="A160" s="6">
        <v>44048</v>
      </c>
      <c r="B160" s="5">
        <v>158</v>
      </c>
      <c r="C160" s="5">
        <v>3398.9399410000001</v>
      </c>
      <c r="D160" s="5">
        <v>2452.4307866338136</v>
      </c>
    </row>
    <row r="161" spans="1:4">
      <c r="A161" s="6">
        <v>44049</v>
      </c>
      <c r="B161" s="5">
        <v>159</v>
      </c>
      <c r="C161" s="5">
        <v>3358.540039</v>
      </c>
      <c r="D161" s="5">
        <v>2837.225002784859</v>
      </c>
    </row>
    <row r="162" spans="1:4">
      <c r="A162" s="6">
        <v>44050</v>
      </c>
      <c r="B162" s="5">
        <v>160</v>
      </c>
      <c r="C162" s="5">
        <v>3366.070068</v>
      </c>
      <c r="D162" s="5">
        <v>3612.709581660522</v>
      </c>
    </row>
    <row r="163" spans="1:4">
      <c r="A163" s="6">
        <v>44053</v>
      </c>
      <c r="B163" s="5">
        <v>161</v>
      </c>
      <c r="C163" s="5">
        <v>3377.969971</v>
      </c>
      <c r="D163" s="5">
        <v>3375.0394676965939</v>
      </c>
    </row>
    <row r="164" spans="1:4">
      <c r="A164" s="6">
        <v>44054</v>
      </c>
      <c r="B164" s="5">
        <v>162</v>
      </c>
      <c r="C164" s="5">
        <v>3434.5600589999999</v>
      </c>
      <c r="D164" s="5">
        <v>3706.3419408856039</v>
      </c>
    </row>
    <row r="165" spans="1:4">
      <c r="A165" s="6">
        <v>44055</v>
      </c>
      <c r="B165" s="5">
        <v>163</v>
      </c>
      <c r="C165" s="5">
        <v>3494.219971</v>
      </c>
      <c r="D165" s="5">
        <v>3103.5014153577131</v>
      </c>
    </row>
    <row r="166" spans="1:4">
      <c r="A166" s="6">
        <v>44056</v>
      </c>
      <c r="B166" s="5">
        <v>164</v>
      </c>
      <c r="C166" s="5">
        <v>3447.01001</v>
      </c>
      <c r="D166" s="5">
        <v>3020.953525146117</v>
      </c>
    </row>
    <row r="167" spans="1:4">
      <c r="A167" s="6">
        <v>44057</v>
      </c>
      <c r="B167" s="5">
        <v>165</v>
      </c>
      <c r="C167" s="5">
        <v>3397.8701169999999</v>
      </c>
      <c r="D167" s="5">
        <v>3161.8563255152544</v>
      </c>
    </row>
    <row r="168" spans="1:4">
      <c r="A168" s="6">
        <v>44060</v>
      </c>
      <c r="B168" s="5">
        <v>166</v>
      </c>
      <c r="C168" s="5">
        <v>3415.7700199999999</v>
      </c>
      <c r="D168" s="5">
        <v>2776.3606334440078</v>
      </c>
    </row>
    <row r="169" spans="1:4">
      <c r="A169" s="6">
        <v>44061</v>
      </c>
      <c r="B169" s="5">
        <v>167</v>
      </c>
      <c r="C169" s="5">
        <v>3387.25</v>
      </c>
      <c r="D169" s="5">
        <v>3338.3684976879472</v>
      </c>
    </row>
    <row r="170" spans="1:4">
      <c r="A170" s="6">
        <v>44062</v>
      </c>
      <c r="B170" s="5">
        <v>168</v>
      </c>
      <c r="C170" s="5">
        <v>3401.860107</v>
      </c>
      <c r="D170" s="5">
        <v>3701.2027268512493</v>
      </c>
    </row>
    <row r="171" spans="1:4">
      <c r="A171" s="6">
        <v>44063</v>
      </c>
      <c r="B171" s="5">
        <v>169</v>
      </c>
      <c r="C171" s="5">
        <v>3354.330078</v>
      </c>
      <c r="D171" s="5">
        <v>2983.2183670307177</v>
      </c>
    </row>
    <row r="172" spans="1:4">
      <c r="A172" s="6">
        <v>44064</v>
      </c>
      <c r="B172" s="5">
        <v>170</v>
      </c>
      <c r="C172" s="5">
        <v>3352.179932</v>
      </c>
      <c r="D172" s="5">
        <v>3373.237948535646</v>
      </c>
    </row>
    <row r="173" spans="1:4">
      <c r="A173" s="6">
        <v>44067</v>
      </c>
      <c r="B173" s="5">
        <v>171</v>
      </c>
      <c r="C173" s="5">
        <v>3402.169922</v>
      </c>
      <c r="D173" s="5">
        <v>3069.5332282730037</v>
      </c>
    </row>
    <row r="174" spans="1:4">
      <c r="A174" s="6">
        <v>44068</v>
      </c>
      <c r="B174" s="5">
        <v>172</v>
      </c>
      <c r="C174" s="5">
        <v>3367.919922</v>
      </c>
      <c r="D174" s="5">
        <v>3109.3201573807919</v>
      </c>
    </row>
    <row r="175" spans="1:4">
      <c r="A175" s="6">
        <v>44069</v>
      </c>
      <c r="B175" s="5">
        <v>173</v>
      </c>
      <c r="C175" s="5">
        <v>3377.7299800000001</v>
      </c>
      <c r="D175" s="5">
        <v>3187.342439764634</v>
      </c>
    </row>
    <row r="176" spans="1:4">
      <c r="A176" s="6">
        <v>44070</v>
      </c>
      <c r="B176" s="5">
        <v>174</v>
      </c>
      <c r="C176" s="5">
        <v>3357.919922</v>
      </c>
      <c r="D176" s="5">
        <v>3406.6534129706415</v>
      </c>
    </row>
    <row r="177" spans="1:4">
      <c r="A177" s="6">
        <v>44071</v>
      </c>
      <c r="B177" s="5">
        <v>175</v>
      </c>
      <c r="C177" s="5">
        <v>3342.4399410000001</v>
      </c>
      <c r="D177" s="5">
        <v>3436.7211776642807</v>
      </c>
    </row>
    <row r="178" spans="1:4">
      <c r="A178" s="6">
        <v>44075</v>
      </c>
      <c r="B178" s="5">
        <v>176</v>
      </c>
      <c r="C178" s="5">
        <v>3290.8100589999999</v>
      </c>
      <c r="D178" s="5">
        <v>2853.6888365379436</v>
      </c>
    </row>
    <row r="179" spans="1:4">
      <c r="A179" s="6">
        <v>44076</v>
      </c>
      <c r="B179" s="5">
        <v>177</v>
      </c>
      <c r="C179" s="5">
        <v>3329.780029</v>
      </c>
      <c r="D179" s="5">
        <v>3450.7538358774427</v>
      </c>
    </row>
    <row r="180" spans="1:4">
      <c r="A180" s="6">
        <v>44077</v>
      </c>
      <c r="B180" s="5">
        <v>178</v>
      </c>
      <c r="C180" s="5">
        <v>3281.389893</v>
      </c>
      <c r="D180" s="5">
        <v>3221.9517746362349</v>
      </c>
    </row>
    <row r="181" spans="1:4">
      <c r="A181" s="6">
        <v>44078</v>
      </c>
      <c r="B181" s="5">
        <v>179</v>
      </c>
      <c r="C181" s="5">
        <v>3254.139893</v>
      </c>
      <c r="D181" s="5">
        <v>3263.0786065975717</v>
      </c>
    </row>
    <row r="182" spans="1:4">
      <c r="A182" s="6">
        <v>44081</v>
      </c>
      <c r="B182" s="5">
        <v>180</v>
      </c>
      <c r="C182" s="5">
        <v>3326.26001</v>
      </c>
      <c r="D182" s="5">
        <v>3742.8434703084076</v>
      </c>
    </row>
    <row r="183" spans="1:4">
      <c r="A183" s="6">
        <v>44082</v>
      </c>
      <c r="B183" s="5">
        <v>181</v>
      </c>
      <c r="C183" s="5">
        <v>3322.1298830000001</v>
      </c>
      <c r="D183" s="5">
        <v>3224.2114082845023</v>
      </c>
    </row>
    <row r="184" spans="1:4">
      <c r="A184" s="6">
        <v>44083</v>
      </c>
      <c r="B184" s="5">
        <v>182</v>
      </c>
      <c r="C184" s="5">
        <v>3358.1499020000001</v>
      </c>
      <c r="D184" s="5">
        <v>3487.8352518342363</v>
      </c>
    </row>
    <row r="185" spans="1:4">
      <c r="A185" s="6">
        <v>44084</v>
      </c>
      <c r="B185" s="5">
        <v>183</v>
      </c>
      <c r="C185" s="5">
        <v>3353.820068</v>
      </c>
      <c r="D185" s="5">
        <v>2896.1899841527952</v>
      </c>
    </row>
    <row r="186" spans="1:4">
      <c r="A186" s="6">
        <v>44085</v>
      </c>
      <c r="B186" s="5">
        <v>184</v>
      </c>
      <c r="C186" s="5">
        <v>3365.8999020000001</v>
      </c>
      <c r="D186" s="5">
        <v>2627.1877882704612</v>
      </c>
    </row>
    <row r="187" spans="1:4">
      <c r="A187" s="6">
        <v>44088</v>
      </c>
      <c r="B187" s="5">
        <v>185</v>
      </c>
      <c r="C187" s="5">
        <v>3367.5600589999999</v>
      </c>
      <c r="D187" s="5">
        <v>3273.2030349969336</v>
      </c>
    </row>
    <row r="188" spans="1:4">
      <c r="A188" s="6">
        <v>44089</v>
      </c>
      <c r="B188" s="5">
        <v>186</v>
      </c>
      <c r="C188" s="5">
        <v>3407.959961</v>
      </c>
      <c r="D188" s="5">
        <v>2986.4590937066541</v>
      </c>
    </row>
    <row r="189" spans="1:4">
      <c r="A189" s="6">
        <v>44090</v>
      </c>
      <c r="B189" s="5">
        <v>187</v>
      </c>
      <c r="C189" s="5">
        <v>3394.889893</v>
      </c>
      <c r="D189" s="5">
        <v>3160.7075050028084</v>
      </c>
    </row>
    <row r="190" spans="1:4">
      <c r="A190" s="6">
        <v>44091</v>
      </c>
      <c r="B190" s="5">
        <v>188</v>
      </c>
      <c r="C190" s="5">
        <v>3380.280029</v>
      </c>
      <c r="D190" s="5">
        <v>3305.1713263023958</v>
      </c>
    </row>
    <row r="191" spans="1:4">
      <c r="A191" s="6">
        <v>44092</v>
      </c>
      <c r="B191" s="5">
        <v>189</v>
      </c>
      <c r="C191" s="5">
        <v>3356.0200199999999</v>
      </c>
      <c r="D191" s="5">
        <v>3768.1647604461409</v>
      </c>
    </row>
    <row r="192" spans="1:4">
      <c r="A192" s="6">
        <v>44095</v>
      </c>
      <c r="B192" s="5">
        <v>190</v>
      </c>
      <c r="C192" s="5">
        <v>3240.110107</v>
      </c>
      <c r="D192" s="5">
        <v>2994.3795586545307</v>
      </c>
    </row>
    <row r="193" spans="1:4">
      <c r="A193" s="6">
        <v>44096</v>
      </c>
      <c r="B193" s="5">
        <v>191</v>
      </c>
      <c r="C193" s="5">
        <v>3249.290039</v>
      </c>
      <c r="D193" s="5">
        <v>3051.6895688163245</v>
      </c>
    </row>
    <row r="194" spans="1:4">
      <c r="A194" s="6">
        <v>44097</v>
      </c>
      <c r="B194" s="5">
        <v>192</v>
      </c>
      <c r="C194" s="5">
        <v>3286.6201169999999</v>
      </c>
      <c r="D194" s="5">
        <v>3435.1845447885262</v>
      </c>
    </row>
    <row r="195" spans="1:4">
      <c r="A195" s="6">
        <v>44098</v>
      </c>
      <c r="B195" s="5">
        <v>193</v>
      </c>
      <c r="C195" s="5">
        <v>3245.1201169999999</v>
      </c>
      <c r="D195" s="5">
        <v>3363.684971561896</v>
      </c>
    </row>
    <row r="196" spans="1:4">
      <c r="A196" s="6">
        <v>44099</v>
      </c>
      <c r="B196" s="5">
        <v>194</v>
      </c>
      <c r="C196" s="5">
        <v>3261.98999</v>
      </c>
      <c r="D196" s="5">
        <v>3094.3803720013084</v>
      </c>
    </row>
    <row r="197" spans="1:4">
      <c r="A197" s="6">
        <v>44102</v>
      </c>
      <c r="B197" s="5">
        <v>195</v>
      </c>
      <c r="C197" s="5">
        <v>3311.8798830000001</v>
      </c>
      <c r="D197" s="5">
        <v>3119.5493100276999</v>
      </c>
    </row>
    <row r="198" spans="1:4">
      <c r="A198" s="6">
        <v>44103</v>
      </c>
      <c r="B198" s="5">
        <v>196</v>
      </c>
      <c r="C198" s="5">
        <v>3291.3500979999999</v>
      </c>
      <c r="D198" s="5">
        <v>3029.244699784851</v>
      </c>
    </row>
    <row r="199" spans="1:4">
      <c r="A199" s="6">
        <v>44104</v>
      </c>
      <c r="B199" s="5">
        <v>197</v>
      </c>
      <c r="C199" s="5">
        <v>3282.25</v>
      </c>
      <c r="D199" s="5">
        <v>3423.4027648635715</v>
      </c>
    </row>
    <row r="200" spans="1:4">
      <c r="A200" s="6">
        <v>44105</v>
      </c>
      <c r="B200" s="5">
        <v>198</v>
      </c>
      <c r="C200" s="5">
        <v>3290.9099120000001</v>
      </c>
      <c r="D200" s="5">
        <v>3887.0448603468258</v>
      </c>
    </row>
    <row r="201" spans="1:4">
      <c r="A201" s="6">
        <v>44106</v>
      </c>
      <c r="B201" s="5">
        <v>199</v>
      </c>
      <c r="C201" s="5">
        <v>3301.3400879999999</v>
      </c>
      <c r="D201" s="5">
        <v>3230.9645945624607</v>
      </c>
    </row>
    <row r="202" spans="1:4">
      <c r="A202" s="6">
        <v>44109</v>
      </c>
      <c r="B202" s="5">
        <v>200</v>
      </c>
      <c r="C202" s="5">
        <v>3326.830078</v>
      </c>
      <c r="D202" s="5">
        <v>3290.8894306248299</v>
      </c>
    </row>
    <row r="203" spans="1:4">
      <c r="A203" s="6">
        <v>44110</v>
      </c>
      <c r="B203" s="5">
        <v>201</v>
      </c>
      <c r="C203" s="5">
        <v>3337.8701169999999</v>
      </c>
      <c r="D203" s="5">
        <v>3706.3841793554384</v>
      </c>
    </row>
    <row r="204" spans="1:4">
      <c r="A204" s="6">
        <v>44111</v>
      </c>
      <c r="B204" s="5">
        <v>202</v>
      </c>
      <c r="C204" s="5">
        <v>3336.830078</v>
      </c>
      <c r="D204" s="5">
        <v>3561.0605019457266</v>
      </c>
    </row>
    <row r="205" spans="1:4">
      <c r="A205" s="6">
        <v>44112</v>
      </c>
      <c r="B205" s="5">
        <v>203</v>
      </c>
      <c r="C205" s="5">
        <v>3356.0900879999999</v>
      </c>
      <c r="D205" s="5">
        <v>3379.7948365851025</v>
      </c>
    </row>
    <row r="206" spans="1:4">
      <c r="A206" s="6">
        <v>44113</v>
      </c>
      <c r="B206" s="5">
        <v>204</v>
      </c>
      <c r="C206" s="5">
        <v>3378.3701169999999</v>
      </c>
      <c r="D206" s="5">
        <v>3788.0415063655796</v>
      </c>
    </row>
    <row r="207" spans="1:4">
      <c r="A207" s="6">
        <v>44116</v>
      </c>
      <c r="B207" s="5">
        <v>205</v>
      </c>
      <c r="C207" s="5">
        <v>3374.540039</v>
      </c>
      <c r="D207" s="5">
        <v>3461.3824321807574</v>
      </c>
    </row>
    <row r="208" spans="1:4">
      <c r="A208" s="6">
        <v>44117</v>
      </c>
      <c r="B208" s="5">
        <v>206</v>
      </c>
      <c r="C208" s="5">
        <v>3350.919922</v>
      </c>
      <c r="D208" s="5">
        <v>2927.1025068765466</v>
      </c>
    </row>
    <row r="209" spans="1:4">
      <c r="A209" s="6">
        <v>44118</v>
      </c>
      <c r="B209" s="5">
        <v>207</v>
      </c>
      <c r="C209" s="5">
        <v>3337.639893</v>
      </c>
      <c r="D209" s="5">
        <v>3566.9133939401381</v>
      </c>
    </row>
    <row r="210" spans="1:4">
      <c r="A210" s="6">
        <v>44119</v>
      </c>
      <c r="B210" s="5">
        <v>208</v>
      </c>
      <c r="C210" s="5">
        <v>3286.959961</v>
      </c>
      <c r="D210" s="5">
        <v>2768.0261005921661</v>
      </c>
    </row>
    <row r="211" spans="1:4">
      <c r="A211" s="6">
        <v>44120</v>
      </c>
      <c r="B211" s="5">
        <v>209</v>
      </c>
      <c r="C211" s="5">
        <v>3325.669922</v>
      </c>
      <c r="D211" s="5">
        <v>3208.8145243296003</v>
      </c>
    </row>
    <row r="212" spans="1:4">
      <c r="A212" s="6">
        <v>44123</v>
      </c>
      <c r="B212" s="5">
        <v>210</v>
      </c>
      <c r="C212" s="5">
        <v>3311.7700199999999</v>
      </c>
      <c r="D212" s="5">
        <v>4005.2546681939407</v>
      </c>
    </row>
    <row r="213" spans="1:4">
      <c r="A213" s="6">
        <v>44124</v>
      </c>
      <c r="B213" s="5">
        <v>211</v>
      </c>
      <c r="C213" s="5">
        <v>3315.7299800000001</v>
      </c>
      <c r="D213" s="5">
        <v>3585.0858453072956</v>
      </c>
    </row>
    <row r="214" spans="1:4">
      <c r="A214" s="6">
        <v>44125</v>
      </c>
      <c r="B214" s="5">
        <v>212</v>
      </c>
      <c r="C214" s="5">
        <v>3261.01001</v>
      </c>
      <c r="D214" s="5">
        <v>3175.5227751171456</v>
      </c>
    </row>
    <row r="215" spans="1:4">
      <c r="A215" s="6">
        <v>44126</v>
      </c>
      <c r="B215" s="5">
        <v>213</v>
      </c>
      <c r="C215" s="5">
        <v>3268.540039</v>
      </c>
      <c r="D215" s="5">
        <v>3042.2665890138087</v>
      </c>
    </row>
    <row r="216" spans="1:4">
      <c r="A216" s="6">
        <v>44127</v>
      </c>
      <c r="B216" s="5">
        <v>214</v>
      </c>
      <c r="C216" s="5">
        <v>3310.3798830000001</v>
      </c>
      <c r="D216" s="5">
        <v>3114.8635339392622</v>
      </c>
    </row>
    <row r="217" spans="1:4">
      <c r="A217" s="6">
        <v>44130</v>
      </c>
      <c r="B217" s="5">
        <v>215</v>
      </c>
      <c r="C217" s="5">
        <v>3271.080078</v>
      </c>
      <c r="D217" s="5">
        <v>2660.1114605808848</v>
      </c>
    </row>
    <row r="218" spans="1:4">
      <c r="A218" s="6">
        <v>44131</v>
      </c>
      <c r="B218" s="5">
        <v>216</v>
      </c>
      <c r="C218" s="5">
        <v>3233.98999</v>
      </c>
      <c r="D218" s="5">
        <v>3025.173792469388</v>
      </c>
    </row>
    <row r="219" spans="1:4">
      <c r="A219" s="6">
        <v>44132</v>
      </c>
      <c r="B219" s="5">
        <v>217</v>
      </c>
      <c r="C219" s="5">
        <v>3155.25</v>
      </c>
      <c r="D219" s="5">
        <v>3435.8599708824204</v>
      </c>
    </row>
    <row r="220" spans="1:4">
      <c r="A220" s="6">
        <v>44133</v>
      </c>
      <c r="B220" s="5">
        <v>218</v>
      </c>
      <c r="C220" s="5">
        <v>3152.110107</v>
      </c>
      <c r="D220" s="5">
        <v>3056.0742904840645</v>
      </c>
    </row>
    <row r="221" spans="1:4">
      <c r="A221" s="6">
        <v>44134</v>
      </c>
      <c r="B221" s="5">
        <v>219</v>
      </c>
      <c r="C221" s="5">
        <v>3151.2700199999999</v>
      </c>
      <c r="D221" s="5">
        <v>3491.9797253038564</v>
      </c>
    </row>
    <row r="222" spans="1:4">
      <c r="A222" s="6">
        <v>44137</v>
      </c>
      <c r="B222" s="5">
        <v>220</v>
      </c>
      <c r="C222" s="5">
        <v>3184.5500489999999</v>
      </c>
      <c r="D222" s="5">
        <v>2772.1126121306152</v>
      </c>
    </row>
    <row r="223" spans="1:4">
      <c r="A223" s="6">
        <v>44138</v>
      </c>
      <c r="B223" s="5">
        <v>221</v>
      </c>
      <c r="C223" s="5">
        <v>3254.8798830000001</v>
      </c>
      <c r="D223" s="5">
        <v>2687.8418370600157</v>
      </c>
    </row>
    <row r="224" spans="1:4">
      <c r="A224" s="6">
        <v>44139</v>
      </c>
      <c r="B224" s="5">
        <v>222</v>
      </c>
      <c r="C224" s="5">
        <v>3309.1298830000001</v>
      </c>
      <c r="D224" s="5">
        <v>3326.1930460636759</v>
      </c>
    </row>
    <row r="225" spans="1:4">
      <c r="A225" s="6">
        <v>44140</v>
      </c>
      <c r="B225" s="5">
        <v>223</v>
      </c>
      <c r="C225" s="5">
        <v>3324.360107</v>
      </c>
      <c r="D225" s="5">
        <v>3493.2254245159488</v>
      </c>
    </row>
    <row r="226" spans="1:4">
      <c r="A226" s="6">
        <v>44141</v>
      </c>
      <c r="B226" s="5">
        <v>224</v>
      </c>
      <c r="C226" s="5">
        <v>3326.6499020000001</v>
      </c>
      <c r="D226" s="5">
        <v>3063.1108949074287</v>
      </c>
    </row>
    <row r="227" spans="1:4">
      <c r="A227" s="6">
        <v>44144</v>
      </c>
      <c r="B227" s="5">
        <v>225</v>
      </c>
      <c r="C227" s="5">
        <v>3485.2700199999999</v>
      </c>
      <c r="D227" s="5">
        <v>3535.6899142297943</v>
      </c>
    </row>
    <row r="228" spans="1:4">
      <c r="A228" s="6">
        <v>44145</v>
      </c>
      <c r="B228" s="5">
        <v>226</v>
      </c>
      <c r="C228" s="5">
        <v>3541.820068</v>
      </c>
      <c r="D228" s="5">
        <v>2684.2301218923112</v>
      </c>
    </row>
    <row r="229" spans="1:4">
      <c r="A229" s="6">
        <v>44146</v>
      </c>
      <c r="B229" s="5">
        <v>227</v>
      </c>
      <c r="C229" s="5">
        <v>3590.1599120000001</v>
      </c>
      <c r="D229" s="5">
        <v>3129.3388260070778</v>
      </c>
    </row>
    <row r="230" spans="1:4">
      <c r="A230" s="6">
        <v>44147</v>
      </c>
      <c r="B230" s="5">
        <v>228</v>
      </c>
      <c r="C230" s="5">
        <v>3569.98999</v>
      </c>
      <c r="D230" s="5">
        <v>3350.2419646962339</v>
      </c>
    </row>
    <row r="231" spans="1:4">
      <c r="A231" s="6">
        <v>44148</v>
      </c>
      <c r="B231" s="5">
        <v>229</v>
      </c>
      <c r="C231" s="5">
        <v>3560.25</v>
      </c>
      <c r="D231" s="5">
        <v>3354.7354751656103</v>
      </c>
    </row>
    <row r="232" spans="1:4">
      <c r="A232" s="6">
        <v>44151</v>
      </c>
      <c r="B232" s="5">
        <v>230</v>
      </c>
      <c r="C232" s="5">
        <v>3619.48999</v>
      </c>
      <c r="D232" s="5">
        <v>3146.7372258296209</v>
      </c>
    </row>
    <row r="233" spans="1:4">
      <c r="A233" s="6">
        <v>44152</v>
      </c>
      <c r="B233" s="5">
        <v>231</v>
      </c>
      <c r="C233" s="5">
        <v>3591.5900879999999</v>
      </c>
      <c r="D233" s="5">
        <v>2600.6888898349471</v>
      </c>
    </row>
    <row r="234" spans="1:4">
      <c r="A234" s="6">
        <v>44153</v>
      </c>
      <c r="B234" s="5">
        <v>232</v>
      </c>
      <c r="C234" s="5">
        <v>3607.610107</v>
      </c>
      <c r="D234" s="5">
        <v>3633.3348702966241</v>
      </c>
    </row>
    <row r="235" spans="1:4">
      <c r="A235" s="6">
        <v>44154</v>
      </c>
      <c r="B235" s="5">
        <v>233</v>
      </c>
      <c r="C235" s="5">
        <v>3578.3798830000001</v>
      </c>
      <c r="D235" s="5">
        <v>3190.4566113266242</v>
      </c>
    </row>
    <row r="236" spans="1:4">
      <c r="A236" s="6">
        <v>44155</v>
      </c>
      <c r="B236" s="5">
        <v>234</v>
      </c>
      <c r="C236" s="5">
        <v>3586.51001</v>
      </c>
      <c r="D236" s="5">
        <v>2623.8720065880807</v>
      </c>
    </row>
    <row r="237" spans="1:4">
      <c r="A237" s="6">
        <v>44158</v>
      </c>
      <c r="B237" s="5">
        <v>235</v>
      </c>
      <c r="C237" s="5">
        <v>3582.280029</v>
      </c>
      <c r="D237" s="5">
        <v>3305.5549547648102</v>
      </c>
    </row>
    <row r="238" spans="1:4">
      <c r="A238" s="6">
        <v>44159</v>
      </c>
      <c r="B238" s="5">
        <v>236</v>
      </c>
      <c r="C238" s="5">
        <v>3633.3500979999999</v>
      </c>
      <c r="D238" s="5">
        <v>3025.1371972567308</v>
      </c>
    </row>
    <row r="239" spans="1:4">
      <c r="A239" s="6">
        <v>44160</v>
      </c>
      <c r="B239" s="5">
        <v>237</v>
      </c>
      <c r="C239" s="5">
        <v>3607.8100589999999</v>
      </c>
      <c r="D239" s="5">
        <v>2860.6945683752124</v>
      </c>
    </row>
    <row r="240" spans="1:4">
      <c r="A240" s="6">
        <v>44161</v>
      </c>
      <c r="B240" s="5">
        <v>238</v>
      </c>
      <c r="C240" s="5">
        <v>3589.040039</v>
      </c>
      <c r="D240" s="5">
        <v>3229.6843103279152</v>
      </c>
    </row>
    <row r="241" spans="1:4">
      <c r="A241" s="6">
        <v>44162</v>
      </c>
      <c r="B241" s="5">
        <v>239</v>
      </c>
      <c r="C241" s="5">
        <v>3593.679932</v>
      </c>
      <c r="D241" s="5">
        <v>3349.7279308331604</v>
      </c>
    </row>
    <row r="242" spans="1:4">
      <c r="A242" s="6">
        <v>44165</v>
      </c>
      <c r="B242" s="5">
        <v>240</v>
      </c>
      <c r="C242" s="5">
        <v>3542.8701169999999</v>
      </c>
      <c r="D242" s="5">
        <v>3738.9553982274269</v>
      </c>
    </row>
    <row r="243" spans="1:4">
      <c r="A243" s="6">
        <v>44166</v>
      </c>
      <c r="B243" s="5">
        <v>241</v>
      </c>
      <c r="C243" s="5">
        <v>3614.169922</v>
      </c>
      <c r="D243" s="5">
        <v>2747.1430010561762</v>
      </c>
    </row>
    <row r="244" spans="1:4">
      <c r="A244" s="6">
        <v>44167</v>
      </c>
      <c r="B244" s="5">
        <v>242</v>
      </c>
      <c r="C244" s="5">
        <v>3651.320068</v>
      </c>
      <c r="D244" s="5">
        <v>3283.1749225560393</v>
      </c>
    </row>
    <row r="245" spans="1:4">
      <c r="A245" s="6">
        <v>44168</v>
      </c>
      <c r="B245" s="5">
        <v>243</v>
      </c>
      <c r="C245" s="5">
        <v>3672.8798830000001</v>
      </c>
      <c r="D245" s="5">
        <v>3095.5342624531604</v>
      </c>
    </row>
    <row r="246" spans="1:4">
      <c r="A246" s="6">
        <v>44169</v>
      </c>
      <c r="B246" s="5">
        <v>244</v>
      </c>
      <c r="C246" s="5">
        <v>3702.2700199999999</v>
      </c>
      <c r="D246" s="5">
        <v>3101.3092657697443</v>
      </c>
    </row>
    <row r="247" spans="1:4">
      <c r="A247" s="6">
        <v>44172</v>
      </c>
      <c r="B247" s="5">
        <v>245</v>
      </c>
      <c r="C247" s="5">
        <v>3695.8000489999999</v>
      </c>
      <c r="D247" s="5">
        <v>2593.2074783978696</v>
      </c>
    </row>
    <row r="248" spans="1:4">
      <c r="A248" s="6">
        <v>44173</v>
      </c>
      <c r="B248" s="5">
        <v>246</v>
      </c>
      <c r="C248" s="5">
        <v>3695.1298830000001</v>
      </c>
      <c r="D248" s="5">
        <v>2932.6716403102328</v>
      </c>
    </row>
    <row r="249" spans="1:4">
      <c r="A249" s="6">
        <v>44174</v>
      </c>
      <c r="B249" s="5">
        <v>247</v>
      </c>
      <c r="C249" s="5">
        <v>3697.6599120000001</v>
      </c>
      <c r="D249" s="5">
        <v>3310.4862316068416</v>
      </c>
    </row>
    <row r="250" spans="1:4">
      <c r="A250" s="6">
        <v>44175</v>
      </c>
      <c r="B250" s="5">
        <v>248</v>
      </c>
      <c r="C250" s="5">
        <v>3708.9799800000001</v>
      </c>
      <c r="D250" s="5">
        <v>3602.8960701780452</v>
      </c>
    </row>
    <row r="251" spans="1:4">
      <c r="A251" s="6">
        <v>44176</v>
      </c>
      <c r="B251" s="5">
        <v>249</v>
      </c>
      <c r="C251" s="5">
        <v>3680.429932</v>
      </c>
      <c r="D251" s="5">
        <v>3001.7084707096647</v>
      </c>
    </row>
    <row r="252" spans="1:4">
      <c r="A252" s="6">
        <v>44179</v>
      </c>
      <c r="B252" s="5">
        <v>250</v>
      </c>
      <c r="C252" s="5">
        <v>3678.4099120000001</v>
      </c>
      <c r="D252" s="5">
        <v>2937.630121490467</v>
      </c>
    </row>
    <row r="253" spans="1:4">
      <c r="A253" s="6">
        <v>44180</v>
      </c>
      <c r="B253" s="5">
        <v>251</v>
      </c>
      <c r="C253" s="5">
        <v>3673.280029</v>
      </c>
      <c r="D253" s="5">
        <v>3075.2007941245492</v>
      </c>
    </row>
    <row r="254" spans="1:4">
      <c r="A254" s="6">
        <v>44181</v>
      </c>
      <c r="B254" s="5">
        <v>252</v>
      </c>
      <c r="C254" s="5">
        <v>3707.679932</v>
      </c>
      <c r="D254" s="5">
        <v>2914.2828632581322</v>
      </c>
    </row>
    <row r="255" spans="1:4">
      <c r="A255" s="6">
        <v>44182</v>
      </c>
      <c r="B255" s="5">
        <v>253</v>
      </c>
      <c r="C255" s="5">
        <v>3705.3999020000001</v>
      </c>
      <c r="D255" s="5">
        <v>2921.7398806037809</v>
      </c>
    </row>
    <row r="256" spans="1:4">
      <c r="A256" s="6">
        <v>44183</v>
      </c>
      <c r="B256" s="5">
        <v>254</v>
      </c>
      <c r="C256" s="5">
        <v>3689.820068</v>
      </c>
      <c r="D256" s="5">
        <v>3410.6871280449554</v>
      </c>
    </row>
    <row r="257" spans="1:4">
      <c r="A257" s="6">
        <v>44186</v>
      </c>
      <c r="B257" s="5">
        <v>255</v>
      </c>
      <c r="C257" s="5">
        <v>3624.3000489999999</v>
      </c>
      <c r="D257" s="5">
        <v>2999.3495284301575</v>
      </c>
    </row>
    <row r="258" spans="1:4">
      <c r="A258" s="6">
        <v>44187</v>
      </c>
      <c r="B258" s="5">
        <v>256</v>
      </c>
      <c r="C258" s="5">
        <v>3649.6201169999999</v>
      </c>
      <c r="D258" s="5">
        <v>3061.1675113277752</v>
      </c>
    </row>
    <row r="259" spans="1:4">
      <c r="A259" s="6">
        <v>44188</v>
      </c>
      <c r="B259" s="5">
        <v>257</v>
      </c>
      <c r="C259" s="5">
        <v>3681.1899410000001</v>
      </c>
      <c r="D259" s="5">
        <v>3036.9052552733483</v>
      </c>
    </row>
    <row r="260" spans="1:4">
      <c r="A260" s="6">
        <v>44189</v>
      </c>
      <c r="B260" s="5">
        <v>258</v>
      </c>
      <c r="C260" s="5">
        <v>3692.8400879999999</v>
      </c>
      <c r="D260" s="5">
        <v>2948.4693158040195</v>
      </c>
    </row>
    <row r="261" spans="1:4">
      <c r="A261" s="6">
        <v>44194</v>
      </c>
      <c r="B261" s="5">
        <v>259</v>
      </c>
      <c r="C261" s="5">
        <v>3750.9099120000001</v>
      </c>
      <c r="D261" s="5">
        <v>3509.4705369904927</v>
      </c>
    </row>
    <row r="262" spans="1:4">
      <c r="A262" s="6">
        <v>44195</v>
      </c>
      <c r="B262" s="5">
        <v>260</v>
      </c>
      <c r="C262" s="5">
        <v>3723.9799800000001</v>
      </c>
      <c r="D262" s="5">
        <v>3141.8287177176403</v>
      </c>
    </row>
    <row r="263" spans="1:4">
      <c r="A263" s="6">
        <v>44196</v>
      </c>
      <c r="B263" s="5">
        <v>261</v>
      </c>
      <c r="C263" s="5">
        <v>3673.6298830000001</v>
      </c>
      <c r="D263" s="5">
        <v>3172.152165607959</v>
      </c>
    </row>
    <row r="264" spans="1:4">
      <c r="A264" s="6">
        <v>44200</v>
      </c>
      <c r="B264" s="5">
        <v>262</v>
      </c>
      <c r="C264" s="5">
        <v>3724.5</v>
      </c>
      <c r="D264" s="5">
        <v>2645.3599149745469</v>
      </c>
    </row>
    <row r="265" spans="1:4">
      <c r="A265" s="6">
        <v>44201</v>
      </c>
      <c r="B265" s="5">
        <v>263</v>
      </c>
      <c r="C265" s="5">
        <v>3749.2700199999999</v>
      </c>
      <c r="D265" s="5">
        <v>3852.413753709362</v>
      </c>
    </row>
    <row r="266" spans="1:4">
      <c r="A266" s="6">
        <v>44202</v>
      </c>
      <c r="B266" s="5">
        <v>264</v>
      </c>
      <c r="C266" s="5">
        <v>3861.7700199999999</v>
      </c>
      <c r="D266" s="5">
        <v>3601.5707847953004</v>
      </c>
    </row>
    <row r="267" spans="1:4">
      <c r="A267" s="6">
        <v>44203</v>
      </c>
      <c r="B267" s="5">
        <v>265</v>
      </c>
      <c r="C267" s="5">
        <v>3870.4499510000001</v>
      </c>
      <c r="D267" s="5">
        <v>3538.1775949923199</v>
      </c>
    </row>
    <row r="268" spans="1:4">
      <c r="A268" s="6">
        <v>44204</v>
      </c>
      <c r="B268" s="5">
        <v>266</v>
      </c>
      <c r="C268" s="5">
        <v>3880.429932</v>
      </c>
      <c r="D268" s="5">
        <v>2824.0232212095775</v>
      </c>
    </row>
    <row r="269" spans="1:4">
      <c r="A269" s="6">
        <v>44207</v>
      </c>
      <c r="B269" s="5">
        <v>267</v>
      </c>
      <c r="C269" s="5">
        <v>3837.3500979999999</v>
      </c>
      <c r="D269" s="5">
        <v>3543.6176550192749</v>
      </c>
    </row>
    <row r="270" spans="1:4">
      <c r="A270" s="6">
        <v>44208</v>
      </c>
      <c r="B270" s="5">
        <v>268</v>
      </c>
      <c r="C270" s="5">
        <v>3815.6999510000001</v>
      </c>
      <c r="D270" s="5">
        <v>2902.2315929077186</v>
      </c>
    </row>
    <row r="271" spans="1:4">
      <c r="A271" s="6">
        <v>44209</v>
      </c>
      <c r="B271" s="5">
        <v>269</v>
      </c>
      <c r="C271" s="5">
        <v>3808.429932</v>
      </c>
      <c r="D271" s="5">
        <v>3645.7635275157468</v>
      </c>
    </row>
    <row r="272" spans="1:4">
      <c r="A272" s="6">
        <v>44210</v>
      </c>
      <c r="B272" s="5">
        <v>270</v>
      </c>
      <c r="C272" s="5">
        <v>3839.419922</v>
      </c>
      <c r="D272" s="5">
        <v>3155.1382612563843</v>
      </c>
    </row>
    <row r="273" spans="1:4">
      <c r="A273" s="6">
        <v>44211</v>
      </c>
      <c r="B273" s="5">
        <v>271</v>
      </c>
      <c r="C273" s="5">
        <v>3803.75</v>
      </c>
      <c r="D273" s="5">
        <v>2576.1379341369575</v>
      </c>
    </row>
    <row r="274" spans="1:4">
      <c r="A274" s="6">
        <v>44214</v>
      </c>
      <c r="B274" s="5">
        <v>272</v>
      </c>
      <c r="C274" s="5">
        <v>3798.3000489999999</v>
      </c>
      <c r="D274" s="5">
        <v>3648.9187208146509</v>
      </c>
    </row>
    <row r="275" spans="1:4">
      <c r="A275" s="6">
        <v>44215</v>
      </c>
      <c r="B275" s="5">
        <v>273</v>
      </c>
      <c r="C275" s="5">
        <v>3793.9099120000001</v>
      </c>
      <c r="D275" s="5">
        <v>3186.9112344669757</v>
      </c>
    </row>
    <row r="276" spans="1:4">
      <c r="A276" s="6">
        <v>44216</v>
      </c>
      <c r="B276" s="5">
        <v>274</v>
      </c>
      <c r="C276" s="5">
        <v>3816.3100589999999</v>
      </c>
      <c r="D276" s="5">
        <v>2559.4672158407175</v>
      </c>
    </row>
    <row r="277" spans="1:4">
      <c r="A277" s="6">
        <v>44217</v>
      </c>
      <c r="B277" s="5">
        <v>275</v>
      </c>
      <c r="C277" s="5">
        <v>3802.3000489999999</v>
      </c>
      <c r="D277" s="5">
        <v>3003.5671615165888</v>
      </c>
    </row>
    <row r="278" spans="1:4">
      <c r="A278" s="6">
        <v>44218</v>
      </c>
      <c r="B278" s="5">
        <v>276</v>
      </c>
      <c r="C278" s="5">
        <v>3786.0600589999999</v>
      </c>
      <c r="D278" s="5">
        <v>3538.5978335049331</v>
      </c>
    </row>
    <row r="279" spans="1:4">
      <c r="A279" s="6">
        <v>44221</v>
      </c>
      <c r="B279" s="5">
        <v>277</v>
      </c>
      <c r="C279" s="5">
        <v>3752</v>
      </c>
      <c r="D279" s="5">
        <v>3386.0829917891551</v>
      </c>
    </row>
    <row r="280" spans="1:4">
      <c r="A280" s="6">
        <v>44222</v>
      </c>
      <c r="B280" s="5">
        <v>278</v>
      </c>
      <c r="C280" s="5">
        <v>3761.639893</v>
      </c>
      <c r="D280" s="5">
        <v>3708.8978761620224</v>
      </c>
    </row>
    <row r="281" spans="1:4">
      <c r="A281" s="6">
        <v>44223</v>
      </c>
      <c r="B281" s="5">
        <v>279</v>
      </c>
      <c r="C281" s="5">
        <v>3716.3701169999999</v>
      </c>
      <c r="D281" s="5">
        <v>3005.1104769274593</v>
      </c>
    </row>
    <row r="282" spans="1:4">
      <c r="A282" s="6">
        <v>44224</v>
      </c>
      <c r="B282" s="5">
        <v>280</v>
      </c>
      <c r="C282" s="5">
        <v>3699.969971</v>
      </c>
      <c r="D282" s="5">
        <v>3494.3994693638101</v>
      </c>
    </row>
    <row r="283" spans="1:4">
      <c r="A283" s="6">
        <v>44225</v>
      </c>
      <c r="B283" s="5">
        <v>281</v>
      </c>
      <c r="C283" s="5">
        <v>3641.929932</v>
      </c>
      <c r="D283" s="5">
        <v>3960.0046155082505</v>
      </c>
    </row>
    <row r="284" spans="1:4">
      <c r="A284" s="6">
        <v>44228</v>
      </c>
      <c r="B284" s="5">
        <v>282</v>
      </c>
      <c r="C284" s="5">
        <v>3673.959961</v>
      </c>
      <c r="D284" s="5">
        <v>3330.3302778197622</v>
      </c>
    </row>
    <row r="285" spans="1:4">
      <c r="A285" s="6">
        <v>44229</v>
      </c>
      <c r="B285" s="5">
        <v>283</v>
      </c>
      <c r="C285" s="5">
        <v>3707.1999510000001</v>
      </c>
      <c r="D285" s="5">
        <v>2661.8883231944474</v>
      </c>
    </row>
    <row r="286" spans="1:4">
      <c r="A286" s="6">
        <v>44230</v>
      </c>
      <c r="B286" s="5">
        <v>284</v>
      </c>
      <c r="C286" s="5">
        <v>3706.360107</v>
      </c>
      <c r="D286" s="5">
        <v>2611.9219342619776</v>
      </c>
    </row>
    <row r="287" spans="1:4">
      <c r="A287" s="6">
        <v>44231</v>
      </c>
      <c r="B287" s="5">
        <v>285</v>
      </c>
      <c r="C287" s="5">
        <v>3706.1999510000001</v>
      </c>
      <c r="D287" s="5">
        <v>3397.686588945624</v>
      </c>
    </row>
    <row r="288" spans="1:4">
      <c r="A288" s="6">
        <v>44232</v>
      </c>
      <c r="B288" s="5">
        <v>286</v>
      </c>
      <c r="C288" s="5">
        <v>3709.9499510000001</v>
      </c>
      <c r="D288" s="5">
        <v>2605.9593028135832</v>
      </c>
    </row>
    <row r="289" spans="1:4">
      <c r="A289" s="6">
        <v>44235</v>
      </c>
      <c r="B289" s="5">
        <v>287</v>
      </c>
      <c r="C289" s="5">
        <v>3726.030029</v>
      </c>
      <c r="D289" s="5">
        <v>3371.2703317686605</v>
      </c>
    </row>
    <row r="290" spans="1:4">
      <c r="A290" s="6">
        <v>44236</v>
      </c>
      <c r="B290" s="5">
        <v>288</v>
      </c>
      <c r="C290" s="5">
        <v>3731.030029</v>
      </c>
      <c r="D290" s="5">
        <v>3626.2184724659287</v>
      </c>
    </row>
    <row r="291" spans="1:4">
      <c r="A291" s="6">
        <v>44237</v>
      </c>
      <c r="B291" s="5">
        <v>289</v>
      </c>
      <c r="C291" s="5">
        <v>3723.830078</v>
      </c>
      <c r="D291" s="5">
        <v>3733.4164597353706</v>
      </c>
    </row>
    <row r="292" spans="1:4">
      <c r="A292" s="6">
        <v>44238</v>
      </c>
      <c r="B292" s="5">
        <v>290</v>
      </c>
      <c r="C292" s="5">
        <v>3726.459961</v>
      </c>
      <c r="D292" s="5">
        <v>2764.2084427714531</v>
      </c>
    </row>
    <row r="293" spans="1:4">
      <c r="A293" s="6">
        <v>44239</v>
      </c>
      <c r="B293" s="5">
        <v>291</v>
      </c>
      <c r="C293" s="5">
        <v>3755</v>
      </c>
      <c r="D293" s="5">
        <v>3504.4350765513818</v>
      </c>
    </row>
    <row r="294" spans="1:4">
      <c r="A294" s="6">
        <v>44242</v>
      </c>
      <c r="B294" s="5">
        <v>292</v>
      </c>
      <c r="C294" s="5">
        <v>3843.1899410000001</v>
      </c>
      <c r="D294" s="5">
        <v>2976.808379991885</v>
      </c>
    </row>
    <row r="295" spans="1:4">
      <c r="A295" s="6">
        <v>44243</v>
      </c>
      <c r="B295" s="5">
        <v>293</v>
      </c>
      <c r="C295" s="5">
        <v>3840.1599120000001</v>
      </c>
      <c r="D295" s="5">
        <v>2939.008609018359</v>
      </c>
    </row>
    <row r="296" spans="1:4">
      <c r="A296" s="6">
        <v>44244</v>
      </c>
      <c r="B296" s="5">
        <v>294</v>
      </c>
      <c r="C296" s="5">
        <v>3813.8500979999999</v>
      </c>
      <c r="D296" s="5">
        <v>3420.8610801355062</v>
      </c>
    </row>
    <row r="297" spans="1:4">
      <c r="A297" s="6">
        <v>44245</v>
      </c>
      <c r="B297" s="5">
        <v>295</v>
      </c>
      <c r="C297" s="5">
        <v>3763.780029</v>
      </c>
      <c r="D297" s="5">
        <v>3048.2446835528963</v>
      </c>
    </row>
    <row r="298" spans="1:4">
      <c r="A298" s="6">
        <v>44246</v>
      </c>
      <c r="B298" s="5">
        <v>296</v>
      </c>
      <c r="C298" s="5">
        <v>3769.9499510000001</v>
      </c>
      <c r="D298" s="5">
        <v>2513.9238510790619</v>
      </c>
    </row>
    <row r="299" spans="1:4">
      <c r="A299" s="6">
        <v>44249</v>
      </c>
      <c r="B299" s="5">
        <v>297</v>
      </c>
      <c r="C299" s="5">
        <v>3762.959961</v>
      </c>
      <c r="D299" s="5">
        <v>2696.42983844028</v>
      </c>
    </row>
    <row r="300" spans="1:4">
      <c r="A300" s="6">
        <v>44250</v>
      </c>
      <c r="B300" s="5">
        <v>298</v>
      </c>
      <c r="C300" s="5">
        <v>3771.3400879999999</v>
      </c>
      <c r="D300" s="5">
        <v>2781.1100659240683</v>
      </c>
    </row>
    <row r="301" spans="1:4">
      <c r="A301" s="6">
        <v>44251</v>
      </c>
      <c r="B301" s="5">
        <v>299</v>
      </c>
      <c r="C301" s="5">
        <v>3795.0600589999999</v>
      </c>
      <c r="D301" s="5">
        <v>3302.4059112792283</v>
      </c>
    </row>
    <row r="302" spans="1:4">
      <c r="A302" s="6">
        <v>44252</v>
      </c>
      <c r="B302" s="5">
        <v>300</v>
      </c>
      <c r="C302" s="5">
        <v>3788.73999</v>
      </c>
      <c r="D302" s="5">
        <v>3282.2028440167987</v>
      </c>
    </row>
  </sheetData>
  <sheetProtection algorithmName="SHA-512" hashValue="cCcOT8JTAHcu59w9Aep4YARZ1ossHVGm+5O62spQHaMqPBykXQxpHXSp6UBeT0vb2cF16EQ6gQJwI/sBtXFRmQ==" saltValue="Uw4dwOPKsRcBN/s1ZFbJxA==" spinCount="100000" sheet="1" formatCells="0" formatColumns="0" formatRows="0" insertColumns="0" insertRows="0" insertHyperlinks="0" deleteColumns="0" deleteRows="0" sort="0" autoFilter="0" pivotTables="0"/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Parameter Sheet</vt:lpstr>
      <vt:lpstr>Q1</vt:lpstr>
      <vt:lpstr>Q2</vt:lpstr>
      <vt:lpstr>Q3</vt:lpstr>
      <vt:lpstr>Index Data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Murphy</dc:creator>
  <cp:lastModifiedBy>Daniel Stollenwerk [pr19ds]</cp:lastModifiedBy>
  <dcterms:created xsi:type="dcterms:W3CDTF">2018-04-26T12:23:33Z</dcterms:created>
  <dcterms:modified xsi:type="dcterms:W3CDTF">2024-01-09T09:33:43Z</dcterms:modified>
</cp:coreProperties>
</file>