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5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8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rawings/drawing9.xml" ContentType="application/vnd.openxmlformats-officedocument.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UDY\EPAT\Orientation\"/>
    </mc:Choice>
  </mc:AlternateContent>
  <xr:revisionPtr revIDLastSave="0" documentId="8_{E636ECCF-2A29-4917-B696-4BF0C7827CDD}" xr6:coauthVersionLast="47" xr6:coauthVersionMax="47" xr10:uidLastSave="{00000000-0000-0000-0000-000000000000}"/>
  <bookViews>
    <workbookView xWindow="3465" yWindow="3465" windowWidth="38700" windowHeight="15345" tabRatio="669" firstSheet="3" activeTab="11" xr2:uid="{00000000-000D-0000-FFFF-FFFF00000000}"/>
  </bookViews>
  <sheets>
    <sheet name="Welcome!" sheetId="32" r:id="rId1"/>
    <sheet name="Financial data (Prices)" sheetId="34" r:id="rId2"/>
    <sheet name="Financial data (Returns)" sheetId="43" r:id="rId3"/>
    <sheet name="Distribution of data" sheetId="38" r:id="rId4"/>
    <sheet name="Mean" sheetId="35" r:id="rId5"/>
    <sheet name="Variance &amp; SD1" sheetId="37" r:id="rId6"/>
    <sheet name="Sample SD" sheetId="36" r:id="rId7"/>
    <sheet name="Skewness-Kurtosis example" sheetId="40" r:id="rId8"/>
    <sheet name="Skewness - Kurtosis concept" sheetId="39" r:id="rId9"/>
    <sheet name="Skewness-Kurtosis example(2)" sheetId="13" r:id="rId10"/>
    <sheet name="Covariance Correlation" sheetId="42" r:id="rId11"/>
    <sheet name="Normal Distribution" sheetId="5" r:id="rId12"/>
  </sheets>
  <definedNames>
    <definedName name="_xlchart.v1.0" hidden="1">'Distribution of data'!$F$70:$F$319</definedName>
    <definedName name="_xlchart.v1.1" hidden="1">'Distribution of data'!$E$70:$E$319</definedName>
    <definedName name="_xlchart.v1.2" hidden="1">'Distribution of data'!$D$70:$D$319</definedName>
    <definedName name="_xlchart.v1.3" hidden="1">'Distribution of data'!$D$70:$D$319</definedName>
    <definedName name="_xlchart.v1.4" hidden="1">'Distribution of data'!$F$70:$F$319</definedName>
    <definedName name="_xlchart.v1.5" hidden="1">'Distribution of data'!$E$70:$E$319</definedName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36" l="1"/>
  <c r="J30" i="36"/>
  <c r="H30" i="36"/>
  <c r="M47" i="35"/>
  <c r="N47" i="35"/>
  <c r="L47" i="35"/>
  <c r="M48" i="42"/>
  <c r="L48" i="42"/>
  <c r="K48" i="42"/>
  <c r="M47" i="42"/>
  <c r="L47" i="42"/>
  <c r="K47" i="42"/>
  <c r="L38" i="13"/>
  <c r="M38" i="13"/>
  <c r="K38" i="13"/>
  <c r="L37" i="13"/>
  <c r="M37" i="13"/>
  <c r="K37" i="13"/>
  <c r="K76" i="38"/>
  <c r="L76" i="38"/>
  <c r="J76" i="38"/>
  <c r="L75" i="38"/>
  <c r="K75" i="38"/>
  <c r="J75" i="38"/>
  <c r="L74" i="38"/>
  <c r="K74" i="38"/>
  <c r="J74" i="38"/>
  <c r="K71" i="38"/>
  <c r="J72" i="38"/>
  <c r="E68" i="38"/>
  <c r="E67" i="38"/>
  <c r="F67" i="38"/>
  <c r="D67" i="38"/>
  <c r="F68" i="38"/>
  <c r="D68" i="38"/>
  <c r="D28" i="37"/>
  <c r="P14" i="35"/>
  <c r="I61" i="38"/>
  <c r="I59" i="38"/>
  <c r="F6" i="43"/>
  <c r="G6" i="43"/>
  <c r="H6" i="43"/>
  <c r="F7" i="43"/>
  <c r="G7" i="43"/>
  <c r="H7" i="43"/>
  <c r="F8" i="43"/>
  <c r="G8" i="43"/>
  <c r="H8" i="43"/>
  <c r="F9" i="43"/>
  <c r="G9" i="43"/>
  <c r="H9" i="43"/>
  <c r="F10" i="43"/>
  <c r="G10" i="43"/>
  <c r="H10" i="43"/>
  <c r="F11" i="43"/>
  <c r="G11" i="43"/>
  <c r="H11" i="43"/>
  <c r="F12" i="43"/>
  <c r="G12" i="43"/>
  <c r="H12" i="43"/>
  <c r="F13" i="43"/>
  <c r="G13" i="43"/>
  <c r="H13" i="43"/>
  <c r="F14" i="43"/>
  <c r="G14" i="43"/>
  <c r="H14" i="43"/>
  <c r="F15" i="43"/>
  <c r="G15" i="43"/>
  <c r="H15" i="43"/>
  <c r="F16" i="43"/>
  <c r="G16" i="43"/>
  <c r="H16" i="43"/>
  <c r="F17" i="43"/>
  <c r="G17" i="43"/>
  <c r="H17" i="43"/>
  <c r="F18" i="43"/>
  <c r="G18" i="43"/>
  <c r="H18" i="43"/>
  <c r="F19" i="43"/>
  <c r="G19" i="43"/>
  <c r="H19" i="43"/>
  <c r="F20" i="43"/>
  <c r="G20" i="43"/>
  <c r="H20" i="43"/>
  <c r="F21" i="43"/>
  <c r="G21" i="43"/>
  <c r="H21" i="43"/>
  <c r="F22" i="43"/>
  <c r="G22" i="43"/>
  <c r="H22" i="43"/>
  <c r="F23" i="43"/>
  <c r="G23" i="43"/>
  <c r="H23" i="43"/>
  <c r="F24" i="43"/>
  <c r="G24" i="43"/>
  <c r="H24" i="43"/>
  <c r="F25" i="43"/>
  <c r="G25" i="43"/>
  <c r="H25" i="43"/>
  <c r="F26" i="43"/>
  <c r="G26" i="43"/>
  <c r="H26" i="43"/>
  <c r="F27" i="43"/>
  <c r="G27" i="43"/>
  <c r="H27" i="43"/>
  <c r="F28" i="43"/>
  <c r="G28" i="43"/>
  <c r="H28" i="43"/>
  <c r="F29" i="43"/>
  <c r="G29" i="43"/>
  <c r="H29" i="43"/>
  <c r="F30" i="43"/>
  <c r="G30" i="43"/>
  <c r="H30" i="43"/>
  <c r="F31" i="43"/>
  <c r="G31" i="43"/>
  <c r="H31" i="43"/>
  <c r="F32" i="43"/>
  <c r="G32" i="43"/>
  <c r="H32" i="43"/>
  <c r="F33" i="43"/>
  <c r="G33" i="43"/>
  <c r="H33" i="43"/>
  <c r="F34" i="43"/>
  <c r="G34" i="43"/>
  <c r="H34" i="43"/>
  <c r="F35" i="43"/>
  <c r="G35" i="43"/>
  <c r="H35" i="43"/>
  <c r="F36" i="43"/>
  <c r="G36" i="43"/>
  <c r="H36" i="43"/>
  <c r="F37" i="43"/>
  <c r="G37" i="43"/>
  <c r="H37" i="43"/>
  <c r="F38" i="43"/>
  <c r="G38" i="43"/>
  <c r="H38" i="43"/>
  <c r="F39" i="43"/>
  <c r="G39" i="43"/>
  <c r="H39" i="43"/>
  <c r="F40" i="43"/>
  <c r="G40" i="43"/>
  <c r="H40" i="43"/>
  <c r="F41" i="43"/>
  <c r="G41" i="43"/>
  <c r="H41" i="43"/>
  <c r="F42" i="43"/>
  <c r="G42" i="43"/>
  <c r="H42" i="43"/>
  <c r="F43" i="43"/>
  <c r="G43" i="43"/>
  <c r="H43" i="43"/>
  <c r="F44" i="43"/>
  <c r="G44" i="43"/>
  <c r="H44" i="43"/>
  <c r="F45" i="43"/>
  <c r="G45" i="43"/>
  <c r="H45" i="43"/>
  <c r="F46" i="43"/>
  <c r="G46" i="43"/>
  <c r="H46" i="43"/>
  <c r="F47" i="43"/>
  <c r="G47" i="43"/>
  <c r="H47" i="43"/>
  <c r="F48" i="43"/>
  <c r="G48" i="43"/>
  <c r="H48" i="43"/>
  <c r="F49" i="43"/>
  <c r="G49" i="43"/>
  <c r="H49" i="43"/>
  <c r="F50" i="43"/>
  <c r="G50" i="43"/>
  <c r="H50" i="43"/>
  <c r="F51" i="43"/>
  <c r="G51" i="43"/>
  <c r="H51" i="43"/>
  <c r="F52" i="43"/>
  <c r="G52" i="43"/>
  <c r="H52" i="43"/>
  <c r="F53" i="43"/>
  <c r="G53" i="43"/>
  <c r="H53" i="43"/>
  <c r="F54" i="43"/>
  <c r="G54" i="43"/>
  <c r="H54" i="43"/>
  <c r="F55" i="43"/>
  <c r="G55" i="43"/>
  <c r="H55" i="43"/>
  <c r="F56" i="43"/>
  <c r="G56" i="43"/>
  <c r="H56" i="43"/>
  <c r="F57" i="43"/>
  <c r="G57" i="43"/>
  <c r="H57" i="43"/>
  <c r="F58" i="43"/>
  <c r="G58" i="43"/>
  <c r="H58" i="43"/>
  <c r="F59" i="43"/>
  <c r="G59" i="43"/>
  <c r="H59" i="43"/>
  <c r="F60" i="43"/>
  <c r="G60" i="43"/>
  <c r="H60" i="43"/>
  <c r="F61" i="43"/>
  <c r="G61" i="43"/>
  <c r="H61" i="43"/>
  <c r="F62" i="43"/>
  <c r="G62" i="43"/>
  <c r="H62" i="43"/>
  <c r="F63" i="43"/>
  <c r="G63" i="43"/>
  <c r="H63" i="43"/>
  <c r="F64" i="43"/>
  <c r="G64" i="43"/>
  <c r="H64" i="43"/>
  <c r="F65" i="43"/>
  <c r="G65" i="43"/>
  <c r="H65" i="43"/>
  <c r="F66" i="43"/>
  <c r="G66" i="43"/>
  <c r="H66" i="43"/>
  <c r="F67" i="43"/>
  <c r="G67" i="43"/>
  <c r="H67" i="43"/>
  <c r="F68" i="43"/>
  <c r="G68" i="43"/>
  <c r="H68" i="43"/>
  <c r="F69" i="43"/>
  <c r="G69" i="43"/>
  <c r="H69" i="43"/>
  <c r="F70" i="43"/>
  <c r="G70" i="43"/>
  <c r="H70" i="43"/>
  <c r="F71" i="43"/>
  <c r="G71" i="43"/>
  <c r="H71" i="43"/>
  <c r="F72" i="43"/>
  <c r="G72" i="43"/>
  <c r="H72" i="43"/>
  <c r="F73" i="43"/>
  <c r="G73" i="43"/>
  <c r="H73" i="43"/>
  <c r="F74" i="43"/>
  <c r="G74" i="43"/>
  <c r="H74" i="43"/>
  <c r="F75" i="43"/>
  <c r="G75" i="43"/>
  <c r="H75" i="43"/>
  <c r="F76" i="43"/>
  <c r="G76" i="43"/>
  <c r="H76" i="43"/>
  <c r="F77" i="43"/>
  <c r="G77" i="43"/>
  <c r="H77" i="43"/>
  <c r="F78" i="43"/>
  <c r="G78" i="43"/>
  <c r="H78" i="43"/>
  <c r="F79" i="43"/>
  <c r="G79" i="43"/>
  <c r="H79" i="43"/>
  <c r="F80" i="43"/>
  <c r="G80" i="43"/>
  <c r="H80" i="43"/>
  <c r="F81" i="43"/>
  <c r="G81" i="43"/>
  <c r="H81" i="43"/>
  <c r="F82" i="43"/>
  <c r="G82" i="43"/>
  <c r="H82" i="43"/>
  <c r="F83" i="43"/>
  <c r="G83" i="43"/>
  <c r="H83" i="43"/>
  <c r="F84" i="43"/>
  <c r="G84" i="43"/>
  <c r="H84" i="43"/>
  <c r="F85" i="43"/>
  <c r="G85" i="43"/>
  <c r="H85" i="43"/>
  <c r="F86" i="43"/>
  <c r="G86" i="43"/>
  <c r="H86" i="43"/>
  <c r="F87" i="43"/>
  <c r="G87" i="43"/>
  <c r="H87" i="43"/>
  <c r="F88" i="43"/>
  <c r="G88" i="43"/>
  <c r="H88" i="43"/>
  <c r="F89" i="43"/>
  <c r="G89" i="43"/>
  <c r="H89" i="43"/>
  <c r="F90" i="43"/>
  <c r="G90" i="43"/>
  <c r="H90" i="43"/>
  <c r="F91" i="43"/>
  <c r="G91" i="43"/>
  <c r="H91" i="43"/>
  <c r="F92" i="43"/>
  <c r="G92" i="43"/>
  <c r="H92" i="43"/>
  <c r="F93" i="43"/>
  <c r="G93" i="43"/>
  <c r="H93" i="43"/>
  <c r="F94" i="43"/>
  <c r="G94" i="43"/>
  <c r="H94" i="43"/>
  <c r="F95" i="43"/>
  <c r="G95" i="43"/>
  <c r="H95" i="43"/>
  <c r="F96" i="43"/>
  <c r="G96" i="43"/>
  <c r="H96" i="43"/>
  <c r="F97" i="43"/>
  <c r="G97" i="43"/>
  <c r="H97" i="43"/>
  <c r="F98" i="43"/>
  <c r="G98" i="43"/>
  <c r="H98" i="43"/>
  <c r="F99" i="43"/>
  <c r="G99" i="43"/>
  <c r="H99" i="43"/>
  <c r="F100" i="43"/>
  <c r="G100" i="43"/>
  <c r="H100" i="43"/>
  <c r="F101" i="43"/>
  <c r="G101" i="43"/>
  <c r="H101" i="43"/>
  <c r="F102" i="43"/>
  <c r="G102" i="43"/>
  <c r="H102" i="43"/>
  <c r="F103" i="43"/>
  <c r="G103" i="43"/>
  <c r="H103" i="43"/>
  <c r="F104" i="43"/>
  <c r="G104" i="43"/>
  <c r="H104" i="43"/>
  <c r="F105" i="43"/>
  <c r="G105" i="43"/>
  <c r="H105" i="43"/>
  <c r="F106" i="43"/>
  <c r="G106" i="43"/>
  <c r="H106" i="43"/>
  <c r="F107" i="43"/>
  <c r="G107" i="43"/>
  <c r="H107" i="43"/>
  <c r="F108" i="43"/>
  <c r="G108" i="43"/>
  <c r="H108" i="43"/>
  <c r="F109" i="43"/>
  <c r="G109" i="43"/>
  <c r="H109" i="43"/>
  <c r="F110" i="43"/>
  <c r="G110" i="43"/>
  <c r="H110" i="43"/>
  <c r="F111" i="43"/>
  <c r="G111" i="43"/>
  <c r="H111" i="43"/>
  <c r="F112" i="43"/>
  <c r="G112" i="43"/>
  <c r="H112" i="43"/>
  <c r="F113" i="43"/>
  <c r="G113" i="43"/>
  <c r="H113" i="43"/>
  <c r="F114" i="43"/>
  <c r="G114" i="43"/>
  <c r="H114" i="43"/>
  <c r="F115" i="43"/>
  <c r="G115" i="43"/>
  <c r="H115" i="43"/>
  <c r="F116" i="43"/>
  <c r="G116" i="43"/>
  <c r="H116" i="43"/>
  <c r="F117" i="43"/>
  <c r="G117" i="43"/>
  <c r="H117" i="43"/>
  <c r="F118" i="43"/>
  <c r="G118" i="43"/>
  <c r="H118" i="43"/>
  <c r="F119" i="43"/>
  <c r="G119" i="43"/>
  <c r="H119" i="43"/>
  <c r="F120" i="43"/>
  <c r="G120" i="43"/>
  <c r="H120" i="43"/>
  <c r="F121" i="43"/>
  <c r="G121" i="43"/>
  <c r="H121" i="43"/>
  <c r="F122" i="43"/>
  <c r="G122" i="43"/>
  <c r="H122" i="43"/>
  <c r="F123" i="43"/>
  <c r="G123" i="43"/>
  <c r="H123" i="43"/>
  <c r="F124" i="43"/>
  <c r="G124" i="43"/>
  <c r="H124" i="43"/>
  <c r="F125" i="43"/>
  <c r="G125" i="43"/>
  <c r="H125" i="43"/>
  <c r="F126" i="43"/>
  <c r="G126" i="43"/>
  <c r="H126" i="43"/>
  <c r="F127" i="43"/>
  <c r="G127" i="43"/>
  <c r="H127" i="43"/>
  <c r="F128" i="43"/>
  <c r="G128" i="43"/>
  <c r="H128" i="43"/>
  <c r="F129" i="43"/>
  <c r="G129" i="43"/>
  <c r="H129" i="43"/>
  <c r="F130" i="43"/>
  <c r="G130" i="43"/>
  <c r="H130" i="43"/>
  <c r="F131" i="43"/>
  <c r="G131" i="43"/>
  <c r="H131" i="43"/>
  <c r="F132" i="43"/>
  <c r="G132" i="43"/>
  <c r="H132" i="43"/>
  <c r="F133" i="43"/>
  <c r="G133" i="43"/>
  <c r="H133" i="43"/>
  <c r="F134" i="43"/>
  <c r="G134" i="43"/>
  <c r="H134" i="43"/>
  <c r="F135" i="43"/>
  <c r="G135" i="43"/>
  <c r="H135" i="43"/>
  <c r="F136" i="43"/>
  <c r="G136" i="43"/>
  <c r="H136" i="43"/>
  <c r="F137" i="43"/>
  <c r="G137" i="43"/>
  <c r="H137" i="43"/>
  <c r="F138" i="43"/>
  <c r="G138" i="43"/>
  <c r="H138" i="43"/>
  <c r="F139" i="43"/>
  <c r="G139" i="43"/>
  <c r="H139" i="43"/>
  <c r="F140" i="43"/>
  <c r="G140" i="43"/>
  <c r="H140" i="43"/>
  <c r="F141" i="43"/>
  <c r="G141" i="43"/>
  <c r="H141" i="43"/>
  <c r="F142" i="43"/>
  <c r="G142" i="43"/>
  <c r="H142" i="43"/>
  <c r="F143" i="43"/>
  <c r="G143" i="43"/>
  <c r="H143" i="43"/>
  <c r="F144" i="43"/>
  <c r="G144" i="43"/>
  <c r="H144" i="43"/>
  <c r="F145" i="43"/>
  <c r="G145" i="43"/>
  <c r="H145" i="43"/>
  <c r="F146" i="43"/>
  <c r="G146" i="43"/>
  <c r="H146" i="43"/>
  <c r="F147" i="43"/>
  <c r="G147" i="43"/>
  <c r="H147" i="43"/>
  <c r="F148" i="43"/>
  <c r="G148" i="43"/>
  <c r="H148" i="43"/>
  <c r="F149" i="43"/>
  <c r="G149" i="43"/>
  <c r="H149" i="43"/>
  <c r="F150" i="43"/>
  <c r="G150" i="43"/>
  <c r="H150" i="43"/>
  <c r="F151" i="43"/>
  <c r="G151" i="43"/>
  <c r="H151" i="43"/>
  <c r="F152" i="43"/>
  <c r="G152" i="43"/>
  <c r="H152" i="43"/>
  <c r="F153" i="43"/>
  <c r="G153" i="43"/>
  <c r="H153" i="43"/>
  <c r="F154" i="43"/>
  <c r="G154" i="43"/>
  <c r="H154" i="43"/>
  <c r="F155" i="43"/>
  <c r="G155" i="43"/>
  <c r="H155" i="43"/>
  <c r="F156" i="43"/>
  <c r="G156" i="43"/>
  <c r="H156" i="43"/>
  <c r="F157" i="43"/>
  <c r="G157" i="43"/>
  <c r="H157" i="43"/>
  <c r="F158" i="43"/>
  <c r="G158" i="43"/>
  <c r="H158" i="43"/>
  <c r="F159" i="43"/>
  <c r="G159" i="43"/>
  <c r="H159" i="43"/>
  <c r="F160" i="43"/>
  <c r="G160" i="43"/>
  <c r="H160" i="43"/>
  <c r="F161" i="43"/>
  <c r="G161" i="43"/>
  <c r="H161" i="43"/>
  <c r="F162" i="43"/>
  <c r="G162" i="43"/>
  <c r="H162" i="43"/>
  <c r="F163" i="43"/>
  <c r="G163" i="43"/>
  <c r="H163" i="43"/>
  <c r="F164" i="43"/>
  <c r="G164" i="43"/>
  <c r="H164" i="43"/>
  <c r="F165" i="43"/>
  <c r="G165" i="43"/>
  <c r="H165" i="43"/>
  <c r="F166" i="43"/>
  <c r="G166" i="43"/>
  <c r="H166" i="43"/>
  <c r="F167" i="43"/>
  <c r="G167" i="43"/>
  <c r="H167" i="43"/>
  <c r="F168" i="43"/>
  <c r="G168" i="43"/>
  <c r="H168" i="43"/>
  <c r="F169" i="43"/>
  <c r="G169" i="43"/>
  <c r="H169" i="43"/>
  <c r="F170" i="43"/>
  <c r="G170" i="43"/>
  <c r="H170" i="43"/>
  <c r="F171" i="43"/>
  <c r="G171" i="43"/>
  <c r="H171" i="43"/>
  <c r="F172" i="43"/>
  <c r="G172" i="43"/>
  <c r="H172" i="43"/>
  <c r="F173" i="43"/>
  <c r="G173" i="43"/>
  <c r="H173" i="43"/>
  <c r="F174" i="43"/>
  <c r="G174" i="43"/>
  <c r="H174" i="43"/>
  <c r="F175" i="43"/>
  <c r="G175" i="43"/>
  <c r="H175" i="43"/>
  <c r="F176" i="43"/>
  <c r="G176" i="43"/>
  <c r="H176" i="43"/>
  <c r="F177" i="43"/>
  <c r="G177" i="43"/>
  <c r="H177" i="43"/>
  <c r="F178" i="43"/>
  <c r="G178" i="43"/>
  <c r="H178" i="43"/>
  <c r="F179" i="43"/>
  <c r="G179" i="43"/>
  <c r="H179" i="43"/>
  <c r="F180" i="43"/>
  <c r="G180" i="43"/>
  <c r="H180" i="43"/>
  <c r="F181" i="43"/>
  <c r="G181" i="43"/>
  <c r="H181" i="43"/>
  <c r="F182" i="43"/>
  <c r="G182" i="43"/>
  <c r="H182" i="43"/>
  <c r="F183" i="43"/>
  <c r="G183" i="43"/>
  <c r="H183" i="43"/>
  <c r="F184" i="43"/>
  <c r="G184" i="43"/>
  <c r="H184" i="43"/>
  <c r="F185" i="43"/>
  <c r="G185" i="43"/>
  <c r="H185" i="43"/>
  <c r="F186" i="43"/>
  <c r="G186" i="43"/>
  <c r="H186" i="43"/>
  <c r="F187" i="43"/>
  <c r="G187" i="43"/>
  <c r="H187" i="43"/>
  <c r="F188" i="43"/>
  <c r="G188" i="43"/>
  <c r="H188" i="43"/>
  <c r="F189" i="43"/>
  <c r="G189" i="43"/>
  <c r="H189" i="43"/>
  <c r="F190" i="43"/>
  <c r="G190" i="43"/>
  <c r="H190" i="43"/>
  <c r="F191" i="43"/>
  <c r="G191" i="43"/>
  <c r="H191" i="43"/>
  <c r="F192" i="43"/>
  <c r="G192" i="43"/>
  <c r="H192" i="43"/>
  <c r="F193" i="43"/>
  <c r="G193" i="43"/>
  <c r="H193" i="43"/>
  <c r="F194" i="43"/>
  <c r="G194" i="43"/>
  <c r="H194" i="43"/>
  <c r="F195" i="43"/>
  <c r="G195" i="43"/>
  <c r="H195" i="43"/>
  <c r="F196" i="43"/>
  <c r="G196" i="43"/>
  <c r="H196" i="43"/>
  <c r="F197" i="43"/>
  <c r="G197" i="43"/>
  <c r="H197" i="43"/>
  <c r="F198" i="43"/>
  <c r="G198" i="43"/>
  <c r="H198" i="43"/>
  <c r="F199" i="43"/>
  <c r="G199" i="43"/>
  <c r="H199" i="43"/>
  <c r="F200" i="43"/>
  <c r="G200" i="43"/>
  <c r="H200" i="43"/>
  <c r="F201" i="43"/>
  <c r="G201" i="43"/>
  <c r="H201" i="43"/>
  <c r="F202" i="43"/>
  <c r="G202" i="43"/>
  <c r="H202" i="43"/>
  <c r="F203" i="43"/>
  <c r="G203" i="43"/>
  <c r="H203" i="43"/>
  <c r="F204" i="43"/>
  <c r="G204" i="43"/>
  <c r="H204" i="43"/>
  <c r="F205" i="43"/>
  <c r="G205" i="43"/>
  <c r="H205" i="43"/>
  <c r="F206" i="43"/>
  <c r="G206" i="43"/>
  <c r="H206" i="43"/>
  <c r="F207" i="43"/>
  <c r="G207" i="43"/>
  <c r="H207" i="43"/>
  <c r="F208" i="43"/>
  <c r="G208" i="43"/>
  <c r="H208" i="43"/>
  <c r="F209" i="43"/>
  <c r="G209" i="43"/>
  <c r="H209" i="43"/>
  <c r="F210" i="43"/>
  <c r="G210" i="43"/>
  <c r="H210" i="43"/>
  <c r="F211" i="43"/>
  <c r="G211" i="43"/>
  <c r="H211" i="43"/>
  <c r="F212" i="43"/>
  <c r="G212" i="43"/>
  <c r="H212" i="43"/>
  <c r="F213" i="43"/>
  <c r="G213" i="43"/>
  <c r="H213" i="43"/>
  <c r="F214" i="43"/>
  <c r="G214" i="43"/>
  <c r="H214" i="43"/>
  <c r="F215" i="43"/>
  <c r="G215" i="43"/>
  <c r="H215" i="43"/>
  <c r="F216" i="43"/>
  <c r="G216" i="43"/>
  <c r="H216" i="43"/>
  <c r="F217" i="43"/>
  <c r="G217" i="43"/>
  <c r="H217" i="43"/>
  <c r="F218" i="43"/>
  <c r="G218" i="43"/>
  <c r="H218" i="43"/>
  <c r="F219" i="43"/>
  <c r="G219" i="43"/>
  <c r="H219" i="43"/>
  <c r="F220" i="43"/>
  <c r="G220" i="43"/>
  <c r="H220" i="43"/>
  <c r="F221" i="43"/>
  <c r="G221" i="43"/>
  <c r="H221" i="43"/>
  <c r="F222" i="43"/>
  <c r="G222" i="43"/>
  <c r="H222" i="43"/>
  <c r="F223" i="43"/>
  <c r="G223" i="43"/>
  <c r="H223" i="43"/>
  <c r="F224" i="43"/>
  <c r="G224" i="43"/>
  <c r="H224" i="43"/>
  <c r="F225" i="43"/>
  <c r="G225" i="43"/>
  <c r="H225" i="43"/>
  <c r="F226" i="43"/>
  <c r="G226" i="43"/>
  <c r="H226" i="43"/>
  <c r="F227" i="43"/>
  <c r="G227" i="43"/>
  <c r="H227" i="43"/>
  <c r="F228" i="43"/>
  <c r="G228" i="43"/>
  <c r="H228" i="43"/>
  <c r="F229" i="43"/>
  <c r="G229" i="43"/>
  <c r="H229" i="43"/>
  <c r="F230" i="43"/>
  <c r="G230" i="43"/>
  <c r="H230" i="43"/>
  <c r="F231" i="43"/>
  <c r="G231" i="43"/>
  <c r="H231" i="43"/>
  <c r="F232" i="43"/>
  <c r="G232" i="43"/>
  <c r="H232" i="43"/>
  <c r="F233" i="43"/>
  <c r="G233" i="43"/>
  <c r="H233" i="43"/>
  <c r="F234" i="43"/>
  <c r="G234" i="43"/>
  <c r="H234" i="43"/>
  <c r="F235" i="43"/>
  <c r="G235" i="43"/>
  <c r="H235" i="43"/>
  <c r="F236" i="43"/>
  <c r="G236" i="43"/>
  <c r="H236" i="43"/>
  <c r="F237" i="43"/>
  <c r="G237" i="43"/>
  <c r="H237" i="43"/>
  <c r="F238" i="43"/>
  <c r="G238" i="43"/>
  <c r="H238" i="43"/>
  <c r="F239" i="43"/>
  <c r="G239" i="43"/>
  <c r="H239" i="43"/>
  <c r="F240" i="43"/>
  <c r="G240" i="43"/>
  <c r="H240" i="43"/>
  <c r="F241" i="43"/>
  <c r="G241" i="43"/>
  <c r="H241" i="43"/>
  <c r="F242" i="43"/>
  <c r="G242" i="43"/>
  <c r="H242" i="43"/>
  <c r="F243" i="43"/>
  <c r="G243" i="43"/>
  <c r="H243" i="43"/>
  <c r="F244" i="43"/>
  <c r="G244" i="43"/>
  <c r="H244" i="43"/>
  <c r="F245" i="43"/>
  <c r="G245" i="43"/>
  <c r="H245" i="43"/>
  <c r="F246" i="43"/>
  <c r="G246" i="43"/>
  <c r="H246" i="43"/>
  <c r="F247" i="43"/>
  <c r="G247" i="43"/>
  <c r="H247" i="43"/>
  <c r="F248" i="43"/>
  <c r="G248" i="43"/>
  <c r="H248" i="43"/>
  <c r="F249" i="43"/>
  <c r="G249" i="43"/>
  <c r="H249" i="43"/>
  <c r="F250" i="43"/>
  <c r="G250" i="43"/>
  <c r="H250" i="43"/>
  <c r="F251" i="43"/>
  <c r="G251" i="43"/>
  <c r="H251" i="43"/>
  <c r="F252" i="43"/>
  <c r="G252" i="43"/>
  <c r="H252" i="43"/>
  <c r="F253" i="43"/>
  <c r="G253" i="43"/>
  <c r="H253" i="43"/>
  <c r="F254" i="43"/>
  <c r="G254" i="43"/>
  <c r="H254" i="43"/>
  <c r="G5" i="43"/>
  <c r="H5" i="43"/>
  <c r="F5" i="43"/>
  <c r="P56" i="5"/>
  <c r="P57" i="5" s="1"/>
  <c r="L72" i="38" l="1"/>
  <c r="D66" i="38"/>
  <c r="K72" i="38"/>
  <c r="K77" i="38" s="1"/>
  <c r="J73" i="38"/>
  <c r="E66" i="38"/>
  <c r="J71" i="38"/>
  <c r="J77" i="38" s="1"/>
  <c r="K73" i="38"/>
  <c r="F66" i="38"/>
  <c r="L73" i="38"/>
  <c r="L71" i="38"/>
  <c r="L77" i="38" s="1"/>
  <c r="P25" i="42"/>
  <c r="P7" i="42"/>
  <c r="P8" i="42"/>
  <c r="P9" i="42"/>
  <c r="P10" i="42"/>
  <c r="P11" i="42"/>
  <c r="P12" i="42"/>
  <c r="P13" i="42"/>
  <c r="P14" i="42"/>
  <c r="P15" i="42"/>
  <c r="P16" i="42"/>
  <c r="P17" i="42"/>
  <c r="P18" i="42"/>
  <c r="O8" i="42"/>
  <c r="O9" i="42"/>
  <c r="O10" i="42"/>
  <c r="O11" i="42"/>
  <c r="O12" i="42"/>
  <c r="O13" i="42"/>
  <c r="O14" i="42"/>
  <c r="O15" i="42"/>
  <c r="O16" i="42"/>
  <c r="O17" i="42"/>
  <c r="O18" i="42"/>
  <c r="O7" i="42"/>
  <c r="P35" i="42" s="1"/>
  <c r="E28" i="37"/>
  <c r="E29" i="37"/>
  <c r="D29" i="37"/>
  <c r="E27" i="37"/>
  <c r="D27" i="37"/>
  <c r="O17" i="37" l="1"/>
  <c r="P17" i="37" s="1"/>
  <c r="O16" i="37"/>
  <c r="P16" i="37" s="1"/>
  <c r="O15" i="37"/>
  <c r="P15" i="37" s="1"/>
  <c r="O14" i="37"/>
  <c r="P14" i="37" s="1"/>
  <c r="O13" i="37"/>
  <c r="P13" i="37" s="1"/>
  <c r="O12" i="37"/>
  <c r="P12" i="37" s="1"/>
  <c r="O11" i="37"/>
  <c r="P11" i="37" s="1"/>
  <c r="O10" i="37"/>
  <c r="P10" i="37" s="1"/>
  <c r="O9" i="37"/>
  <c r="P9" i="37" s="1"/>
  <c r="O8" i="37"/>
  <c r="P8" i="37" s="1"/>
  <c r="O7" i="37"/>
  <c r="P7" i="37" s="1"/>
  <c r="O6" i="37"/>
  <c r="P6" i="37" s="1"/>
  <c r="L19" i="35"/>
  <c r="P18" i="37" l="1"/>
  <c r="P19" i="37" s="1"/>
  <c r="P25" i="37" s="1"/>
  <c r="I56" i="38"/>
  <c r="L25" i="42" l="1"/>
  <c r="L29" i="35"/>
  <c r="L35" i="42"/>
  <c r="R53" i="37" l="1"/>
  <c r="R39" i="37"/>
  <c r="Q34" i="35"/>
  <c r="Q33" i="35"/>
  <c r="Q32" i="35"/>
  <c r="Q31" i="35"/>
  <c r="Q30" i="35"/>
  <c r="Q36" i="35" l="1"/>
  <c r="Q35" i="35"/>
  <c r="H11" i="38"/>
  <c r="H28" i="38" s="1"/>
  <c r="H29" i="38" l="1"/>
  <c r="H31" i="38"/>
  <c r="H32" i="38"/>
  <c r="H30" i="38"/>
  <c r="H33" i="38"/>
  <c r="U34" i="35"/>
  <c r="U33" i="35"/>
  <c r="U32" i="35"/>
  <c r="U31" i="35"/>
  <c r="U30" i="35"/>
  <c r="E9" i="37"/>
  <c r="P11" i="35"/>
  <c r="T8" i="35" s="1"/>
  <c r="H34" i="38" l="1"/>
  <c r="T10" i="35"/>
  <c r="T7" i="35"/>
  <c r="T6" i="35"/>
  <c r="T14" i="35" s="1"/>
  <c r="T9" i="35"/>
  <c r="R32" i="37"/>
  <c r="S32" i="37" s="1"/>
  <c r="T32" i="37" s="1"/>
  <c r="R31" i="37"/>
  <c r="S31" i="37" s="1"/>
  <c r="T31" i="37" s="1"/>
  <c r="U35" i="35"/>
  <c r="T11" i="35"/>
  <c r="R33" i="37"/>
  <c r="S33" i="37" s="1"/>
  <c r="T33" i="37" s="1"/>
  <c r="R34" i="37"/>
  <c r="S34" i="37" s="1"/>
  <c r="T34" i="37" s="1"/>
  <c r="R35" i="37"/>
  <c r="S35" i="37" s="1"/>
  <c r="T35" i="37" s="1"/>
  <c r="T36" i="37" l="1"/>
  <c r="T47" i="37" s="1"/>
</calcChain>
</file>

<file path=xl/sharedStrings.xml><?xml version="1.0" encoding="utf-8"?>
<sst xmlns="http://schemas.openxmlformats.org/spreadsheetml/2006/main" count="256" uniqueCount="133">
  <si>
    <t>NORMAL DISTRIBUTION</t>
  </si>
  <si>
    <t>Date</t>
  </si>
  <si>
    <t>Mean</t>
  </si>
  <si>
    <t>Standard deviation</t>
  </si>
  <si>
    <t>Frequency</t>
  </si>
  <si>
    <t>Probability</t>
  </si>
  <si>
    <t>Total</t>
  </si>
  <si>
    <t>Skewness</t>
  </si>
  <si>
    <t>Kurtosis</t>
  </si>
  <si>
    <t>Stock A</t>
  </si>
  <si>
    <t>Stock B</t>
  </si>
  <si>
    <t>Jan</t>
  </si>
  <si>
    <t>Dec</t>
  </si>
  <si>
    <t>Nov</t>
  </si>
  <si>
    <t>Oct</t>
  </si>
  <si>
    <t>Objectives:</t>
  </si>
  <si>
    <t>EPAT Statistics Preparatory Session</t>
  </si>
  <si>
    <t>Key takeaways:</t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</si>
  <si>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Frequency distribution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</si>
  <si>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Probability distribution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</si>
  <si>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Mean/Average/Expected value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</si>
  <si>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Variance/Standard deviation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</si>
  <si>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Skewness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</si>
  <si>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Kurtosis</t>
    </r>
  </si>
  <si>
    <t>Stock Return</t>
  </si>
  <si>
    <t>Typical time series data in finance</t>
  </si>
  <si>
    <t>X : Random variable (Stock return in this case)</t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</si>
  <si>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Summarizing data through descriptive statistics:</t>
    </r>
  </si>
  <si>
    <t>MEAN or EXPECTED VALUE</t>
  </si>
  <si>
    <t>Feb</t>
  </si>
  <si>
    <t>Mar</t>
  </si>
  <si>
    <t>Apr</t>
  </si>
  <si>
    <t>May</t>
  </si>
  <si>
    <t>Jun</t>
  </si>
  <si>
    <t>Jul</t>
  </si>
  <si>
    <t>Aug</t>
  </si>
  <si>
    <t>Sep</t>
  </si>
  <si>
    <t>Month</t>
  </si>
  <si>
    <t>Stock Return(X)</t>
  </si>
  <si>
    <t>RAW DATA</t>
  </si>
  <si>
    <t>FREQUENCY DISTRIBUTION</t>
  </si>
  <si>
    <t>PROBABILITY DISTRIBUTION</t>
  </si>
  <si>
    <t xml:space="preserve">From the previous sheet we know that:  </t>
  </si>
  <si>
    <t>E(X) = mean =μ=</t>
  </si>
  <si>
    <t>VARIANCE &amp; STANDARD DEVIATION</t>
  </si>
  <si>
    <t>Variance using Excel's built-in formula</t>
  </si>
  <si>
    <t>=</t>
  </si>
  <si>
    <t>SD using Excel's built-in formula</t>
  </si>
  <si>
    <t>POPULATION SD</t>
  </si>
  <si>
    <t>FREQUENCY DISTRIBUTION OF DATA</t>
  </si>
  <si>
    <t>PROBABILITY DISTRIBUTION OF DATA</t>
  </si>
  <si>
    <r>
      <rPr>
        <b/>
        <i/>
        <sz val="11"/>
        <color theme="1"/>
        <rFont val="Calibri"/>
        <family val="2"/>
        <scheme val="minor"/>
      </rPr>
      <t>SAMPLE SD</t>
    </r>
    <r>
      <rPr>
        <sz val="11"/>
        <color theme="1"/>
        <rFont val="Calibri"/>
        <family val="2"/>
        <scheme val="minor"/>
      </rPr>
      <t xml:space="preserve"> WHEN POPULATION MEAN IS KNOWN</t>
    </r>
  </si>
  <si>
    <r>
      <rPr>
        <b/>
        <i/>
        <sz val="11"/>
        <color theme="1"/>
        <rFont val="Calibri"/>
        <family val="2"/>
        <scheme val="minor"/>
      </rPr>
      <t>SAMPLE SD</t>
    </r>
    <r>
      <rPr>
        <sz val="11"/>
        <color theme="1"/>
        <rFont val="Calibri"/>
        <family val="2"/>
        <scheme val="minor"/>
      </rPr>
      <t xml:space="preserve"> WHEN POPULATION MEAN IS </t>
    </r>
    <r>
      <rPr>
        <b/>
        <sz val="11"/>
        <color theme="1"/>
        <rFont val="Calibri"/>
        <family val="2"/>
        <scheme val="minor"/>
      </rPr>
      <t>NOT KNOWN</t>
    </r>
  </si>
  <si>
    <t>SKEWNESS</t>
  </si>
  <si>
    <t>KURTOSIS</t>
  </si>
  <si>
    <t>- Extreme values towards the positive end of a distribution</t>
  </si>
  <si>
    <t>- long tail in the positive direction</t>
  </si>
  <si>
    <t>- Extreme values towards the negative end</t>
  </si>
  <si>
    <r>
      <t>- long tail in the nega</t>
    </r>
    <r>
      <rPr>
        <sz val="12"/>
        <color rgb="FF222222"/>
        <rFont val="Calibri"/>
        <family val="2"/>
        <scheme val="minor"/>
      </rPr>
      <t>tive direction</t>
    </r>
  </si>
  <si>
    <t>A perfectly symmetric distribution has a skewness value of 0</t>
  </si>
  <si>
    <t>in statistics before starting with the EPAT lectures.</t>
  </si>
  <si>
    <t>Note:</t>
  </si>
  <si>
    <t>Discussion on the following topics is not a part of this session and will be covered at length in the EPAT lectures:</t>
  </si>
  <si>
    <t>Pre-requisites:</t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</si>
  <si>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basic concepts</t>
    </r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</si>
  <si>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terminology and</t>
    </r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</si>
  <si>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notations</t>
    </r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</si>
  <si>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Data and its distribution:</t>
    </r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</si>
  <si>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Introduction to ‘data driven’ decision making with the help of statistics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</si>
  <si>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Examples of stock selection using statistical analysis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</si>
  <si>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Standard normal distribution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</si>
  <si>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Area under the curve calculations</t>
    </r>
  </si>
  <si>
    <r>
      <t>§</t>
    </r>
    <r>
      <rPr>
        <sz val="7"/>
        <color theme="0"/>
        <rFont val="Times New Roman"/>
        <family val="1"/>
      </rPr>
      <t xml:space="preserve">  </t>
    </r>
    <r>
      <rPr>
        <sz val="11"/>
        <color theme="0"/>
        <rFont val="Calibri"/>
        <family val="2"/>
        <scheme val="minor"/>
      </rPr>
      <t>Student’s t-distribution</t>
    </r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</si>
  <si>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Hypothesis testing</t>
    </r>
  </si>
  <si>
    <t>COVARIANCE &amp; CORRELATION</t>
  </si>
  <si>
    <t>X : Random variable 1 (Stock return in this case)</t>
  </si>
  <si>
    <t>Y : Random variable 2 (Bond return in this case)</t>
  </si>
  <si>
    <t>Bond Return(Y)</t>
  </si>
  <si>
    <t>Note: Correlation does not signify causation.</t>
  </si>
  <si>
    <t>Simple</t>
  </si>
  <si>
    <t>Log</t>
  </si>
  <si>
    <t>lies between -1 and +1</t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</si>
  <si>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Brief discussion on the normal and t-distributions</t>
    </r>
  </si>
  <si>
    <r>
      <t>·</t>
    </r>
    <r>
      <rPr>
        <sz val="7"/>
        <color theme="0"/>
        <rFont val="Times New Roman"/>
        <family val="1"/>
      </rPr>
      <t>     </t>
    </r>
    <r>
      <rPr>
        <sz val="11"/>
        <color theme="0"/>
        <rFont val="Calibri"/>
        <family val="2"/>
        <scheme val="minor"/>
      </rPr>
      <t> Time series analysis</t>
    </r>
  </si>
  <si>
    <r>
      <t>·</t>
    </r>
    <r>
      <rPr>
        <sz val="7"/>
        <color theme="0"/>
        <rFont val="Times New Roman"/>
        <family val="1"/>
      </rPr>
      <t>     </t>
    </r>
    <r>
      <rPr>
        <sz val="11"/>
        <color theme="0"/>
        <rFont val="Calibri"/>
        <family val="2"/>
        <scheme val="minor"/>
      </rPr>
      <t xml:space="preserve"> Advanced probability theory  </t>
    </r>
  </si>
  <si>
    <t>FROM RAW DATA</t>
  </si>
  <si>
    <t>Most of the time we do not know µ (the population average) and we estimate it with x (the sample average). The formula for 's' measures the squared deviations from x_bar rather than µ . The xi’s tend to be closer to their average x rather than µ , so we compensate for this by using the divisor (n-1) rather than n.</t>
  </si>
  <si>
    <t>To acquaint all the participants with frequently used:</t>
  </si>
  <si>
    <t>This session will cover the following topics in statistics:</t>
  </si>
  <si>
    <r>
      <t>·</t>
    </r>
    <r>
      <rPr>
        <sz val="7"/>
        <color theme="0"/>
        <rFont val="Times New Roman"/>
        <family val="1"/>
      </rPr>
      <t xml:space="preserve">       </t>
    </r>
    <r>
      <rPr>
        <sz val="11"/>
        <color theme="0"/>
        <rFont val="Calibri"/>
        <family val="2"/>
        <scheme val="minor"/>
      </rPr>
      <t>High school level statistics or EPAT stats primer or equivalent material</t>
    </r>
  </si>
  <si>
    <t>x_i*p_i</t>
  </si>
  <si>
    <t>x_i*f_i</t>
  </si>
  <si>
    <t>Probability(p_i)</t>
  </si>
  <si>
    <t>(x_i-μ)</t>
  </si>
  <si>
    <t>std deviation</t>
  </si>
  <si>
    <t>variance</t>
  </si>
  <si>
    <t>MONTH</t>
  </si>
  <si>
    <t>STOCK A</t>
  </si>
  <si>
    <t>STOCK B</t>
  </si>
  <si>
    <t>Mean return</t>
  </si>
  <si>
    <t>Minimum return</t>
  </si>
  <si>
    <t>Maximum return</t>
  </si>
  <si>
    <t>Z- value range</t>
  </si>
  <si>
    <t>Area under the curve</t>
  </si>
  <si>
    <t>- ∞ to  -1.96</t>
  </si>
  <si>
    <t>-1.96 to 0</t>
  </si>
  <si>
    <t>0 to 1.96</t>
  </si>
  <si>
    <t>1.96 to ∞</t>
  </si>
  <si>
    <r>
      <t>NORM.DIST = It will calculate the probability that variable </t>
    </r>
    <r>
      <rPr>
        <i/>
        <sz val="11"/>
        <color rgb="FF57595D"/>
        <rFont val="Segoe UI"/>
        <family val="2"/>
      </rPr>
      <t>x</t>
    </r>
    <r>
      <rPr>
        <sz val="11"/>
        <color rgb="FF57595D"/>
        <rFont val="Segoe UI"/>
        <family val="2"/>
      </rPr>
      <t> falls below or at a specified value</t>
    </r>
  </si>
  <si>
    <t>Mean +/- standard deviations</t>
  </si>
  <si>
    <t>Percentage of data contained</t>
  </si>
  <si>
    <t>Apple</t>
  </si>
  <si>
    <t>Tesla</t>
  </si>
  <si>
    <t>Bitcoin</t>
  </si>
  <si>
    <t>TSLA Adjusted Close Price</t>
  </si>
  <si>
    <t>Min</t>
  </si>
  <si>
    <t>Max</t>
  </si>
  <si>
    <t>0 to 0.09</t>
  </si>
  <si>
    <t>count</t>
  </si>
  <si>
    <t>Range</t>
  </si>
  <si>
    <t>-0.30 to -0.21</t>
  </si>
  <si>
    <t>-0.20 to -0.11</t>
  </si>
  <si>
    <t>-0.10 to 0.01</t>
  </si>
  <si>
    <t>0.10 to 1.19</t>
  </si>
  <si>
    <t>0.20 to 0.29</t>
  </si>
  <si>
    <t>When two stocks tend to move together, they are seen as having a positive covariance; when they move inversely, the covariance is negative.</t>
  </si>
  <si>
    <t>Apple and Tesla</t>
  </si>
  <si>
    <t>Apple and Bitcoin</t>
  </si>
  <si>
    <t>Tesla and Bitcoin</t>
  </si>
  <si>
    <t>Covariance</t>
  </si>
  <si>
    <t>Correlation</t>
  </si>
  <si>
    <t>Sample standard deviation</t>
  </si>
  <si>
    <t>Instructor: Rekhit Pachanekar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</si>
</sst>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&quot;$&quot;#,##0_);\(&quot;$&quot;#,##0\)"/>
    <numFmt numFmtId="165" formatCode="&quot;$&quot;#,##0_);[Red]\(&quot;$&quot;#,##0\)"/>
    <numFmt numFmtId="166" formatCode="_(&quot;$&quot;* #,##0_);_(&quot;$&quot;* \(#,##0\);_(&quot;$&quot;* &quot;-&quot;_);_(@_)"/>
    <numFmt numFmtId="167" formatCode="0.0000%"/>
    <numFmt numFmtId="168" formatCode="0.000%"/>
    <numFmt numFmtId="169" formatCode="0.000"/>
    <numFmt numFmtId="170" formatCode="yyyy;@"/>
    <numFmt numFmtId="171" formatCode="0.0%"/>
    <numFmt numFmtId="172" formatCode="0.00000"/>
    <numFmt numFmtId="173" formatCode="0.00000%"/>
    <numFmt numFmtId="174" formatCode="0.000000%"/>
    <numFmt numFmtId="175" formatCode="0.0000000"/>
    <numFmt numFmtId="176" formatCode="0.000000"/>
    <numFmt numFmtId="177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Symbol"/>
      <family val="1"/>
      <charset val="2"/>
    </font>
    <font>
      <sz val="7"/>
      <color theme="0"/>
      <name val="Times New Roman"/>
      <family val="1"/>
    </font>
    <font>
      <sz val="11"/>
      <color theme="0"/>
      <name val="Wingdings"/>
      <charset val="2"/>
    </font>
    <font>
      <b/>
      <sz val="2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0"/>
      <name val="Calibri Light"/>
      <family val="2"/>
    </font>
    <font>
      <b/>
      <sz val="16"/>
      <color theme="0"/>
      <name val="Calibri Light"/>
      <family val="2"/>
    </font>
    <font>
      <b/>
      <sz val="14"/>
      <color theme="0"/>
      <name val="Calibri Light"/>
      <family val="2"/>
    </font>
    <font>
      <b/>
      <i/>
      <sz val="16"/>
      <color theme="0"/>
      <name val="Calibri"/>
      <family val="2"/>
      <scheme val="minor"/>
    </font>
    <font>
      <b/>
      <sz val="12"/>
      <color rgb="FF212121"/>
      <name val="Segoe UI"/>
      <family val="2"/>
    </font>
    <font>
      <sz val="12"/>
      <color rgb="FF494949"/>
      <name val="MJXc-TeX-math-I"/>
    </font>
    <font>
      <i/>
      <sz val="11"/>
      <color rgb="FF57595D"/>
      <name val="Segoe UI"/>
      <family val="2"/>
    </font>
    <font>
      <sz val="11"/>
      <color rgb="FF57595D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9" fontId="3" fillId="0" borderId="0" applyFont="0" applyFill="0" applyBorder="0" applyAlignment="0" applyProtection="0"/>
    <xf numFmtId="0" fontId="8" fillId="10" borderId="0" applyNumberFormat="0" applyProtection="0">
      <alignment horizontal="left" wrapText="1" indent="4"/>
    </xf>
    <xf numFmtId="0" fontId="9" fillId="10" borderId="0" applyNumberFormat="0" applyProtection="0">
      <alignment horizontal="left" wrapText="1" indent="4"/>
    </xf>
    <xf numFmtId="0" fontId="10" fillId="10" borderId="0" applyNumberFormat="0" applyBorder="0" applyProtection="0">
      <alignment horizontal="left" indent="1"/>
    </xf>
    <xf numFmtId="0" fontId="9" fillId="0" borderId="0" applyFill="0" applyBorder="0">
      <alignment wrapText="1"/>
    </xf>
    <xf numFmtId="0" fontId="7" fillId="0" borderId="0"/>
    <xf numFmtId="0" fontId="3" fillId="11" borderId="17"/>
    <xf numFmtId="0" fontId="3" fillId="12" borderId="16"/>
    <xf numFmtId="0" fontId="3" fillId="11" borderId="0"/>
    <xf numFmtId="0" fontId="7" fillId="13" borderId="0" applyNumberFormat="0" applyBorder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18" applyNumberFormat="0" applyFont="0" applyFill="0" applyAlignment="0"/>
    <xf numFmtId="0" fontId="3" fillId="0" borderId="19" applyNumberFormat="0" applyFont="0" applyFill="0" applyAlignment="0"/>
    <xf numFmtId="0" fontId="3" fillId="0" borderId="20" applyNumberFormat="0" applyFont="0" applyFill="0"/>
    <xf numFmtId="0" fontId="3" fillId="0" borderId="21" applyNumberFormat="0" applyFont="0" applyFill="0" applyAlignment="0"/>
    <xf numFmtId="14" fontId="3" fillId="0" borderId="0" applyFont="0" applyFill="0" applyBorder="0" applyAlignment="0"/>
    <xf numFmtId="165" fontId="3" fillId="3" borderId="0" applyFont="0" applyBorder="0" applyAlignment="0"/>
    <xf numFmtId="164" fontId="3" fillId="0" borderId="0" applyFont="0" applyFill="0" applyBorder="0" applyAlignment="0" applyProtection="0"/>
    <xf numFmtId="170" fontId="3" fillId="0" borderId="0" applyFont="0" applyFill="0" applyBorder="0" applyAlignment="0"/>
    <xf numFmtId="166" fontId="3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0" xfId="0" applyBorder="1" applyAlignment="1">
      <alignment horizontal="center"/>
    </xf>
    <xf numFmtId="0" fontId="1" fillId="4" borderId="0" xfId="0" applyFont="1" applyFill="1"/>
    <xf numFmtId="0" fontId="0" fillId="0" borderId="6" xfId="0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14" fontId="0" fillId="0" borderId="0" xfId="0" applyNumberFormat="1"/>
    <xf numFmtId="0" fontId="1" fillId="0" borderId="14" xfId="0" applyFont="1" applyBorder="1"/>
    <xf numFmtId="0" fontId="4" fillId="2" borderId="0" xfId="0" applyFont="1" applyFill="1"/>
    <xf numFmtId="0" fontId="5" fillId="0" borderId="0" xfId="0" applyFont="1"/>
    <xf numFmtId="0" fontId="0" fillId="0" borderId="7" xfId="0" applyBorder="1"/>
    <xf numFmtId="0" fontId="0" fillId="0" borderId="0" xfId="0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0" xfId="1" applyNumberFormat="1" applyFont="1"/>
    <xf numFmtId="0" fontId="1" fillId="2" borderId="14" xfId="0" applyFont="1" applyFill="1" applyBorder="1" applyAlignment="1">
      <alignment horizontal="center"/>
    </xf>
    <xf numFmtId="0" fontId="6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7" fillId="14" borderId="0" xfId="0" applyFont="1" applyFill="1"/>
    <xf numFmtId="0" fontId="7" fillId="14" borderId="0" xfId="0" applyFont="1" applyFill="1" applyAlignment="1">
      <alignment vertical="center"/>
    </xf>
    <xf numFmtId="0" fontId="14" fillId="14" borderId="0" xfId="0" applyFont="1" applyFill="1" applyAlignment="1">
      <alignment horizontal="left" vertical="center" indent="4"/>
    </xf>
    <xf numFmtId="0" fontId="16" fillId="14" borderId="0" xfId="0" applyFont="1" applyFill="1" applyAlignment="1">
      <alignment horizontal="left" vertical="center" indent="7"/>
    </xf>
    <xf numFmtId="0" fontId="7" fillId="14" borderId="0" xfId="0" applyFont="1" applyFill="1" applyAlignment="1">
      <alignment horizontal="left" vertical="center" indent="7"/>
    </xf>
    <xf numFmtId="0" fontId="1" fillId="0" borderId="14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4" borderId="0" xfId="0" applyFill="1"/>
    <xf numFmtId="0" fontId="18" fillId="0" borderId="0" xfId="0" quotePrefix="1" applyFont="1"/>
    <xf numFmtId="0" fontId="18" fillId="0" borderId="0" xfId="0" applyFont="1"/>
    <xf numFmtId="168" fontId="0" fillId="0" borderId="0" xfId="0" applyNumberFormat="1"/>
    <xf numFmtId="0" fontId="0" fillId="0" borderId="14" xfId="0" applyBorder="1" applyAlignment="1">
      <alignment horizontal="center"/>
    </xf>
    <xf numFmtId="0" fontId="12" fillId="0" borderId="0" xfId="0" applyFont="1"/>
    <xf numFmtId="0" fontId="21" fillId="14" borderId="0" xfId="0" applyFont="1" applyFill="1" applyAlignment="1">
      <alignment vertical="center"/>
    </xf>
    <xf numFmtId="0" fontId="19" fillId="4" borderId="0" xfId="0" applyFont="1" applyFill="1"/>
    <xf numFmtId="9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24" xfId="0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" xfId="0" applyBorder="1"/>
    <xf numFmtId="0" fontId="0" fillId="0" borderId="22" xfId="0" applyBorder="1"/>
    <xf numFmtId="0" fontId="0" fillId="0" borderId="3" xfId="0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172" fontId="0" fillId="0" borderId="12" xfId="0" applyNumberFormat="1" applyBorder="1" applyAlignment="1">
      <alignment horizontal="center"/>
    </xf>
    <xf numFmtId="173" fontId="0" fillId="0" borderId="12" xfId="1" applyNumberFormat="1" applyFont="1" applyBorder="1" applyAlignment="1">
      <alignment horizontal="center"/>
    </xf>
    <xf numFmtId="173" fontId="1" fillId="15" borderId="1" xfId="1" applyNumberFormat="1" applyFont="1" applyFill="1" applyBorder="1" applyAlignment="1">
      <alignment horizontal="center"/>
    </xf>
    <xf numFmtId="173" fontId="0" fillId="0" borderId="25" xfId="1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15" borderId="0" xfId="0" applyFill="1"/>
    <xf numFmtId="172" fontId="0" fillId="0" borderId="2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8" fontId="1" fillId="5" borderId="1" xfId="1" applyNumberFormat="1" applyFont="1" applyFill="1" applyBorder="1"/>
    <xf numFmtId="0" fontId="22" fillId="0" borderId="2" xfId="0" applyFont="1" applyBorder="1"/>
    <xf numFmtId="0" fontId="22" fillId="0" borderId="22" xfId="0" applyFont="1" applyBorder="1"/>
    <xf numFmtId="0" fontId="23" fillId="0" borderId="22" xfId="0" applyFont="1" applyBorder="1"/>
    <xf numFmtId="0" fontId="23" fillId="0" borderId="3" xfId="0" applyFont="1" applyBorder="1"/>
    <xf numFmtId="0" fontId="0" fillId="0" borderId="0" xfId="0" quotePrefix="1"/>
    <xf numFmtId="0" fontId="1" fillId="6" borderId="14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1" fillId="15" borderId="1" xfId="1" applyNumberFormat="1" applyFont="1" applyFill="1" applyBorder="1"/>
    <xf numFmtId="0" fontId="0" fillId="15" borderId="4" xfId="0" applyFill="1" applyBorder="1"/>
    <xf numFmtId="0" fontId="0" fillId="15" borderId="5" xfId="0" applyFill="1" applyBorder="1"/>
    <xf numFmtId="9" fontId="0" fillId="15" borderId="0" xfId="0" applyNumberFormat="1" applyFill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20" fillId="15" borderId="0" xfId="0" applyFont="1" applyFill="1"/>
    <xf numFmtId="0" fontId="13" fillId="15" borderId="0" xfId="0" applyFont="1" applyFill="1"/>
    <xf numFmtId="10" fontId="13" fillId="15" borderId="0" xfId="0" applyNumberFormat="1" applyFont="1" applyFill="1" applyAlignment="1">
      <alignment horizontal="center"/>
    </xf>
    <xf numFmtId="0" fontId="24" fillId="15" borderId="0" xfId="0" applyFont="1" applyFill="1"/>
    <xf numFmtId="0" fontId="25" fillId="15" borderId="0" xfId="0" applyFont="1" applyFill="1"/>
    <xf numFmtId="17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9" fontId="0" fillId="0" borderId="23" xfId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71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16" borderId="24" xfId="0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1" fillId="15" borderId="24" xfId="0" applyFont="1" applyFill="1" applyBorder="1" applyAlignment="1">
      <alignment horizontal="center" vertical="center"/>
    </xf>
    <xf numFmtId="0" fontId="12" fillId="5" borderId="0" xfId="0" applyFont="1" applyFill="1"/>
    <xf numFmtId="0" fontId="27" fillId="5" borderId="0" xfId="0" applyFont="1" applyFill="1"/>
    <xf numFmtId="0" fontId="12" fillId="5" borderId="0" xfId="0" quotePrefix="1" applyFont="1" applyFill="1"/>
    <xf numFmtId="0" fontId="11" fillId="0" borderId="0" xfId="11"/>
    <xf numFmtId="0" fontId="0" fillId="5" borderId="0" xfId="0" quotePrefix="1" applyFill="1"/>
    <xf numFmtId="0" fontId="1" fillId="9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0" xfId="0" applyAlignment="1">
      <alignment horizontal="left"/>
    </xf>
    <xf numFmtId="167" fontId="0" fillId="0" borderId="0" xfId="1" applyNumberFormat="1" applyFont="1" applyAlignment="1">
      <alignment horizontal="left"/>
    </xf>
    <xf numFmtId="10" fontId="1" fillId="2" borderId="15" xfId="1" applyNumberFormat="1" applyFont="1" applyFill="1" applyBorder="1" applyAlignment="1">
      <alignment horizontal="center"/>
    </xf>
    <xf numFmtId="10" fontId="1" fillId="2" borderId="11" xfId="1" applyNumberFormat="1" applyFont="1" applyFill="1" applyBorder="1" applyAlignment="1">
      <alignment horizontal="center"/>
    </xf>
    <xf numFmtId="169" fontId="1" fillId="2" borderId="15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10" fontId="1" fillId="4" borderId="15" xfId="1" applyNumberFormat="1" applyFont="1" applyFill="1" applyBorder="1" applyAlignment="1">
      <alignment horizontal="center"/>
    </xf>
    <xf numFmtId="10" fontId="1" fillId="4" borderId="11" xfId="1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0" fontId="7" fillId="14" borderId="0" xfId="0" applyFont="1" applyFill="1" applyAlignment="1">
      <alignment horizontal="left" vertical="center" indent="4"/>
    </xf>
    <xf numFmtId="167" fontId="0" fillId="0" borderId="23" xfId="0" applyNumberFormat="1" applyBorder="1" applyAlignment="1">
      <alignment horizontal="center"/>
    </xf>
    <xf numFmtId="10" fontId="1" fillId="9" borderId="15" xfId="1" applyNumberFormat="1" applyFont="1" applyFill="1" applyBorder="1" applyAlignment="1">
      <alignment horizontal="center"/>
    </xf>
    <xf numFmtId="10" fontId="1" fillId="9" borderId="11" xfId="1" applyNumberFormat="1" applyFont="1" applyFill="1" applyBorder="1" applyAlignment="1">
      <alignment horizontal="center"/>
    </xf>
    <xf numFmtId="10" fontId="1" fillId="7" borderId="15" xfId="1" applyNumberFormat="1" applyFont="1" applyFill="1" applyBorder="1" applyAlignment="1">
      <alignment horizontal="center"/>
    </xf>
    <xf numFmtId="10" fontId="1" fillId="7" borderId="11" xfId="1" applyNumberFormat="1" applyFont="1" applyFill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31" fillId="14" borderId="0" xfId="0" applyFont="1" applyFill="1" applyAlignment="1">
      <alignment vertical="center"/>
    </xf>
    <xf numFmtId="0" fontId="32" fillId="14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7" fontId="0" fillId="0" borderId="23" xfId="1" applyNumberFormat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14" fontId="0" fillId="0" borderId="23" xfId="0" applyNumberForma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74" fontId="0" fillId="0" borderId="0" xfId="1" applyNumberFormat="1" applyFont="1"/>
    <xf numFmtId="2" fontId="0" fillId="0" borderId="0" xfId="1" applyNumberFormat="1" applyFont="1" applyAlignment="1">
      <alignment horizontal="left"/>
    </xf>
    <xf numFmtId="0" fontId="1" fillId="0" borderId="1" xfId="0" applyFont="1" applyBorder="1"/>
    <xf numFmtId="0" fontId="1" fillId="6" borderId="1" xfId="0" applyFont="1" applyFill="1" applyBorder="1" applyAlignment="1">
      <alignment wrapText="1"/>
    </xf>
    <xf numFmtId="169" fontId="0" fillId="0" borderId="23" xfId="0" applyNumberFormat="1" applyBorder="1" applyAlignment="1">
      <alignment horizontal="center" vertical="center"/>
    </xf>
    <xf numFmtId="0" fontId="30" fillId="14" borderId="0" xfId="0" applyFont="1" applyFill="1" applyAlignment="1">
      <alignment horizontal="center" vertical="center"/>
    </xf>
    <xf numFmtId="0" fontId="33" fillId="14" borderId="0" xfId="0" applyFont="1" applyFill="1" applyAlignment="1">
      <alignment horizontal="center" vertical="center"/>
    </xf>
    <xf numFmtId="0" fontId="7" fillId="0" borderId="0" xfId="0" applyFont="1"/>
    <xf numFmtId="10" fontId="0" fillId="0" borderId="0" xfId="0" applyNumberFormat="1"/>
    <xf numFmtId="10" fontId="0" fillId="0" borderId="0" xfId="1" applyNumberFormat="1" applyFont="1" applyBorder="1"/>
    <xf numFmtId="167" fontId="0" fillId="0" borderId="5" xfId="0" applyNumberFormat="1" applyBorder="1"/>
    <xf numFmtId="175" fontId="0" fillId="3" borderId="4" xfId="1" applyNumberFormat="1" applyFont="1" applyFill="1" applyBorder="1"/>
    <xf numFmtId="168" fontId="0" fillId="3" borderId="0" xfId="1" applyNumberFormat="1" applyFont="1" applyFill="1"/>
    <xf numFmtId="10" fontId="0" fillId="0" borderId="23" xfId="0" applyNumberFormat="1" applyBorder="1" applyAlignment="1">
      <alignment horizontal="center"/>
    </xf>
    <xf numFmtId="9" fontId="0" fillId="0" borderId="0" xfId="0" applyNumberFormat="1"/>
    <xf numFmtId="0" fontId="34" fillId="0" borderId="0" xfId="0" applyFont="1"/>
    <xf numFmtId="9" fontId="0" fillId="0" borderId="14" xfId="0" applyNumberFormat="1" applyBorder="1"/>
    <xf numFmtId="0" fontId="1" fillId="3" borderId="14" xfId="0" applyFont="1" applyFill="1" applyBorder="1"/>
    <xf numFmtId="0" fontId="0" fillId="3" borderId="14" xfId="0" applyFill="1" applyBorder="1"/>
    <xf numFmtId="9" fontId="1" fillId="3" borderId="14" xfId="0" applyNumberFormat="1" applyFont="1" applyFill="1" applyBorder="1"/>
    <xf numFmtId="0" fontId="0" fillId="0" borderId="33" xfId="0" applyBorder="1"/>
    <xf numFmtId="0" fontId="35" fillId="0" borderId="0" xfId="0" applyFont="1"/>
    <xf numFmtId="0" fontId="19" fillId="4" borderId="2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3" xfId="0" applyFont="1" applyFill="1" applyBorder="1"/>
    <xf numFmtId="0" fontId="29" fillId="0" borderId="14" xfId="0" quotePrefix="1" applyFont="1" applyBorder="1" applyAlignment="1">
      <alignment horizontal="center"/>
    </xf>
    <xf numFmtId="0" fontId="1" fillId="0" borderId="25" xfId="0" quotePrefix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9" fillId="4" borderId="0" xfId="0" applyFont="1" applyFill="1" applyAlignment="1">
      <alignment horizontal="center"/>
    </xf>
    <xf numFmtId="176" fontId="0" fillId="0" borderId="0" xfId="0" applyNumberFormat="1"/>
    <xf numFmtId="172" fontId="0" fillId="0" borderId="0" xfId="0" applyNumberFormat="1"/>
    <xf numFmtId="177" fontId="0" fillId="0" borderId="0" xfId="0" applyNumberFormat="1"/>
    <xf numFmtId="169" fontId="0" fillId="0" borderId="0" xfId="0" applyNumberFormat="1"/>
    <xf numFmtId="2" fontId="0" fillId="0" borderId="0" xfId="0" applyNumberFormat="1"/>
    <xf numFmtId="0" fontId="1" fillId="17" borderId="14" xfId="0" applyFont="1" applyFill="1" applyBorder="1" applyAlignment="1">
      <alignment horizontal="center"/>
    </xf>
    <xf numFmtId="15" fontId="0" fillId="0" borderId="0" xfId="0" applyNumberFormat="1"/>
    <xf numFmtId="2" fontId="0" fillId="0" borderId="0" xfId="1" applyNumberFormat="1" applyFont="1"/>
    <xf numFmtId="169" fontId="0" fillId="0" borderId="0" xfId="0" quotePrefix="1" applyNumberFormat="1"/>
    <xf numFmtId="169" fontId="0" fillId="0" borderId="34" xfId="0" applyNumberFormat="1" applyBorder="1"/>
    <xf numFmtId="0" fontId="0" fillId="0" borderId="34" xfId="0" applyBorder="1"/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15" fontId="31" fillId="14" borderId="0" xfId="0" applyNumberFormat="1" applyFont="1" applyFill="1" applyAlignment="1">
      <alignment horizontal="center" vertical="center"/>
    </xf>
    <xf numFmtId="0" fontId="19" fillId="4" borderId="2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top"/>
    </xf>
    <xf numFmtId="0" fontId="0" fillId="4" borderId="2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26" fillId="2" borderId="2" xfId="0" applyFont="1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19" fillId="4" borderId="0" xfId="0" applyFont="1" applyFill="1" applyAlignment="1">
      <alignment horizontal="center"/>
    </xf>
    <xf numFmtId="0" fontId="12" fillId="5" borderId="0" xfId="0" quotePrefix="1" applyFont="1" applyFill="1" applyAlignment="1">
      <alignment wrapText="1"/>
    </xf>
    <xf numFmtId="0" fontId="17" fillId="4" borderId="0" xfId="0" applyFont="1" applyFill="1" applyAlignment="1">
      <alignment horizontal="center"/>
    </xf>
  </cellXfs>
  <cellStyles count="22">
    <cellStyle name="Bottom Border" xfId="13" xr:uid="{00000000-0005-0000-0000-000000000000}"/>
    <cellStyle name="Currency [0] 2" xfId="21" xr:uid="{00000000-0005-0000-0000-000001000000}"/>
    <cellStyle name="Currency 2" xfId="19" xr:uid="{00000000-0005-0000-0000-000002000000}"/>
    <cellStyle name="Date" xfId="17" xr:uid="{00000000-0005-0000-0000-000003000000}"/>
    <cellStyle name="GrayCell" xfId="9" xr:uid="{00000000-0005-0000-0000-000004000000}"/>
    <cellStyle name="Heading 1 2" xfId="2" xr:uid="{00000000-0005-0000-0000-000005000000}"/>
    <cellStyle name="Heading 2 2" xfId="3" xr:uid="{00000000-0005-0000-0000-000006000000}"/>
    <cellStyle name="Heading 3 2" xfId="10" xr:uid="{00000000-0005-0000-0000-000007000000}"/>
    <cellStyle name="Heading 4 2" xfId="12" xr:uid="{00000000-0005-0000-0000-000008000000}"/>
    <cellStyle name="Highlight" xfId="18" xr:uid="{00000000-0005-0000-0000-000009000000}"/>
    <cellStyle name="Hyperlink" xfId="11" builtinId="8"/>
    <cellStyle name="Left Bottom Green Border" xfId="15" xr:uid="{00000000-0005-0000-0000-00000B000000}"/>
    <cellStyle name="Left Green Border" xfId="16" xr:uid="{00000000-0005-0000-0000-00000C000000}"/>
    <cellStyle name="Normal" xfId="0" builtinId="0"/>
    <cellStyle name="OrangeBorder" xfId="7" xr:uid="{00000000-0005-0000-0000-00000E000000}"/>
    <cellStyle name="Percent" xfId="1" builtinId="5"/>
    <cellStyle name="Right Green Border" xfId="14" xr:uid="{00000000-0005-0000-0000-000010000000}"/>
    <cellStyle name="Start Text" xfId="5" xr:uid="{00000000-0005-0000-0000-000011000000}"/>
    <cellStyle name="Title 2" xfId="4" xr:uid="{00000000-0005-0000-0000-000012000000}"/>
    <cellStyle name="Year" xfId="20" xr:uid="{00000000-0005-0000-0000-000013000000}"/>
    <cellStyle name="YellowCell" xfId="8" xr:uid="{00000000-0005-0000-0000-000014000000}"/>
    <cellStyle name="z A Column text" xfId="6" xr:uid="{00000000-0005-0000-0000-000015000000}"/>
  </cellStyles>
  <dxfs count="4"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3"/>
      <tableStyleElement type="firstRowStripe" dxfId="2"/>
    </tableStyle>
    <tableStyle name="PivotTable Style 1" table="0" count="2" xr9:uid="{00000000-0011-0000-FFFF-FFFF01000000}"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and Tesla Adj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 (Prices)'!$F$4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data (Prices)'!$E$5:$E$255</c:f>
              <c:numCache>
                <c:formatCode>m/d/yyyy</c:formatCode>
                <c:ptCount val="251"/>
                <c:pt idx="0">
                  <c:v>44651</c:v>
                </c:pt>
                <c:pt idx="1">
                  <c:v>44652</c:v>
                </c:pt>
                <c:pt idx="2">
                  <c:v>44655</c:v>
                </c:pt>
                <c:pt idx="3">
                  <c:v>44656</c:v>
                </c:pt>
                <c:pt idx="4">
                  <c:v>44657</c:v>
                </c:pt>
                <c:pt idx="5">
                  <c:v>44658</c:v>
                </c:pt>
                <c:pt idx="6">
                  <c:v>44659</c:v>
                </c:pt>
                <c:pt idx="7">
                  <c:v>44662</c:v>
                </c:pt>
                <c:pt idx="8">
                  <c:v>44663</c:v>
                </c:pt>
                <c:pt idx="9">
                  <c:v>44664</c:v>
                </c:pt>
                <c:pt idx="10">
                  <c:v>44665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44680</c:v>
                </c:pt>
                <c:pt idx="21">
                  <c:v>44683</c:v>
                </c:pt>
                <c:pt idx="22">
                  <c:v>44684</c:v>
                </c:pt>
                <c:pt idx="23">
                  <c:v>44685</c:v>
                </c:pt>
                <c:pt idx="24">
                  <c:v>44686</c:v>
                </c:pt>
                <c:pt idx="25">
                  <c:v>44687</c:v>
                </c:pt>
                <c:pt idx="26">
                  <c:v>44690</c:v>
                </c:pt>
                <c:pt idx="27">
                  <c:v>44691</c:v>
                </c:pt>
                <c:pt idx="28">
                  <c:v>44692</c:v>
                </c:pt>
                <c:pt idx="29">
                  <c:v>44693</c:v>
                </c:pt>
                <c:pt idx="30">
                  <c:v>44694</c:v>
                </c:pt>
                <c:pt idx="31">
                  <c:v>44697</c:v>
                </c:pt>
                <c:pt idx="32">
                  <c:v>44698</c:v>
                </c:pt>
                <c:pt idx="33">
                  <c:v>44699</c:v>
                </c:pt>
                <c:pt idx="34">
                  <c:v>44700</c:v>
                </c:pt>
                <c:pt idx="35">
                  <c:v>44701</c:v>
                </c:pt>
                <c:pt idx="36">
                  <c:v>44704</c:v>
                </c:pt>
                <c:pt idx="37">
                  <c:v>44705</c:v>
                </c:pt>
                <c:pt idx="38">
                  <c:v>44706</c:v>
                </c:pt>
                <c:pt idx="39">
                  <c:v>44707</c:v>
                </c:pt>
                <c:pt idx="40">
                  <c:v>44708</c:v>
                </c:pt>
                <c:pt idx="41">
                  <c:v>44712</c:v>
                </c:pt>
                <c:pt idx="42">
                  <c:v>44713</c:v>
                </c:pt>
                <c:pt idx="43">
                  <c:v>44714</c:v>
                </c:pt>
                <c:pt idx="44">
                  <c:v>44715</c:v>
                </c:pt>
                <c:pt idx="45">
                  <c:v>44718</c:v>
                </c:pt>
                <c:pt idx="46">
                  <c:v>44719</c:v>
                </c:pt>
                <c:pt idx="47">
                  <c:v>44720</c:v>
                </c:pt>
                <c:pt idx="48">
                  <c:v>44721</c:v>
                </c:pt>
                <c:pt idx="49">
                  <c:v>44722</c:v>
                </c:pt>
                <c:pt idx="50">
                  <c:v>44725</c:v>
                </c:pt>
                <c:pt idx="51">
                  <c:v>44726</c:v>
                </c:pt>
                <c:pt idx="52">
                  <c:v>44727</c:v>
                </c:pt>
                <c:pt idx="53">
                  <c:v>44728</c:v>
                </c:pt>
                <c:pt idx="54">
                  <c:v>44729</c:v>
                </c:pt>
                <c:pt idx="55">
                  <c:v>44733</c:v>
                </c:pt>
                <c:pt idx="56">
                  <c:v>44734</c:v>
                </c:pt>
                <c:pt idx="57">
                  <c:v>44735</c:v>
                </c:pt>
                <c:pt idx="58">
                  <c:v>44736</c:v>
                </c:pt>
                <c:pt idx="59">
                  <c:v>44739</c:v>
                </c:pt>
                <c:pt idx="60">
                  <c:v>44740</c:v>
                </c:pt>
                <c:pt idx="61">
                  <c:v>44741</c:v>
                </c:pt>
                <c:pt idx="62">
                  <c:v>44742</c:v>
                </c:pt>
                <c:pt idx="63">
                  <c:v>44743</c:v>
                </c:pt>
                <c:pt idx="64">
                  <c:v>44747</c:v>
                </c:pt>
                <c:pt idx="65">
                  <c:v>44748</c:v>
                </c:pt>
                <c:pt idx="66">
                  <c:v>44749</c:v>
                </c:pt>
                <c:pt idx="67">
                  <c:v>44750</c:v>
                </c:pt>
                <c:pt idx="68">
                  <c:v>44753</c:v>
                </c:pt>
                <c:pt idx="69">
                  <c:v>44754</c:v>
                </c:pt>
                <c:pt idx="70">
                  <c:v>44755</c:v>
                </c:pt>
                <c:pt idx="71">
                  <c:v>44756</c:v>
                </c:pt>
                <c:pt idx="72">
                  <c:v>44757</c:v>
                </c:pt>
                <c:pt idx="73">
                  <c:v>44760</c:v>
                </c:pt>
                <c:pt idx="74">
                  <c:v>44761</c:v>
                </c:pt>
                <c:pt idx="75">
                  <c:v>44762</c:v>
                </c:pt>
                <c:pt idx="76">
                  <c:v>44763</c:v>
                </c:pt>
                <c:pt idx="77">
                  <c:v>44764</c:v>
                </c:pt>
                <c:pt idx="78">
                  <c:v>44767</c:v>
                </c:pt>
                <c:pt idx="79">
                  <c:v>44768</c:v>
                </c:pt>
                <c:pt idx="80">
                  <c:v>44769</c:v>
                </c:pt>
                <c:pt idx="81">
                  <c:v>44770</c:v>
                </c:pt>
                <c:pt idx="82">
                  <c:v>44771</c:v>
                </c:pt>
                <c:pt idx="83">
                  <c:v>44774</c:v>
                </c:pt>
                <c:pt idx="84">
                  <c:v>44775</c:v>
                </c:pt>
                <c:pt idx="85">
                  <c:v>44776</c:v>
                </c:pt>
                <c:pt idx="86">
                  <c:v>44777</c:v>
                </c:pt>
                <c:pt idx="87">
                  <c:v>44778</c:v>
                </c:pt>
                <c:pt idx="88">
                  <c:v>44781</c:v>
                </c:pt>
                <c:pt idx="89">
                  <c:v>44782</c:v>
                </c:pt>
                <c:pt idx="90">
                  <c:v>44783</c:v>
                </c:pt>
                <c:pt idx="91">
                  <c:v>44784</c:v>
                </c:pt>
                <c:pt idx="92">
                  <c:v>44785</c:v>
                </c:pt>
                <c:pt idx="93">
                  <c:v>44788</c:v>
                </c:pt>
                <c:pt idx="94">
                  <c:v>44789</c:v>
                </c:pt>
                <c:pt idx="95">
                  <c:v>44790</c:v>
                </c:pt>
                <c:pt idx="96">
                  <c:v>44791</c:v>
                </c:pt>
                <c:pt idx="97">
                  <c:v>44792</c:v>
                </c:pt>
                <c:pt idx="98">
                  <c:v>44795</c:v>
                </c:pt>
                <c:pt idx="99">
                  <c:v>44796</c:v>
                </c:pt>
                <c:pt idx="100">
                  <c:v>44797</c:v>
                </c:pt>
                <c:pt idx="101">
                  <c:v>44798</c:v>
                </c:pt>
                <c:pt idx="102">
                  <c:v>44799</c:v>
                </c:pt>
                <c:pt idx="103">
                  <c:v>44802</c:v>
                </c:pt>
                <c:pt idx="104">
                  <c:v>44803</c:v>
                </c:pt>
                <c:pt idx="105">
                  <c:v>44804</c:v>
                </c:pt>
                <c:pt idx="106">
                  <c:v>44805</c:v>
                </c:pt>
                <c:pt idx="107">
                  <c:v>44806</c:v>
                </c:pt>
                <c:pt idx="108">
                  <c:v>44810</c:v>
                </c:pt>
                <c:pt idx="109">
                  <c:v>44811</c:v>
                </c:pt>
                <c:pt idx="110">
                  <c:v>44812</c:v>
                </c:pt>
                <c:pt idx="111">
                  <c:v>44813</c:v>
                </c:pt>
                <c:pt idx="112">
                  <c:v>44816</c:v>
                </c:pt>
                <c:pt idx="113">
                  <c:v>44817</c:v>
                </c:pt>
                <c:pt idx="114">
                  <c:v>44818</c:v>
                </c:pt>
                <c:pt idx="115">
                  <c:v>44819</c:v>
                </c:pt>
                <c:pt idx="116">
                  <c:v>44820</c:v>
                </c:pt>
                <c:pt idx="117">
                  <c:v>44823</c:v>
                </c:pt>
                <c:pt idx="118">
                  <c:v>44824</c:v>
                </c:pt>
                <c:pt idx="119">
                  <c:v>44825</c:v>
                </c:pt>
                <c:pt idx="120">
                  <c:v>44826</c:v>
                </c:pt>
                <c:pt idx="121">
                  <c:v>44827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44834</c:v>
                </c:pt>
                <c:pt idx="127">
                  <c:v>44837</c:v>
                </c:pt>
                <c:pt idx="128">
                  <c:v>44838</c:v>
                </c:pt>
                <c:pt idx="129">
                  <c:v>44839</c:v>
                </c:pt>
                <c:pt idx="130">
                  <c:v>44840</c:v>
                </c:pt>
                <c:pt idx="131">
                  <c:v>44841</c:v>
                </c:pt>
                <c:pt idx="132">
                  <c:v>44844</c:v>
                </c:pt>
                <c:pt idx="133">
                  <c:v>44845</c:v>
                </c:pt>
                <c:pt idx="134">
                  <c:v>44846</c:v>
                </c:pt>
                <c:pt idx="135">
                  <c:v>44847</c:v>
                </c:pt>
                <c:pt idx="136">
                  <c:v>44848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44858</c:v>
                </c:pt>
                <c:pt idx="143">
                  <c:v>44859</c:v>
                </c:pt>
                <c:pt idx="144">
                  <c:v>44860</c:v>
                </c:pt>
                <c:pt idx="145">
                  <c:v>44861</c:v>
                </c:pt>
                <c:pt idx="146">
                  <c:v>44862</c:v>
                </c:pt>
                <c:pt idx="147">
                  <c:v>44865</c:v>
                </c:pt>
                <c:pt idx="148">
                  <c:v>44866</c:v>
                </c:pt>
                <c:pt idx="149">
                  <c:v>44867</c:v>
                </c:pt>
                <c:pt idx="150">
                  <c:v>44868</c:v>
                </c:pt>
                <c:pt idx="151">
                  <c:v>44869</c:v>
                </c:pt>
                <c:pt idx="152">
                  <c:v>44872</c:v>
                </c:pt>
                <c:pt idx="153">
                  <c:v>44873</c:v>
                </c:pt>
                <c:pt idx="154">
                  <c:v>44874</c:v>
                </c:pt>
                <c:pt idx="155">
                  <c:v>44875</c:v>
                </c:pt>
                <c:pt idx="156">
                  <c:v>44876</c:v>
                </c:pt>
                <c:pt idx="157">
                  <c:v>44879</c:v>
                </c:pt>
                <c:pt idx="158">
                  <c:v>44880</c:v>
                </c:pt>
                <c:pt idx="159">
                  <c:v>44881</c:v>
                </c:pt>
                <c:pt idx="160">
                  <c:v>44882</c:v>
                </c:pt>
                <c:pt idx="161">
                  <c:v>44883</c:v>
                </c:pt>
                <c:pt idx="162">
                  <c:v>44886</c:v>
                </c:pt>
                <c:pt idx="163">
                  <c:v>44887</c:v>
                </c:pt>
                <c:pt idx="164">
                  <c:v>44888</c:v>
                </c:pt>
                <c:pt idx="165">
                  <c:v>44890</c:v>
                </c:pt>
                <c:pt idx="166">
                  <c:v>44893</c:v>
                </c:pt>
                <c:pt idx="167">
                  <c:v>44894</c:v>
                </c:pt>
                <c:pt idx="168">
                  <c:v>44895</c:v>
                </c:pt>
                <c:pt idx="169">
                  <c:v>44896</c:v>
                </c:pt>
                <c:pt idx="170">
                  <c:v>44897</c:v>
                </c:pt>
                <c:pt idx="171">
                  <c:v>44900</c:v>
                </c:pt>
                <c:pt idx="172">
                  <c:v>44901</c:v>
                </c:pt>
                <c:pt idx="173">
                  <c:v>44902</c:v>
                </c:pt>
                <c:pt idx="174">
                  <c:v>44903</c:v>
                </c:pt>
                <c:pt idx="175">
                  <c:v>44904</c:v>
                </c:pt>
                <c:pt idx="176">
                  <c:v>44907</c:v>
                </c:pt>
                <c:pt idx="177">
                  <c:v>44908</c:v>
                </c:pt>
                <c:pt idx="178">
                  <c:v>44909</c:v>
                </c:pt>
                <c:pt idx="179">
                  <c:v>44910</c:v>
                </c:pt>
                <c:pt idx="180">
                  <c:v>44911</c:v>
                </c:pt>
                <c:pt idx="181">
                  <c:v>44914</c:v>
                </c:pt>
                <c:pt idx="182">
                  <c:v>44915</c:v>
                </c:pt>
                <c:pt idx="183">
                  <c:v>44916</c:v>
                </c:pt>
                <c:pt idx="184">
                  <c:v>44917</c:v>
                </c:pt>
                <c:pt idx="185">
                  <c:v>44918</c:v>
                </c:pt>
                <c:pt idx="186">
                  <c:v>44922</c:v>
                </c:pt>
                <c:pt idx="187">
                  <c:v>44923</c:v>
                </c:pt>
                <c:pt idx="188">
                  <c:v>44924</c:v>
                </c:pt>
                <c:pt idx="189">
                  <c:v>44925</c:v>
                </c:pt>
                <c:pt idx="190">
                  <c:v>44929</c:v>
                </c:pt>
                <c:pt idx="191">
                  <c:v>44930</c:v>
                </c:pt>
                <c:pt idx="192">
                  <c:v>44931</c:v>
                </c:pt>
                <c:pt idx="193">
                  <c:v>44932</c:v>
                </c:pt>
                <c:pt idx="194">
                  <c:v>44935</c:v>
                </c:pt>
                <c:pt idx="195">
                  <c:v>44936</c:v>
                </c:pt>
                <c:pt idx="196">
                  <c:v>44937</c:v>
                </c:pt>
                <c:pt idx="197">
                  <c:v>44938</c:v>
                </c:pt>
                <c:pt idx="198">
                  <c:v>44939</c:v>
                </c:pt>
                <c:pt idx="199">
                  <c:v>44943</c:v>
                </c:pt>
                <c:pt idx="200">
                  <c:v>44944</c:v>
                </c:pt>
                <c:pt idx="201">
                  <c:v>44945</c:v>
                </c:pt>
                <c:pt idx="202">
                  <c:v>44946</c:v>
                </c:pt>
                <c:pt idx="203">
                  <c:v>44949</c:v>
                </c:pt>
                <c:pt idx="204">
                  <c:v>44950</c:v>
                </c:pt>
                <c:pt idx="205">
                  <c:v>44951</c:v>
                </c:pt>
                <c:pt idx="206">
                  <c:v>44952</c:v>
                </c:pt>
                <c:pt idx="207">
                  <c:v>44953</c:v>
                </c:pt>
                <c:pt idx="208">
                  <c:v>44956</c:v>
                </c:pt>
                <c:pt idx="209">
                  <c:v>44957</c:v>
                </c:pt>
                <c:pt idx="210">
                  <c:v>44958</c:v>
                </c:pt>
                <c:pt idx="211">
                  <c:v>44959</c:v>
                </c:pt>
                <c:pt idx="212">
                  <c:v>44960</c:v>
                </c:pt>
                <c:pt idx="213">
                  <c:v>44963</c:v>
                </c:pt>
                <c:pt idx="214">
                  <c:v>44964</c:v>
                </c:pt>
                <c:pt idx="215">
                  <c:v>44965</c:v>
                </c:pt>
                <c:pt idx="216">
                  <c:v>44966</c:v>
                </c:pt>
                <c:pt idx="217">
                  <c:v>44967</c:v>
                </c:pt>
                <c:pt idx="218">
                  <c:v>44970</c:v>
                </c:pt>
                <c:pt idx="219">
                  <c:v>44971</c:v>
                </c:pt>
                <c:pt idx="220">
                  <c:v>44972</c:v>
                </c:pt>
                <c:pt idx="221">
                  <c:v>44973</c:v>
                </c:pt>
                <c:pt idx="222">
                  <c:v>44974</c:v>
                </c:pt>
                <c:pt idx="223">
                  <c:v>44978</c:v>
                </c:pt>
                <c:pt idx="224">
                  <c:v>44979</c:v>
                </c:pt>
                <c:pt idx="225">
                  <c:v>44980</c:v>
                </c:pt>
                <c:pt idx="226">
                  <c:v>44981</c:v>
                </c:pt>
                <c:pt idx="227">
                  <c:v>44984</c:v>
                </c:pt>
                <c:pt idx="228">
                  <c:v>44985</c:v>
                </c:pt>
                <c:pt idx="229">
                  <c:v>44986</c:v>
                </c:pt>
                <c:pt idx="230">
                  <c:v>44987</c:v>
                </c:pt>
                <c:pt idx="231">
                  <c:v>44988</c:v>
                </c:pt>
                <c:pt idx="232">
                  <c:v>44991</c:v>
                </c:pt>
                <c:pt idx="233">
                  <c:v>44992</c:v>
                </c:pt>
                <c:pt idx="234">
                  <c:v>44993</c:v>
                </c:pt>
                <c:pt idx="235">
                  <c:v>44994</c:v>
                </c:pt>
                <c:pt idx="236">
                  <c:v>44995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45005</c:v>
                </c:pt>
                <c:pt idx="243">
                  <c:v>45006</c:v>
                </c:pt>
                <c:pt idx="244">
                  <c:v>45007</c:v>
                </c:pt>
                <c:pt idx="245">
                  <c:v>45008</c:v>
                </c:pt>
                <c:pt idx="246">
                  <c:v>45009</c:v>
                </c:pt>
                <c:pt idx="247">
                  <c:v>45012</c:v>
                </c:pt>
                <c:pt idx="248">
                  <c:v>45013</c:v>
                </c:pt>
                <c:pt idx="249">
                  <c:v>45014</c:v>
                </c:pt>
                <c:pt idx="250">
                  <c:v>45015</c:v>
                </c:pt>
              </c:numCache>
            </c:numRef>
          </c:cat>
          <c:val>
            <c:numRef>
              <c:f>'Financial data (Prices)'!$F$5:$F$255</c:f>
              <c:numCache>
                <c:formatCode>General</c:formatCode>
                <c:ptCount val="251"/>
                <c:pt idx="0">
                  <c:v>173.55863952636699</c:v>
                </c:pt>
                <c:pt idx="1">
                  <c:v>173.26043701171801</c:v>
                </c:pt>
                <c:pt idx="2">
                  <c:v>177.36558532714801</c:v>
                </c:pt>
                <c:pt idx="3">
                  <c:v>174.005935668945</c:v>
                </c:pt>
                <c:pt idx="4">
                  <c:v>170.79536437988199</c:v>
                </c:pt>
                <c:pt idx="5">
                  <c:v>171.10348510742099</c:v>
                </c:pt>
                <c:pt idx="6">
                  <c:v>169.06584167480401</c:v>
                </c:pt>
                <c:pt idx="7">
                  <c:v>164.75198364257801</c:v>
                </c:pt>
                <c:pt idx="8">
                  <c:v>166.65048217773401</c:v>
                </c:pt>
                <c:pt idx="9">
                  <c:v>169.37397766113199</c:v>
                </c:pt>
                <c:pt idx="10">
                  <c:v>164.29475402832</c:v>
                </c:pt>
                <c:pt idx="11">
                  <c:v>164.076080322265</c:v>
                </c:pt>
                <c:pt idx="12">
                  <c:v>166.39204406738199</c:v>
                </c:pt>
                <c:pt idx="13">
                  <c:v>166.223052978515</c:v>
                </c:pt>
                <c:pt idx="14">
                  <c:v>165.41793823242099</c:v>
                </c:pt>
                <c:pt idx="15">
                  <c:v>160.815826416015</c:v>
                </c:pt>
                <c:pt idx="16">
                  <c:v>161.89927673339801</c:v>
                </c:pt>
                <c:pt idx="17">
                  <c:v>155.85588073730401</c:v>
                </c:pt>
                <c:pt idx="18">
                  <c:v>155.62727355957</c:v>
                </c:pt>
                <c:pt idx="19">
                  <c:v>162.65467834472599</c:v>
                </c:pt>
                <c:pt idx="20">
                  <c:v>156.70074462890599</c:v>
                </c:pt>
                <c:pt idx="21">
                  <c:v>157.00889587402301</c:v>
                </c:pt>
                <c:pt idx="22">
                  <c:v>158.51971435546801</c:v>
                </c:pt>
                <c:pt idx="23">
                  <c:v>165.02035522460901</c:v>
                </c:pt>
                <c:pt idx="24">
                  <c:v>155.82606506347599</c:v>
                </c:pt>
                <c:pt idx="25">
                  <c:v>156.56268310546801</c:v>
                </c:pt>
                <c:pt idx="26">
                  <c:v>151.36648559570301</c:v>
                </c:pt>
                <c:pt idx="27">
                  <c:v>153.80531311035099</c:v>
                </c:pt>
                <c:pt idx="28">
                  <c:v>145.83184814453099</c:v>
                </c:pt>
                <c:pt idx="29">
                  <c:v>141.90982055664</c:v>
                </c:pt>
                <c:pt idx="30">
                  <c:v>146.43905639648401</c:v>
                </c:pt>
                <c:pt idx="31">
                  <c:v>144.876220703125</c:v>
                </c:pt>
                <c:pt idx="32">
                  <c:v>148.55934143066401</c:v>
                </c:pt>
                <c:pt idx="33">
                  <c:v>140.17774963378901</c:v>
                </c:pt>
                <c:pt idx="34">
                  <c:v>136.72357177734301</c:v>
                </c:pt>
                <c:pt idx="35">
                  <c:v>136.96246337890599</c:v>
                </c:pt>
                <c:pt idx="36">
                  <c:v>142.45730590820301</c:v>
                </c:pt>
                <c:pt idx="37">
                  <c:v>139.71984863281199</c:v>
                </c:pt>
                <c:pt idx="38">
                  <c:v>139.87911987304599</c:v>
                </c:pt>
                <c:pt idx="39">
                  <c:v>143.124252319335</c:v>
                </c:pt>
                <c:pt idx="40">
                  <c:v>148.95751953125</c:v>
                </c:pt>
                <c:pt idx="41">
                  <c:v>148.16116333007801</c:v>
                </c:pt>
                <c:pt idx="42">
                  <c:v>148.03175354003901</c:v>
                </c:pt>
                <c:pt idx="43">
                  <c:v>150.52037048339801</c:v>
                </c:pt>
                <c:pt idx="44">
                  <c:v>144.71694946289</c:v>
                </c:pt>
                <c:pt idx="45">
                  <c:v>145.47348022460901</c:v>
                </c:pt>
                <c:pt idx="46">
                  <c:v>148.03175354003901</c:v>
                </c:pt>
                <c:pt idx="47">
                  <c:v>147.28518676757801</c:v>
                </c:pt>
                <c:pt idx="48">
                  <c:v>141.98944091796801</c:v>
                </c:pt>
                <c:pt idx="49">
                  <c:v>136.50457763671801</c:v>
                </c:pt>
                <c:pt idx="50">
                  <c:v>131.27851867675699</c:v>
                </c:pt>
                <c:pt idx="51">
                  <c:v>132.15451049804599</c:v>
                </c:pt>
                <c:pt idx="52">
                  <c:v>134.81231689453099</c:v>
                </c:pt>
                <c:pt idx="53">
                  <c:v>129.46681213378901</c:v>
                </c:pt>
                <c:pt idx="54">
                  <c:v>130.95997619628901</c:v>
                </c:pt>
                <c:pt idx="55">
                  <c:v>135.25032043457</c:v>
                </c:pt>
                <c:pt idx="56">
                  <c:v>134.73269653320301</c:v>
                </c:pt>
                <c:pt idx="57">
                  <c:v>137.63937377929599</c:v>
                </c:pt>
                <c:pt idx="58">
                  <c:v>141.013916015625</c:v>
                </c:pt>
                <c:pt idx="59">
                  <c:v>141.013916015625</c:v>
                </c:pt>
                <c:pt idx="60">
                  <c:v>136.81317138671801</c:v>
                </c:pt>
                <c:pt idx="61">
                  <c:v>138.59500122070301</c:v>
                </c:pt>
                <c:pt idx="62">
                  <c:v>136.09645080566401</c:v>
                </c:pt>
                <c:pt idx="63">
                  <c:v>138.29635620117099</c:v>
                </c:pt>
                <c:pt idx="64">
                  <c:v>140.91436767578099</c:v>
                </c:pt>
                <c:pt idx="65">
                  <c:v>142.26817321777301</c:v>
                </c:pt>
                <c:pt idx="66">
                  <c:v>145.682525634765</c:v>
                </c:pt>
                <c:pt idx="67">
                  <c:v>146.369369506835</c:v>
                </c:pt>
                <c:pt idx="68">
                  <c:v>144.20925903320301</c:v>
                </c:pt>
                <c:pt idx="69">
                  <c:v>145.19476318359301</c:v>
                </c:pt>
                <c:pt idx="70">
                  <c:v>144.82644653320301</c:v>
                </c:pt>
                <c:pt idx="71">
                  <c:v>147.79284667968699</c:v>
                </c:pt>
                <c:pt idx="72">
                  <c:v>149.485092163085</c:v>
                </c:pt>
                <c:pt idx="73">
                  <c:v>146.39924621582</c:v>
                </c:pt>
                <c:pt idx="74">
                  <c:v>150.31132507324199</c:v>
                </c:pt>
                <c:pt idx="75">
                  <c:v>152.34201049804599</c:v>
                </c:pt>
                <c:pt idx="76">
                  <c:v>154.64149475097599</c:v>
                </c:pt>
                <c:pt idx="77">
                  <c:v>153.38722229003901</c:v>
                </c:pt>
                <c:pt idx="78">
                  <c:v>152.25242614746</c:v>
                </c:pt>
                <c:pt idx="79">
                  <c:v>150.90858459472599</c:v>
                </c:pt>
                <c:pt idx="80">
                  <c:v>156.07490539550699</c:v>
                </c:pt>
                <c:pt idx="81">
                  <c:v>156.63235473632801</c:v>
                </c:pt>
                <c:pt idx="82">
                  <c:v>161.76882934570301</c:v>
                </c:pt>
                <c:pt idx="83">
                  <c:v>160.77337646484301</c:v>
                </c:pt>
                <c:pt idx="84">
                  <c:v>159.28021240234301</c:v>
                </c:pt>
                <c:pt idx="85">
                  <c:v>165.37232971191401</c:v>
                </c:pt>
                <c:pt idx="86">
                  <c:v>165.05377197265599</c:v>
                </c:pt>
                <c:pt idx="87">
                  <c:v>164.82450866699199</c:v>
                </c:pt>
                <c:pt idx="88">
                  <c:v>164.34602355957</c:v>
                </c:pt>
                <c:pt idx="89">
                  <c:v>164.39587402343699</c:v>
                </c:pt>
                <c:pt idx="90">
                  <c:v>168.7021484375</c:v>
                </c:pt>
                <c:pt idx="91">
                  <c:v>167.95452880859301</c:v>
                </c:pt>
                <c:pt idx="92">
                  <c:v>171.55305480957</c:v>
                </c:pt>
                <c:pt idx="93">
                  <c:v>172.63958740234301</c:v>
                </c:pt>
                <c:pt idx="94">
                  <c:v>172.48010253906199</c:v>
                </c:pt>
                <c:pt idx="95">
                  <c:v>173.99526977539</c:v>
                </c:pt>
                <c:pt idx="96">
                  <c:v>173.59652709960901</c:v>
                </c:pt>
                <c:pt idx="97">
                  <c:v>170.97488403320301</c:v>
                </c:pt>
                <c:pt idx="98">
                  <c:v>167.03744506835901</c:v>
                </c:pt>
                <c:pt idx="99">
                  <c:v>166.69851684570301</c:v>
                </c:pt>
                <c:pt idx="100">
                  <c:v>166.99757385253901</c:v>
                </c:pt>
                <c:pt idx="101">
                  <c:v>169.48962402343699</c:v>
                </c:pt>
                <c:pt idx="102">
                  <c:v>163.100006103515</c:v>
                </c:pt>
                <c:pt idx="103">
                  <c:v>160.86711120605401</c:v>
                </c:pt>
                <c:pt idx="104">
                  <c:v>158.40496826171801</c:v>
                </c:pt>
                <c:pt idx="105">
                  <c:v>156.72033691406199</c:v>
                </c:pt>
                <c:pt idx="106">
                  <c:v>157.45799255371</c:v>
                </c:pt>
                <c:pt idx="107">
                  <c:v>155.31481933593699</c:v>
                </c:pt>
                <c:pt idx="108">
                  <c:v>154.03889465332</c:v>
                </c:pt>
                <c:pt idx="109">
                  <c:v>155.46435546875</c:v>
                </c:pt>
                <c:pt idx="110">
                  <c:v>153.96911621093699</c:v>
                </c:pt>
                <c:pt idx="111">
                  <c:v>156.869857788085</c:v>
                </c:pt>
                <c:pt idx="112">
                  <c:v>162.91059875488199</c:v>
                </c:pt>
                <c:pt idx="113">
                  <c:v>153.35107421875</c:v>
                </c:pt>
                <c:pt idx="114">
                  <c:v>154.81640625</c:v>
                </c:pt>
                <c:pt idx="115">
                  <c:v>151.88575744628901</c:v>
                </c:pt>
                <c:pt idx="116">
                  <c:v>150.22106933593699</c:v>
                </c:pt>
                <c:pt idx="117">
                  <c:v>153.98904418945301</c:v>
                </c:pt>
                <c:pt idx="118">
                  <c:v>156.40135192871</c:v>
                </c:pt>
                <c:pt idx="119">
                  <c:v>153.23146057128901</c:v>
                </c:pt>
                <c:pt idx="120">
                  <c:v>152.25459289550699</c:v>
                </c:pt>
                <c:pt idx="121">
                  <c:v>149.95191955566401</c:v>
                </c:pt>
                <c:pt idx="122">
                  <c:v>150.29084777832</c:v>
                </c:pt>
                <c:pt idx="123">
                  <c:v>151.27769470214801</c:v>
                </c:pt>
                <c:pt idx="124">
                  <c:v>149.36378479003901</c:v>
                </c:pt>
                <c:pt idx="125">
                  <c:v>142.02717590332</c:v>
                </c:pt>
                <c:pt idx="126">
                  <c:v>137.76077270507801</c:v>
                </c:pt>
                <c:pt idx="127">
                  <c:v>141.99728393554599</c:v>
                </c:pt>
                <c:pt idx="128">
                  <c:v>145.63568115234301</c:v>
                </c:pt>
                <c:pt idx="129">
                  <c:v>145.93472290039</c:v>
                </c:pt>
                <c:pt idx="130">
                  <c:v>144.96780395507801</c:v>
                </c:pt>
                <c:pt idx="131">
                  <c:v>139.644775390625</c:v>
                </c:pt>
                <c:pt idx="132">
                  <c:v>139.97373962402301</c:v>
                </c:pt>
                <c:pt idx="133">
                  <c:v>138.53829956054599</c:v>
                </c:pt>
                <c:pt idx="134">
                  <c:v>137.90032958984301</c:v>
                </c:pt>
                <c:pt idx="135">
                  <c:v>142.53556823730401</c:v>
                </c:pt>
                <c:pt idx="136">
                  <c:v>137.94021606445301</c:v>
                </c:pt>
                <c:pt idx="137">
                  <c:v>141.95741271972599</c:v>
                </c:pt>
                <c:pt idx="138">
                  <c:v>143.29315185546801</c:v>
                </c:pt>
                <c:pt idx="139">
                  <c:v>143.40280151367099</c:v>
                </c:pt>
                <c:pt idx="140">
                  <c:v>142.93429565429599</c:v>
                </c:pt>
                <c:pt idx="141">
                  <c:v>146.80195617675699</c:v>
                </c:pt>
                <c:pt idx="142">
                  <c:v>148.97502136230401</c:v>
                </c:pt>
                <c:pt idx="143">
                  <c:v>151.85585021972599</c:v>
                </c:pt>
                <c:pt idx="144">
                  <c:v>148.87535095214801</c:v>
                </c:pt>
                <c:pt idx="145">
                  <c:v>144.33981323242099</c:v>
                </c:pt>
                <c:pt idx="146">
                  <c:v>155.24505615234301</c:v>
                </c:pt>
                <c:pt idx="147">
                  <c:v>152.85267639160099</c:v>
                </c:pt>
                <c:pt idx="148">
                  <c:v>150.17121887207</c:v>
                </c:pt>
                <c:pt idx="149">
                  <c:v>144.569076538085</c:v>
                </c:pt>
                <c:pt idx="150">
                  <c:v>138.43862915039</c:v>
                </c:pt>
                <c:pt idx="151">
                  <c:v>138.16903686523401</c:v>
                </c:pt>
                <c:pt idx="152">
                  <c:v>138.70820617675699</c:v>
                </c:pt>
                <c:pt idx="153">
                  <c:v>139.287338256835</c:v>
                </c:pt>
                <c:pt idx="154">
                  <c:v>134.66438293457</c:v>
                </c:pt>
                <c:pt idx="155">
                  <c:v>146.64608764648401</c:v>
                </c:pt>
                <c:pt idx="156">
                  <c:v>149.47177124023401</c:v>
                </c:pt>
                <c:pt idx="157">
                  <c:v>148.053939819335</c:v>
                </c:pt>
                <c:pt idx="158">
                  <c:v>149.81124877929599</c:v>
                </c:pt>
                <c:pt idx="159">
                  <c:v>148.56315612792901</c:v>
                </c:pt>
                <c:pt idx="160">
                  <c:v>150.490234375</c:v>
                </c:pt>
                <c:pt idx="161">
                  <c:v>151.05935668945301</c:v>
                </c:pt>
                <c:pt idx="162">
                  <c:v>147.78434753417901</c:v>
                </c:pt>
                <c:pt idx="163">
                  <c:v>149.95103454589801</c:v>
                </c:pt>
                <c:pt idx="164">
                  <c:v>150.83970642089801</c:v>
                </c:pt>
                <c:pt idx="165">
                  <c:v>147.88420104980401</c:v>
                </c:pt>
                <c:pt idx="166">
                  <c:v>144.00013732910099</c:v>
                </c:pt>
                <c:pt idx="167">
                  <c:v>140.95478820800699</c:v>
                </c:pt>
                <c:pt idx="168">
                  <c:v>147.80432128906199</c:v>
                </c:pt>
                <c:pt idx="169">
                  <c:v>148.083892822265</c:v>
                </c:pt>
                <c:pt idx="170">
                  <c:v>147.58465576171801</c:v>
                </c:pt>
                <c:pt idx="171">
                  <c:v>146.40646362304599</c:v>
                </c:pt>
                <c:pt idx="172">
                  <c:v>142.692138671875</c:v>
                </c:pt>
                <c:pt idx="173">
                  <c:v>140.72514343261699</c:v>
                </c:pt>
                <c:pt idx="174">
                  <c:v>142.432525634765</c:v>
                </c:pt>
                <c:pt idx="175">
                  <c:v>141.94328308105401</c:v>
                </c:pt>
                <c:pt idx="176">
                  <c:v>144.26972961425699</c:v>
                </c:pt>
                <c:pt idx="177">
                  <c:v>145.24822998046801</c:v>
                </c:pt>
                <c:pt idx="178">
                  <c:v>142.99168395996</c:v>
                </c:pt>
                <c:pt idx="179">
                  <c:v>136.291900634765</c:v>
                </c:pt>
                <c:pt idx="180">
                  <c:v>134.304931640625</c:v>
                </c:pt>
                <c:pt idx="181">
                  <c:v>132.168197631835</c:v>
                </c:pt>
                <c:pt idx="182">
                  <c:v>132.09831237792901</c:v>
                </c:pt>
                <c:pt idx="183">
                  <c:v>135.24349975585901</c:v>
                </c:pt>
                <c:pt idx="184">
                  <c:v>132.02841186523401</c:v>
                </c:pt>
                <c:pt idx="185">
                  <c:v>131.65898132324199</c:v>
                </c:pt>
                <c:pt idx="186">
                  <c:v>129.831771850585</c:v>
                </c:pt>
                <c:pt idx="187">
                  <c:v>125.847854614257</c:v>
                </c:pt>
                <c:pt idx="188">
                  <c:v>129.41241455078099</c:v>
                </c:pt>
                <c:pt idx="189">
                  <c:v>129.73191833496</c:v>
                </c:pt>
                <c:pt idx="190">
                  <c:v>124.87932586669901</c:v>
                </c:pt>
                <c:pt idx="191">
                  <c:v>126.167366027832</c:v>
                </c:pt>
                <c:pt idx="192">
                  <c:v>124.82939910888599</c:v>
                </c:pt>
                <c:pt idx="193">
                  <c:v>129.42239379882801</c:v>
                </c:pt>
                <c:pt idx="194">
                  <c:v>129.95158386230401</c:v>
                </c:pt>
                <c:pt idx="195">
                  <c:v>130.53070068359301</c:v>
                </c:pt>
                <c:pt idx="196">
                  <c:v>133.28649902343699</c:v>
                </c:pt>
                <c:pt idx="197">
                  <c:v>133.206619262695</c:v>
                </c:pt>
                <c:pt idx="198">
                  <c:v>134.55455017089801</c:v>
                </c:pt>
                <c:pt idx="199">
                  <c:v>135.73275756835901</c:v>
                </c:pt>
                <c:pt idx="200">
                  <c:v>135.00387573242099</c:v>
                </c:pt>
                <c:pt idx="201">
                  <c:v>135.06378173828099</c:v>
                </c:pt>
                <c:pt idx="202">
                  <c:v>137.65980529785099</c:v>
                </c:pt>
                <c:pt idx="203">
                  <c:v>140.89488220214801</c:v>
                </c:pt>
                <c:pt idx="204">
                  <c:v>142.31271362304599</c:v>
                </c:pt>
                <c:pt idx="205">
                  <c:v>141.64373779296801</c:v>
                </c:pt>
                <c:pt idx="206">
                  <c:v>143.74053955078099</c:v>
                </c:pt>
                <c:pt idx="207">
                  <c:v>145.70751953125</c:v>
                </c:pt>
                <c:pt idx="208">
                  <c:v>142.78199768066401</c:v>
                </c:pt>
                <c:pt idx="209">
                  <c:v>144.07002258300699</c:v>
                </c:pt>
                <c:pt idx="210">
                  <c:v>145.20828247070301</c:v>
                </c:pt>
                <c:pt idx="211">
                  <c:v>150.590087890625</c:v>
                </c:pt>
                <c:pt idx="212">
                  <c:v>154.26446533203099</c:v>
                </c:pt>
                <c:pt idx="213">
                  <c:v>151.49868774414</c:v>
                </c:pt>
                <c:pt idx="214">
                  <c:v>154.41423034667901</c:v>
                </c:pt>
                <c:pt idx="215">
                  <c:v>151.68840026855401</c:v>
                </c:pt>
                <c:pt idx="216">
                  <c:v>150.63999938964801</c:v>
                </c:pt>
                <c:pt idx="217">
                  <c:v>151.009994506835</c:v>
                </c:pt>
                <c:pt idx="218">
                  <c:v>153.850006103515</c:v>
                </c:pt>
                <c:pt idx="219">
                  <c:v>153.19999694824199</c:v>
                </c:pt>
                <c:pt idx="220">
                  <c:v>155.33000183105401</c:v>
                </c:pt>
                <c:pt idx="221">
                  <c:v>153.71000671386699</c:v>
                </c:pt>
                <c:pt idx="222">
                  <c:v>152.55000305175699</c:v>
                </c:pt>
                <c:pt idx="223">
                  <c:v>148.47999572753901</c:v>
                </c:pt>
                <c:pt idx="224">
                  <c:v>148.91000366210901</c:v>
                </c:pt>
                <c:pt idx="225">
                  <c:v>149.39999389648401</c:v>
                </c:pt>
                <c:pt idx="226">
                  <c:v>146.71000671386699</c:v>
                </c:pt>
                <c:pt idx="227">
                  <c:v>147.919998168945</c:v>
                </c:pt>
                <c:pt idx="228">
                  <c:v>147.41000366210901</c:v>
                </c:pt>
                <c:pt idx="229">
                  <c:v>145.30999755859301</c:v>
                </c:pt>
                <c:pt idx="230">
                  <c:v>145.91000366210901</c:v>
                </c:pt>
                <c:pt idx="231">
                  <c:v>151.02999877929599</c:v>
                </c:pt>
                <c:pt idx="232">
                  <c:v>153.83000183105401</c:v>
                </c:pt>
                <c:pt idx="233">
                  <c:v>151.600006103515</c:v>
                </c:pt>
                <c:pt idx="234">
                  <c:v>152.86999511718699</c:v>
                </c:pt>
                <c:pt idx="235">
                  <c:v>150.58999633789</c:v>
                </c:pt>
                <c:pt idx="236">
                  <c:v>148.5</c:v>
                </c:pt>
                <c:pt idx="237">
                  <c:v>150.47000122070301</c:v>
                </c:pt>
                <c:pt idx="238">
                  <c:v>152.58999633789</c:v>
                </c:pt>
                <c:pt idx="239">
                  <c:v>152.99000549316401</c:v>
                </c:pt>
                <c:pt idx="240">
                  <c:v>155.850006103515</c:v>
                </c:pt>
                <c:pt idx="241">
                  <c:v>155</c:v>
                </c:pt>
                <c:pt idx="242">
                  <c:v>157.39999389648401</c:v>
                </c:pt>
                <c:pt idx="243">
                  <c:v>159.27999877929599</c:v>
                </c:pt>
                <c:pt idx="244">
                  <c:v>157.83000183105401</c:v>
                </c:pt>
                <c:pt idx="245">
                  <c:v>158.92999267578099</c:v>
                </c:pt>
                <c:pt idx="246">
                  <c:v>160.25</c:v>
                </c:pt>
                <c:pt idx="247">
                  <c:v>158.27999877929599</c:v>
                </c:pt>
                <c:pt idx="248">
                  <c:v>157.64999389648401</c:v>
                </c:pt>
                <c:pt idx="249">
                  <c:v>160.77000427246</c:v>
                </c:pt>
                <c:pt idx="250">
                  <c:v>162.36000061035099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3-4DE3-8BBA-64CAFF799E46}"/>
            </c:ext>
          </c:extLst>
        </c:ser>
        <c:ser>
          <c:idx val="1"/>
          <c:order val="1"/>
          <c:tx>
            <c:strRef>
              <c:f>'Financial data (Prices)'!$G$4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data (Prices)'!$E$5:$E$255</c:f>
              <c:numCache>
                <c:formatCode>m/d/yyyy</c:formatCode>
                <c:ptCount val="251"/>
                <c:pt idx="0">
                  <c:v>44651</c:v>
                </c:pt>
                <c:pt idx="1">
                  <c:v>44652</c:v>
                </c:pt>
                <c:pt idx="2">
                  <c:v>44655</c:v>
                </c:pt>
                <c:pt idx="3">
                  <c:v>44656</c:v>
                </c:pt>
                <c:pt idx="4">
                  <c:v>44657</c:v>
                </c:pt>
                <c:pt idx="5">
                  <c:v>44658</c:v>
                </c:pt>
                <c:pt idx="6">
                  <c:v>44659</c:v>
                </c:pt>
                <c:pt idx="7">
                  <c:v>44662</c:v>
                </c:pt>
                <c:pt idx="8">
                  <c:v>44663</c:v>
                </c:pt>
                <c:pt idx="9">
                  <c:v>44664</c:v>
                </c:pt>
                <c:pt idx="10">
                  <c:v>44665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44680</c:v>
                </c:pt>
                <c:pt idx="21">
                  <c:v>44683</c:v>
                </c:pt>
                <c:pt idx="22">
                  <c:v>44684</c:v>
                </c:pt>
                <c:pt idx="23">
                  <c:v>44685</c:v>
                </c:pt>
                <c:pt idx="24">
                  <c:v>44686</c:v>
                </c:pt>
                <c:pt idx="25">
                  <c:v>44687</c:v>
                </c:pt>
                <c:pt idx="26">
                  <c:v>44690</c:v>
                </c:pt>
                <c:pt idx="27">
                  <c:v>44691</c:v>
                </c:pt>
                <c:pt idx="28">
                  <c:v>44692</c:v>
                </c:pt>
                <c:pt idx="29">
                  <c:v>44693</c:v>
                </c:pt>
                <c:pt idx="30">
                  <c:v>44694</c:v>
                </c:pt>
                <c:pt idx="31">
                  <c:v>44697</c:v>
                </c:pt>
                <c:pt idx="32">
                  <c:v>44698</c:v>
                </c:pt>
                <c:pt idx="33">
                  <c:v>44699</c:v>
                </c:pt>
                <c:pt idx="34">
                  <c:v>44700</c:v>
                </c:pt>
                <c:pt idx="35">
                  <c:v>44701</c:v>
                </c:pt>
                <c:pt idx="36">
                  <c:v>44704</c:v>
                </c:pt>
                <c:pt idx="37">
                  <c:v>44705</c:v>
                </c:pt>
                <c:pt idx="38">
                  <c:v>44706</c:v>
                </c:pt>
                <c:pt idx="39">
                  <c:v>44707</c:v>
                </c:pt>
                <c:pt idx="40">
                  <c:v>44708</c:v>
                </c:pt>
                <c:pt idx="41">
                  <c:v>44712</c:v>
                </c:pt>
                <c:pt idx="42">
                  <c:v>44713</c:v>
                </c:pt>
                <c:pt idx="43">
                  <c:v>44714</c:v>
                </c:pt>
                <c:pt idx="44">
                  <c:v>44715</c:v>
                </c:pt>
                <c:pt idx="45">
                  <c:v>44718</c:v>
                </c:pt>
                <c:pt idx="46">
                  <c:v>44719</c:v>
                </c:pt>
                <c:pt idx="47">
                  <c:v>44720</c:v>
                </c:pt>
                <c:pt idx="48">
                  <c:v>44721</c:v>
                </c:pt>
                <c:pt idx="49">
                  <c:v>44722</c:v>
                </c:pt>
                <c:pt idx="50">
                  <c:v>44725</c:v>
                </c:pt>
                <c:pt idx="51">
                  <c:v>44726</c:v>
                </c:pt>
                <c:pt idx="52">
                  <c:v>44727</c:v>
                </c:pt>
                <c:pt idx="53">
                  <c:v>44728</c:v>
                </c:pt>
                <c:pt idx="54">
                  <c:v>44729</c:v>
                </c:pt>
                <c:pt idx="55">
                  <c:v>44733</c:v>
                </c:pt>
                <c:pt idx="56">
                  <c:v>44734</c:v>
                </c:pt>
                <c:pt idx="57">
                  <c:v>44735</c:v>
                </c:pt>
                <c:pt idx="58">
                  <c:v>44736</c:v>
                </c:pt>
                <c:pt idx="59">
                  <c:v>44739</c:v>
                </c:pt>
                <c:pt idx="60">
                  <c:v>44740</c:v>
                </c:pt>
                <c:pt idx="61">
                  <c:v>44741</c:v>
                </c:pt>
                <c:pt idx="62">
                  <c:v>44742</c:v>
                </c:pt>
                <c:pt idx="63">
                  <c:v>44743</c:v>
                </c:pt>
                <c:pt idx="64">
                  <c:v>44747</c:v>
                </c:pt>
                <c:pt idx="65">
                  <c:v>44748</c:v>
                </c:pt>
                <c:pt idx="66">
                  <c:v>44749</c:v>
                </c:pt>
                <c:pt idx="67">
                  <c:v>44750</c:v>
                </c:pt>
                <c:pt idx="68">
                  <c:v>44753</c:v>
                </c:pt>
                <c:pt idx="69">
                  <c:v>44754</c:v>
                </c:pt>
                <c:pt idx="70">
                  <c:v>44755</c:v>
                </c:pt>
                <c:pt idx="71">
                  <c:v>44756</c:v>
                </c:pt>
                <c:pt idx="72">
                  <c:v>44757</c:v>
                </c:pt>
                <c:pt idx="73">
                  <c:v>44760</c:v>
                </c:pt>
                <c:pt idx="74">
                  <c:v>44761</c:v>
                </c:pt>
                <c:pt idx="75">
                  <c:v>44762</c:v>
                </c:pt>
                <c:pt idx="76">
                  <c:v>44763</c:v>
                </c:pt>
                <c:pt idx="77">
                  <c:v>44764</c:v>
                </c:pt>
                <c:pt idx="78">
                  <c:v>44767</c:v>
                </c:pt>
                <c:pt idx="79">
                  <c:v>44768</c:v>
                </c:pt>
                <c:pt idx="80">
                  <c:v>44769</c:v>
                </c:pt>
                <c:pt idx="81">
                  <c:v>44770</c:v>
                </c:pt>
                <c:pt idx="82">
                  <c:v>44771</c:v>
                </c:pt>
                <c:pt idx="83">
                  <c:v>44774</c:v>
                </c:pt>
                <c:pt idx="84">
                  <c:v>44775</c:v>
                </c:pt>
                <c:pt idx="85">
                  <c:v>44776</c:v>
                </c:pt>
                <c:pt idx="86">
                  <c:v>44777</c:v>
                </c:pt>
                <c:pt idx="87">
                  <c:v>44778</c:v>
                </c:pt>
                <c:pt idx="88">
                  <c:v>44781</c:v>
                </c:pt>
                <c:pt idx="89">
                  <c:v>44782</c:v>
                </c:pt>
                <c:pt idx="90">
                  <c:v>44783</c:v>
                </c:pt>
                <c:pt idx="91">
                  <c:v>44784</c:v>
                </c:pt>
                <c:pt idx="92">
                  <c:v>44785</c:v>
                </c:pt>
                <c:pt idx="93">
                  <c:v>44788</c:v>
                </c:pt>
                <c:pt idx="94">
                  <c:v>44789</c:v>
                </c:pt>
                <c:pt idx="95">
                  <c:v>44790</c:v>
                </c:pt>
                <c:pt idx="96">
                  <c:v>44791</c:v>
                </c:pt>
                <c:pt idx="97">
                  <c:v>44792</c:v>
                </c:pt>
                <c:pt idx="98">
                  <c:v>44795</c:v>
                </c:pt>
                <c:pt idx="99">
                  <c:v>44796</c:v>
                </c:pt>
                <c:pt idx="100">
                  <c:v>44797</c:v>
                </c:pt>
                <c:pt idx="101">
                  <c:v>44798</c:v>
                </c:pt>
                <c:pt idx="102">
                  <c:v>44799</c:v>
                </c:pt>
                <c:pt idx="103">
                  <c:v>44802</c:v>
                </c:pt>
                <c:pt idx="104">
                  <c:v>44803</c:v>
                </c:pt>
                <c:pt idx="105">
                  <c:v>44804</c:v>
                </c:pt>
                <c:pt idx="106">
                  <c:v>44805</c:v>
                </c:pt>
                <c:pt idx="107">
                  <c:v>44806</c:v>
                </c:pt>
                <c:pt idx="108">
                  <c:v>44810</c:v>
                </c:pt>
                <c:pt idx="109">
                  <c:v>44811</c:v>
                </c:pt>
                <c:pt idx="110">
                  <c:v>44812</c:v>
                </c:pt>
                <c:pt idx="111">
                  <c:v>44813</c:v>
                </c:pt>
                <c:pt idx="112">
                  <c:v>44816</c:v>
                </c:pt>
                <c:pt idx="113">
                  <c:v>44817</c:v>
                </c:pt>
                <c:pt idx="114">
                  <c:v>44818</c:v>
                </c:pt>
                <c:pt idx="115">
                  <c:v>44819</c:v>
                </c:pt>
                <c:pt idx="116">
                  <c:v>44820</c:v>
                </c:pt>
                <c:pt idx="117">
                  <c:v>44823</c:v>
                </c:pt>
                <c:pt idx="118">
                  <c:v>44824</c:v>
                </c:pt>
                <c:pt idx="119">
                  <c:v>44825</c:v>
                </c:pt>
                <c:pt idx="120">
                  <c:v>44826</c:v>
                </c:pt>
                <c:pt idx="121">
                  <c:v>44827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44834</c:v>
                </c:pt>
                <c:pt idx="127">
                  <c:v>44837</c:v>
                </c:pt>
                <c:pt idx="128">
                  <c:v>44838</c:v>
                </c:pt>
                <c:pt idx="129">
                  <c:v>44839</c:v>
                </c:pt>
                <c:pt idx="130">
                  <c:v>44840</c:v>
                </c:pt>
                <c:pt idx="131">
                  <c:v>44841</c:v>
                </c:pt>
                <c:pt idx="132">
                  <c:v>44844</c:v>
                </c:pt>
                <c:pt idx="133">
                  <c:v>44845</c:v>
                </c:pt>
                <c:pt idx="134">
                  <c:v>44846</c:v>
                </c:pt>
                <c:pt idx="135">
                  <c:v>44847</c:v>
                </c:pt>
                <c:pt idx="136">
                  <c:v>44848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44858</c:v>
                </c:pt>
                <c:pt idx="143">
                  <c:v>44859</c:v>
                </c:pt>
                <c:pt idx="144">
                  <c:v>44860</c:v>
                </c:pt>
                <c:pt idx="145">
                  <c:v>44861</c:v>
                </c:pt>
                <c:pt idx="146">
                  <c:v>44862</c:v>
                </c:pt>
                <c:pt idx="147">
                  <c:v>44865</c:v>
                </c:pt>
                <c:pt idx="148">
                  <c:v>44866</c:v>
                </c:pt>
                <c:pt idx="149">
                  <c:v>44867</c:v>
                </c:pt>
                <c:pt idx="150">
                  <c:v>44868</c:v>
                </c:pt>
                <c:pt idx="151">
                  <c:v>44869</c:v>
                </c:pt>
                <c:pt idx="152">
                  <c:v>44872</c:v>
                </c:pt>
                <c:pt idx="153">
                  <c:v>44873</c:v>
                </c:pt>
                <c:pt idx="154">
                  <c:v>44874</c:v>
                </c:pt>
                <c:pt idx="155">
                  <c:v>44875</c:v>
                </c:pt>
                <c:pt idx="156">
                  <c:v>44876</c:v>
                </c:pt>
                <c:pt idx="157">
                  <c:v>44879</c:v>
                </c:pt>
                <c:pt idx="158">
                  <c:v>44880</c:v>
                </c:pt>
                <c:pt idx="159">
                  <c:v>44881</c:v>
                </c:pt>
                <c:pt idx="160">
                  <c:v>44882</c:v>
                </c:pt>
                <c:pt idx="161">
                  <c:v>44883</c:v>
                </c:pt>
                <c:pt idx="162">
                  <c:v>44886</c:v>
                </c:pt>
                <c:pt idx="163">
                  <c:v>44887</c:v>
                </c:pt>
                <c:pt idx="164">
                  <c:v>44888</c:v>
                </c:pt>
                <c:pt idx="165">
                  <c:v>44890</c:v>
                </c:pt>
                <c:pt idx="166">
                  <c:v>44893</c:v>
                </c:pt>
                <c:pt idx="167">
                  <c:v>44894</c:v>
                </c:pt>
                <c:pt idx="168">
                  <c:v>44895</c:v>
                </c:pt>
                <c:pt idx="169">
                  <c:v>44896</c:v>
                </c:pt>
                <c:pt idx="170">
                  <c:v>44897</c:v>
                </c:pt>
                <c:pt idx="171">
                  <c:v>44900</c:v>
                </c:pt>
                <c:pt idx="172">
                  <c:v>44901</c:v>
                </c:pt>
                <c:pt idx="173">
                  <c:v>44902</c:v>
                </c:pt>
                <c:pt idx="174">
                  <c:v>44903</c:v>
                </c:pt>
                <c:pt idx="175">
                  <c:v>44904</c:v>
                </c:pt>
                <c:pt idx="176">
                  <c:v>44907</c:v>
                </c:pt>
                <c:pt idx="177">
                  <c:v>44908</c:v>
                </c:pt>
                <c:pt idx="178">
                  <c:v>44909</c:v>
                </c:pt>
                <c:pt idx="179">
                  <c:v>44910</c:v>
                </c:pt>
                <c:pt idx="180">
                  <c:v>44911</c:v>
                </c:pt>
                <c:pt idx="181">
                  <c:v>44914</c:v>
                </c:pt>
                <c:pt idx="182">
                  <c:v>44915</c:v>
                </c:pt>
                <c:pt idx="183">
                  <c:v>44916</c:v>
                </c:pt>
                <c:pt idx="184">
                  <c:v>44917</c:v>
                </c:pt>
                <c:pt idx="185">
                  <c:v>44918</c:v>
                </c:pt>
                <c:pt idx="186">
                  <c:v>44922</c:v>
                </c:pt>
                <c:pt idx="187">
                  <c:v>44923</c:v>
                </c:pt>
                <c:pt idx="188">
                  <c:v>44924</c:v>
                </c:pt>
                <c:pt idx="189">
                  <c:v>44925</c:v>
                </c:pt>
                <c:pt idx="190">
                  <c:v>44929</c:v>
                </c:pt>
                <c:pt idx="191">
                  <c:v>44930</c:v>
                </c:pt>
                <c:pt idx="192">
                  <c:v>44931</c:v>
                </c:pt>
                <c:pt idx="193">
                  <c:v>44932</c:v>
                </c:pt>
                <c:pt idx="194">
                  <c:v>44935</c:v>
                </c:pt>
                <c:pt idx="195">
                  <c:v>44936</c:v>
                </c:pt>
                <c:pt idx="196">
                  <c:v>44937</c:v>
                </c:pt>
                <c:pt idx="197">
                  <c:v>44938</c:v>
                </c:pt>
                <c:pt idx="198">
                  <c:v>44939</c:v>
                </c:pt>
                <c:pt idx="199">
                  <c:v>44943</c:v>
                </c:pt>
                <c:pt idx="200">
                  <c:v>44944</c:v>
                </c:pt>
                <c:pt idx="201">
                  <c:v>44945</c:v>
                </c:pt>
                <c:pt idx="202">
                  <c:v>44946</c:v>
                </c:pt>
                <c:pt idx="203">
                  <c:v>44949</c:v>
                </c:pt>
                <c:pt idx="204">
                  <c:v>44950</c:v>
                </c:pt>
                <c:pt idx="205">
                  <c:v>44951</c:v>
                </c:pt>
                <c:pt idx="206">
                  <c:v>44952</c:v>
                </c:pt>
                <c:pt idx="207">
                  <c:v>44953</c:v>
                </c:pt>
                <c:pt idx="208">
                  <c:v>44956</c:v>
                </c:pt>
                <c:pt idx="209">
                  <c:v>44957</c:v>
                </c:pt>
                <c:pt idx="210">
                  <c:v>44958</c:v>
                </c:pt>
                <c:pt idx="211">
                  <c:v>44959</c:v>
                </c:pt>
                <c:pt idx="212">
                  <c:v>44960</c:v>
                </c:pt>
                <c:pt idx="213">
                  <c:v>44963</c:v>
                </c:pt>
                <c:pt idx="214">
                  <c:v>44964</c:v>
                </c:pt>
                <c:pt idx="215">
                  <c:v>44965</c:v>
                </c:pt>
                <c:pt idx="216">
                  <c:v>44966</c:v>
                </c:pt>
                <c:pt idx="217">
                  <c:v>44967</c:v>
                </c:pt>
                <c:pt idx="218">
                  <c:v>44970</c:v>
                </c:pt>
                <c:pt idx="219">
                  <c:v>44971</c:v>
                </c:pt>
                <c:pt idx="220">
                  <c:v>44972</c:v>
                </c:pt>
                <c:pt idx="221">
                  <c:v>44973</c:v>
                </c:pt>
                <c:pt idx="222">
                  <c:v>44974</c:v>
                </c:pt>
                <c:pt idx="223">
                  <c:v>44978</c:v>
                </c:pt>
                <c:pt idx="224">
                  <c:v>44979</c:v>
                </c:pt>
                <c:pt idx="225">
                  <c:v>44980</c:v>
                </c:pt>
                <c:pt idx="226">
                  <c:v>44981</c:v>
                </c:pt>
                <c:pt idx="227">
                  <c:v>44984</c:v>
                </c:pt>
                <c:pt idx="228">
                  <c:v>44985</c:v>
                </c:pt>
                <c:pt idx="229">
                  <c:v>44986</c:v>
                </c:pt>
                <c:pt idx="230">
                  <c:v>44987</c:v>
                </c:pt>
                <c:pt idx="231">
                  <c:v>44988</c:v>
                </c:pt>
                <c:pt idx="232">
                  <c:v>44991</c:v>
                </c:pt>
                <c:pt idx="233">
                  <c:v>44992</c:v>
                </c:pt>
                <c:pt idx="234">
                  <c:v>44993</c:v>
                </c:pt>
                <c:pt idx="235">
                  <c:v>44994</c:v>
                </c:pt>
                <c:pt idx="236">
                  <c:v>44995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45005</c:v>
                </c:pt>
                <c:pt idx="243">
                  <c:v>45006</c:v>
                </c:pt>
                <c:pt idx="244">
                  <c:v>45007</c:v>
                </c:pt>
                <c:pt idx="245">
                  <c:v>45008</c:v>
                </c:pt>
                <c:pt idx="246">
                  <c:v>45009</c:v>
                </c:pt>
                <c:pt idx="247">
                  <c:v>45012</c:v>
                </c:pt>
                <c:pt idx="248">
                  <c:v>45013</c:v>
                </c:pt>
                <c:pt idx="249">
                  <c:v>45014</c:v>
                </c:pt>
                <c:pt idx="250">
                  <c:v>45015</c:v>
                </c:pt>
              </c:numCache>
            </c:numRef>
          </c:cat>
          <c:val>
            <c:numRef>
              <c:f>'Financial data (Prices)'!$G$5:$G$255</c:f>
              <c:numCache>
                <c:formatCode>General</c:formatCode>
                <c:ptCount val="251"/>
                <c:pt idx="0">
                  <c:v>359.20001220703102</c:v>
                </c:pt>
                <c:pt idx="1">
                  <c:v>361.52999877929602</c:v>
                </c:pt>
                <c:pt idx="2">
                  <c:v>381.81668090820301</c:v>
                </c:pt>
                <c:pt idx="3">
                  <c:v>363.753326416015</c:v>
                </c:pt>
                <c:pt idx="4">
                  <c:v>348.586669921875</c:v>
                </c:pt>
                <c:pt idx="5">
                  <c:v>352.42001342773398</c:v>
                </c:pt>
                <c:pt idx="6">
                  <c:v>341.829986572265</c:v>
                </c:pt>
                <c:pt idx="7">
                  <c:v>325.30999755859301</c:v>
                </c:pt>
                <c:pt idx="8">
                  <c:v>328.98333740234301</c:v>
                </c:pt>
                <c:pt idx="9">
                  <c:v>340.79000854492102</c:v>
                </c:pt>
                <c:pt idx="10">
                  <c:v>328.33334350585898</c:v>
                </c:pt>
                <c:pt idx="11">
                  <c:v>334.76333618164</c:v>
                </c:pt>
                <c:pt idx="12">
                  <c:v>342.71667480468699</c:v>
                </c:pt>
                <c:pt idx="13">
                  <c:v>325.73333740234301</c:v>
                </c:pt>
                <c:pt idx="14">
                  <c:v>336.260009765625</c:v>
                </c:pt>
                <c:pt idx="15">
                  <c:v>335.01666259765602</c:v>
                </c:pt>
                <c:pt idx="16">
                  <c:v>332.67333984375</c:v>
                </c:pt>
                <c:pt idx="17">
                  <c:v>292.14001464843699</c:v>
                </c:pt>
                <c:pt idx="18">
                  <c:v>293.836669921875</c:v>
                </c:pt>
                <c:pt idx="19">
                  <c:v>292.503326416015</c:v>
                </c:pt>
                <c:pt idx="20">
                  <c:v>290.253326416015</c:v>
                </c:pt>
                <c:pt idx="21">
                  <c:v>300.98001098632801</c:v>
                </c:pt>
                <c:pt idx="22">
                  <c:v>303.08334350585898</c:v>
                </c:pt>
                <c:pt idx="23">
                  <c:v>317.54000854492102</c:v>
                </c:pt>
                <c:pt idx="24">
                  <c:v>291.09332275390602</c:v>
                </c:pt>
                <c:pt idx="25">
                  <c:v>288.54998779296801</c:v>
                </c:pt>
                <c:pt idx="26">
                  <c:v>262.36999511718699</c:v>
                </c:pt>
                <c:pt idx="27">
                  <c:v>266.67999267578102</c:v>
                </c:pt>
                <c:pt idx="28">
                  <c:v>244.66667175292901</c:v>
                </c:pt>
                <c:pt idx="29">
                  <c:v>242.66667175292901</c:v>
                </c:pt>
                <c:pt idx="30">
                  <c:v>256.52999877929602</c:v>
                </c:pt>
                <c:pt idx="31">
                  <c:v>241.45666503906199</c:v>
                </c:pt>
                <c:pt idx="32">
                  <c:v>253.86999511718699</c:v>
                </c:pt>
                <c:pt idx="33">
                  <c:v>236.60333251953099</c:v>
                </c:pt>
                <c:pt idx="34">
                  <c:v>236.47332763671801</c:v>
                </c:pt>
                <c:pt idx="35">
                  <c:v>221.30000305175699</c:v>
                </c:pt>
                <c:pt idx="36">
                  <c:v>224.96665954589801</c:v>
                </c:pt>
                <c:pt idx="37">
                  <c:v>209.38667297363199</c:v>
                </c:pt>
                <c:pt idx="38">
                  <c:v>219.600006103515</c:v>
                </c:pt>
                <c:pt idx="39">
                  <c:v>235.91000366210901</c:v>
                </c:pt>
                <c:pt idx="40">
                  <c:v>253.21000671386699</c:v>
                </c:pt>
                <c:pt idx="41">
                  <c:v>252.753326416015</c:v>
                </c:pt>
                <c:pt idx="42">
                  <c:v>246.78999328613199</c:v>
                </c:pt>
                <c:pt idx="43">
                  <c:v>258.33334350585898</c:v>
                </c:pt>
                <c:pt idx="44">
                  <c:v>234.51666259765599</c:v>
                </c:pt>
                <c:pt idx="45">
                  <c:v>238.27999877929599</c:v>
                </c:pt>
                <c:pt idx="46">
                  <c:v>238.88667297363199</c:v>
                </c:pt>
                <c:pt idx="47">
                  <c:v>241.86666870117099</c:v>
                </c:pt>
                <c:pt idx="48">
                  <c:v>239.70666503906199</c:v>
                </c:pt>
                <c:pt idx="49">
                  <c:v>232.22999572753901</c:v>
                </c:pt>
                <c:pt idx="50">
                  <c:v>215.73666381835901</c:v>
                </c:pt>
                <c:pt idx="51">
                  <c:v>220.88999938964801</c:v>
                </c:pt>
                <c:pt idx="52">
                  <c:v>233</c:v>
                </c:pt>
                <c:pt idx="53">
                  <c:v>213.100006103515</c:v>
                </c:pt>
                <c:pt idx="54">
                  <c:v>216.759994506835</c:v>
                </c:pt>
                <c:pt idx="55">
                  <c:v>237.03666687011699</c:v>
                </c:pt>
                <c:pt idx="56">
                  <c:v>236.086669921875</c:v>
                </c:pt>
                <c:pt idx="57">
                  <c:v>235.07000732421801</c:v>
                </c:pt>
                <c:pt idx="58">
                  <c:v>245.70666503906199</c:v>
                </c:pt>
                <c:pt idx="59">
                  <c:v>244.919998168945</c:v>
                </c:pt>
                <c:pt idx="60">
                  <c:v>232.663330078125</c:v>
                </c:pt>
                <c:pt idx="61">
                  <c:v>228.49000549316401</c:v>
                </c:pt>
                <c:pt idx="62">
                  <c:v>224.47332763671801</c:v>
                </c:pt>
                <c:pt idx="63">
                  <c:v>227.26333618164</c:v>
                </c:pt>
                <c:pt idx="64">
                  <c:v>233.06666564941401</c:v>
                </c:pt>
                <c:pt idx="65">
                  <c:v>231.73333740234301</c:v>
                </c:pt>
                <c:pt idx="66">
                  <c:v>244.54333496093699</c:v>
                </c:pt>
                <c:pt idx="67">
                  <c:v>250.76333618164</c:v>
                </c:pt>
                <c:pt idx="68">
                  <c:v>234.343338012695</c:v>
                </c:pt>
                <c:pt idx="69">
                  <c:v>233.07000732421801</c:v>
                </c:pt>
                <c:pt idx="70">
                  <c:v>237.03999328613199</c:v>
                </c:pt>
                <c:pt idx="71">
                  <c:v>238.31333923339801</c:v>
                </c:pt>
                <c:pt idx="72">
                  <c:v>240.06666564941401</c:v>
                </c:pt>
                <c:pt idx="73">
                  <c:v>240.54666137695301</c:v>
                </c:pt>
                <c:pt idx="74">
                  <c:v>245.52999877929599</c:v>
                </c:pt>
                <c:pt idx="75">
                  <c:v>247.5</c:v>
                </c:pt>
                <c:pt idx="76">
                  <c:v>271.70666503906199</c:v>
                </c:pt>
                <c:pt idx="77">
                  <c:v>272.24334716796801</c:v>
                </c:pt>
                <c:pt idx="78">
                  <c:v>268.43331909179602</c:v>
                </c:pt>
                <c:pt idx="79">
                  <c:v>258.85998535156199</c:v>
                </c:pt>
                <c:pt idx="80">
                  <c:v>274.82000732421801</c:v>
                </c:pt>
                <c:pt idx="81">
                  <c:v>280.89999389648398</c:v>
                </c:pt>
                <c:pt idx="82">
                  <c:v>297.14999389648398</c:v>
                </c:pt>
                <c:pt idx="83">
                  <c:v>297.27667236328102</c:v>
                </c:pt>
                <c:pt idx="84">
                  <c:v>300.586669921875</c:v>
                </c:pt>
                <c:pt idx="85">
                  <c:v>307.39666748046801</c:v>
                </c:pt>
                <c:pt idx="86">
                  <c:v>308.63333129882801</c:v>
                </c:pt>
                <c:pt idx="87">
                  <c:v>288.17001342773398</c:v>
                </c:pt>
                <c:pt idx="88">
                  <c:v>290.42333984375</c:v>
                </c:pt>
                <c:pt idx="89">
                  <c:v>283.33334350585898</c:v>
                </c:pt>
                <c:pt idx="90">
                  <c:v>294.35665893554602</c:v>
                </c:pt>
                <c:pt idx="91">
                  <c:v>286.63000488281199</c:v>
                </c:pt>
                <c:pt idx="92">
                  <c:v>300.02999877929602</c:v>
                </c:pt>
                <c:pt idx="93">
                  <c:v>309.32000732421801</c:v>
                </c:pt>
                <c:pt idx="94">
                  <c:v>306.56332397460898</c:v>
                </c:pt>
                <c:pt idx="95">
                  <c:v>303.99667358398398</c:v>
                </c:pt>
                <c:pt idx="96">
                  <c:v>302.86999511718699</c:v>
                </c:pt>
                <c:pt idx="97">
                  <c:v>296.66665649414</c:v>
                </c:pt>
                <c:pt idx="98">
                  <c:v>289.913330078125</c:v>
                </c:pt>
                <c:pt idx="99">
                  <c:v>296.45333862304602</c:v>
                </c:pt>
                <c:pt idx="100">
                  <c:v>297.0966796875</c:v>
                </c:pt>
                <c:pt idx="101">
                  <c:v>296.07000732421801</c:v>
                </c:pt>
                <c:pt idx="102">
                  <c:v>288.08999633789</c:v>
                </c:pt>
                <c:pt idx="103">
                  <c:v>284.82000732421801</c:v>
                </c:pt>
                <c:pt idx="104">
                  <c:v>277.70001220703102</c:v>
                </c:pt>
                <c:pt idx="105">
                  <c:v>275.60998535156199</c:v>
                </c:pt>
                <c:pt idx="106">
                  <c:v>277.16000366210898</c:v>
                </c:pt>
                <c:pt idx="107">
                  <c:v>270.20999145507801</c:v>
                </c:pt>
                <c:pt idx="108">
                  <c:v>274.42001342773398</c:v>
                </c:pt>
                <c:pt idx="109">
                  <c:v>283.70001220703102</c:v>
                </c:pt>
                <c:pt idx="110">
                  <c:v>289.260009765625</c:v>
                </c:pt>
                <c:pt idx="111">
                  <c:v>299.67999267578102</c:v>
                </c:pt>
                <c:pt idx="112">
                  <c:v>304.42001342773398</c:v>
                </c:pt>
                <c:pt idx="113">
                  <c:v>292.13000488281199</c:v>
                </c:pt>
                <c:pt idx="114">
                  <c:v>302.60998535156199</c:v>
                </c:pt>
                <c:pt idx="115">
                  <c:v>303.75</c:v>
                </c:pt>
                <c:pt idx="116">
                  <c:v>303.350006103515</c:v>
                </c:pt>
                <c:pt idx="117">
                  <c:v>309.07000732421801</c:v>
                </c:pt>
                <c:pt idx="118">
                  <c:v>308.73001098632801</c:v>
                </c:pt>
                <c:pt idx="119">
                  <c:v>300.79998779296801</c:v>
                </c:pt>
                <c:pt idx="120">
                  <c:v>288.58999633789</c:v>
                </c:pt>
                <c:pt idx="121">
                  <c:v>275.329986572265</c:v>
                </c:pt>
                <c:pt idx="122">
                  <c:v>276.010009765625</c:v>
                </c:pt>
                <c:pt idx="123">
                  <c:v>282.94000244140602</c:v>
                </c:pt>
                <c:pt idx="124">
                  <c:v>287.80999755859301</c:v>
                </c:pt>
                <c:pt idx="125">
                  <c:v>268.20999145507801</c:v>
                </c:pt>
                <c:pt idx="126">
                  <c:v>265.25</c:v>
                </c:pt>
                <c:pt idx="127">
                  <c:v>242.39999389648401</c:v>
                </c:pt>
                <c:pt idx="128">
                  <c:v>249.44000244140599</c:v>
                </c:pt>
                <c:pt idx="129">
                  <c:v>240.80999755859301</c:v>
                </c:pt>
                <c:pt idx="130">
                  <c:v>238.13000488281199</c:v>
                </c:pt>
                <c:pt idx="131">
                  <c:v>223.07000732421801</c:v>
                </c:pt>
                <c:pt idx="132">
                  <c:v>222.96000671386699</c:v>
                </c:pt>
                <c:pt idx="133">
                  <c:v>216.5</c:v>
                </c:pt>
                <c:pt idx="134">
                  <c:v>217.24000549316401</c:v>
                </c:pt>
                <c:pt idx="135">
                  <c:v>221.72000122070301</c:v>
                </c:pt>
                <c:pt idx="136">
                  <c:v>204.99000549316401</c:v>
                </c:pt>
                <c:pt idx="137">
                  <c:v>219.350006103515</c:v>
                </c:pt>
                <c:pt idx="138">
                  <c:v>220.19000244140599</c:v>
                </c:pt>
                <c:pt idx="139">
                  <c:v>222.03999328613199</c:v>
                </c:pt>
                <c:pt idx="140">
                  <c:v>207.27999877929599</c:v>
                </c:pt>
                <c:pt idx="141">
                  <c:v>214.44000244140599</c:v>
                </c:pt>
                <c:pt idx="142">
                  <c:v>211.25</c:v>
                </c:pt>
                <c:pt idx="143">
                  <c:v>222.419998168945</c:v>
                </c:pt>
                <c:pt idx="144">
                  <c:v>224.63999938964801</c:v>
                </c:pt>
                <c:pt idx="145">
                  <c:v>225.08999633789</c:v>
                </c:pt>
                <c:pt idx="146">
                  <c:v>228.52000427246</c:v>
                </c:pt>
                <c:pt idx="147">
                  <c:v>227.53999328613199</c:v>
                </c:pt>
                <c:pt idx="148">
                  <c:v>227.82000732421801</c:v>
                </c:pt>
                <c:pt idx="149">
                  <c:v>214.97999572753901</c:v>
                </c:pt>
                <c:pt idx="150">
                  <c:v>215.30999755859301</c:v>
                </c:pt>
                <c:pt idx="151">
                  <c:v>207.47000122070301</c:v>
                </c:pt>
                <c:pt idx="152">
                  <c:v>197.08000183105401</c:v>
                </c:pt>
                <c:pt idx="153">
                  <c:v>191.30000305175699</c:v>
                </c:pt>
                <c:pt idx="154">
                  <c:v>177.58999633789</c:v>
                </c:pt>
                <c:pt idx="155">
                  <c:v>190.72000122070301</c:v>
                </c:pt>
                <c:pt idx="156">
                  <c:v>195.97000122070301</c:v>
                </c:pt>
                <c:pt idx="157">
                  <c:v>190.94999694824199</c:v>
                </c:pt>
                <c:pt idx="158">
                  <c:v>194.419998168945</c:v>
                </c:pt>
                <c:pt idx="159">
                  <c:v>186.919998168945</c:v>
                </c:pt>
                <c:pt idx="160">
                  <c:v>183.169998168945</c:v>
                </c:pt>
                <c:pt idx="161">
                  <c:v>180.19000244140599</c:v>
                </c:pt>
                <c:pt idx="162">
                  <c:v>167.86999511718699</c:v>
                </c:pt>
                <c:pt idx="163">
                  <c:v>169.91000366210901</c:v>
                </c:pt>
                <c:pt idx="164">
                  <c:v>183.19999694824199</c:v>
                </c:pt>
                <c:pt idx="165">
                  <c:v>182.86000061035099</c:v>
                </c:pt>
                <c:pt idx="166">
                  <c:v>182.919998168945</c:v>
                </c:pt>
                <c:pt idx="167">
                  <c:v>180.83000183105401</c:v>
                </c:pt>
                <c:pt idx="168">
                  <c:v>194.69999694824199</c:v>
                </c:pt>
                <c:pt idx="169">
                  <c:v>194.69999694824199</c:v>
                </c:pt>
                <c:pt idx="170">
                  <c:v>194.86000061035099</c:v>
                </c:pt>
                <c:pt idx="171">
                  <c:v>182.44999694824199</c:v>
                </c:pt>
                <c:pt idx="172">
                  <c:v>179.82000732421801</c:v>
                </c:pt>
                <c:pt idx="173">
                  <c:v>174.03999328613199</c:v>
                </c:pt>
                <c:pt idx="174">
                  <c:v>173.44000244140599</c:v>
                </c:pt>
                <c:pt idx="175">
                  <c:v>179.05000305175699</c:v>
                </c:pt>
                <c:pt idx="176">
                  <c:v>167.82000732421801</c:v>
                </c:pt>
                <c:pt idx="177">
                  <c:v>160.94999694824199</c:v>
                </c:pt>
                <c:pt idx="178">
                  <c:v>156.80000305175699</c:v>
                </c:pt>
                <c:pt idx="179">
                  <c:v>157.669998168945</c:v>
                </c:pt>
                <c:pt idx="180">
                  <c:v>150.22999572753901</c:v>
                </c:pt>
                <c:pt idx="181">
                  <c:v>149.86999511718699</c:v>
                </c:pt>
                <c:pt idx="182">
                  <c:v>137.80000305175699</c:v>
                </c:pt>
                <c:pt idx="183">
                  <c:v>137.57000732421801</c:v>
                </c:pt>
                <c:pt idx="184">
                  <c:v>125.34999847412099</c:v>
                </c:pt>
                <c:pt idx="185">
                  <c:v>123.150001525878</c:v>
                </c:pt>
                <c:pt idx="186">
                  <c:v>109.09999847412099</c:v>
                </c:pt>
                <c:pt idx="187">
                  <c:v>112.709999084472</c:v>
                </c:pt>
                <c:pt idx="188">
                  <c:v>121.81999969482401</c:v>
                </c:pt>
                <c:pt idx="189">
                  <c:v>123.180000305175</c:v>
                </c:pt>
                <c:pt idx="190">
                  <c:v>108.09999847412099</c:v>
                </c:pt>
                <c:pt idx="191">
                  <c:v>113.639999389648</c:v>
                </c:pt>
                <c:pt idx="192">
                  <c:v>110.33999633789</c:v>
                </c:pt>
                <c:pt idx="193">
                  <c:v>113.059997558593</c:v>
                </c:pt>
                <c:pt idx="194">
                  <c:v>119.76999664306599</c:v>
                </c:pt>
                <c:pt idx="195">
                  <c:v>118.84999847412099</c:v>
                </c:pt>
                <c:pt idx="196">
                  <c:v>123.220001220703</c:v>
                </c:pt>
                <c:pt idx="197">
                  <c:v>123.559997558593</c:v>
                </c:pt>
                <c:pt idx="198">
                  <c:v>122.400001525878</c:v>
                </c:pt>
                <c:pt idx="199">
                  <c:v>131.49000549316401</c:v>
                </c:pt>
                <c:pt idx="200">
                  <c:v>128.77999877929599</c:v>
                </c:pt>
                <c:pt idx="201">
                  <c:v>127.169998168945</c:v>
                </c:pt>
                <c:pt idx="202">
                  <c:v>133.419998168945</c:v>
                </c:pt>
                <c:pt idx="203">
                  <c:v>143.75</c:v>
                </c:pt>
                <c:pt idx="204">
                  <c:v>143.88999938964801</c:v>
                </c:pt>
                <c:pt idx="205">
                  <c:v>144.42999267578099</c:v>
                </c:pt>
                <c:pt idx="206">
                  <c:v>160.27000427246</c:v>
                </c:pt>
                <c:pt idx="207">
                  <c:v>177.89999389648401</c:v>
                </c:pt>
                <c:pt idx="208">
                  <c:v>166.66000366210901</c:v>
                </c:pt>
                <c:pt idx="209">
                  <c:v>173.22000122070301</c:v>
                </c:pt>
                <c:pt idx="210">
                  <c:v>181.41000366210901</c:v>
                </c:pt>
                <c:pt idx="211">
                  <c:v>188.27000427246</c:v>
                </c:pt>
                <c:pt idx="212">
                  <c:v>189.97999572753901</c:v>
                </c:pt>
                <c:pt idx="213">
                  <c:v>194.759994506835</c:v>
                </c:pt>
                <c:pt idx="214">
                  <c:v>196.80999755859301</c:v>
                </c:pt>
                <c:pt idx="215">
                  <c:v>201.28999328613199</c:v>
                </c:pt>
                <c:pt idx="216">
                  <c:v>207.32000732421801</c:v>
                </c:pt>
                <c:pt idx="217">
                  <c:v>196.88999938964801</c:v>
                </c:pt>
                <c:pt idx="218">
                  <c:v>194.63999938964801</c:v>
                </c:pt>
                <c:pt idx="219">
                  <c:v>209.25</c:v>
                </c:pt>
                <c:pt idx="220">
                  <c:v>214.24000549316401</c:v>
                </c:pt>
                <c:pt idx="221">
                  <c:v>202.03999328613199</c:v>
                </c:pt>
                <c:pt idx="222">
                  <c:v>208.30999755859301</c:v>
                </c:pt>
                <c:pt idx="223">
                  <c:v>197.36999511718699</c:v>
                </c:pt>
                <c:pt idx="224">
                  <c:v>200.86000061035099</c:v>
                </c:pt>
                <c:pt idx="225">
                  <c:v>202.07000732421801</c:v>
                </c:pt>
                <c:pt idx="226">
                  <c:v>196.88000488281199</c:v>
                </c:pt>
                <c:pt idx="227">
                  <c:v>207.63000488281199</c:v>
                </c:pt>
                <c:pt idx="228">
                  <c:v>205.71000671386699</c:v>
                </c:pt>
                <c:pt idx="229">
                  <c:v>202.77000427246</c:v>
                </c:pt>
                <c:pt idx="230">
                  <c:v>190.89999389648401</c:v>
                </c:pt>
                <c:pt idx="231">
                  <c:v>197.78999328613199</c:v>
                </c:pt>
                <c:pt idx="232">
                  <c:v>193.80999755859301</c:v>
                </c:pt>
                <c:pt idx="233">
                  <c:v>187.71000671386699</c:v>
                </c:pt>
                <c:pt idx="234">
                  <c:v>182</c:v>
                </c:pt>
                <c:pt idx="235">
                  <c:v>172.919998168945</c:v>
                </c:pt>
                <c:pt idx="236">
                  <c:v>173.44000244140599</c:v>
                </c:pt>
                <c:pt idx="237">
                  <c:v>174.47999572753901</c:v>
                </c:pt>
                <c:pt idx="238">
                  <c:v>183.259994506835</c:v>
                </c:pt>
                <c:pt idx="239">
                  <c:v>180.44999694824199</c:v>
                </c:pt>
                <c:pt idx="240">
                  <c:v>184.13000488281199</c:v>
                </c:pt>
                <c:pt idx="241">
                  <c:v>180.13000488281199</c:v>
                </c:pt>
                <c:pt idx="242">
                  <c:v>183.25</c:v>
                </c:pt>
                <c:pt idx="243">
                  <c:v>197.58000183105401</c:v>
                </c:pt>
                <c:pt idx="244">
                  <c:v>191.14999389648401</c:v>
                </c:pt>
                <c:pt idx="245">
                  <c:v>192.22000122070301</c:v>
                </c:pt>
                <c:pt idx="246">
                  <c:v>190.41000366210901</c:v>
                </c:pt>
                <c:pt idx="247">
                  <c:v>191.80999755859301</c:v>
                </c:pt>
                <c:pt idx="248">
                  <c:v>189.19000244140599</c:v>
                </c:pt>
                <c:pt idx="249">
                  <c:v>193.88000488281199</c:v>
                </c:pt>
                <c:pt idx="250">
                  <c:v>195.27999877929599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3-4DE3-8BBA-64CAFF79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02655"/>
        <c:axId val="1094022271"/>
      </c:lineChart>
      <c:dateAx>
        <c:axId val="906102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22271"/>
        <c:crosses val="autoZero"/>
        <c:auto val="1"/>
        <c:lblOffset val="100"/>
        <c:baseTimeUnit val="days"/>
      </c:dateAx>
      <c:valAx>
        <c:axId val="109402227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Bitcoin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 (Prices)'!$H$4</c:f>
              <c:strCache>
                <c:ptCount val="1"/>
                <c:pt idx="0">
                  <c:v>Bitcoin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data (Prices)'!$E$5:$E$255</c:f>
              <c:numCache>
                <c:formatCode>m/d/yyyy</c:formatCode>
                <c:ptCount val="251"/>
                <c:pt idx="0">
                  <c:v>44651</c:v>
                </c:pt>
                <c:pt idx="1">
                  <c:v>44652</c:v>
                </c:pt>
                <c:pt idx="2">
                  <c:v>44655</c:v>
                </c:pt>
                <c:pt idx="3">
                  <c:v>44656</c:v>
                </c:pt>
                <c:pt idx="4">
                  <c:v>44657</c:v>
                </c:pt>
                <c:pt idx="5">
                  <c:v>44658</c:v>
                </c:pt>
                <c:pt idx="6">
                  <c:v>44659</c:v>
                </c:pt>
                <c:pt idx="7">
                  <c:v>44662</c:v>
                </c:pt>
                <c:pt idx="8">
                  <c:v>44663</c:v>
                </c:pt>
                <c:pt idx="9">
                  <c:v>44664</c:v>
                </c:pt>
                <c:pt idx="10">
                  <c:v>44665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44680</c:v>
                </c:pt>
                <c:pt idx="21">
                  <c:v>44683</c:v>
                </c:pt>
                <c:pt idx="22">
                  <c:v>44684</c:v>
                </c:pt>
                <c:pt idx="23">
                  <c:v>44685</c:v>
                </c:pt>
                <c:pt idx="24">
                  <c:v>44686</c:v>
                </c:pt>
                <c:pt idx="25">
                  <c:v>44687</c:v>
                </c:pt>
                <c:pt idx="26">
                  <c:v>44690</c:v>
                </c:pt>
                <c:pt idx="27">
                  <c:v>44691</c:v>
                </c:pt>
                <c:pt idx="28">
                  <c:v>44692</c:v>
                </c:pt>
                <c:pt idx="29">
                  <c:v>44693</c:v>
                </c:pt>
                <c:pt idx="30">
                  <c:v>44694</c:v>
                </c:pt>
                <c:pt idx="31">
                  <c:v>44697</c:v>
                </c:pt>
                <c:pt idx="32">
                  <c:v>44698</c:v>
                </c:pt>
                <c:pt idx="33">
                  <c:v>44699</c:v>
                </c:pt>
                <c:pt idx="34">
                  <c:v>44700</c:v>
                </c:pt>
                <c:pt idx="35">
                  <c:v>44701</c:v>
                </c:pt>
                <c:pt idx="36">
                  <c:v>44704</c:v>
                </c:pt>
                <c:pt idx="37">
                  <c:v>44705</c:v>
                </c:pt>
                <c:pt idx="38">
                  <c:v>44706</c:v>
                </c:pt>
                <c:pt idx="39">
                  <c:v>44707</c:v>
                </c:pt>
                <c:pt idx="40">
                  <c:v>44708</c:v>
                </c:pt>
                <c:pt idx="41">
                  <c:v>44712</c:v>
                </c:pt>
                <c:pt idx="42">
                  <c:v>44713</c:v>
                </c:pt>
                <c:pt idx="43">
                  <c:v>44714</c:v>
                </c:pt>
                <c:pt idx="44">
                  <c:v>44715</c:v>
                </c:pt>
                <c:pt idx="45">
                  <c:v>44718</c:v>
                </c:pt>
                <c:pt idx="46">
                  <c:v>44719</c:v>
                </c:pt>
                <c:pt idx="47">
                  <c:v>44720</c:v>
                </c:pt>
                <c:pt idx="48">
                  <c:v>44721</c:v>
                </c:pt>
                <c:pt idx="49">
                  <c:v>44722</c:v>
                </c:pt>
                <c:pt idx="50">
                  <c:v>44725</c:v>
                </c:pt>
                <c:pt idx="51">
                  <c:v>44726</c:v>
                </c:pt>
                <c:pt idx="52">
                  <c:v>44727</c:v>
                </c:pt>
                <c:pt idx="53">
                  <c:v>44728</c:v>
                </c:pt>
                <c:pt idx="54">
                  <c:v>44729</c:v>
                </c:pt>
                <c:pt idx="55">
                  <c:v>44733</c:v>
                </c:pt>
                <c:pt idx="56">
                  <c:v>44734</c:v>
                </c:pt>
                <c:pt idx="57">
                  <c:v>44735</c:v>
                </c:pt>
                <c:pt idx="58">
                  <c:v>44736</c:v>
                </c:pt>
                <c:pt idx="59">
                  <c:v>44739</c:v>
                </c:pt>
                <c:pt idx="60">
                  <c:v>44740</c:v>
                </c:pt>
                <c:pt idx="61">
                  <c:v>44741</c:v>
                </c:pt>
                <c:pt idx="62">
                  <c:v>44742</c:v>
                </c:pt>
                <c:pt idx="63">
                  <c:v>44743</c:v>
                </c:pt>
                <c:pt idx="64">
                  <c:v>44747</c:v>
                </c:pt>
                <c:pt idx="65">
                  <c:v>44748</c:v>
                </c:pt>
                <c:pt idx="66">
                  <c:v>44749</c:v>
                </c:pt>
                <c:pt idx="67">
                  <c:v>44750</c:v>
                </c:pt>
                <c:pt idx="68">
                  <c:v>44753</c:v>
                </c:pt>
                <c:pt idx="69">
                  <c:v>44754</c:v>
                </c:pt>
                <c:pt idx="70">
                  <c:v>44755</c:v>
                </c:pt>
                <c:pt idx="71">
                  <c:v>44756</c:v>
                </c:pt>
                <c:pt idx="72">
                  <c:v>44757</c:v>
                </c:pt>
                <c:pt idx="73">
                  <c:v>44760</c:v>
                </c:pt>
                <c:pt idx="74">
                  <c:v>44761</c:v>
                </c:pt>
                <c:pt idx="75">
                  <c:v>44762</c:v>
                </c:pt>
                <c:pt idx="76">
                  <c:v>44763</c:v>
                </c:pt>
                <c:pt idx="77">
                  <c:v>44764</c:v>
                </c:pt>
                <c:pt idx="78">
                  <c:v>44767</c:v>
                </c:pt>
                <c:pt idx="79">
                  <c:v>44768</c:v>
                </c:pt>
                <c:pt idx="80">
                  <c:v>44769</c:v>
                </c:pt>
                <c:pt idx="81">
                  <c:v>44770</c:v>
                </c:pt>
                <c:pt idx="82">
                  <c:v>44771</c:v>
                </c:pt>
                <c:pt idx="83">
                  <c:v>44774</c:v>
                </c:pt>
                <c:pt idx="84">
                  <c:v>44775</c:v>
                </c:pt>
                <c:pt idx="85">
                  <c:v>44776</c:v>
                </c:pt>
                <c:pt idx="86">
                  <c:v>44777</c:v>
                </c:pt>
                <c:pt idx="87">
                  <c:v>44778</c:v>
                </c:pt>
                <c:pt idx="88">
                  <c:v>44781</c:v>
                </c:pt>
                <c:pt idx="89">
                  <c:v>44782</c:v>
                </c:pt>
                <c:pt idx="90">
                  <c:v>44783</c:v>
                </c:pt>
                <c:pt idx="91">
                  <c:v>44784</c:v>
                </c:pt>
                <c:pt idx="92">
                  <c:v>44785</c:v>
                </c:pt>
                <c:pt idx="93">
                  <c:v>44788</c:v>
                </c:pt>
                <c:pt idx="94">
                  <c:v>44789</c:v>
                </c:pt>
                <c:pt idx="95">
                  <c:v>44790</c:v>
                </c:pt>
                <c:pt idx="96">
                  <c:v>44791</c:v>
                </c:pt>
                <c:pt idx="97">
                  <c:v>44792</c:v>
                </c:pt>
                <c:pt idx="98">
                  <c:v>44795</c:v>
                </c:pt>
                <c:pt idx="99">
                  <c:v>44796</c:v>
                </c:pt>
                <c:pt idx="100">
                  <c:v>44797</c:v>
                </c:pt>
                <c:pt idx="101">
                  <c:v>44798</c:v>
                </c:pt>
                <c:pt idx="102">
                  <c:v>44799</c:v>
                </c:pt>
                <c:pt idx="103">
                  <c:v>44802</c:v>
                </c:pt>
                <c:pt idx="104">
                  <c:v>44803</c:v>
                </c:pt>
                <c:pt idx="105">
                  <c:v>44804</c:v>
                </c:pt>
                <c:pt idx="106">
                  <c:v>44805</c:v>
                </c:pt>
                <c:pt idx="107">
                  <c:v>44806</c:v>
                </c:pt>
                <c:pt idx="108">
                  <c:v>44810</c:v>
                </c:pt>
                <c:pt idx="109">
                  <c:v>44811</c:v>
                </c:pt>
                <c:pt idx="110">
                  <c:v>44812</c:v>
                </c:pt>
                <c:pt idx="111">
                  <c:v>44813</c:v>
                </c:pt>
                <c:pt idx="112">
                  <c:v>44816</c:v>
                </c:pt>
                <c:pt idx="113">
                  <c:v>44817</c:v>
                </c:pt>
                <c:pt idx="114">
                  <c:v>44818</c:v>
                </c:pt>
                <c:pt idx="115">
                  <c:v>44819</c:v>
                </c:pt>
                <c:pt idx="116">
                  <c:v>44820</c:v>
                </c:pt>
                <c:pt idx="117">
                  <c:v>44823</c:v>
                </c:pt>
                <c:pt idx="118">
                  <c:v>44824</c:v>
                </c:pt>
                <c:pt idx="119">
                  <c:v>44825</c:v>
                </c:pt>
                <c:pt idx="120">
                  <c:v>44826</c:v>
                </c:pt>
                <c:pt idx="121">
                  <c:v>44827</c:v>
                </c:pt>
                <c:pt idx="122">
                  <c:v>44830</c:v>
                </c:pt>
                <c:pt idx="123">
                  <c:v>44831</c:v>
                </c:pt>
                <c:pt idx="124">
                  <c:v>44832</c:v>
                </c:pt>
                <c:pt idx="125">
                  <c:v>44833</c:v>
                </c:pt>
                <c:pt idx="126">
                  <c:v>44834</c:v>
                </c:pt>
                <c:pt idx="127">
                  <c:v>44837</c:v>
                </c:pt>
                <c:pt idx="128">
                  <c:v>44838</c:v>
                </c:pt>
                <c:pt idx="129">
                  <c:v>44839</c:v>
                </c:pt>
                <c:pt idx="130">
                  <c:v>44840</c:v>
                </c:pt>
                <c:pt idx="131">
                  <c:v>44841</c:v>
                </c:pt>
                <c:pt idx="132">
                  <c:v>44844</c:v>
                </c:pt>
                <c:pt idx="133">
                  <c:v>44845</c:v>
                </c:pt>
                <c:pt idx="134">
                  <c:v>44846</c:v>
                </c:pt>
                <c:pt idx="135">
                  <c:v>44847</c:v>
                </c:pt>
                <c:pt idx="136">
                  <c:v>44848</c:v>
                </c:pt>
                <c:pt idx="137">
                  <c:v>44851</c:v>
                </c:pt>
                <c:pt idx="138">
                  <c:v>44852</c:v>
                </c:pt>
                <c:pt idx="139">
                  <c:v>44853</c:v>
                </c:pt>
                <c:pt idx="140">
                  <c:v>44854</c:v>
                </c:pt>
                <c:pt idx="141">
                  <c:v>44855</c:v>
                </c:pt>
                <c:pt idx="142">
                  <c:v>44858</c:v>
                </c:pt>
                <c:pt idx="143">
                  <c:v>44859</c:v>
                </c:pt>
                <c:pt idx="144">
                  <c:v>44860</c:v>
                </c:pt>
                <c:pt idx="145">
                  <c:v>44861</c:v>
                </c:pt>
                <c:pt idx="146">
                  <c:v>44862</c:v>
                </c:pt>
                <c:pt idx="147">
                  <c:v>44865</c:v>
                </c:pt>
                <c:pt idx="148">
                  <c:v>44866</c:v>
                </c:pt>
                <c:pt idx="149">
                  <c:v>44867</c:v>
                </c:pt>
                <c:pt idx="150">
                  <c:v>44868</c:v>
                </c:pt>
                <c:pt idx="151">
                  <c:v>44869</c:v>
                </c:pt>
                <c:pt idx="152">
                  <c:v>44872</c:v>
                </c:pt>
                <c:pt idx="153">
                  <c:v>44873</c:v>
                </c:pt>
                <c:pt idx="154">
                  <c:v>44874</c:v>
                </c:pt>
                <c:pt idx="155">
                  <c:v>44875</c:v>
                </c:pt>
                <c:pt idx="156">
                  <c:v>44876</c:v>
                </c:pt>
                <c:pt idx="157">
                  <c:v>44879</c:v>
                </c:pt>
                <c:pt idx="158">
                  <c:v>44880</c:v>
                </c:pt>
                <c:pt idx="159">
                  <c:v>44881</c:v>
                </c:pt>
                <c:pt idx="160">
                  <c:v>44882</c:v>
                </c:pt>
                <c:pt idx="161">
                  <c:v>44883</c:v>
                </c:pt>
                <c:pt idx="162">
                  <c:v>44886</c:v>
                </c:pt>
                <c:pt idx="163">
                  <c:v>44887</c:v>
                </c:pt>
                <c:pt idx="164">
                  <c:v>44888</c:v>
                </c:pt>
                <c:pt idx="165">
                  <c:v>44890</c:v>
                </c:pt>
                <c:pt idx="166">
                  <c:v>44893</c:v>
                </c:pt>
                <c:pt idx="167">
                  <c:v>44894</c:v>
                </c:pt>
                <c:pt idx="168">
                  <c:v>44895</c:v>
                </c:pt>
                <c:pt idx="169">
                  <c:v>44896</c:v>
                </c:pt>
                <c:pt idx="170">
                  <c:v>44897</c:v>
                </c:pt>
                <c:pt idx="171">
                  <c:v>44900</c:v>
                </c:pt>
                <c:pt idx="172">
                  <c:v>44901</c:v>
                </c:pt>
                <c:pt idx="173">
                  <c:v>44902</c:v>
                </c:pt>
                <c:pt idx="174">
                  <c:v>44903</c:v>
                </c:pt>
                <c:pt idx="175">
                  <c:v>44904</c:v>
                </c:pt>
                <c:pt idx="176">
                  <c:v>44907</c:v>
                </c:pt>
                <c:pt idx="177">
                  <c:v>44908</c:v>
                </c:pt>
                <c:pt idx="178">
                  <c:v>44909</c:v>
                </c:pt>
                <c:pt idx="179">
                  <c:v>44910</c:v>
                </c:pt>
                <c:pt idx="180">
                  <c:v>44911</c:v>
                </c:pt>
                <c:pt idx="181">
                  <c:v>44914</c:v>
                </c:pt>
                <c:pt idx="182">
                  <c:v>44915</c:v>
                </c:pt>
                <c:pt idx="183">
                  <c:v>44916</c:v>
                </c:pt>
                <c:pt idx="184">
                  <c:v>44917</c:v>
                </c:pt>
                <c:pt idx="185">
                  <c:v>44918</c:v>
                </c:pt>
                <c:pt idx="186">
                  <c:v>44922</c:v>
                </c:pt>
                <c:pt idx="187">
                  <c:v>44923</c:v>
                </c:pt>
                <c:pt idx="188">
                  <c:v>44924</c:v>
                </c:pt>
                <c:pt idx="189">
                  <c:v>44925</c:v>
                </c:pt>
                <c:pt idx="190">
                  <c:v>44929</c:v>
                </c:pt>
                <c:pt idx="191">
                  <c:v>44930</c:v>
                </c:pt>
                <c:pt idx="192">
                  <c:v>44931</c:v>
                </c:pt>
                <c:pt idx="193">
                  <c:v>44932</c:v>
                </c:pt>
                <c:pt idx="194">
                  <c:v>44935</c:v>
                </c:pt>
                <c:pt idx="195">
                  <c:v>44936</c:v>
                </c:pt>
                <c:pt idx="196">
                  <c:v>44937</c:v>
                </c:pt>
                <c:pt idx="197">
                  <c:v>44938</c:v>
                </c:pt>
                <c:pt idx="198">
                  <c:v>44939</c:v>
                </c:pt>
                <c:pt idx="199">
                  <c:v>44943</c:v>
                </c:pt>
                <c:pt idx="200">
                  <c:v>44944</c:v>
                </c:pt>
                <c:pt idx="201">
                  <c:v>44945</c:v>
                </c:pt>
                <c:pt idx="202">
                  <c:v>44946</c:v>
                </c:pt>
                <c:pt idx="203">
                  <c:v>44949</c:v>
                </c:pt>
                <c:pt idx="204">
                  <c:v>44950</c:v>
                </c:pt>
                <c:pt idx="205">
                  <c:v>44951</c:v>
                </c:pt>
                <c:pt idx="206">
                  <c:v>44952</c:v>
                </c:pt>
                <c:pt idx="207">
                  <c:v>44953</c:v>
                </c:pt>
                <c:pt idx="208">
                  <c:v>44956</c:v>
                </c:pt>
                <c:pt idx="209">
                  <c:v>44957</c:v>
                </c:pt>
                <c:pt idx="210">
                  <c:v>44958</c:v>
                </c:pt>
                <c:pt idx="211">
                  <c:v>44959</c:v>
                </c:pt>
                <c:pt idx="212">
                  <c:v>44960</c:v>
                </c:pt>
                <c:pt idx="213">
                  <c:v>44963</c:v>
                </c:pt>
                <c:pt idx="214">
                  <c:v>44964</c:v>
                </c:pt>
                <c:pt idx="215">
                  <c:v>44965</c:v>
                </c:pt>
                <c:pt idx="216">
                  <c:v>44966</c:v>
                </c:pt>
                <c:pt idx="217">
                  <c:v>44967</c:v>
                </c:pt>
                <c:pt idx="218">
                  <c:v>44970</c:v>
                </c:pt>
                <c:pt idx="219">
                  <c:v>44971</c:v>
                </c:pt>
                <c:pt idx="220">
                  <c:v>44972</c:v>
                </c:pt>
                <c:pt idx="221">
                  <c:v>44973</c:v>
                </c:pt>
                <c:pt idx="222">
                  <c:v>44974</c:v>
                </c:pt>
                <c:pt idx="223">
                  <c:v>44978</c:v>
                </c:pt>
                <c:pt idx="224">
                  <c:v>44979</c:v>
                </c:pt>
                <c:pt idx="225">
                  <c:v>44980</c:v>
                </c:pt>
                <c:pt idx="226">
                  <c:v>44981</c:v>
                </c:pt>
                <c:pt idx="227">
                  <c:v>44984</c:v>
                </c:pt>
                <c:pt idx="228">
                  <c:v>44985</c:v>
                </c:pt>
                <c:pt idx="229">
                  <c:v>44986</c:v>
                </c:pt>
                <c:pt idx="230">
                  <c:v>44987</c:v>
                </c:pt>
                <c:pt idx="231">
                  <c:v>44988</c:v>
                </c:pt>
                <c:pt idx="232">
                  <c:v>44991</c:v>
                </c:pt>
                <c:pt idx="233">
                  <c:v>44992</c:v>
                </c:pt>
                <c:pt idx="234">
                  <c:v>44993</c:v>
                </c:pt>
                <c:pt idx="235">
                  <c:v>44994</c:v>
                </c:pt>
                <c:pt idx="236">
                  <c:v>44995</c:v>
                </c:pt>
                <c:pt idx="237">
                  <c:v>44998</c:v>
                </c:pt>
                <c:pt idx="238">
                  <c:v>44999</c:v>
                </c:pt>
                <c:pt idx="239">
                  <c:v>45000</c:v>
                </c:pt>
                <c:pt idx="240">
                  <c:v>45001</c:v>
                </c:pt>
                <c:pt idx="241">
                  <c:v>45002</c:v>
                </c:pt>
                <c:pt idx="242">
                  <c:v>45005</c:v>
                </c:pt>
                <c:pt idx="243">
                  <c:v>45006</c:v>
                </c:pt>
                <c:pt idx="244">
                  <c:v>45007</c:v>
                </c:pt>
                <c:pt idx="245">
                  <c:v>45008</c:v>
                </c:pt>
                <c:pt idx="246">
                  <c:v>45009</c:v>
                </c:pt>
                <c:pt idx="247">
                  <c:v>45012</c:v>
                </c:pt>
                <c:pt idx="248">
                  <c:v>45013</c:v>
                </c:pt>
                <c:pt idx="249">
                  <c:v>45014</c:v>
                </c:pt>
                <c:pt idx="250">
                  <c:v>45015</c:v>
                </c:pt>
              </c:numCache>
            </c:numRef>
          </c:cat>
          <c:val>
            <c:numRef>
              <c:f>'Financial data (Prices)'!$H$5:$H$255</c:f>
              <c:numCache>
                <c:formatCode>General</c:formatCode>
                <c:ptCount val="251"/>
                <c:pt idx="0">
                  <c:v>45538.67578125</c:v>
                </c:pt>
                <c:pt idx="1">
                  <c:v>46281.64453125</c:v>
                </c:pt>
                <c:pt idx="2">
                  <c:v>46622.67578125</c:v>
                </c:pt>
                <c:pt idx="3">
                  <c:v>45555.9921875</c:v>
                </c:pt>
                <c:pt idx="4">
                  <c:v>43206.73828125</c:v>
                </c:pt>
                <c:pt idx="5">
                  <c:v>43503.84765625</c:v>
                </c:pt>
                <c:pt idx="6">
                  <c:v>42287.6640625</c:v>
                </c:pt>
                <c:pt idx="7">
                  <c:v>39521.90234375</c:v>
                </c:pt>
                <c:pt idx="8">
                  <c:v>40127.18359375</c:v>
                </c:pt>
                <c:pt idx="9">
                  <c:v>41166.73046875</c:v>
                </c:pt>
                <c:pt idx="10">
                  <c:v>39935.515625</c:v>
                </c:pt>
                <c:pt idx="11">
                  <c:v>40826.21484375</c:v>
                </c:pt>
                <c:pt idx="12">
                  <c:v>41502.75</c:v>
                </c:pt>
                <c:pt idx="13">
                  <c:v>41374.37890625</c:v>
                </c:pt>
                <c:pt idx="14">
                  <c:v>40527.36328125</c:v>
                </c:pt>
                <c:pt idx="15">
                  <c:v>39740.3203125</c:v>
                </c:pt>
                <c:pt idx="16">
                  <c:v>40458.30859375</c:v>
                </c:pt>
                <c:pt idx="17">
                  <c:v>38117.4609375</c:v>
                </c:pt>
                <c:pt idx="18">
                  <c:v>39241.12109375</c:v>
                </c:pt>
                <c:pt idx="19">
                  <c:v>39773.828125</c:v>
                </c:pt>
                <c:pt idx="20">
                  <c:v>38609.82421875</c:v>
                </c:pt>
                <c:pt idx="21">
                  <c:v>38529.328125</c:v>
                </c:pt>
                <c:pt idx="22">
                  <c:v>37750.453125</c:v>
                </c:pt>
                <c:pt idx="23">
                  <c:v>39698.37109375</c:v>
                </c:pt>
                <c:pt idx="24">
                  <c:v>36575.140625</c:v>
                </c:pt>
                <c:pt idx="25">
                  <c:v>36040.921875</c:v>
                </c:pt>
                <c:pt idx="26">
                  <c:v>30296.953125</c:v>
                </c:pt>
                <c:pt idx="27">
                  <c:v>31022.90625</c:v>
                </c:pt>
                <c:pt idx="28">
                  <c:v>28936.35546875</c:v>
                </c:pt>
                <c:pt idx="29">
                  <c:v>29047.751953125</c:v>
                </c:pt>
                <c:pt idx="30">
                  <c:v>29283.103515625</c:v>
                </c:pt>
                <c:pt idx="31">
                  <c:v>29862.91796875</c:v>
                </c:pt>
                <c:pt idx="32">
                  <c:v>30425.857421875</c:v>
                </c:pt>
                <c:pt idx="33">
                  <c:v>28720.271484375</c:v>
                </c:pt>
                <c:pt idx="34">
                  <c:v>30314.333984375</c:v>
                </c:pt>
                <c:pt idx="35">
                  <c:v>29200.740234375</c:v>
                </c:pt>
                <c:pt idx="36">
                  <c:v>29098.91015625</c:v>
                </c:pt>
                <c:pt idx="37">
                  <c:v>29655.5859375</c:v>
                </c:pt>
                <c:pt idx="38">
                  <c:v>29562.361328125</c:v>
                </c:pt>
                <c:pt idx="39">
                  <c:v>29267.224609375</c:v>
                </c:pt>
                <c:pt idx="40">
                  <c:v>28627.57421875</c:v>
                </c:pt>
                <c:pt idx="41">
                  <c:v>31726.390625</c:v>
                </c:pt>
                <c:pt idx="42">
                  <c:v>31792.310546875</c:v>
                </c:pt>
                <c:pt idx="43">
                  <c:v>29799.080078125</c:v>
                </c:pt>
                <c:pt idx="44">
                  <c:v>30467.48828125</c:v>
                </c:pt>
                <c:pt idx="45">
                  <c:v>29704.390625</c:v>
                </c:pt>
                <c:pt idx="46">
                  <c:v>31370.671875</c:v>
                </c:pt>
                <c:pt idx="47">
                  <c:v>31155.478515625</c:v>
                </c:pt>
                <c:pt idx="48">
                  <c:v>30214.35546875</c:v>
                </c:pt>
                <c:pt idx="49">
                  <c:v>30111.998046875</c:v>
                </c:pt>
                <c:pt idx="50">
                  <c:v>29083.8046875</c:v>
                </c:pt>
                <c:pt idx="51">
                  <c:v>22487.388671875</c:v>
                </c:pt>
                <c:pt idx="52">
                  <c:v>22206.79296875</c:v>
                </c:pt>
                <c:pt idx="53">
                  <c:v>22572.83984375</c:v>
                </c:pt>
                <c:pt idx="54">
                  <c:v>20381.650390625</c:v>
                </c:pt>
                <c:pt idx="55">
                  <c:v>20471.482421875</c:v>
                </c:pt>
                <c:pt idx="56">
                  <c:v>20710.59765625</c:v>
                </c:pt>
                <c:pt idx="57">
                  <c:v>19987.029296875</c:v>
                </c:pt>
                <c:pt idx="58">
                  <c:v>21085.876953125</c:v>
                </c:pt>
                <c:pt idx="59">
                  <c:v>21231.65625</c:v>
                </c:pt>
                <c:pt idx="60">
                  <c:v>20735.478515625</c:v>
                </c:pt>
                <c:pt idx="61">
                  <c:v>20280.634765625</c:v>
                </c:pt>
                <c:pt idx="62">
                  <c:v>20104.0234375</c:v>
                </c:pt>
                <c:pt idx="63">
                  <c:v>19784.7265625</c:v>
                </c:pt>
                <c:pt idx="64">
                  <c:v>19269.3671875</c:v>
                </c:pt>
                <c:pt idx="65">
                  <c:v>20190.115234375</c:v>
                </c:pt>
                <c:pt idx="66">
                  <c:v>20548.24609375</c:v>
                </c:pt>
                <c:pt idx="67">
                  <c:v>21637.587890625</c:v>
                </c:pt>
                <c:pt idx="68">
                  <c:v>21731.1171875</c:v>
                </c:pt>
                <c:pt idx="69">
                  <c:v>19970.556640625</c:v>
                </c:pt>
                <c:pt idx="70">
                  <c:v>19323.9140625</c:v>
                </c:pt>
                <c:pt idx="71">
                  <c:v>20212.07421875</c:v>
                </c:pt>
                <c:pt idx="72">
                  <c:v>20569.919921875</c:v>
                </c:pt>
                <c:pt idx="73">
                  <c:v>20836.328125</c:v>
                </c:pt>
                <c:pt idx="74">
                  <c:v>22485.689453125</c:v>
                </c:pt>
                <c:pt idx="75">
                  <c:v>23389.43359375</c:v>
                </c:pt>
                <c:pt idx="76">
                  <c:v>23231.732421875</c:v>
                </c:pt>
                <c:pt idx="77">
                  <c:v>23164.62890625</c:v>
                </c:pt>
                <c:pt idx="78">
                  <c:v>22714.978515625</c:v>
                </c:pt>
                <c:pt idx="79">
                  <c:v>21361.701171875</c:v>
                </c:pt>
                <c:pt idx="80">
                  <c:v>21239.75390625</c:v>
                </c:pt>
                <c:pt idx="81">
                  <c:v>22930.548828125</c:v>
                </c:pt>
                <c:pt idx="82">
                  <c:v>23843.88671875</c:v>
                </c:pt>
                <c:pt idx="83">
                  <c:v>23804.6328125</c:v>
                </c:pt>
                <c:pt idx="84">
                  <c:v>23314.19921875</c:v>
                </c:pt>
                <c:pt idx="85">
                  <c:v>22978.1171875</c:v>
                </c:pt>
                <c:pt idx="86">
                  <c:v>22846.5078125</c:v>
                </c:pt>
                <c:pt idx="87">
                  <c:v>22630.95703125</c:v>
                </c:pt>
                <c:pt idx="88">
                  <c:v>23289.314453125</c:v>
                </c:pt>
                <c:pt idx="89">
                  <c:v>23809.486328125</c:v>
                </c:pt>
                <c:pt idx="90">
                  <c:v>23164.318359375</c:v>
                </c:pt>
                <c:pt idx="91">
                  <c:v>23947.642578125</c:v>
                </c:pt>
                <c:pt idx="92">
                  <c:v>23957.529296875</c:v>
                </c:pt>
                <c:pt idx="93">
                  <c:v>24402.818359375</c:v>
                </c:pt>
                <c:pt idx="94">
                  <c:v>24136.97265625</c:v>
                </c:pt>
                <c:pt idx="95">
                  <c:v>23883.291015625</c:v>
                </c:pt>
                <c:pt idx="96">
                  <c:v>23335.998046875</c:v>
                </c:pt>
                <c:pt idx="97">
                  <c:v>23212.73828125</c:v>
                </c:pt>
                <c:pt idx="98">
                  <c:v>20877.552734375</c:v>
                </c:pt>
                <c:pt idx="99">
                  <c:v>21398.908203125</c:v>
                </c:pt>
                <c:pt idx="100">
                  <c:v>21528.087890625</c:v>
                </c:pt>
                <c:pt idx="101">
                  <c:v>21395.01953125</c:v>
                </c:pt>
                <c:pt idx="102">
                  <c:v>21600.904296875</c:v>
                </c:pt>
                <c:pt idx="103">
                  <c:v>20260.01953125</c:v>
                </c:pt>
                <c:pt idx="104">
                  <c:v>20297.994140625</c:v>
                </c:pt>
                <c:pt idx="105">
                  <c:v>19796.80859375</c:v>
                </c:pt>
                <c:pt idx="106">
                  <c:v>20049.763671875</c:v>
                </c:pt>
                <c:pt idx="107">
                  <c:v>20127.140625</c:v>
                </c:pt>
                <c:pt idx="108">
                  <c:v>19969.771484375</c:v>
                </c:pt>
                <c:pt idx="109">
                  <c:v>18837.66796875</c:v>
                </c:pt>
                <c:pt idx="110">
                  <c:v>19290.32421875</c:v>
                </c:pt>
                <c:pt idx="111">
                  <c:v>19329.833984375</c:v>
                </c:pt>
                <c:pt idx="112">
                  <c:v>21381.15234375</c:v>
                </c:pt>
                <c:pt idx="113">
                  <c:v>22370.44921875</c:v>
                </c:pt>
                <c:pt idx="114">
                  <c:v>20296.70703125</c:v>
                </c:pt>
                <c:pt idx="115">
                  <c:v>20241.08984375</c:v>
                </c:pt>
                <c:pt idx="116">
                  <c:v>19701.2109375</c:v>
                </c:pt>
                <c:pt idx="117">
                  <c:v>19772.583984375</c:v>
                </c:pt>
                <c:pt idx="118">
                  <c:v>19544.12890625</c:v>
                </c:pt>
                <c:pt idx="119">
                  <c:v>18890.7890625</c:v>
                </c:pt>
                <c:pt idx="120">
                  <c:v>18547.400390625</c:v>
                </c:pt>
                <c:pt idx="121">
                  <c:v>19413.55078125</c:v>
                </c:pt>
                <c:pt idx="122">
                  <c:v>19297.638671875</c:v>
                </c:pt>
                <c:pt idx="123">
                  <c:v>19222.671875</c:v>
                </c:pt>
                <c:pt idx="124">
                  <c:v>19110.546875</c:v>
                </c:pt>
                <c:pt idx="125">
                  <c:v>19426.720703125</c:v>
                </c:pt>
                <c:pt idx="126">
                  <c:v>19573.05078125</c:v>
                </c:pt>
                <c:pt idx="127">
                  <c:v>19431.7890625</c:v>
                </c:pt>
                <c:pt idx="128">
                  <c:v>19623.580078125</c:v>
                </c:pt>
                <c:pt idx="129">
                  <c:v>20336.84375</c:v>
                </c:pt>
                <c:pt idx="130">
                  <c:v>20160.716796875</c:v>
                </c:pt>
                <c:pt idx="131">
                  <c:v>19955.443359375</c:v>
                </c:pt>
                <c:pt idx="132">
                  <c:v>19546.849609375</c:v>
                </c:pt>
                <c:pt idx="133">
                  <c:v>19141.484375</c:v>
                </c:pt>
                <c:pt idx="134">
                  <c:v>19051.41796875</c:v>
                </c:pt>
                <c:pt idx="135">
                  <c:v>19157.4453125</c:v>
                </c:pt>
                <c:pt idx="136">
                  <c:v>19382.904296875</c:v>
                </c:pt>
                <c:pt idx="137">
                  <c:v>19185.65625</c:v>
                </c:pt>
                <c:pt idx="138">
                  <c:v>19550.7578125</c:v>
                </c:pt>
                <c:pt idx="139">
                  <c:v>19334.416015625</c:v>
                </c:pt>
                <c:pt idx="140">
                  <c:v>19139.53515625</c:v>
                </c:pt>
                <c:pt idx="141">
                  <c:v>19053.740234375</c:v>
                </c:pt>
                <c:pt idx="142">
                  <c:v>19172.46875</c:v>
                </c:pt>
                <c:pt idx="143">
                  <c:v>19345.572265625</c:v>
                </c:pt>
                <c:pt idx="144">
                  <c:v>20095.857421875</c:v>
                </c:pt>
                <c:pt idx="145">
                  <c:v>20770.44140625</c:v>
                </c:pt>
                <c:pt idx="146">
                  <c:v>20285.8359375</c:v>
                </c:pt>
                <c:pt idx="147">
                  <c:v>20595.3515625</c:v>
                </c:pt>
                <c:pt idx="148">
                  <c:v>20495.7734375</c:v>
                </c:pt>
                <c:pt idx="149">
                  <c:v>20485.2734375</c:v>
                </c:pt>
                <c:pt idx="150">
                  <c:v>20159.50390625</c:v>
                </c:pt>
                <c:pt idx="151">
                  <c:v>20209.98828125</c:v>
                </c:pt>
                <c:pt idx="152">
                  <c:v>21147.23046875</c:v>
                </c:pt>
                <c:pt idx="153">
                  <c:v>20602.81640625</c:v>
                </c:pt>
                <c:pt idx="154">
                  <c:v>18541.271484375</c:v>
                </c:pt>
                <c:pt idx="155">
                  <c:v>15880.7802734375</c:v>
                </c:pt>
                <c:pt idx="156">
                  <c:v>17586.771484375</c:v>
                </c:pt>
                <c:pt idx="157">
                  <c:v>17034.29296875</c:v>
                </c:pt>
                <c:pt idx="158">
                  <c:v>16618.19921875</c:v>
                </c:pt>
                <c:pt idx="159">
                  <c:v>16884.61328125</c:v>
                </c:pt>
                <c:pt idx="160">
                  <c:v>16669.439453125</c:v>
                </c:pt>
                <c:pt idx="161">
                  <c:v>16687.517578125</c:v>
                </c:pt>
                <c:pt idx="162">
                  <c:v>16697.77734375</c:v>
                </c:pt>
                <c:pt idx="163">
                  <c:v>15787.2841796875</c:v>
                </c:pt>
                <c:pt idx="164">
                  <c:v>16189.76953125</c:v>
                </c:pt>
                <c:pt idx="165">
                  <c:v>16610.70703125</c:v>
                </c:pt>
                <c:pt idx="166">
                  <c:v>16604.46484375</c:v>
                </c:pt>
                <c:pt idx="167">
                  <c:v>16521.841796875</c:v>
                </c:pt>
                <c:pt idx="168">
                  <c:v>16217.322265625</c:v>
                </c:pt>
                <c:pt idx="169">
                  <c:v>16444.982421875</c:v>
                </c:pt>
                <c:pt idx="170">
                  <c:v>17168.56640625</c:v>
                </c:pt>
                <c:pt idx="171">
                  <c:v>16967.1328125</c:v>
                </c:pt>
                <c:pt idx="172">
                  <c:v>17088.66015625</c:v>
                </c:pt>
                <c:pt idx="173">
                  <c:v>16974.826171875</c:v>
                </c:pt>
                <c:pt idx="174">
                  <c:v>17089.50390625</c:v>
                </c:pt>
                <c:pt idx="175">
                  <c:v>16848.126953125</c:v>
                </c:pt>
                <c:pt idx="176">
                  <c:v>17233.474609375</c:v>
                </c:pt>
                <c:pt idx="177">
                  <c:v>17133.15234375</c:v>
                </c:pt>
                <c:pt idx="178">
                  <c:v>17206.4375</c:v>
                </c:pt>
                <c:pt idx="179">
                  <c:v>17781.318359375</c:v>
                </c:pt>
                <c:pt idx="180">
                  <c:v>17815.650390625</c:v>
                </c:pt>
                <c:pt idx="181">
                  <c:v>17364.865234375</c:v>
                </c:pt>
                <c:pt idx="182">
                  <c:v>16647.484375</c:v>
                </c:pt>
                <c:pt idx="183">
                  <c:v>16439.6796875</c:v>
                </c:pt>
                <c:pt idx="184">
                  <c:v>16906.3046875</c:v>
                </c:pt>
                <c:pt idx="185">
                  <c:v>16817.53515625</c:v>
                </c:pt>
                <c:pt idx="186">
                  <c:v>16830.341796875</c:v>
                </c:pt>
                <c:pt idx="187">
                  <c:v>16796.953125</c:v>
                </c:pt>
                <c:pt idx="188">
                  <c:v>16717.173828125</c:v>
                </c:pt>
                <c:pt idx="189">
                  <c:v>16552.572265625</c:v>
                </c:pt>
                <c:pt idx="190">
                  <c:v>16642.341796875</c:v>
                </c:pt>
                <c:pt idx="191">
                  <c:v>16602.5859375</c:v>
                </c:pt>
                <c:pt idx="192">
                  <c:v>16679.857421875</c:v>
                </c:pt>
                <c:pt idx="193">
                  <c:v>16863.23828125</c:v>
                </c:pt>
                <c:pt idx="194">
                  <c:v>16836.736328125</c:v>
                </c:pt>
                <c:pt idx="195">
                  <c:v>16951.96875</c:v>
                </c:pt>
                <c:pt idx="196">
                  <c:v>17196.5546875</c:v>
                </c:pt>
                <c:pt idx="197">
                  <c:v>17446.29296875</c:v>
                </c:pt>
                <c:pt idx="198">
                  <c:v>17934.896484375</c:v>
                </c:pt>
                <c:pt idx="199">
                  <c:v>18869.587890625</c:v>
                </c:pt>
                <c:pt idx="200">
                  <c:v>19909.57421875</c:v>
                </c:pt>
                <c:pt idx="201">
                  <c:v>21169.6328125</c:v>
                </c:pt>
                <c:pt idx="202">
                  <c:v>21161.51953125</c:v>
                </c:pt>
                <c:pt idx="203">
                  <c:v>20688.78125</c:v>
                </c:pt>
                <c:pt idx="204">
                  <c:v>21086.79296875</c:v>
                </c:pt>
                <c:pt idx="205">
                  <c:v>22676.552734375</c:v>
                </c:pt>
                <c:pt idx="206">
                  <c:v>22934.431640625</c:v>
                </c:pt>
                <c:pt idx="207">
                  <c:v>22636.46875</c:v>
                </c:pt>
                <c:pt idx="208">
                  <c:v>23117.859375</c:v>
                </c:pt>
                <c:pt idx="209">
                  <c:v>23032.77734375</c:v>
                </c:pt>
                <c:pt idx="210">
                  <c:v>23078.728515625</c:v>
                </c:pt>
                <c:pt idx="211">
                  <c:v>22840.138671875</c:v>
                </c:pt>
                <c:pt idx="212">
                  <c:v>23139.283203125</c:v>
                </c:pt>
                <c:pt idx="213">
                  <c:v>23723.76953125</c:v>
                </c:pt>
                <c:pt idx="214">
                  <c:v>23471.87109375</c:v>
                </c:pt>
                <c:pt idx="215">
                  <c:v>23449.322265625</c:v>
                </c:pt>
                <c:pt idx="216">
                  <c:v>22760.109375</c:v>
                </c:pt>
                <c:pt idx="217">
                  <c:v>23264.291015625</c:v>
                </c:pt>
                <c:pt idx="218">
                  <c:v>22939.3984375</c:v>
                </c:pt>
                <c:pt idx="219">
                  <c:v>21819.0390625</c:v>
                </c:pt>
                <c:pt idx="220">
                  <c:v>21651.18359375</c:v>
                </c:pt>
                <c:pt idx="221">
                  <c:v>21808.1015625</c:v>
                </c:pt>
                <c:pt idx="222">
                  <c:v>22220.8046875</c:v>
                </c:pt>
                <c:pt idx="223">
                  <c:v>24307.841796875</c:v>
                </c:pt>
                <c:pt idx="224">
                  <c:v>23623.474609375</c:v>
                </c:pt>
                <c:pt idx="225">
                  <c:v>24565.6015625</c:v>
                </c:pt>
                <c:pt idx="226">
                  <c:v>24436.353515625</c:v>
                </c:pt>
                <c:pt idx="227">
                  <c:v>24188.84375</c:v>
                </c:pt>
                <c:pt idx="228">
                  <c:v>23947.4921875</c:v>
                </c:pt>
                <c:pt idx="229">
                  <c:v>23198.126953125</c:v>
                </c:pt>
                <c:pt idx="230">
                  <c:v>23522.87109375</c:v>
                </c:pt>
                <c:pt idx="231">
                  <c:v>23147.353515625</c:v>
                </c:pt>
                <c:pt idx="232">
                  <c:v>23646.55078125</c:v>
                </c:pt>
                <c:pt idx="233">
                  <c:v>23475.466796875</c:v>
                </c:pt>
                <c:pt idx="234">
                  <c:v>22362.6796875</c:v>
                </c:pt>
                <c:pt idx="235">
                  <c:v>22429.7578125</c:v>
                </c:pt>
                <c:pt idx="236">
                  <c:v>22219.76953125</c:v>
                </c:pt>
                <c:pt idx="237">
                  <c:v>21718.080078125</c:v>
                </c:pt>
                <c:pt idx="238">
                  <c:v>20363.021484375</c:v>
                </c:pt>
                <c:pt idx="239">
                  <c:v>20187.244140625</c:v>
                </c:pt>
                <c:pt idx="240">
                  <c:v>24197.533203125</c:v>
                </c:pt>
                <c:pt idx="241">
                  <c:v>24746.07421875</c:v>
                </c:pt>
                <c:pt idx="242">
                  <c:v>24375.9609375</c:v>
                </c:pt>
                <c:pt idx="243">
                  <c:v>25052.7890625</c:v>
                </c:pt>
                <c:pt idx="244">
                  <c:v>27423.9296875</c:v>
                </c:pt>
                <c:pt idx="245">
                  <c:v>27767.236328125</c:v>
                </c:pt>
                <c:pt idx="246">
                  <c:v>28175.81640625</c:v>
                </c:pt>
                <c:pt idx="247">
                  <c:v>27307.4375</c:v>
                </c:pt>
                <c:pt idx="248">
                  <c:v>28333.97265625</c:v>
                </c:pt>
                <c:pt idx="249">
                  <c:v>27493.28515625</c:v>
                </c:pt>
                <c:pt idx="250">
                  <c:v>27139.888671875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4-4EF1-9A3C-9284D777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02655"/>
        <c:axId val="1094022271"/>
      </c:lineChart>
      <c:dateAx>
        <c:axId val="906102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22271"/>
        <c:crosses val="autoZero"/>
        <c:auto val="1"/>
        <c:lblOffset val="100"/>
        <c:baseTimeUnit val="days"/>
      </c:dateAx>
      <c:valAx>
        <c:axId val="1094022271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| Tesla | Bitcoin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 (Returns)'!$F$4</c:f>
              <c:strCache>
                <c:ptCount val="1"/>
                <c:pt idx="0">
                  <c:v>Apple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data (Returns)'!$E$5:$E$254</c:f>
              <c:numCache>
                <c:formatCode>m/d/yyyy</c:formatCode>
                <c:ptCount val="250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44676</c:v>
                </c:pt>
                <c:pt idx="16">
                  <c:v>44677</c:v>
                </c:pt>
                <c:pt idx="17">
                  <c:v>44678</c:v>
                </c:pt>
                <c:pt idx="18">
                  <c:v>44679</c:v>
                </c:pt>
                <c:pt idx="19">
                  <c:v>44680</c:v>
                </c:pt>
                <c:pt idx="20">
                  <c:v>44683</c:v>
                </c:pt>
                <c:pt idx="21">
                  <c:v>44684</c:v>
                </c:pt>
                <c:pt idx="22">
                  <c:v>44685</c:v>
                </c:pt>
                <c:pt idx="23">
                  <c:v>44686</c:v>
                </c:pt>
                <c:pt idx="24">
                  <c:v>44687</c:v>
                </c:pt>
                <c:pt idx="25">
                  <c:v>44690</c:v>
                </c:pt>
                <c:pt idx="26">
                  <c:v>44691</c:v>
                </c:pt>
                <c:pt idx="27">
                  <c:v>44692</c:v>
                </c:pt>
                <c:pt idx="28">
                  <c:v>44693</c:v>
                </c:pt>
                <c:pt idx="29">
                  <c:v>44694</c:v>
                </c:pt>
                <c:pt idx="30">
                  <c:v>44697</c:v>
                </c:pt>
                <c:pt idx="31">
                  <c:v>44698</c:v>
                </c:pt>
                <c:pt idx="32">
                  <c:v>44699</c:v>
                </c:pt>
                <c:pt idx="33">
                  <c:v>44700</c:v>
                </c:pt>
                <c:pt idx="34">
                  <c:v>44701</c:v>
                </c:pt>
                <c:pt idx="35">
                  <c:v>44704</c:v>
                </c:pt>
                <c:pt idx="36">
                  <c:v>44705</c:v>
                </c:pt>
                <c:pt idx="37">
                  <c:v>44706</c:v>
                </c:pt>
                <c:pt idx="38">
                  <c:v>44707</c:v>
                </c:pt>
                <c:pt idx="39">
                  <c:v>44708</c:v>
                </c:pt>
                <c:pt idx="40">
                  <c:v>44712</c:v>
                </c:pt>
                <c:pt idx="41">
                  <c:v>44713</c:v>
                </c:pt>
                <c:pt idx="42">
                  <c:v>44714</c:v>
                </c:pt>
                <c:pt idx="43">
                  <c:v>44715</c:v>
                </c:pt>
                <c:pt idx="44">
                  <c:v>44718</c:v>
                </c:pt>
                <c:pt idx="45">
                  <c:v>44719</c:v>
                </c:pt>
                <c:pt idx="46">
                  <c:v>44720</c:v>
                </c:pt>
                <c:pt idx="47">
                  <c:v>44721</c:v>
                </c:pt>
                <c:pt idx="48">
                  <c:v>44722</c:v>
                </c:pt>
                <c:pt idx="49">
                  <c:v>44725</c:v>
                </c:pt>
                <c:pt idx="50">
                  <c:v>44726</c:v>
                </c:pt>
                <c:pt idx="51">
                  <c:v>44727</c:v>
                </c:pt>
                <c:pt idx="52">
                  <c:v>44728</c:v>
                </c:pt>
                <c:pt idx="53">
                  <c:v>44729</c:v>
                </c:pt>
                <c:pt idx="54">
                  <c:v>44733</c:v>
                </c:pt>
                <c:pt idx="55">
                  <c:v>44734</c:v>
                </c:pt>
                <c:pt idx="56">
                  <c:v>44735</c:v>
                </c:pt>
                <c:pt idx="57">
                  <c:v>44736</c:v>
                </c:pt>
                <c:pt idx="58">
                  <c:v>44739</c:v>
                </c:pt>
                <c:pt idx="59">
                  <c:v>44740</c:v>
                </c:pt>
                <c:pt idx="60">
                  <c:v>44741</c:v>
                </c:pt>
                <c:pt idx="61">
                  <c:v>44742</c:v>
                </c:pt>
                <c:pt idx="62">
                  <c:v>44743</c:v>
                </c:pt>
                <c:pt idx="63">
                  <c:v>44747</c:v>
                </c:pt>
                <c:pt idx="64">
                  <c:v>44748</c:v>
                </c:pt>
                <c:pt idx="65">
                  <c:v>44749</c:v>
                </c:pt>
                <c:pt idx="66">
                  <c:v>44750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44760</c:v>
                </c:pt>
                <c:pt idx="73">
                  <c:v>44761</c:v>
                </c:pt>
                <c:pt idx="74">
                  <c:v>44762</c:v>
                </c:pt>
                <c:pt idx="75">
                  <c:v>44763</c:v>
                </c:pt>
                <c:pt idx="76">
                  <c:v>44764</c:v>
                </c:pt>
                <c:pt idx="77">
                  <c:v>44767</c:v>
                </c:pt>
                <c:pt idx="78">
                  <c:v>44768</c:v>
                </c:pt>
                <c:pt idx="79">
                  <c:v>44769</c:v>
                </c:pt>
                <c:pt idx="80">
                  <c:v>44770</c:v>
                </c:pt>
                <c:pt idx="81">
                  <c:v>44771</c:v>
                </c:pt>
                <c:pt idx="82">
                  <c:v>44774</c:v>
                </c:pt>
                <c:pt idx="83">
                  <c:v>44775</c:v>
                </c:pt>
                <c:pt idx="84">
                  <c:v>44776</c:v>
                </c:pt>
                <c:pt idx="85">
                  <c:v>44777</c:v>
                </c:pt>
                <c:pt idx="86">
                  <c:v>44778</c:v>
                </c:pt>
                <c:pt idx="87">
                  <c:v>44781</c:v>
                </c:pt>
                <c:pt idx="88">
                  <c:v>44782</c:v>
                </c:pt>
                <c:pt idx="89">
                  <c:v>44783</c:v>
                </c:pt>
                <c:pt idx="90">
                  <c:v>44784</c:v>
                </c:pt>
                <c:pt idx="91">
                  <c:v>44785</c:v>
                </c:pt>
                <c:pt idx="92">
                  <c:v>44788</c:v>
                </c:pt>
                <c:pt idx="93">
                  <c:v>44789</c:v>
                </c:pt>
                <c:pt idx="94">
                  <c:v>44790</c:v>
                </c:pt>
                <c:pt idx="95">
                  <c:v>44791</c:v>
                </c:pt>
                <c:pt idx="96">
                  <c:v>44792</c:v>
                </c:pt>
                <c:pt idx="97">
                  <c:v>44795</c:v>
                </c:pt>
                <c:pt idx="98">
                  <c:v>44796</c:v>
                </c:pt>
                <c:pt idx="99">
                  <c:v>44797</c:v>
                </c:pt>
                <c:pt idx="100">
                  <c:v>44798</c:v>
                </c:pt>
                <c:pt idx="101">
                  <c:v>44799</c:v>
                </c:pt>
                <c:pt idx="102">
                  <c:v>44802</c:v>
                </c:pt>
                <c:pt idx="103">
                  <c:v>44803</c:v>
                </c:pt>
                <c:pt idx="104">
                  <c:v>44804</c:v>
                </c:pt>
                <c:pt idx="105">
                  <c:v>44805</c:v>
                </c:pt>
                <c:pt idx="106">
                  <c:v>44806</c:v>
                </c:pt>
                <c:pt idx="107">
                  <c:v>44810</c:v>
                </c:pt>
                <c:pt idx="108">
                  <c:v>44811</c:v>
                </c:pt>
                <c:pt idx="109">
                  <c:v>44812</c:v>
                </c:pt>
                <c:pt idx="110">
                  <c:v>44813</c:v>
                </c:pt>
                <c:pt idx="111">
                  <c:v>44816</c:v>
                </c:pt>
                <c:pt idx="112">
                  <c:v>44817</c:v>
                </c:pt>
                <c:pt idx="113">
                  <c:v>44818</c:v>
                </c:pt>
                <c:pt idx="114">
                  <c:v>44819</c:v>
                </c:pt>
                <c:pt idx="115">
                  <c:v>44820</c:v>
                </c:pt>
                <c:pt idx="116">
                  <c:v>44823</c:v>
                </c:pt>
                <c:pt idx="117">
                  <c:v>44824</c:v>
                </c:pt>
                <c:pt idx="118">
                  <c:v>44825</c:v>
                </c:pt>
                <c:pt idx="119">
                  <c:v>44826</c:v>
                </c:pt>
                <c:pt idx="120">
                  <c:v>44827</c:v>
                </c:pt>
                <c:pt idx="121">
                  <c:v>44830</c:v>
                </c:pt>
                <c:pt idx="122">
                  <c:v>44831</c:v>
                </c:pt>
                <c:pt idx="123">
                  <c:v>44832</c:v>
                </c:pt>
                <c:pt idx="124">
                  <c:v>44833</c:v>
                </c:pt>
                <c:pt idx="125">
                  <c:v>44834</c:v>
                </c:pt>
                <c:pt idx="126">
                  <c:v>44837</c:v>
                </c:pt>
                <c:pt idx="127">
                  <c:v>44838</c:v>
                </c:pt>
                <c:pt idx="128">
                  <c:v>44839</c:v>
                </c:pt>
                <c:pt idx="129">
                  <c:v>44840</c:v>
                </c:pt>
                <c:pt idx="130">
                  <c:v>44841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44851</c:v>
                </c:pt>
                <c:pt idx="137">
                  <c:v>44852</c:v>
                </c:pt>
                <c:pt idx="138">
                  <c:v>44853</c:v>
                </c:pt>
                <c:pt idx="139">
                  <c:v>44854</c:v>
                </c:pt>
                <c:pt idx="140">
                  <c:v>44855</c:v>
                </c:pt>
                <c:pt idx="141">
                  <c:v>44858</c:v>
                </c:pt>
                <c:pt idx="142">
                  <c:v>44859</c:v>
                </c:pt>
                <c:pt idx="143">
                  <c:v>44860</c:v>
                </c:pt>
                <c:pt idx="144">
                  <c:v>44861</c:v>
                </c:pt>
                <c:pt idx="145">
                  <c:v>44862</c:v>
                </c:pt>
                <c:pt idx="146">
                  <c:v>44865</c:v>
                </c:pt>
                <c:pt idx="147">
                  <c:v>44866</c:v>
                </c:pt>
                <c:pt idx="148">
                  <c:v>44867</c:v>
                </c:pt>
                <c:pt idx="149">
                  <c:v>44868</c:v>
                </c:pt>
                <c:pt idx="150">
                  <c:v>44869</c:v>
                </c:pt>
                <c:pt idx="151">
                  <c:v>44872</c:v>
                </c:pt>
                <c:pt idx="152">
                  <c:v>44873</c:v>
                </c:pt>
                <c:pt idx="153">
                  <c:v>44874</c:v>
                </c:pt>
                <c:pt idx="154">
                  <c:v>44875</c:v>
                </c:pt>
                <c:pt idx="155">
                  <c:v>44876</c:v>
                </c:pt>
                <c:pt idx="156">
                  <c:v>44879</c:v>
                </c:pt>
                <c:pt idx="157">
                  <c:v>44880</c:v>
                </c:pt>
                <c:pt idx="158">
                  <c:v>44881</c:v>
                </c:pt>
                <c:pt idx="159">
                  <c:v>44882</c:v>
                </c:pt>
                <c:pt idx="160">
                  <c:v>44883</c:v>
                </c:pt>
                <c:pt idx="161">
                  <c:v>44886</c:v>
                </c:pt>
                <c:pt idx="162">
                  <c:v>44887</c:v>
                </c:pt>
                <c:pt idx="163">
                  <c:v>44888</c:v>
                </c:pt>
                <c:pt idx="164">
                  <c:v>44890</c:v>
                </c:pt>
                <c:pt idx="165">
                  <c:v>44893</c:v>
                </c:pt>
                <c:pt idx="166">
                  <c:v>44894</c:v>
                </c:pt>
                <c:pt idx="167">
                  <c:v>44895</c:v>
                </c:pt>
                <c:pt idx="168">
                  <c:v>44896</c:v>
                </c:pt>
                <c:pt idx="169">
                  <c:v>44897</c:v>
                </c:pt>
                <c:pt idx="170">
                  <c:v>44900</c:v>
                </c:pt>
                <c:pt idx="171">
                  <c:v>44901</c:v>
                </c:pt>
                <c:pt idx="172">
                  <c:v>44902</c:v>
                </c:pt>
                <c:pt idx="173">
                  <c:v>44903</c:v>
                </c:pt>
                <c:pt idx="174">
                  <c:v>44904</c:v>
                </c:pt>
                <c:pt idx="175">
                  <c:v>44907</c:v>
                </c:pt>
                <c:pt idx="176">
                  <c:v>44908</c:v>
                </c:pt>
                <c:pt idx="177">
                  <c:v>44909</c:v>
                </c:pt>
                <c:pt idx="178">
                  <c:v>44910</c:v>
                </c:pt>
                <c:pt idx="179">
                  <c:v>44911</c:v>
                </c:pt>
                <c:pt idx="180">
                  <c:v>44914</c:v>
                </c:pt>
                <c:pt idx="181">
                  <c:v>44915</c:v>
                </c:pt>
                <c:pt idx="182">
                  <c:v>44916</c:v>
                </c:pt>
                <c:pt idx="183">
                  <c:v>44917</c:v>
                </c:pt>
                <c:pt idx="184">
                  <c:v>44918</c:v>
                </c:pt>
                <c:pt idx="185">
                  <c:v>44922</c:v>
                </c:pt>
                <c:pt idx="186">
                  <c:v>44923</c:v>
                </c:pt>
                <c:pt idx="187">
                  <c:v>44924</c:v>
                </c:pt>
                <c:pt idx="188">
                  <c:v>44925</c:v>
                </c:pt>
                <c:pt idx="189">
                  <c:v>44929</c:v>
                </c:pt>
                <c:pt idx="190">
                  <c:v>44930</c:v>
                </c:pt>
                <c:pt idx="191">
                  <c:v>44931</c:v>
                </c:pt>
                <c:pt idx="192">
                  <c:v>44932</c:v>
                </c:pt>
                <c:pt idx="193">
                  <c:v>44935</c:v>
                </c:pt>
                <c:pt idx="194">
                  <c:v>44936</c:v>
                </c:pt>
                <c:pt idx="195">
                  <c:v>44937</c:v>
                </c:pt>
                <c:pt idx="196">
                  <c:v>44938</c:v>
                </c:pt>
                <c:pt idx="197">
                  <c:v>44939</c:v>
                </c:pt>
                <c:pt idx="198">
                  <c:v>44943</c:v>
                </c:pt>
                <c:pt idx="199">
                  <c:v>44944</c:v>
                </c:pt>
                <c:pt idx="200">
                  <c:v>44945</c:v>
                </c:pt>
                <c:pt idx="201">
                  <c:v>44946</c:v>
                </c:pt>
                <c:pt idx="202">
                  <c:v>44949</c:v>
                </c:pt>
                <c:pt idx="203">
                  <c:v>44950</c:v>
                </c:pt>
                <c:pt idx="204">
                  <c:v>44951</c:v>
                </c:pt>
                <c:pt idx="205">
                  <c:v>44952</c:v>
                </c:pt>
                <c:pt idx="206">
                  <c:v>44953</c:v>
                </c:pt>
                <c:pt idx="207">
                  <c:v>44956</c:v>
                </c:pt>
                <c:pt idx="208">
                  <c:v>44957</c:v>
                </c:pt>
                <c:pt idx="209">
                  <c:v>44958</c:v>
                </c:pt>
                <c:pt idx="210">
                  <c:v>44959</c:v>
                </c:pt>
                <c:pt idx="211">
                  <c:v>44960</c:v>
                </c:pt>
                <c:pt idx="212">
                  <c:v>44963</c:v>
                </c:pt>
                <c:pt idx="213">
                  <c:v>44964</c:v>
                </c:pt>
                <c:pt idx="214">
                  <c:v>44965</c:v>
                </c:pt>
                <c:pt idx="215">
                  <c:v>44966</c:v>
                </c:pt>
                <c:pt idx="216">
                  <c:v>44967</c:v>
                </c:pt>
                <c:pt idx="217">
                  <c:v>44970</c:v>
                </c:pt>
                <c:pt idx="218">
                  <c:v>44971</c:v>
                </c:pt>
                <c:pt idx="219">
                  <c:v>44972</c:v>
                </c:pt>
                <c:pt idx="220">
                  <c:v>44973</c:v>
                </c:pt>
                <c:pt idx="221">
                  <c:v>44974</c:v>
                </c:pt>
                <c:pt idx="222">
                  <c:v>44978</c:v>
                </c:pt>
                <c:pt idx="223">
                  <c:v>44979</c:v>
                </c:pt>
                <c:pt idx="224">
                  <c:v>44980</c:v>
                </c:pt>
                <c:pt idx="225">
                  <c:v>44981</c:v>
                </c:pt>
                <c:pt idx="226">
                  <c:v>44984</c:v>
                </c:pt>
                <c:pt idx="227">
                  <c:v>44985</c:v>
                </c:pt>
                <c:pt idx="228">
                  <c:v>44986</c:v>
                </c:pt>
                <c:pt idx="229">
                  <c:v>44987</c:v>
                </c:pt>
                <c:pt idx="230">
                  <c:v>44988</c:v>
                </c:pt>
                <c:pt idx="231">
                  <c:v>44991</c:v>
                </c:pt>
                <c:pt idx="232">
                  <c:v>44992</c:v>
                </c:pt>
                <c:pt idx="233">
                  <c:v>44993</c:v>
                </c:pt>
                <c:pt idx="234">
                  <c:v>44994</c:v>
                </c:pt>
                <c:pt idx="235">
                  <c:v>44995</c:v>
                </c:pt>
                <c:pt idx="236">
                  <c:v>44998</c:v>
                </c:pt>
                <c:pt idx="237">
                  <c:v>44999</c:v>
                </c:pt>
                <c:pt idx="238">
                  <c:v>45000</c:v>
                </c:pt>
                <c:pt idx="239">
                  <c:v>45001</c:v>
                </c:pt>
                <c:pt idx="240">
                  <c:v>45002</c:v>
                </c:pt>
                <c:pt idx="241">
                  <c:v>45005</c:v>
                </c:pt>
                <c:pt idx="242">
                  <c:v>45006</c:v>
                </c:pt>
                <c:pt idx="243">
                  <c:v>45007</c:v>
                </c:pt>
                <c:pt idx="244">
                  <c:v>45008</c:v>
                </c:pt>
                <c:pt idx="245">
                  <c:v>45009</c:v>
                </c:pt>
                <c:pt idx="246">
                  <c:v>45012</c:v>
                </c:pt>
                <c:pt idx="247">
                  <c:v>45013</c:v>
                </c:pt>
                <c:pt idx="248">
                  <c:v>45014</c:v>
                </c:pt>
                <c:pt idx="249">
                  <c:v>45015</c:v>
                </c:pt>
              </c:numCache>
            </c:numRef>
          </c:cat>
          <c:val>
            <c:numRef>
              <c:f>'Financial data (Returns)'!$F$5:$F$254</c:f>
              <c:numCache>
                <c:formatCode>0.000</c:formatCode>
                <c:ptCount val="250"/>
                <c:pt idx="0">
                  <c:v>-1.7181657764935099E-3</c:v>
                </c:pt>
                <c:pt idx="1">
                  <c:v>2.3693512415372469E-2</c:v>
                </c:pt>
                <c:pt idx="2">
                  <c:v>-1.8941947796728382E-2</c:v>
                </c:pt>
                <c:pt idx="3">
                  <c:v>-1.8450929715244219E-2</c:v>
                </c:pt>
                <c:pt idx="4">
                  <c:v>1.8040344868709987E-3</c:v>
                </c:pt>
                <c:pt idx="5">
                  <c:v>-1.1908836522749548E-2</c:v>
                </c:pt>
                <c:pt idx="6">
                  <c:v>-2.5515846308704068E-2</c:v>
                </c:pt>
                <c:pt idx="7">
                  <c:v>1.1523372849183419E-2</c:v>
                </c:pt>
                <c:pt idx="8">
                  <c:v>1.6342559876264588E-2</c:v>
                </c:pt>
                <c:pt idx="9">
                  <c:v>-2.9988217215834865E-2</c:v>
                </c:pt>
                <c:pt idx="10">
                  <c:v>-1.3309841044425964E-3</c:v>
                </c:pt>
                <c:pt idx="11">
                  <c:v>1.4115182058031611E-2</c:v>
                </c:pt>
                <c:pt idx="12">
                  <c:v>-1.0156200064382528E-3</c:v>
                </c:pt>
                <c:pt idx="13">
                  <c:v>-4.8435805483495126E-3</c:v>
                </c:pt>
                <c:pt idx="14">
                  <c:v>-2.7821117017791521E-2</c:v>
                </c:pt>
                <c:pt idx="15">
                  <c:v>6.737212011585416E-3</c:v>
                </c:pt>
                <c:pt idx="16">
                  <c:v>-3.7328122262372782E-2</c:v>
                </c:pt>
                <c:pt idx="17">
                  <c:v>-1.466785703898618E-3</c:v>
                </c:pt>
                <c:pt idx="18">
                  <c:v>4.5155354999302802E-2</c:v>
                </c:pt>
                <c:pt idx="19">
                  <c:v>-3.6604749254130833E-2</c:v>
                </c:pt>
                <c:pt idx="20">
                  <c:v>1.966495091307776E-3</c:v>
                </c:pt>
                <c:pt idx="21">
                  <c:v>9.6225024259594429E-3</c:v>
                </c:pt>
                <c:pt idx="22">
                  <c:v>4.1008406402775983E-2</c:v>
                </c:pt>
                <c:pt idx="23">
                  <c:v>-5.5716097257327284E-2</c:v>
                </c:pt>
                <c:pt idx="24">
                  <c:v>4.727181179168931E-3</c:v>
                </c:pt>
                <c:pt idx="25">
                  <c:v>-3.3189246675496713E-2</c:v>
                </c:pt>
                <c:pt idx="26">
                  <c:v>1.6112070680969922E-2</c:v>
                </c:pt>
                <c:pt idx="27">
                  <c:v>-5.1841284313106029E-2</c:v>
                </c:pt>
                <c:pt idx="28">
                  <c:v>-2.6894177354208338E-2</c:v>
                </c:pt>
                <c:pt idx="29">
                  <c:v>3.1916296011636959E-2</c:v>
                </c:pt>
                <c:pt idx="30">
                  <c:v>-1.0672260063788073E-2</c:v>
                </c:pt>
                <c:pt idx="31">
                  <c:v>2.542253455856169E-2</c:v>
                </c:pt>
                <c:pt idx="32">
                  <c:v>-5.6419150193842763E-2</c:v>
                </c:pt>
                <c:pt idx="33">
                  <c:v>-2.4641413244754971E-2</c:v>
                </c:pt>
                <c:pt idx="34">
                  <c:v>1.7472598064657262E-3</c:v>
                </c:pt>
                <c:pt idx="35">
                  <c:v>4.0119331923050783E-2</c:v>
                </c:pt>
                <c:pt idx="36">
                  <c:v>-1.921598374993131E-2</c:v>
                </c:pt>
                <c:pt idx="37">
                  <c:v>1.1399328140740774E-3</c:v>
                </c:pt>
                <c:pt idx="38">
                  <c:v>2.3199548647677232E-2</c:v>
                </c:pt>
                <c:pt idx="39">
                  <c:v>4.0756665047234415E-2</c:v>
                </c:pt>
                <c:pt idx="40">
                  <c:v>-5.3461967121768567E-3</c:v>
                </c:pt>
                <c:pt idx="41">
                  <c:v>-8.7343934895207681E-4</c:v>
                </c:pt>
                <c:pt idx="42">
                  <c:v>1.6811372451153831E-2</c:v>
                </c:pt>
                <c:pt idx="43">
                  <c:v>-3.8555718417847724E-2</c:v>
                </c:pt>
                <c:pt idx="44">
                  <c:v>5.2276582979867486E-3</c:v>
                </c:pt>
                <c:pt idx="45">
                  <c:v>1.7585839779732101E-2</c:v>
                </c:pt>
                <c:pt idx="46">
                  <c:v>-5.043288041974495E-3</c:v>
                </c:pt>
                <c:pt idx="47">
                  <c:v>-3.5955726205968708E-2</c:v>
                </c:pt>
                <c:pt idx="48">
                  <c:v>-3.8628670172867197E-2</c:v>
                </c:pt>
                <c:pt idx="49">
                  <c:v>-3.8284862313330059E-2</c:v>
                </c:pt>
                <c:pt idx="50">
                  <c:v>6.6727735056634286E-3</c:v>
                </c:pt>
                <c:pt idx="51">
                  <c:v>2.0111355915652218E-2</c:v>
                </c:pt>
                <c:pt idx="52">
                  <c:v>-3.9651456809573181E-2</c:v>
                </c:pt>
                <c:pt idx="53">
                  <c:v>1.1533180109177225E-2</c:v>
                </c:pt>
                <c:pt idx="54">
                  <c:v>3.2760728604977932E-2</c:v>
                </c:pt>
                <c:pt idx="55">
                  <c:v>-3.8271547135993612E-3</c:v>
                </c:pt>
                <c:pt idx="56">
                  <c:v>2.1573658962408374E-2</c:v>
                </c:pt>
                <c:pt idx="57">
                  <c:v>2.4517273972345054E-2</c:v>
                </c:pt>
                <c:pt idx="58">
                  <c:v>0</c:v>
                </c:pt>
                <c:pt idx="59">
                  <c:v>-2.9789575012167783E-2</c:v>
                </c:pt>
                <c:pt idx="60">
                  <c:v>1.3023817925749673E-2</c:v>
                </c:pt>
                <c:pt idx="61">
                  <c:v>-1.8027709463058022E-2</c:v>
                </c:pt>
                <c:pt idx="62">
                  <c:v>1.6164311284269241E-2</c:v>
                </c:pt>
                <c:pt idx="63">
                  <c:v>1.8930444348090734E-2</c:v>
                </c:pt>
                <c:pt idx="64">
                  <c:v>9.6072924593955094E-3</c:v>
                </c:pt>
                <c:pt idx="65">
                  <c:v>2.3999411391650925E-2</c:v>
                </c:pt>
                <c:pt idx="66">
                  <c:v>4.714662030173471E-3</c:v>
                </c:pt>
                <c:pt idx="67">
                  <c:v>-1.4757940687386222E-2</c:v>
                </c:pt>
                <c:pt idx="68">
                  <c:v>6.833847958147371E-3</c:v>
                </c:pt>
                <c:pt idx="69">
                  <c:v>-2.5367075389921465E-3</c:v>
                </c:pt>
                <c:pt idx="70">
                  <c:v>2.0482447905700002E-2</c:v>
                </c:pt>
                <c:pt idx="71">
                  <c:v>1.1450117657356129E-2</c:v>
                </c:pt>
                <c:pt idx="72">
                  <c:v>-2.0643168510063925E-2</c:v>
                </c:pt>
                <c:pt idx="73">
                  <c:v>2.6721987705147398E-2</c:v>
                </c:pt>
                <c:pt idx="74">
                  <c:v>1.35098631045566E-2</c:v>
                </c:pt>
                <c:pt idx="75">
                  <c:v>1.509422283067148E-2</c:v>
                </c:pt>
                <c:pt idx="76">
                  <c:v>-8.1108402564058386E-3</c:v>
                </c:pt>
                <c:pt idx="77">
                  <c:v>-7.3982442972546089E-3</c:v>
                </c:pt>
                <c:pt idx="78">
                  <c:v>-8.8264048510626938E-3</c:v>
                </c:pt>
                <c:pt idx="79">
                  <c:v>3.423477076970443E-2</c:v>
                </c:pt>
                <c:pt idx="80">
                  <c:v>3.5716782234043285E-3</c:v>
                </c:pt>
                <c:pt idx="81">
                  <c:v>3.2793190257668317E-2</c:v>
                </c:pt>
                <c:pt idx="82">
                  <c:v>-6.153551860925561E-3</c:v>
                </c:pt>
                <c:pt idx="83">
                  <c:v>-9.2873838649928236E-3</c:v>
                </c:pt>
                <c:pt idx="84">
                  <c:v>3.8247797499053181E-2</c:v>
                </c:pt>
                <c:pt idx="85">
                  <c:v>-1.9263061711288297E-3</c:v>
                </c:pt>
                <c:pt idx="86">
                  <c:v>-1.3890219103989158E-3</c:v>
                </c:pt>
                <c:pt idx="87">
                  <c:v>-2.9029973229813175E-3</c:v>
                </c:pt>
                <c:pt idx="88">
                  <c:v>3.0332625510053431E-4</c:v>
                </c:pt>
                <c:pt idx="89">
                  <c:v>2.6194540706350636E-2</c:v>
                </c:pt>
                <c:pt idx="90">
                  <c:v>-4.4315951861393374E-3</c:v>
                </c:pt>
                <c:pt idx="91">
                  <c:v>2.1425596716585105E-2</c:v>
                </c:pt>
                <c:pt idx="92">
                  <c:v>6.3335076952089316E-3</c:v>
                </c:pt>
                <c:pt idx="93">
                  <c:v>-9.2380238901600934E-4</c:v>
                </c:pt>
                <c:pt idx="94">
                  <c:v>8.7845914631507586E-3</c:v>
                </c:pt>
                <c:pt idx="95">
                  <c:v>-2.2916868734174783E-3</c:v>
                </c:pt>
                <c:pt idx="96">
                  <c:v>-1.5101932683835926E-2</c:v>
                </c:pt>
                <c:pt idx="97">
                  <c:v>-2.3029341339277424E-2</c:v>
                </c:pt>
                <c:pt idx="98">
                  <c:v>-2.0290553565237425E-3</c:v>
                </c:pt>
                <c:pt idx="99">
                  <c:v>1.7939992058405836E-3</c:v>
                </c:pt>
                <c:pt idx="100">
                  <c:v>1.4922672907203401E-2</c:v>
                </c:pt>
                <c:pt idx="101">
                  <c:v>-3.7699168646680305E-2</c:v>
                </c:pt>
                <c:pt idx="102">
                  <c:v>-1.3690342206632651E-2</c:v>
                </c:pt>
                <c:pt idx="103">
                  <c:v>-1.5305446376681967E-2</c:v>
                </c:pt>
                <c:pt idx="104">
                  <c:v>-1.0634965343212345E-2</c:v>
                </c:pt>
                <c:pt idx="105">
                  <c:v>4.7068278066075536E-3</c:v>
                </c:pt>
                <c:pt idx="106">
                  <c:v>-1.3611079266376142E-2</c:v>
                </c:pt>
                <c:pt idx="107">
                  <c:v>-8.2150865453298246E-3</c:v>
                </c:pt>
                <c:pt idx="108">
                  <c:v>9.2539018709407311E-3</c:v>
                </c:pt>
                <c:pt idx="109">
                  <c:v>-9.6178912092397331E-3</c:v>
                </c:pt>
                <c:pt idx="110">
                  <c:v>1.8839762470117764E-2</c:v>
                </c:pt>
                <c:pt idx="111">
                  <c:v>3.8507977580737061E-2</c:v>
                </c:pt>
                <c:pt idx="112">
                  <c:v>-5.8679574006817128E-2</c:v>
                </c:pt>
                <c:pt idx="113">
                  <c:v>9.5554076729828085E-3</c:v>
                </c:pt>
                <c:pt idx="114">
                  <c:v>-1.8929833566725066E-2</c:v>
                </c:pt>
                <c:pt idx="115">
                  <c:v>-1.0960133052242881E-2</c:v>
                </c:pt>
                <c:pt idx="116">
                  <c:v>2.508286534087812E-2</c:v>
                </c:pt>
                <c:pt idx="117">
                  <c:v>1.5665450434831724E-2</c:v>
                </c:pt>
                <c:pt idx="118">
                  <c:v>-2.0267672359161423E-2</c:v>
                </c:pt>
                <c:pt idx="119">
                  <c:v>-6.3751116914241117E-3</c:v>
                </c:pt>
                <c:pt idx="120">
                  <c:v>-1.512383499276976E-2</c:v>
                </c:pt>
                <c:pt idx="121">
                  <c:v>2.2602459752452844E-3</c:v>
                </c:pt>
                <c:pt idx="122">
                  <c:v>6.5662476352759489E-3</c:v>
                </c:pt>
                <c:pt idx="123">
                  <c:v>-1.2651633248889202E-2</c:v>
                </c:pt>
                <c:pt idx="124">
                  <c:v>-4.9119061203705384E-2</c:v>
                </c:pt>
                <c:pt idx="125">
                  <c:v>-3.0039344027696448E-2</c:v>
                </c:pt>
                <c:pt idx="126">
                  <c:v>3.0752667448647523E-2</c:v>
                </c:pt>
                <c:pt idx="127">
                  <c:v>2.5623005707972008E-2</c:v>
                </c:pt>
                <c:pt idx="128">
                  <c:v>2.053354958625657E-3</c:v>
                </c:pt>
                <c:pt idx="129">
                  <c:v>-6.6256948729876567E-3</c:v>
                </c:pt>
                <c:pt idx="130">
                  <c:v>-3.6718694904852724E-2</c:v>
                </c:pt>
                <c:pt idx="131">
                  <c:v>2.3557217409516922E-3</c:v>
                </c:pt>
                <c:pt idx="132">
                  <c:v>-1.0255066895638328E-2</c:v>
                </c:pt>
                <c:pt idx="133">
                  <c:v>-4.6050079488969622E-3</c:v>
                </c:pt>
                <c:pt idx="134">
                  <c:v>3.3612962791659644E-2</c:v>
                </c:pt>
                <c:pt idx="135">
                  <c:v>-3.2240038256277928E-2</c:v>
                </c:pt>
                <c:pt idx="136">
                  <c:v>2.9122737152999199E-2</c:v>
                </c:pt>
                <c:pt idx="137">
                  <c:v>9.409435619816749E-3</c:v>
                </c:pt>
                <c:pt idx="138">
                  <c:v>7.6521213179524814E-4</c:v>
                </c:pt>
                <c:pt idx="139">
                  <c:v>-3.2670621105706644E-3</c:v>
                </c:pt>
                <c:pt idx="140">
                  <c:v>2.7059009909108186E-2</c:v>
                </c:pt>
                <c:pt idx="141">
                  <c:v>1.4802699106615014E-2</c:v>
                </c:pt>
                <c:pt idx="142">
                  <c:v>1.9337663663869367E-2</c:v>
                </c:pt>
                <c:pt idx="143">
                  <c:v>-1.9627161306366436E-2</c:v>
                </c:pt>
                <c:pt idx="144">
                  <c:v>-3.0465336878936017E-2</c:v>
                </c:pt>
                <c:pt idx="145">
                  <c:v>7.5552563604623868E-2</c:v>
                </c:pt>
                <c:pt idx="146">
                  <c:v>-1.5410344264968791E-2</c:v>
                </c:pt>
                <c:pt idx="147">
                  <c:v>-1.7542758051950838E-2</c:v>
                </c:pt>
                <c:pt idx="148">
                  <c:v>-3.7305033388304806E-2</c:v>
                </c:pt>
                <c:pt idx="149">
                  <c:v>-4.2404970236356226E-2</c:v>
                </c:pt>
                <c:pt idx="150">
                  <c:v>-1.9473775983661907E-3</c:v>
                </c:pt>
                <c:pt idx="151">
                  <c:v>3.9022441189111895E-3</c:v>
                </c:pt>
                <c:pt idx="152">
                  <c:v>4.1751825363527421E-3</c:v>
                </c:pt>
                <c:pt idx="153">
                  <c:v>-3.3190061495328674E-2</c:v>
                </c:pt>
                <c:pt idx="154">
                  <c:v>8.8974563658273415E-2</c:v>
                </c:pt>
                <c:pt idx="155">
                  <c:v>1.9268728127011501E-2</c:v>
                </c:pt>
                <c:pt idx="156">
                  <c:v>-9.4856132976456065E-3</c:v>
                </c:pt>
                <c:pt idx="157">
                  <c:v>1.1869383294395113E-2</c:v>
                </c:pt>
                <c:pt idx="158">
                  <c:v>-8.3311010457278543E-3</c:v>
                </c:pt>
                <c:pt idx="159">
                  <c:v>1.2971441219326084E-2</c:v>
                </c:pt>
                <c:pt idx="160">
                  <c:v>3.78178900987582E-3</c:v>
                </c:pt>
                <c:pt idx="161">
                  <c:v>-2.1680280037248877E-2</c:v>
                </c:pt>
                <c:pt idx="162">
                  <c:v>1.4661140018349389E-2</c:v>
                </c:pt>
                <c:pt idx="163">
                  <c:v>5.9264137636075419E-3</c:v>
                </c:pt>
                <c:pt idx="164">
                  <c:v>-1.9593682865220272E-2</c:v>
                </c:pt>
                <c:pt idx="165">
                  <c:v>-2.6264223582578287E-2</c:v>
                </c:pt>
                <c:pt idx="166">
                  <c:v>-2.1148237616844073E-2</c:v>
                </c:pt>
                <c:pt idx="167">
                  <c:v>4.8593830462482362E-2</c:v>
                </c:pt>
                <c:pt idx="168">
                  <c:v>1.8914976961752778E-3</c:v>
                </c:pt>
                <c:pt idx="169">
                  <c:v>-3.3713123759259145E-3</c:v>
                </c:pt>
                <c:pt idx="170">
                  <c:v>-7.9831614783467779E-3</c:v>
                </c:pt>
                <c:pt idx="171">
                  <c:v>-2.536995197653499E-2</c:v>
                </c:pt>
                <c:pt idx="172">
                  <c:v>-1.378488862502214E-2</c:v>
                </c:pt>
                <c:pt idx="173">
                  <c:v>1.2132744444247463E-2</c:v>
                </c:pt>
                <c:pt idx="174">
                  <c:v>-3.4349075222154159E-3</c:v>
                </c:pt>
                <c:pt idx="175">
                  <c:v>1.6389972689827878E-2</c:v>
                </c:pt>
                <c:pt idx="176">
                  <c:v>6.7824370977009555E-3</c:v>
                </c:pt>
                <c:pt idx="177">
                  <c:v>-1.5535790149122342E-2</c:v>
                </c:pt>
                <c:pt idx="178">
                  <c:v>-4.6854356418874317E-2</c:v>
                </c:pt>
                <c:pt idx="179">
                  <c:v>-1.4578775296887808E-2</c:v>
                </c:pt>
                <c:pt idx="180">
                  <c:v>-1.5909572215170049E-2</c:v>
                </c:pt>
                <c:pt idx="181">
                  <c:v>-5.2875998279605142E-4</c:v>
                </c:pt>
                <c:pt idx="182">
                  <c:v>2.3809444052030889E-2</c:v>
                </c:pt>
                <c:pt idx="183">
                  <c:v>-2.3772587195901192E-2</c:v>
                </c:pt>
                <c:pt idx="184">
                  <c:v>-2.7981139572375345E-3</c:v>
                </c:pt>
                <c:pt idx="185">
                  <c:v>-1.3878350373765412E-2</c:v>
                </c:pt>
                <c:pt idx="186">
                  <c:v>-3.0685225808308542E-2</c:v>
                </c:pt>
                <c:pt idx="187">
                  <c:v>2.8324359977767721E-2</c:v>
                </c:pt>
                <c:pt idx="188">
                  <c:v>2.4688804801925178E-3</c:v>
                </c:pt>
                <c:pt idx="189">
                  <c:v>-3.7404769239069546E-2</c:v>
                </c:pt>
                <c:pt idx="190">
                  <c:v>1.0314278622130782E-2</c:v>
                </c:pt>
                <c:pt idx="191">
                  <c:v>-1.0604698830368376E-2</c:v>
                </c:pt>
                <c:pt idx="192">
                  <c:v>3.6794174471156807E-2</c:v>
                </c:pt>
                <c:pt idx="193">
                  <c:v>4.0888601110141585E-3</c:v>
                </c:pt>
                <c:pt idx="194">
                  <c:v>4.4564044860171516E-3</c:v>
                </c:pt>
                <c:pt idx="195">
                  <c:v>2.1112261907825381E-2</c:v>
                </c:pt>
                <c:pt idx="196">
                  <c:v>-5.9930871714128039E-4</c:v>
                </c:pt>
                <c:pt idx="197">
                  <c:v>1.0119098552788692E-2</c:v>
                </c:pt>
                <c:pt idx="198">
                  <c:v>8.7563549204731517E-3</c:v>
                </c:pt>
                <c:pt idx="199">
                  <c:v>-5.3699773657875129E-3</c:v>
                </c:pt>
                <c:pt idx="200">
                  <c:v>4.4373545229719601E-4</c:v>
                </c:pt>
                <c:pt idx="201">
                  <c:v>1.9220723173592372E-2</c:v>
                </c:pt>
                <c:pt idx="202">
                  <c:v>2.3500519249590422E-2</c:v>
                </c:pt>
                <c:pt idx="203">
                  <c:v>1.0063044155597918E-2</c:v>
                </c:pt>
                <c:pt idx="204">
                  <c:v>-4.7007453729675033E-3</c:v>
                </c:pt>
                <c:pt idx="205">
                  <c:v>1.4803349519607779E-2</c:v>
                </c:pt>
                <c:pt idx="206">
                  <c:v>1.3684239579287974E-2</c:v>
                </c:pt>
                <c:pt idx="207">
                  <c:v>-2.0078043055002083E-2</c:v>
                </c:pt>
                <c:pt idx="208">
                  <c:v>9.0209194664980594E-3</c:v>
                </c:pt>
                <c:pt idx="209">
                  <c:v>7.9007406765707021E-3</c:v>
                </c:pt>
                <c:pt idx="210">
                  <c:v>3.7062661498029996E-2</c:v>
                </c:pt>
                <c:pt idx="211">
                  <c:v>2.4399862520000183E-2</c:v>
                </c:pt>
                <c:pt idx="212">
                  <c:v>-1.7928805457161346E-2</c:v>
                </c:pt>
                <c:pt idx="213">
                  <c:v>1.9244672319954002E-2</c:v>
                </c:pt>
                <c:pt idx="214">
                  <c:v>-1.7652712913862764E-2</c:v>
                </c:pt>
                <c:pt idx="215">
                  <c:v>-6.9115428539682118E-3</c:v>
                </c:pt>
                <c:pt idx="216">
                  <c:v>2.4561545319045884E-3</c:v>
                </c:pt>
                <c:pt idx="217">
                  <c:v>1.8806779021182309E-2</c:v>
                </c:pt>
                <c:pt idx="218">
                  <c:v>-4.2249537178156828E-3</c:v>
                </c:pt>
                <c:pt idx="219">
                  <c:v>1.3903426404973301E-2</c:v>
                </c:pt>
                <c:pt idx="220">
                  <c:v>-1.0429376798366476E-2</c:v>
                </c:pt>
                <c:pt idx="221">
                  <c:v>-7.5467023059166277E-3</c:v>
                </c:pt>
                <c:pt idx="222">
                  <c:v>-2.6679824600443405E-2</c:v>
                </c:pt>
                <c:pt idx="223">
                  <c:v>2.8960664530127346E-3</c:v>
                </c:pt>
                <c:pt idx="224">
                  <c:v>3.2905125399555731E-3</c:v>
                </c:pt>
                <c:pt idx="225">
                  <c:v>-1.8005269695531918E-2</c:v>
                </c:pt>
                <c:pt idx="226">
                  <c:v>8.2475045989050672E-3</c:v>
                </c:pt>
                <c:pt idx="227">
                  <c:v>-3.4477725334576491E-3</c:v>
                </c:pt>
                <c:pt idx="228">
                  <c:v>-1.4246021649450583E-2</c:v>
                </c:pt>
                <c:pt idx="229">
                  <c:v>4.1291453691894488E-3</c:v>
                </c:pt>
                <c:pt idx="230">
                  <c:v>3.5090089703812312E-2</c:v>
                </c:pt>
                <c:pt idx="231">
                  <c:v>1.8539383396604058E-2</c:v>
                </c:pt>
                <c:pt idx="232">
                  <c:v>-1.4496494188358199E-2</c:v>
                </c:pt>
                <c:pt idx="233">
                  <c:v>8.3772359006688904E-3</c:v>
                </c:pt>
                <c:pt idx="234">
                  <c:v>-1.4914625839748268E-2</c:v>
                </c:pt>
                <c:pt idx="235">
                  <c:v>-1.3878719627567551E-2</c:v>
                </c:pt>
                <c:pt idx="236">
                  <c:v>1.3266001486215564E-2</c:v>
                </c:pt>
                <c:pt idx="237">
                  <c:v>1.4089154648689539E-2</c:v>
                </c:pt>
                <c:pt idx="238">
                  <c:v>2.6214638238029673E-3</c:v>
                </c:pt>
                <c:pt idx="239">
                  <c:v>1.8694035607958629E-2</c:v>
                </c:pt>
                <c:pt idx="240">
                  <c:v>-5.4540010922452505E-3</c:v>
                </c:pt>
                <c:pt idx="241">
                  <c:v>1.5483831590219391E-2</c:v>
                </c:pt>
                <c:pt idx="242">
                  <c:v>1.1944122971493863E-2</c:v>
                </c:pt>
                <c:pt idx="243">
                  <c:v>-9.1034465052398424E-3</c:v>
                </c:pt>
                <c:pt idx="244">
                  <c:v>6.9694660835425458E-3</c:v>
                </c:pt>
                <c:pt idx="245">
                  <c:v>8.3055897882776345E-3</c:v>
                </c:pt>
                <c:pt idx="246">
                  <c:v>-1.2293299349166965E-2</c:v>
                </c:pt>
                <c:pt idx="247">
                  <c:v>-3.9803189769445271E-3</c:v>
                </c:pt>
                <c:pt idx="248">
                  <c:v>1.9790742129838917E-2</c:v>
                </c:pt>
                <c:pt idx="249">
                  <c:v>9.8898817916083237E-3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167-9238-46FB05AD4751}"/>
            </c:ext>
          </c:extLst>
        </c:ser>
        <c:ser>
          <c:idx val="1"/>
          <c:order val="1"/>
          <c:tx>
            <c:strRef>
              <c:f>'Financial data (Returns)'!$G$4</c:f>
              <c:strCache>
                <c:ptCount val="1"/>
                <c:pt idx="0">
                  <c:v>Tesla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data (Returns)'!$E$5:$E$254</c:f>
              <c:numCache>
                <c:formatCode>m/d/yyyy</c:formatCode>
                <c:ptCount val="250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44676</c:v>
                </c:pt>
                <c:pt idx="16">
                  <c:v>44677</c:v>
                </c:pt>
                <c:pt idx="17">
                  <c:v>44678</c:v>
                </c:pt>
                <c:pt idx="18">
                  <c:v>44679</c:v>
                </c:pt>
                <c:pt idx="19">
                  <c:v>44680</c:v>
                </c:pt>
                <c:pt idx="20">
                  <c:v>44683</c:v>
                </c:pt>
                <c:pt idx="21">
                  <c:v>44684</c:v>
                </c:pt>
                <c:pt idx="22">
                  <c:v>44685</c:v>
                </c:pt>
                <c:pt idx="23">
                  <c:v>44686</c:v>
                </c:pt>
                <c:pt idx="24">
                  <c:v>44687</c:v>
                </c:pt>
                <c:pt idx="25">
                  <c:v>44690</c:v>
                </c:pt>
                <c:pt idx="26">
                  <c:v>44691</c:v>
                </c:pt>
                <c:pt idx="27">
                  <c:v>44692</c:v>
                </c:pt>
                <c:pt idx="28">
                  <c:v>44693</c:v>
                </c:pt>
                <c:pt idx="29">
                  <c:v>44694</c:v>
                </c:pt>
                <c:pt idx="30">
                  <c:v>44697</c:v>
                </c:pt>
                <c:pt idx="31">
                  <c:v>44698</c:v>
                </c:pt>
                <c:pt idx="32">
                  <c:v>44699</c:v>
                </c:pt>
                <c:pt idx="33">
                  <c:v>44700</c:v>
                </c:pt>
                <c:pt idx="34">
                  <c:v>44701</c:v>
                </c:pt>
                <c:pt idx="35">
                  <c:v>44704</c:v>
                </c:pt>
                <c:pt idx="36">
                  <c:v>44705</c:v>
                </c:pt>
                <c:pt idx="37">
                  <c:v>44706</c:v>
                </c:pt>
                <c:pt idx="38">
                  <c:v>44707</c:v>
                </c:pt>
                <c:pt idx="39">
                  <c:v>44708</c:v>
                </c:pt>
                <c:pt idx="40">
                  <c:v>44712</c:v>
                </c:pt>
                <c:pt idx="41">
                  <c:v>44713</c:v>
                </c:pt>
                <c:pt idx="42">
                  <c:v>44714</c:v>
                </c:pt>
                <c:pt idx="43">
                  <c:v>44715</c:v>
                </c:pt>
                <c:pt idx="44">
                  <c:v>44718</c:v>
                </c:pt>
                <c:pt idx="45">
                  <c:v>44719</c:v>
                </c:pt>
                <c:pt idx="46">
                  <c:v>44720</c:v>
                </c:pt>
                <c:pt idx="47">
                  <c:v>44721</c:v>
                </c:pt>
                <c:pt idx="48">
                  <c:v>44722</c:v>
                </c:pt>
                <c:pt idx="49">
                  <c:v>44725</c:v>
                </c:pt>
                <c:pt idx="50">
                  <c:v>44726</c:v>
                </c:pt>
                <c:pt idx="51">
                  <c:v>44727</c:v>
                </c:pt>
                <c:pt idx="52">
                  <c:v>44728</c:v>
                </c:pt>
                <c:pt idx="53">
                  <c:v>44729</c:v>
                </c:pt>
                <c:pt idx="54">
                  <c:v>44733</c:v>
                </c:pt>
                <c:pt idx="55">
                  <c:v>44734</c:v>
                </c:pt>
                <c:pt idx="56">
                  <c:v>44735</c:v>
                </c:pt>
                <c:pt idx="57">
                  <c:v>44736</c:v>
                </c:pt>
                <c:pt idx="58">
                  <c:v>44739</c:v>
                </c:pt>
                <c:pt idx="59">
                  <c:v>44740</c:v>
                </c:pt>
                <c:pt idx="60">
                  <c:v>44741</c:v>
                </c:pt>
                <c:pt idx="61">
                  <c:v>44742</c:v>
                </c:pt>
                <c:pt idx="62">
                  <c:v>44743</c:v>
                </c:pt>
                <c:pt idx="63">
                  <c:v>44747</c:v>
                </c:pt>
                <c:pt idx="64">
                  <c:v>44748</c:v>
                </c:pt>
                <c:pt idx="65">
                  <c:v>44749</c:v>
                </c:pt>
                <c:pt idx="66">
                  <c:v>44750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44760</c:v>
                </c:pt>
                <c:pt idx="73">
                  <c:v>44761</c:v>
                </c:pt>
                <c:pt idx="74">
                  <c:v>44762</c:v>
                </c:pt>
                <c:pt idx="75">
                  <c:v>44763</c:v>
                </c:pt>
                <c:pt idx="76">
                  <c:v>44764</c:v>
                </c:pt>
                <c:pt idx="77">
                  <c:v>44767</c:v>
                </c:pt>
                <c:pt idx="78">
                  <c:v>44768</c:v>
                </c:pt>
                <c:pt idx="79">
                  <c:v>44769</c:v>
                </c:pt>
                <c:pt idx="80">
                  <c:v>44770</c:v>
                </c:pt>
                <c:pt idx="81">
                  <c:v>44771</c:v>
                </c:pt>
                <c:pt idx="82">
                  <c:v>44774</c:v>
                </c:pt>
                <c:pt idx="83">
                  <c:v>44775</c:v>
                </c:pt>
                <c:pt idx="84">
                  <c:v>44776</c:v>
                </c:pt>
                <c:pt idx="85">
                  <c:v>44777</c:v>
                </c:pt>
                <c:pt idx="86">
                  <c:v>44778</c:v>
                </c:pt>
                <c:pt idx="87">
                  <c:v>44781</c:v>
                </c:pt>
                <c:pt idx="88">
                  <c:v>44782</c:v>
                </c:pt>
                <c:pt idx="89">
                  <c:v>44783</c:v>
                </c:pt>
                <c:pt idx="90">
                  <c:v>44784</c:v>
                </c:pt>
                <c:pt idx="91">
                  <c:v>44785</c:v>
                </c:pt>
                <c:pt idx="92">
                  <c:v>44788</c:v>
                </c:pt>
                <c:pt idx="93">
                  <c:v>44789</c:v>
                </c:pt>
                <c:pt idx="94">
                  <c:v>44790</c:v>
                </c:pt>
                <c:pt idx="95">
                  <c:v>44791</c:v>
                </c:pt>
                <c:pt idx="96">
                  <c:v>44792</c:v>
                </c:pt>
                <c:pt idx="97">
                  <c:v>44795</c:v>
                </c:pt>
                <c:pt idx="98">
                  <c:v>44796</c:v>
                </c:pt>
                <c:pt idx="99">
                  <c:v>44797</c:v>
                </c:pt>
                <c:pt idx="100">
                  <c:v>44798</c:v>
                </c:pt>
                <c:pt idx="101">
                  <c:v>44799</c:v>
                </c:pt>
                <c:pt idx="102">
                  <c:v>44802</c:v>
                </c:pt>
                <c:pt idx="103">
                  <c:v>44803</c:v>
                </c:pt>
                <c:pt idx="104">
                  <c:v>44804</c:v>
                </c:pt>
                <c:pt idx="105">
                  <c:v>44805</c:v>
                </c:pt>
                <c:pt idx="106">
                  <c:v>44806</c:v>
                </c:pt>
                <c:pt idx="107">
                  <c:v>44810</c:v>
                </c:pt>
                <c:pt idx="108">
                  <c:v>44811</c:v>
                </c:pt>
                <c:pt idx="109">
                  <c:v>44812</c:v>
                </c:pt>
                <c:pt idx="110">
                  <c:v>44813</c:v>
                </c:pt>
                <c:pt idx="111">
                  <c:v>44816</c:v>
                </c:pt>
                <c:pt idx="112">
                  <c:v>44817</c:v>
                </c:pt>
                <c:pt idx="113">
                  <c:v>44818</c:v>
                </c:pt>
                <c:pt idx="114">
                  <c:v>44819</c:v>
                </c:pt>
                <c:pt idx="115">
                  <c:v>44820</c:v>
                </c:pt>
                <c:pt idx="116">
                  <c:v>44823</c:v>
                </c:pt>
                <c:pt idx="117">
                  <c:v>44824</c:v>
                </c:pt>
                <c:pt idx="118">
                  <c:v>44825</c:v>
                </c:pt>
                <c:pt idx="119">
                  <c:v>44826</c:v>
                </c:pt>
                <c:pt idx="120">
                  <c:v>44827</c:v>
                </c:pt>
                <c:pt idx="121">
                  <c:v>44830</c:v>
                </c:pt>
                <c:pt idx="122">
                  <c:v>44831</c:v>
                </c:pt>
                <c:pt idx="123">
                  <c:v>44832</c:v>
                </c:pt>
                <c:pt idx="124">
                  <c:v>44833</c:v>
                </c:pt>
                <c:pt idx="125">
                  <c:v>44834</c:v>
                </c:pt>
                <c:pt idx="126">
                  <c:v>44837</c:v>
                </c:pt>
                <c:pt idx="127">
                  <c:v>44838</c:v>
                </c:pt>
                <c:pt idx="128">
                  <c:v>44839</c:v>
                </c:pt>
                <c:pt idx="129">
                  <c:v>44840</c:v>
                </c:pt>
                <c:pt idx="130">
                  <c:v>44841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44851</c:v>
                </c:pt>
                <c:pt idx="137">
                  <c:v>44852</c:v>
                </c:pt>
                <c:pt idx="138">
                  <c:v>44853</c:v>
                </c:pt>
                <c:pt idx="139">
                  <c:v>44854</c:v>
                </c:pt>
                <c:pt idx="140">
                  <c:v>44855</c:v>
                </c:pt>
                <c:pt idx="141">
                  <c:v>44858</c:v>
                </c:pt>
                <c:pt idx="142">
                  <c:v>44859</c:v>
                </c:pt>
                <c:pt idx="143">
                  <c:v>44860</c:v>
                </c:pt>
                <c:pt idx="144">
                  <c:v>44861</c:v>
                </c:pt>
                <c:pt idx="145">
                  <c:v>44862</c:v>
                </c:pt>
                <c:pt idx="146">
                  <c:v>44865</c:v>
                </c:pt>
                <c:pt idx="147">
                  <c:v>44866</c:v>
                </c:pt>
                <c:pt idx="148">
                  <c:v>44867</c:v>
                </c:pt>
                <c:pt idx="149">
                  <c:v>44868</c:v>
                </c:pt>
                <c:pt idx="150">
                  <c:v>44869</c:v>
                </c:pt>
                <c:pt idx="151">
                  <c:v>44872</c:v>
                </c:pt>
                <c:pt idx="152">
                  <c:v>44873</c:v>
                </c:pt>
                <c:pt idx="153">
                  <c:v>44874</c:v>
                </c:pt>
                <c:pt idx="154">
                  <c:v>44875</c:v>
                </c:pt>
                <c:pt idx="155">
                  <c:v>44876</c:v>
                </c:pt>
                <c:pt idx="156">
                  <c:v>44879</c:v>
                </c:pt>
                <c:pt idx="157">
                  <c:v>44880</c:v>
                </c:pt>
                <c:pt idx="158">
                  <c:v>44881</c:v>
                </c:pt>
                <c:pt idx="159">
                  <c:v>44882</c:v>
                </c:pt>
                <c:pt idx="160">
                  <c:v>44883</c:v>
                </c:pt>
                <c:pt idx="161">
                  <c:v>44886</c:v>
                </c:pt>
                <c:pt idx="162">
                  <c:v>44887</c:v>
                </c:pt>
                <c:pt idx="163">
                  <c:v>44888</c:v>
                </c:pt>
                <c:pt idx="164">
                  <c:v>44890</c:v>
                </c:pt>
                <c:pt idx="165">
                  <c:v>44893</c:v>
                </c:pt>
                <c:pt idx="166">
                  <c:v>44894</c:v>
                </c:pt>
                <c:pt idx="167">
                  <c:v>44895</c:v>
                </c:pt>
                <c:pt idx="168">
                  <c:v>44896</c:v>
                </c:pt>
                <c:pt idx="169">
                  <c:v>44897</c:v>
                </c:pt>
                <c:pt idx="170">
                  <c:v>44900</c:v>
                </c:pt>
                <c:pt idx="171">
                  <c:v>44901</c:v>
                </c:pt>
                <c:pt idx="172">
                  <c:v>44902</c:v>
                </c:pt>
                <c:pt idx="173">
                  <c:v>44903</c:v>
                </c:pt>
                <c:pt idx="174">
                  <c:v>44904</c:v>
                </c:pt>
                <c:pt idx="175">
                  <c:v>44907</c:v>
                </c:pt>
                <c:pt idx="176">
                  <c:v>44908</c:v>
                </c:pt>
                <c:pt idx="177">
                  <c:v>44909</c:v>
                </c:pt>
                <c:pt idx="178">
                  <c:v>44910</c:v>
                </c:pt>
                <c:pt idx="179">
                  <c:v>44911</c:v>
                </c:pt>
                <c:pt idx="180">
                  <c:v>44914</c:v>
                </c:pt>
                <c:pt idx="181">
                  <c:v>44915</c:v>
                </c:pt>
                <c:pt idx="182">
                  <c:v>44916</c:v>
                </c:pt>
                <c:pt idx="183">
                  <c:v>44917</c:v>
                </c:pt>
                <c:pt idx="184">
                  <c:v>44918</c:v>
                </c:pt>
                <c:pt idx="185">
                  <c:v>44922</c:v>
                </c:pt>
                <c:pt idx="186">
                  <c:v>44923</c:v>
                </c:pt>
                <c:pt idx="187">
                  <c:v>44924</c:v>
                </c:pt>
                <c:pt idx="188">
                  <c:v>44925</c:v>
                </c:pt>
                <c:pt idx="189">
                  <c:v>44929</c:v>
                </c:pt>
                <c:pt idx="190">
                  <c:v>44930</c:v>
                </c:pt>
                <c:pt idx="191">
                  <c:v>44931</c:v>
                </c:pt>
                <c:pt idx="192">
                  <c:v>44932</c:v>
                </c:pt>
                <c:pt idx="193">
                  <c:v>44935</c:v>
                </c:pt>
                <c:pt idx="194">
                  <c:v>44936</c:v>
                </c:pt>
                <c:pt idx="195">
                  <c:v>44937</c:v>
                </c:pt>
                <c:pt idx="196">
                  <c:v>44938</c:v>
                </c:pt>
                <c:pt idx="197">
                  <c:v>44939</c:v>
                </c:pt>
                <c:pt idx="198">
                  <c:v>44943</c:v>
                </c:pt>
                <c:pt idx="199">
                  <c:v>44944</c:v>
                </c:pt>
                <c:pt idx="200">
                  <c:v>44945</c:v>
                </c:pt>
                <c:pt idx="201">
                  <c:v>44946</c:v>
                </c:pt>
                <c:pt idx="202">
                  <c:v>44949</c:v>
                </c:pt>
                <c:pt idx="203">
                  <c:v>44950</c:v>
                </c:pt>
                <c:pt idx="204">
                  <c:v>44951</c:v>
                </c:pt>
                <c:pt idx="205">
                  <c:v>44952</c:v>
                </c:pt>
                <c:pt idx="206">
                  <c:v>44953</c:v>
                </c:pt>
                <c:pt idx="207">
                  <c:v>44956</c:v>
                </c:pt>
                <c:pt idx="208">
                  <c:v>44957</c:v>
                </c:pt>
                <c:pt idx="209">
                  <c:v>44958</c:v>
                </c:pt>
                <c:pt idx="210">
                  <c:v>44959</c:v>
                </c:pt>
                <c:pt idx="211">
                  <c:v>44960</c:v>
                </c:pt>
                <c:pt idx="212">
                  <c:v>44963</c:v>
                </c:pt>
                <c:pt idx="213">
                  <c:v>44964</c:v>
                </c:pt>
                <c:pt idx="214">
                  <c:v>44965</c:v>
                </c:pt>
                <c:pt idx="215">
                  <c:v>44966</c:v>
                </c:pt>
                <c:pt idx="216">
                  <c:v>44967</c:v>
                </c:pt>
                <c:pt idx="217">
                  <c:v>44970</c:v>
                </c:pt>
                <c:pt idx="218">
                  <c:v>44971</c:v>
                </c:pt>
                <c:pt idx="219">
                  <c:v>44972</c:v>
                </c:pt>
                <c:pt idx="220">
                  <c:v>44973</c:v>
                </c:pt>
                <c:pt idx="221">
                  <c:v>44974</c:v>
                </c:pt>
                <c:pt idx="222">
                  <c:v>44978</c:v>
                </c:pt>
                <c:pt idx="223">
                  <c:v>44979</c:v>
                </c:pt>
                <c:pt idx="224">
                  <c:v>44980</c:v>
                </c:pt>
                <c:pt idx="225">
                  <c:v>44981</c:v>
                </c:pt>
                <c:pt idx="226">
                  <c:v>44984</c:v>
                </c:pt>
                <c:pt idx="227">
                  <c:v>44985</c:v>
                </c:pt>
                <c:pt idx="228">
                  <c:v>44986</c:v>
                </c:pt>
                <c:pt idx="229">
                  <c:v>44987</c:v>
                </c:pt>
                <c:pt idx="230">
                  <c:v>44988</c:v>
                </c:pt>
                <c:pt idx="231">
                  <c:v>44991</c:v>
                </c:pt>
                <c:pt idx="232">
                  <c:v>44992</c:v>
                </c:pt>
                <c:pt idx="233">
                  <c:v>44993</c:v>
                </c:pt>
                <c:pt idx="234">
                  <c:v>44994</c:v>
                </c:pt>
                <c:pt idx="235">
                  <c:v>44995</c:v>
                </c:pt>
                <c:pt idx="236">
                  <c:v>44998</c:v>
                </c:pt>
                <c:pt idx="237">
                  <c:v>44999</c:v>
                </c:pt>
                <c:pt idx="238">
                  <c:v>45000</c:v>
                </c:pt>
                <c:pt idx="239">
                  <c:v>45001</c:v>
                </c:pt>
                <c:pt idx="240">
                  <c:v>45002</c:v>
                </c:pt>
                <c:pt idx="241">
                  <c:v>45005</c:v>
                </c:pt>
                <c:pt idx="242">
                  <c:v>45006</c:v>
                </c:pt>
                <c:pt idx="243">
                  <c:v>45007</c:v>
                </c:pt>
                <c:pt idx="244">
                  <c:v>45008</c:v>
                </c:pt>
                <c:pt idx="245">
                  <c:v>45009</c:v>
                </c:pt>
                <c:pt idx="246">
                  <c:v>45012</c:v>
                </c:pt>
                <c:pt idx="247">
                  <c:v>45013</c:v>
                </c:pt>
                <c:pt idx="248">
                  <c:v>45014</c:v>
                </c:pt>
                <c:pt idx="249">
                  <c:v>45015</c:v>
                </c:pt>
              </c:numCache>
            </c:numRef>
          </c:cat>
          <c:val>
            <c:numRef>
              <c:f>'Financial data (Returns)'!$G$5:$G$254</c:f>
              <c:numCache>
                <c:formatCode>0.000</c:formatCode>
                <c:ptCount val="250"/>
                <c:pt idx="0">
                  <c:v>6.4865993682708244E-3</c:v>
                </c:pt>
                <c:pt idx="1">
                  <c:v>5.6113412987593987E-2</c:v>
                </c:pt>
                <c:pt idx="2">
                  <c:v>-4.7308971544202473E-2</c:v>
                </c:pt>
                <c:pt idx="3">
                  <c:v>-4.1694894294366666E-2</c:v>
                </c:pt>
                <c:pt idx="4">
                  <c:v>1.0996816105211664E-2</c:v>
                </c:pt>
                <c:pt idx="5">
                  <c:v>-3.0049447965419057E-2</c:v>
                </c:pt>
                <c:pt idx="6">
                  <c:v>-4.8328086073804878E-2</c:v>
                </c:pt>
                <c:pt idx="7">
                  <c:v>1.1291813566499378E-2</c:v>
                </c:pt>
                <c:pt idx="8">
                  <c:v>3.5888356035912485E-2</c:v>
                </c:pt>
                <c:pt idx="9">
                  <c:v>-3.6552318808431489E-2</c:v>
                </c:pt>
                <c:pt idx="10">
                  <c:v>1.9583733431162414E-2</c:v>
                </c:pt>
                <c:pt idx="11">
                  <c:v>2.3758093445249838E-2</c:v>
                </c:pt>
                <c:pt idx="12">
                  <c:v>-4.9555036713701546E-2</c:v>
                </c:pt>
                <c:pt idx="13">
                  <c:v>3.231684066245738E-2</c:v>
                </c:pt>
                <c:pt idx="14">
                  <c:v>-3.6975766723958549E-3</c:v>
                </c:pt>
                <c:pt idx="15">
                  <c:v>-6.9946453878930673E-3</c:v>
                </c:pt>
                <c:pt idx="16">
                  <c:v>-0.12184121881949032</c:v>
                </c:pt>
                <c:pt idx="17">
                  <c:v>5.807678470475113E-3</c:v>
                </c:pt>
                <c:pt idx="18">
                  <c:v>-4.5377028885282026E-3</c:v>
                </c:pt>
                <c:pt idx="19">
                  <c:v>-7.6922202135914211E-3</c:v>
                </c:pt>
                <c:pt idx="20">
                  <c:v>3.6956284714334826E-2</c:v>
                </c:pt>
                <c:pt idx="21">
                  <c:v>6.988279761962363E-3</c:v>
                </c:pt>
                <c:pt idx="22">
                  <c:v>4.7698645764684126E-2</c:v>
                </c:pt>
                <c:pt idx="23">
                  <c:v>-8.3286153175478356E-2</c:v>
                </c:pt>
                <c:pt idx="24">
                  <c:v>-8.7371806981920343E-3</c:v>
                </c:pt>
                <c:pt idx="25">
                  <c:v>-9.0729488072496228E-2</c:v>
                </c:pt>
                <c:pt idx="26">
                  <c:v>1.6427173986373646E-2</c:v>
                </c:pt>
                <c:pt idx="27">
                  <c:v>-8.2545828436462201E-2</c:v>
                </c:pt>
                <c:pt idx="28">
                  <c:v>-8.1743867510473758E-3</c:v>
                </c:pt>
                <c:pt idx="29">
                  <c:v>5.7129093691456564E-2</c:v>
                </c:pt>
                <c:pt idx="30">
                  <c:v>-5.8758561618371515E-2</c:v>
                </c:pt>
                <c:pt idx="31">
                  <c:v>5.1410177789529297E-2</c:v>
                </c:pt>
                <c:pt idx="32">
                  <c:v>-6.8013798124058195E-2</c:v>
                </c:pt>
                <c:pt idx="33">
                  <c:v>-5.4946344765558874E-4</c:v>
                </c:pt>
                <c:pt idx="34">
                  <c:v>-6.4165057161419209E-2</c:v>
                </c:pt>
                <c:pt idx="35">
                  <c:v>1.6568714159861428E-2</c:v>
                </c:pt>
                <c:pt idx="36">
                  <c:v>-6.9254646905077821E-2</c:v>
                </c:pt>
                <c:pt idx="37">
                  <c:v>4.8777379117959305E-2</c:v>
                </c:pt>
                <c:pt idx="38">
                  <c:v>7.4271389368294471E-2</c:v>
                </c:pt>
                <c:pt idx="39">
                  <c:v>7.3333062537426622E-2</c:v>
                </c:pt>
                <c:pt idx="40">
                  <c:v>-1.8035633890569256E-3</c:v>
                </c:pt>
                <c:pt idx="41">
                  <c:v>-2.359349020027442E-2</c:v>
                </c:pt>
                <c:pt idx="42">
                  <c:v>4.6773980038742724E-2</c:v>
                </c:pt>
                <c:pt idx="43">
                  <c:v>-9.2193599885269248E-2</c:v>
                </c:pt>
                <c:pt idx="44">
                  <c:v>1.6047201678357905E-2</c:v>
                </c:pt>
                <c:pt idx="45">
                  <c:v>2.5460558898941369E-3</c:v>
                </c:pt>
                <c:pt idx="46">
                  <c:v>1.2474516432601218E-2</c:v>
                </c:pt>
                <c:pt idx="47">
                  <c:v>-8.9305553084609371E-3</c:v>
                </c:pt>
                <c:pt idx="48">
                  <c:v>-3.1190911234381422E-2</c:v>
                </c:pt>
                <c:pt idx="49">
                  <c:v>-7.1021539907060921E-2</c:v>
                </c:pt>
                <c:pt idx="50">
                  <c:v>2.3887157055640262E-2</c:v>
                </c:pt>
                <c:pt idx="51">
                  <c:v>5.4823670803629522E-2</c:v>
                </c:pt>
                <c:pt idx="52">
                  <c:v>-8.540769912654507E-2</c:v>
                </c:pt>
                <c:pt idx="53">
                  <c:v>1.7174980283867904E-2</c:v>
                </c:pt>
                <c:pt idx="54">
                  <c:v>9.3544348021482412E-2</c:v>
                </c:pt>
                <c:pt idx="55">
                  <c:v>-4.0078058841526588E-3</c:v>
                </c:pt>
                <c:pt idx="56">
                  <c:v>-4.3063108899516417E-3</c:v>
                </c:pt>
                <c:pt idx="57">
                  <c:v>4.5248893450594366E-2</c:v>
                </c:pt>
                <c:pt idx="58">
                  <c:v>-3.2016505127849329E-3</c:v>
                </c:pt>
                <c:pt idx="59">
                  <c:v>-5.0043557824810167E-2</c:v>
                </c:pt>
                <c:pt idx="60">
                  <c:v>-1.7937182380909154E-2</c:v>
                </c:pt>
                <c:pt idx="61">
                  <c:v>-1.7579227799380336E-2</c:v>
                </c:pt>
                <c:pt idx="62">
                  <c:v>1.2429131666980356E-2</c:v>
                </c:pt>
                <c:pt idx="63">
                  <c:v>2.5535704813977125E-2</c:v>
                </c:pt>
                <c:pt idx="64">
                  <c:v>-5.7208020003882819E-3</c:v>
                </c:pt>
                <c:pt idx="65">
                  <c:v>5.5279044880594111E-2</c:v>
                </c:pt>
                <c:pt idx="66">
                  <c:v>2.5435169687599891E-2</c:v>
                </c:pt>
                <c:pt idx="67">
                  <c:v>-6.5480059481467429E-2</c:v>
                </c:pt>
                <c:pt idx="68">
                  <c:v>-5.4336116369905476E-3</c:v>
                </c:pt>
                <c:pt idx="69">
                  <c:v>1.7033448479672576E-2</c:v>
                </c:pt>
                <c:pt idx="70">
                  <c:v>5.371861218916597E-3</c:v>
                </c:pt>
                <c:pt idx="71">
                  <c:v>7.3572315408615514E-3</c:v>
                </c:pt>
                <c:pt idx="72">
                  <c:v>1.9994268102176945E-3</c:v>
                </c:pt>
                <c:pt idx="73">
                  <c:v>2.0716718219313604E-2</c:v>
                </c:pt>
                <c:pt idx="74">
                  <c:v>8.0234644666569519E-3</c:v>
                </c:pt>
                <c:pt idx="75">
                  <c:v>9.780470722853328E-2</c:v>
                </c:pt>
                <c:pt idx="76">
                  <c:v>1.9752262198973526E-3</c:v>
                </c:pt>
                <c:pt idx="77">
                  <c:v>-1.3994935471540787E-2</c:v>
                </c:pt>
                <c:pt idx="78">
                  <c:v>-3.566373121125193E-2</c:v>
                </c:pt>
                <c:pt idx="79">
                  <c:v>6.1655036992219775E-2</c:v>
                </c:pt>
                <c:pt idx="80">
                  <c:v>2.2123522342727842E-2</c:v>
                </c:pt>
                <c:pt idx="81">
                  <c:v>5.784976985791028E-2</c:v>
                </c:pt>
                <c:pt idx="82">
                  <c:v>4.2631152414283945E-4</c:v>
                </c:pt>
                <c:pt idx="83">
                  <c:v>1.113440059820456E-2</c:v>
                </c:pt>
                <c:pt idx="84">
                  <c:v>2.2655687161253647E-2</c:v>
                </c:pt>
                <c:pt idx="85">
                  <c:v>4.0230228534880843E-3</c:v>
                </c:pt>
                <c:pt idx="86">
                  <c:v>-6.6303006823591706E-2</c:v>
                </c:pt>
                <c:pt idx="87">
                  <c:v>7.8194340528810868E-3</c:v>
                </c:pt>
                <c:pt idx="88">
                  <c:v>-2.4412625864386434E-2</c:v>
                </c:pt>
                <c:pt idx="89">
                  <c:v>3.8905817766764529E-2</c:v>
                </c:pt>
                <c:pt idx="90">
                  <c:v>-2.6249292544205379E-2</c:v>
                </c:pt>
                <c:pt idx="91">
                  <c:v>4.675014362841249E-2</c:v>
                </c:pt>
                <c:pt idx="92">
                  <c:v>3.0963598915839673E-2</c:v>
                </c:pt>
                <c:pt idx="93">
                  <c:v>-8.9120757931431781E-3</c:v>
                </c:pt>
                <c:pt idx="94">
                  <c:v>-8.3723335112245272E-3</c:v>
                </c:pt>
                <c:pt idx="95">
                  <c:v>-3.7062197211369342E-3</c:v>
                </c:pt>
                <c:pt idx="96">
                  <c:v>-2.0481852686155926E-2</c:v>
                </c:pt>
                <c:pt idx="97">
                  <c:v>-2.276402240758188E-2</c:v>
                </c:pt>
                <c:pt idx="98">
                  <c:v>2.2558495475729384E-2</c:v>
                </c:pt>
                <c:pt idx="99">
                  <c:v>2.1701258870692472E-3</c:v>
                </c:pt>
                <c:pt idx="100">
                  <c:v>-3.4556844067119511E-3</c:v>
                </c:pt>
                <c:pt idx="101">
                  <c:v>-2.6953121859416593E-2</c:v>
                </c:pt>
                <c:pt idx="102">
                  <c:v>-1.1350581607272266E-2</c:v>
                </c:pt>
                <c:pt idx="103">
                  <c:v>-2.4998226718961191E-2</c:v>
                </c:pt>
                <c:pt idx="104">
                  <c:v>-7.5262036859792304E-3</c:v>
                </c:pt>
                <c:pt idx="105">
                  <c:v>5.6239555637645697E-3</c:v>
                </c:pt>
                <c:pt idx="106">
                  <c:v>-2.5075812221101921E-2</c:v>
                </c:pt>
                <c:pt idx="107">
                  <c:v>1.5580556255470203E-2</c:v>
                </c:pt>
                <c:pt idx="108">
                  <c:v>3.3816771099826684E-2</c:v>
                </c:pt>
                <c:pt idx="109">
                  <c:v>1.959815762904004E-2</c:v>
                </c:pt>
                <c:pt idx="110">
                  <c:v>3.602289482946118E-2</c:v>
                </c:pt>
                <c:pt idx="111">
                  <c:v>1.5816940963026205E-2</c:v>
                </c:pt>
                <c:pt idx="112">
                  <c:v>-4.0371880963205806E-2</c:v>
                </c:pt>
                <c:pt idx="113">
                  <c:v>3.5874372004183704E-2</c:v>
                </c:pt>
                <c:pt idx="114">
                  <c:v>3.7672737306192368E-3</c:v>
                </c:pt>
                <c:pt idx="115">
                  <c:v>-1.3168523341069967E-3</c:v>
                </c:pt>
                <c:pt idx="116">
                  <c:v>1.8856110452000852E-2</c:v>
                </c:pt>
                <c:pt idx="117">
                  <c:v>-1.1000625419254598E-3</c:v>
                </c:pt>
                <c:pt idx="118">
                  <c:v>-2.5685948599636393E-2</c:v>
                </c:pt>
                <c:pt idx="119">
                  <c:v>-4.0591728559117489E-2</c:v>
                </c:pt>
                <c:pt idx="120">
                  <c:v>-4.5947572451886985E-2</c:v>
                </c:pt>
                <c:pt idx="121">
                  <c:v>2.4698479153178496E-3</c:v>
                </c:pt>
                <c:pt idx="122">
                  <c:v>2.5107758525372517E-2</c:v>
                </c:pt>
                <c:pt idx="123">
                  <c:v>1.7212112374232112E-2</c:v>
                </c:pt>
                <c:pt idx="124">
                  <c:v>-6.8100504741934076E-2</c:v>
                </c:pt>
                <c:pt idx="125">
                  <c:v>-1.1036096899372128E-2</c:v>
                </c:pt>
                <c:pt idx="126">
                  <c:v>-8.6145169099023547E-2</c:v>
                </c:pt>
                <c:pt idx="127">
                  <c:v>2.9042940273044715E-2</c:v>
                </c:pt>
                <c:pt idx="128">
                  <c:v>-3.459751763288324E-2</c:v>
                </c:pt>
                <c:pt idx="129">
                  <c:v>-1.1129075632040304E-2</c:v>
                </c:pt>
                <c:pt idx="130">
                  <c:v>-6.3242755006893275E-2</c:v>
                </c:pt>
                <c:pt idx="131">
                  <c:v>-4.9312147191147768E-4</c:v>
                </c:pt>
                <c:pt idx="132">
                  <c:v>-2.8973836200845472E-2</c:v>
                </c:pt>
                <c:pt idx="133">
                  <c:v>3.4180392293949452E-3</c:v>
                </c:pt>
                <c:pt idx="134">
                  <c:v>2.0622332969329537E-2</c:v>
                </c:pt>
                <c:pt idx="135">
                  <c:v>-7.5455509811610311E-2</c:v>
                </c:pt>
                <c:pt idx="136">
                  <c:v>7.0052198768441279E-2</c:v>
                </c:pt>
                <c:pt idx="137">
                  <c:v>3.8294794370536097E-3</c:v>
                </c:pt>
                <c:pt idx="138">
                  <c:v>8.4017931069249562E-3</c:v>
                </c:pt>
                <c:pt idx="139">
                  <c:v>-6.647448636793786E-2</c:v>
                </c:pt>
                <c:pt idx="140">
                  <c:v>3.4542665497280828E-2</c:v>
                </c:pt>
                <c:pt idx="141">
                  <c:v>-1.4875967194029652E-2</c:v>
                </c:pt>
                <c:pt idx="142">
                  <c:v>5.287573097725444E-2</c:v>
                </c:pt>
                <c:pt idx="143">
                  <c:v>9.9811223764904033E-3</c:v>
                </c:pt>
                <c:pt idx="144">
                  <c:v>2.0031915485427374E-3</c:v>
                </c:pt>
                <c:pt idx="145">
                  <c:v>1.5238384603379273E-2</c:v>
                </c:pt>
                <c:pt idx="146">
                  <c:v>-4.2885129004267084E-3</c:v>
                </c:pt>
                <c:pt idx="147">
                  <c:v>1.2306146011611442E-3</c:v>
                </c:pt>
                <c:pt idx="148">
                  <c:v>-5.6360333525957491E-2</c:v>
                </c:pt>
                <c:pt idx="149">
                  <c:v>1.5350350619238199E-3</c:v>
                </c:pt>
                <c:pt idx="150">
                  <c:v>-3.6412597774315963E-2</c:v>
                </c:pt>
                <c:pt idx="151">
                  <c:v>-5.007952633400866E-2</c:v>
                </c:pt>
                <c:pt idx="152">
                  <c:v>-2.9328185130888605E-2</c:v>
                </c:pt>
                <c:pt idx="153">
                  <c:v>-7.1667571851306719E-2</c:v>
                </c:pt>
                <c:pt idx="154">
                  <c:v>7.3934372169428539E-2</c:v>
                </c:pt>
                <c:pt idx="155">
                  <c:v>2.752726492448293E-2</c:v>
                </c:pt>
                <c:pt idx="156">
                  <c:v>-2.5616187381697533E-2</c:v>
                </c:pt>
                <c:pt idx="157">
                  <c:v>1.8172303095891504E-2</c:v>
                </c:pt>
                <c:pt idx="158">
                  <c:v>-3.8576278523995922E-2</c:v>
                </c:pt>
                <c:pt idx="159">
                  <c:v>-2.0062058831236535E-2</c:v>
                </c:pt>
                <c:pt idx="160">
                  <c:v>-1.6269016527425177E-2</c:v>
                </c:pt>
                <c:pt idx="161">
                  <c:v>-6.8372313431902046E-2</c:v>
                </c:pt>
                <c:pt idx="162">
                  <c:v>1.2152311933397771E-2</c:v>
                </c:pt>
                <c:pt idx="163">
                  <c:v>7.821783885404468E-2</c:v>
                </c:pt>
                <c:pt idx="164">
                  <c:v>-1.8558752377438679E-3</c:v>
                </c:pt>
                <c:pt idx="165">
                  <c:v>3.2810652080140904E-4</c:v>
                </c:pt>
                <c:pt idx="166">
                  <c:v>-1.1425739989132697E-2</c:v>
                </c:pt>
                <c:pt idx="167">
                  <c:v>7.6701846910041255E-2</c:v>
                </c:pt>
                <c:pt idx="168">
                  <c:v>0</c:v>
                </c:pt>
                <c:pt idx="169">
                  <c:v>8.2179591482756955E-4</c:v>
                </c:pt>
                <c:pt idx="170">
                  <c:v>-6.3686768055207454E-2</c:v>
                </c:pt>
                <c:pt idx="171">
                  <c:v>-1.4414851564892389E-2</c:v>
                </c:pt>
                <c:pt idx="172">
                  <c:v>-3.2143331123686232E-2</c:v>
                </c:pt>
                <c:pt idx="173">
                  <c:v>-3.447430865729659E-3</c:v>
                </c:pt>
                <c:pt idx="174">
                  <c:v>3.2345482768580132E-2</c:v>
                </c:pt>
                <c:pt idx="175">
                  <c:v>-6.2719885708646339E-2</c:v>
                </c:pt>
                <c:pt idx="176">
                  <c:v>-4.0936777953439016E-2</c:v>
                </c:pt>
                <c:pt idx="177">
                  <c:v>-2.5784367661836911E-2</c:v>
                </c:pt>
                <c:pt idx="178">
                  <c:v>5.5484381393847365E-3</c:v>
                </c:pt>
                <c:pt idx="179">
                  <c:v>-4.7187179094363638E-2</c:v>
                </c:pt>
                <c:pt idx="180">
                  <c:v>-2.3963297649620095E-3</c:v>
                </c:pt>
                <c:pt idx="181">
                  <c:v>-8.0536414617163224E-2</c:v>
                </c:pt>
                <c:pt idx="182">
                  <c:v>-1.6690545895894646E-3</c:v>
                </c:pt>
                <c:pt idx="183">
                  <c:v>-8.8827565599364403E-2</c:v>
                </c:pt>
                <c:pt idx="184">
                  <c:v>-1.7550833466481418E-2</c:v>
                </c:pt>
                <c:pt idx="185">
                  <c:v>-0.1140885333144281</c:v>
                </c:pt>
                <c:pt idx="186">
                  <c:v>3.308891531476342E-2</c:v>
                </c:pt>
                <c:pt idx="187">
                  <c:v>8.08269069678937E-2</c:v>
                </c:pt>
                <c:pt idx="188">
                  <c:v>1.1164017515662324E-2</c:v>
                </c:pt>
                <c:pt idx="189">
                  <c:v>-0.12242248574195262</c:v>
                </c:pt>
                <c:pt idx="190">
                  <c:v>5.1248852855934793E-2</c:v>
                </c:pt>
                <c:pt idx="191">
                  <c:v>-2.9039097760313874E-2</c:v>
                </c:pt>
                <c:pt idx="192">
                  <c:v>2.4651090365941649E-2</c:v>
                </c:pt>
                <c:pt idx="193">
                  <c:v>5.9349011404281705E-2</c:v>
                </c:pt>
                <c:pt idx="194">
                  <c:v>-7.6813742567493218E-3</c:v>
                </c:pt>
                <c:pt idx="195">
                  <c:v>3.6769060182474882E-2</c:v>
                </c:pt>
                <c:pt idx="196">
                  <c:v>2.759262575245574E-3</c:v>
                </c:pt>
                <c:pt idx="197">
                  <c:v>-9.3881195826741749E-3</c:v>
                </c:pt>
                <c:pt idx="198">
                  <c:v>7.4264737369012096E-2</c:v>
                </c:pt>
                <c:pt idx="199">
                  <c:v>-2.0609982513149272E-2</c:v>
                </c:pt>
                <c:pt idx="200">
                  <c:v>-1.2501946153223869E-2</c:v>
                </c:pt>
                <c:pt idx="201">
                  <c:v>4.9146812062518801E-2</c:v>
                </c:pt>
                <c:pt idx="202">
                  <c:v>7.7424688748492454E-2</c:v>
                </c:pt>
                <c:pt idx="203">
                  <c:v>9.7390879755138203E-4</c:v>
                </c:pt>
                <c:pt idx="204">
                  <c:v>3.752820129428899E-3</c:v>
                </c:pt>
                <c:pt idx="205">
                  <c:v>0.10967259156646877</c:v>
                </c:pt>
                <c:pt idx="206">
                  <c:v>0.11000180416825169</c:v>
                </c:pt>
                <c:pt idx="207">
                  <c:v>-6.3181509949434264E-2</c:v>
                </c:pt>
                <c:pt idx="208">
                  <c:v>3.9361558949044077E-2</c:v>
                </c:pt>
                <c:pt idx="209">
                  <c:v>4.7280928205115015E-2</c:v>
                </c:pt>
                <c:pt idx="210">
                  <c:v>3.7814897039130803E-2</c:v>
                </c:pt>
                <c:pt idx="211">
                  <c:v>9.0826547844782852E-3</c:v>
                </c:pt>
                <c:pt idx="212">
                  <c:v>2.5160537355476409E-2</c:v>
                </c:pt>
                <c:pt idx="213">
                  <c:v>1.0525791279410144E-2</c:v>
                </c:pt>
                <c:pt idx="214">
                  <c:v>2.2763049555982143E-2</c:v>
                </c:pt>
                <c:pt idx="215">
                  <c:v>2.99568495166792E-2</c:v>
                </c:pt>
                <c:pt idx="216">
                  <c:v>-5.0308738018993993E-2</c:v>
                </c:pt>
                <c:pt idx="217">
                  <c:v>-1.1427700782035248E-2</c:v>
                </c:pt>
                <c:pt idx="218">
                  <c:v>7.5061655652312056E-2</c:v>
                </c:pt>
                <c:pt idx="219">
                  <c:v>2.3847099131010779E-2</c:v>
                </c:pt>
                <c:pt idx="220">
                  <c:v>-5.6945537220971072E-2</c:v>
                </c:pt>
                <c:pt idx="221">
                  <c:v>3.1033480898909709E-2</c:v>
                </c:pt>
                <c:pt idx="222">
                  <c:v>-5.2517894338359065E-2</c:v>
                </c:pt>
                <c:pt idx="223">
                  <c:v>1.7682553475728873E-2</c:v>
                </c:pt>
                <c:pt idx="224">
                  <c:v>6.0241297928416973E-3</c:v>
                </c:pt>
                <c:pt idx="225">
                  <c:v>-2.5684180003412129E-2</c:v>
                </c:pt>
                <c:pt idx="226">
                  <c:v>5.4601786536924733E-2</c:v>
                </c:pt>
                <c:pt idx="227">
                  <c:v>-9.2472095737254449E-3</c:v>
                </c:pt>
                <c:pt idx="228">
                  <c:v>-1.429197581766839E-2</c:v>
                </c:pt>
                <c:pt idx="229">
                  <c:v>-5.8539281579470609E-2</c:v>
                </c:pt>
                <c:pt idx="230">
                  <c:v>3.6092192823139121E-2</c:v>
                </c:pt>
                <c:pt idx="231">
                  <c:v>-2.0122331071528651E-2</c:v>
                </c:pt>
                <c:pt idx="232">
                  <c:v>-3.1474077300278909E-2</c:v>
                </c:pt>
                <c:pt idx="233">
                  <c:v>-3.0419298437141681E-2</c:v>
                </c:pt>
                <c:pt idx="234">
                  <c:v>-4.9890119950851651E-2</c:v>
                </c:pt>
                <c:pt idx="235">
                  <c:v>3.0071956856773945E-3</c:v>
                </c:pt>
                <c:pt idx="236">
                  <c:v>5.9962711686674299E-3</c:v>
                </c:pt>
                <c:pt idx="237">
                  <c:v>5.0320947926927331E-2</c:v>
                </c:pt>
                <c:pt idx="238">
                  <c:v>-1.5333393227228364E-2</c:v>
                </c:pt>
                <c:pt idx="239">
                  <c:v>2.0393505108373747E-2</c:v>
                </c:pt>
                <c:pt idx="240">
                  <c:v>-2.1723781534387983E-2</c:v>
                </c:pt>
                <c:pt idx="241">
                  <c:v>1.7320796272768668E-2</c:v>
                </c:pt>
                <c:pt idx="242">
                  <c:v>7.8199191438221044E-2</c:v>
                </c:pt>
                <c:pt idx="243">
                  <c:v>-3.2543819591965326E-2</c:v>
                </c:pt>
                <c:pt idx="244">
                  <c:v>5.5977366381631229E-3</c:v>
                </c:pt>
                <c:pt idx="245">
                  <c:v>-9.4162810690850227E-3</c:v>
                </c:pt>
                <c:pt idx="246">
                  <c:v>7.3525228168597528E-3</c:v>
                </c:pt>
                <c:pt idx="247">
                  <c:v>-1.3659325116182621E-2</c:v>
                </c:pt>
                <c:pt idx="248">
                  <c:v>2.4789906342215593E-2</c:v>
                </c:pt>
                <c:pt idx="249">
                  <c:v>7.2209297566822941E-3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167-9238-46FB05AD4751}"/>
            </c:ext>
          </c:extLst>
        </c:ser>
        <c:ser>
          <c:idx val="2"/>
          <c:order val="2"/>
          <c:tx>
            <c:strRef>
              <c:f>'Financial data (Returns)'!$H$4</c:f>
              <c:strCache>
                <c:ptCount val="1"/>
                <c:pt idx="0">
                  <c:v>Bitcoin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'Financial data (Returns)'!$E$5:$E$254</c:f>
              <c:numCache>
                <c:formatCode>m/d/yyyy</c:formatCode>
                <c:ptCount val="250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  <c:pt idx="4">
                  <c:v>44658</c:v>
                </c:pt>
                <c:pt idx="5">
                  <c:v>44659</c:v>
                </c:pt>
                <c:pt idx="6">
                  <c:v>44662</c:v>
                </c:pt>
                <c:pt idx="7">
                  <c:v>44663</c:v>
                </c:pt>
                <c:pt idx="8">
                  <c:v>44664</c:v>
                </c:pt>
                <c:pt idx="9">
                  <c:v>44665</c:v>
                </c:pt>
                <c:pt idx="10">
                  <c:v>44669</c:v>
                </c:pt>
                <c:pt idx="11">
                  <c:v>44670</c:v>
                </c:pt>
                <c:pt idx="12">
                  <c:v>44671</c:v>
                </c:pt>
                <c:pt idx="13">
                  <c:v>44672</c:v>
                </c:pt>
                <c:pt idx="14">
                  <c:v>44673</c:v>
                </c:pt>
                <c:pt idx="15">
                  <c:v>44676</c:v>
                </c:pt>
                <c:pt idx="16">
                  <c:v>44677</c:v>
                </c:pt>
                <c:pt idx="17">
                  <c:v>44678</c:v>
                </c:pt>
                <c:pt idx="18">
                  <c:v>44679</c:v>
                </c:pt>
                <c:pt idx="19">
                  <c:v>44680</c:v>
                </c:pt>
                <c:pt idx="20">
                  <c:v>44683</c:v>
                </c:pt>
                <c:pt idx="21">
                  <c:v>44684</c:v>
                </c:pt>
                <c:pt idx="22">
                  <c:v>44685</c:v>
                </c:pt>
                <c:pt idx="23">
                  <c:v>44686</c:v>
                </c:pt>
                <c:pt idx="24">
                  <c:v>44687</c:v>
                </c:pt>
                <c:pt idx="25">
                  <c:v>44690</c:v>
                </c:pt>
                <c:pt idx="26">
                  <c:v>44691</c:v>
                </c:pt>
                <c:pt idx="27">
                  <c:v>44692</c:v>
                </c:pt>
                <c:pt idx="28">
                  <c:v>44693</c:v>
                </c:pt>
                <c:pt idx="29">
                  <c:v>44694</c:v>
                </c:pt>
                <c:pt idx="30">
                  <c:v>44697</c:v>
                </c:pt>
                <c:pt idx="31">
                  <c:v>44698</c:v>
                </c:pt>
                <c:pt idx="32">
                  <c:v>44699</c:v>
                </c:pt>
                <c:pt idx="33">
                  <c:v>44700</c:v>
                </c:pt>
                <c:pt idx="34">
                  <c:v>44701</c:v>
                </c:pt>
                <c:pt idx="35">
                  <c:v>44704</c:v>
                </c:pt>
                <c:pt idx="36">
                  <c:v>44705</c:v>
                </c:pt>
                <c:pt idx="37">
                  <c:v>44706</c:v>
                </c:pt>
                <c:pt idx="38">
                  <c:v>44707</c:v>
                </c:pt>
                <c:pt idx="39">
                  <c:v>44708</c:v>
                </c:pt>
                <c:pt idx="40">
                  <c:v>44712</c:v>
                </c:pt>
                <c:pt idx="41">
                  <c:v>44713</c:v>
                </c:pt>
                <c:pt idx="42">
                  <c:v>44714</c:v>
                </c:pt>
                <c:pt idx="43">
                  <c:v>44715</c:v>
                </c:pt>
                <c:pt idx="44">
                  <c:v>44718</c:v>
                </c:pt>
                <c:pt idx="45">
                  <c:v>44719</c:v>
                </c:pt>
                <c:pt idx="46">
                  <c:v>44720</c:v>
                </c:pt>
                <c:pt idx="47">
                  <c:v>44721</c:v>
                </c:pt>
                <c:pt idx="48">
                  <c:v>44722</c:v>
                </c:pt>
                <c:pt idx="49">
                  <c:v>44725</c:v>
                </c:pt>
                <c:pt idx="50">
                  <c:v>44726</c:v>
                </c:pt>
                <c:pt idx="51">
                  <c:v>44727</c:v>
                </c:pt>
                <c:pt idx="52">
                  <c:v>44728</c:v>
                </c:pt>
                <c:pt idx="53">
                  <c:v>44729</c:v>
                </c:pt>
                <c:pt idx="54">
                  <c:v>44733</c:v>
                </c:pt>
                <c:pt idx="55">
                  <c:v>44734</c:v>
                </c:pt>
                <c:pt idx="56">
                  <c:v>44735</c:v>
                </c:pt>
                <c:pt idx="57">
                  <c:v>44736</c:v>
                </c:pt>
                <c:pt idx="58">
                  <c:v>44739</c:v>
                </c:pt>
                <c:pt idx="59">
                  <c:v>44740</c:v>
                </c:pt>
                <c:pt idx="60">
                  <c:v>44741</c:v>
                </c:pt>
                <c:pt idx="61">
                  <c:v>44742</c:v>
                </c:pt>
                <c:pt idx="62">
                  <c:v>44743</c:v>
                </c:pt>
                <c:pt idx="63">
                  <c:v>44747</c:v>
                </c:pt>
                <c:pt idx="64">
                  <c:v>44748</c:v>
                </c:pt>
                <c:pt idx="65">
                  <c:v>44749</c:v>
                </c:pt>
                <c:pt idx="66">
                  <c:v>44750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44760</c:v>
                </c:pt>
                <c:pt idx="73">
                  <c:v>44761</c:v>
                </c:pt>
                <c:pt idx="74">
                  <c:v>44762</c:v>
                </c:pt>
                <c:pt idx="75">
                  <c:v>44763</c:v>
                </c:pt>
                <c:pt idx="76">
                  <c:v>44764</c:v>
                </c:pt>
                <c:pt idx="77">
                  <c:v>44767</c:v>
                </c:pt>
                <c:pt idx="78">
                  <c:v>44768</c:v>
                </c:pt>
                <c:pt idx="79">
                  <c:v>44769</c:v>
                </c:pt>
                <c:pt idx="80">
                  <c:v>44770</c:v>
                </c:pt>
                <c:pt idx="81">
                  <c:v>44771</c:v>
                </c:pt>
                <c:pt idx="82">
                  <c:v>44774</c:v>
                </c:pt>
                <c:pt idx="83">
                  <c:v>44775</c:v>
                </c:pt>
                <c:pt idx="84">
                  <c:v>44776</c:v>
                </c:pt>
                <c:pt idx="85">
                  <c:v>44777</c:v>
                </c:pt>
                <c:pt idx="86">
                  <c:v>44778</c:v>
                </c:pt>
                <c:pt idx="87">
                  <c:v>44781</c:v>
                </c:pt>
                <c:pt idx="88">
                  <c:v>44782</c:v>
                </c:pt>
                <c:pt idx="89">
                  <c:v>44783</c:v>
                </c:pt>
                <c:pt idx="90">
                  <c:v>44784</c:v>
                </c:pt>
                <c:pt idx="91">
                  <c:v>44785</c:v>
                </c:pt>
                <c:pt idx="92">
                  <c:v>44788</c:v>
                </c:pt>
                <c:pt idx="93">
                  <c:v>44789</c:v>
                </c:pt>
                <c:pt idx="94">
                  <c:v>44790</c:v>
                </c:pt>
                <c:pt idx="95">
                  <c:v>44791</c:v>
                </c:pt>
                <c:pt idx="96">
                  <c:v>44792</c:v>
                </c:pt>
                <c:pt idx="97">
                  <c:v>44795</c:v>
                </c:pt>
                <c:pt idx="98">
                  <c:v>44796</c:v>
                </c:pt>
                <c:pt idx="99">
                  <c:v>44797</c:v>
                </c:pt>
                <c:pt idx="100">
                  <c:v>44798</c:v>
                </c:pt>
                <c:pt idx="101">
                  <c:v>44799</c:v>
                </c:pt>
                <c:pt idx="102">
                  <c:v>44802</c:v>
                </c:pt>
                <c:pt idx="103">
                  <c:v>44803</c:v>
                </c:pt>
                <c:pt idx="104">
                  <c:v>44804</c:v>
                </c:pt>
                <c:pt idx="105">
                  <c:v>44805</c:v>
                </c:pt>
                <c:pt idx="106">
                  <c:v>44806</c:v>
                </c:pt>
                <c:pt idx="107">
                  <c:v>44810</c:v>
                </c:pt>
                <c:pt idx="108">
                  <c:v>44811</c:v>
                </c:pt>
                <c:pt idx="109">
                  <c:v>44812</c:v>
                </c:pt>
                <c:pt idx="110">
                  <c:v>44813</c:v>
                </c:pt>
                <c:pt idx="111">
                  <c:v>44816</c:v>
                </c:pt>
                <c:pt idx="112">
                  <c:v>44817</c:v>
                </c:pt>
                <c:pt idx="113">
                  <c:v>44818</c:v>
                </c:pt>
                <c:pt idx="114">
                  <c:v>44819</c:v>
                </c:pt>
                <c:pt idx="115">
                  <c:v>44820</c:v>
                </c:pt>
                <c:pt idx="116">
                  <c:v>44823</c:v>
                </c:pt>
                <c:pt idx="117">
                  <c:v>44824</c:v>
                </c:pt>
                <c:pt idx="118">
                  <c:v>44825</c:v>
                </c:pt>
                <c:pt idx="119">
                  <c:v>44826</c:v>
                </c:pt>
                <c:pt idx="120">
                  <c:v>44827</c:v>
                </c:pt>
                <c:pt idx="121">
                  <c:v>44830</c:v>
                </c:pt>
                <c:pt idx="122">
                  <c:v>44831</c:v>
                </c:pt>
                <c:pt idx="123">
                  <c:v>44832</c:v>
                </c:pt>
                <c:pt idx="124">
                  <c:v>44833</c:v>
                </c:pt>
                <c:pt idx="125">
                  <c:v>44834</c:v>
                </c:pt>
                <c:pt idx="126">
                  <c:v>44837</c:v>
                </c:pt>
                <c:pt idx="127">
                  <c:v>44838</c:v>
                </c:pt>
                <c:pt idx="128">
                  <c:v>44839</c:v>
                </c:pt>
                <c:pt idx="129">
                  <c:v>44840</c:v>
                </c:pt>
                <c:pt idx="130">
                  <c:v>44841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44851</c:v>
                </c:pt>
                <c:pt idx="137">
                  <c:v>44852</c:v>
                </c:pt>
                <c:pt idx="138">
                  <c:v>44853</c:v>
                </c:pt>
                <c:pt idx="139">
                  <c:v>44854</c:v>
                </c:pt>
                <c:pt idx="140">
                  <c:v>44855</c:v>
                </c:pt>
                <c:pt idx="141">
                  <c:v>44858</c:v>
                </c:pt>
                <c:pt idx="142">
                  <c:v>44859</c:v>
                </c:pt>
                <c:pt idx="143">
                  <c:v>44860</c:v>
                </c:pt>
                <c:pt idx="144">
                  <c:v>44861</c:v>
                </c:pt>
                <c:pt idx="145">
                  <c:v>44862</c:v>
                </c:pt>
                <c:pt idx="146">
                  <c:v>44865</c:v>
                </c:pt>
                <c:pt idx="147">
                  <c:v>44866</c:v>
                </c:pt>
                <c:pt idx="148">
                  <c:v>44867</c:v>
                </c:pt>
                <c:pt idx="149">
                  <c:v>44868</c:v>
                </c:pt>
                <c:pt idx="150">
                  <c:v>44869</c:v>
                </c:pt>
                <c:pt idx="151">
                  <c:v>44872</c:v>
                </c:pt>
                <c:pt idx="152">
                  <c:v>44873</c:v>
                </c:pt>
                <c:pt idx="153">
                  <c:v>44874</c:v>
                </c:pt>
                <c:pt idx="154">
                  <c:v>44875</c:v>
                </c:pt>
                <c:pt idx="155">
                  <c:v>44876</c:v>
                </c:pt>
                <c:pt idx="156">
                  <c:v>44879</c:v>
                </c:pt>
                <c:pt idx="157">
                  <c:v>44880</c:v>
                </c:pt>
                <c:pt idx="158">
                  <c:v>44881</c:v>
                </c:pt>
                <c:pt idx="159">
                  <c:v>44882</c:v>
                </c:pt>
                <c:pt idx="160">
                  <c:v>44883</c:v>
                </c:pt>
                <c:pt idx="161">
                  <c:v>44886</c:v>
                </c:pt>
                <c:pt idx="162">
                  <c:v>44887</c:v>
                </c:pt>
                <c:pt idx="163">
                  <c:v>44888</c:v>
                </c:pt>
                <c:pt idx="164">
                  <c:v>44890</c:v>
                </c:pt>
                <c:pt idx="165">
                  <c:v>44893</c:v>
                </c:pt>
                <c:pt idx="166">
                  <c:v>44894</c:v>
                </c:pt>
                <c:pt idx="167">
                  <c:v>44895</c:v>
                </c:pt>
                <c:pt idx="168">
                  <c:v>44896</c:v>
                </c:pt>
                <c:pt idx="169">
                  <c:v>44897</c:v>
                </c:pt>
                <c:pt idx="170">
                  <c:v>44900</c:v>
                </c:pt>
                <c:pt idx="171">
                  <c:v>44901</c:v>
                </c:pt>
                <c:pt idx="172">
                  <c:v>44902</c:v>
                </c:pt>
                <c:pt idx="173">
                  <c:v>44903</c:v>
                </c:pt>
                <c:pt idx="174">
                  <c:v>44904</c:v>
                </c:pt>
                <c:pt idx="175">
                  <c:v>44907</c:v>
                </c:pt>
                <c:pt idx="176">
                  <c:v>44908</c:v>
                </c:pt>
                <c:pt idx="177">
                  <c:v>44909</c:v>
                </c:pt>
                <c:pt idx="178">
                  <c:v>44910</c:v>
                </c:pt>
                <c:pt idx="179">
                  <c:v>44911</c:v>
                </c:pt>
                <c:pt idx="180">
                  <c:v>44914</c:v>
                </c:pt>
                <c:pt idx="181">
                  <c:v>44915</c:v>
                </c:pt>
                <c:pt idx="182">
                  <c:v>44916</c:v>
                </c:pt>
                <c:pt idx="183">
                  <c:v>44917</c:v>
                </c:pt>
                <c:pt idx="184">
                  <c:v>44918</c:v>
                </c:pt>
                <c:pt idx="185">
                  <c:v>44922</c:v>
                </c:pt>
                <c:pt idx="186">
                  <c:v>44923</c:v>
                </c:pt>
                <c:pt idx="187">
                  <c:v>44924</c:v>
                </c:pt>
                <c:pt idx="188">
                  <c:v>44925</c:v>
                </c:pt>
                <c:pt idx="189">
                  <c:v>44929</c:v>
                </c:pt>
                <c:pt idx="190">
                  <c:v>44930</c:v>
                </c:pt>
                <c:pt idx="191">
                  <c:v>44931</c:v>
                </c:pt>
                <c:pt idx="192">
                  <c:v>44932</c:v>
                </c:pt>
                <c:pt idx="193">
                  <c:v>44935</c:v>
                </c:pt>
                <c:pt idx="194">
                  <c:v>44936</c:v>
                </c:pt>
                <c:pt idx="195">
                  <c:v>44937</c:v>
                </c:pt>
                <c:pt idx="196">
                  <c:v>44938</c:v>
                </c:pt>
                <c:pt idx="197">
                  <c:v>44939</c:v>
                </c:pt>
                <c:pt idx="198">
                  <c:v>44943</c:v>
                </c:pt>
                <c:pt idx="199">
                  <c:v>44944</c:v>
                </c:pt>
                <c:pt idx="200">
                  <c:v>44945</c:v>
                </c:pt>
                <c:pt idx="201">
                  <c:v>44946</c:v>
                </c:pt>
                <c:pt idx="202">
                  <c:v>44949</c:v>
                </c:pt>
                <c:pt idx="203">
                  <c:v>44950</c:v>
                </c:pt>
                <c:pt idx="204">
                  <c:v>44951</c:v>
                </c:pt>
                <c:pt idx="205">
                  <c:v>44952</c:v>
                </c:pt>
                <c:pt idx="206">
                  <c:v>44953</c:v>
                </c:pt>
                <c:pt idx="207">
                  <c:v>44956</c:v>
                </c:pt>
                <c:pt idx="208">
                  <c:v>44957</c:v>
                </c:pt>
                <c:pt idx="209">
                  <c:v>44958</c:v>
                </c:pt>
                <c:pt idx="210">
                  <c:v>44959</c:v>
                </c:pt>
                <c:pt idx="211">
                  <c:v>44960</c:v>
                </c:pt>
                <c:pt idx="212">
                  <c:v>44963</c:v>
                </c:pt>
                <c:pt idx="213">
                  <c:v>44964</c:v>
                </c:pt>
                <c:pt idx="214">
                  <c:v>44965</c:v>
                </c:pt>
                <c:pt idx="215">
                  <c:v>44966</c:v>
                </c:pt>
                <c:pt idx="216">
                  <c:v>44967</c:v>
                </c:pt>
                <c:pt idx="217">
                  <c:v>44970</c:v>
                </c:pt>
                <c:pt idx="218">
                  <c:v>44971</c:v>
                </c:pt>
                <c:pt idx="219">
                  <c:v>44972</c:v>
                </c:pt>
                <c:pt idx="220">
                  <c:v>44973</c:v>
                </c:pt>
                <c:pt idx="221">
                  <c:v>44974</c:v>
                </c:pt>
                <c:pt idx="222">
                  <c:v>44978</c:v>
                </c:pt>
                <c:pt idx="223">
                  <c:v>44979</c:v>
                </c:pt>
                <c:pt idx="224">
                  <c:v>44980</c:v>
                </c:pt>
                <c:pt idx="225">
                  <c:v>44981</c:v>
                </c:pt>
                <c:pt idx="226">
                  <c:v>44984</c:v>
                </c:pt>
                <c:pt idx="227">
                  <c:v>44985</c:v>
                </c:pt>
                <c:pt idx="228">
                  <c:v>44986</c:v>
                </c:pt>
                <c:pt idx="229">
                  <c:v>44987</c:v>
                </c:pt>
                <c:pt idx="230">
                  <c:v>44988</c:v>
                </c:pt>
                <c:pt idx="231">
                  <c:v>44991</c:v>
                </c:pt>
                <c:pt idx="232">
                  <c:v>44992</c:v>
                </c:pt>
                <c:pt idx="233">
                  <c:v>44993</c:v>
                </c:pt>
                <c:pt idx="234">
                  <c:v>44994</c:v>
                </c:pt>
                <c:pt idx="235">
                  <c:v>44995</c:v>
                </c:pt>
                <c:pt idx="236">
                  <c:v>44998</c:v>
                </c:pt>
                <c:pt idx="237">
                  <c:v>44999</c:v>
                </c:pt>
                <c:pt idx="238">
                  <c:v>45000</c:v>
                </c:pt>
                <c:pt idx="239">
                  <c:v>45001</c:v>
                </c:pt>
                <c:pt idx="240">
                  <c:v>45002</c:v>
                </c:pt>
                <c:pt idx="241">
                  <c:v>45005</c:v>
                </c:pt>
                <c:pt idx="242">
                  <c:v>45006</c:v>
                </c:pt>
                <c:pt idx="243">
                  <c:v>45007</c:v>
                </c:pt>
                <c:pt idx="244">
                  <c:v>45008</c:v>
                </c:pt>
                <c:pt idx="245">
                  <c:v>45009</c:v>
                </c:pt>
                <c:pt idx="246">
                  <c:v>45012</c:v>
                </c:pt>
                <c:pt idx="247">
                  <c:v>45013</c:v>
                </c:pt>
                <c:pt idx="248">
                  <c:v>45014</c:v>
                </c:pt>
                <c:pt idx="249">
                  <c:v>45015</c:v>
                </c:pt>
              </c:numCache>
            </c:numRef>
          </c:cat>
          <c:val>
            <c:numRef>
              <c:f>'Financial data (Returns)'!$H$5:$H$254</c:f>
              <c:numCache>
                <c:formatCode>0.000</c:formatCode>
                <c:ptCount val="250"/>
                <c:pt idx="0">
                  <c:v>1.6315115388267579E-2</c:v>
                </c:pt>
                <c:pt idx="1">
                  <c:v>7.3686070029281483E-3</c:v>
                </c:pt>
                <c:pt idx="2">
                  <c:v>-2.2879072809008156E-2</c:v>
                </c:pt>
                <c:pt idx="3">
                  <c:v>-5.1568493922400094E-2</c:v>
                </c:pt>
                <c:pt idx="4">
                  <c:v>6.8764592473052662E-3</c:v>
                </c:pt>
                <c:pt idx="5">
                  <c:v>-2.7955770794339762E-2</c:v>
                </c:pt>
                <c:pt idx="6">
                  <c:v>-6.5403511403757858E-2</c:v>
                </c:pt>
                <c:pt idx="7">
                  <c:v>1.5315083892861228E-2</c:v>
                </c:pt>
                <c:pt idx="8">
                  <c:v>2.5906300465151869E-2</c:v>
                </c:pt>
                <c:pt idx="9">
                  <c:v>-2.990800653174595E-2</c:v>
                </c:pt>
                <c:pt idx="10">
                  <c:v>2.2303436047096236E-2</c:v>
                </c:pt>
                <c:pt idx="11">
                  <c:v>1.657109675337853E-2</c:v>
                </c:pt>
                <c:pt idx="12">
                  <c:v>-3.093074404708122E-3</c:v>
                </c:pt>
                <c:pt idx="13">
                  <c:v>-2.0471984048854207E-2</c:v>
                </c:pt>
                <c:pt idx="14">
                  <c:v>-1.9420038833716225E-2</c:v>
                </c:pt>
                <c:pt idx="15">
                  <c:v>1.8066997840079375E-2</c:v>
                </c:pt>
                <c:pt idx="16">
                  <c:v>-5.7858267871623632E-2</c:v>
                </c:pt>
                <c:pt idx="17">
                  <c:v>2.9478882606908948E-2</c:v>
                </c:pt>
                <c:pt idx="18">
                  <c:v>1.357522457060599E-2</c:v>
                </c:pt>
                <c:pt idx="19">
                  <c:v>-2.9265573899293858E-2</c:v>
                </c:pt>
                <c:pt idx="20">
                  <c:v>-2.0848604048010369E-3</c:v>
                </c:pt>
                <c:pt idx="21">
                  <c:v>-2.0215120218891696E-2</c:v>
                </c:pt>
                <c:pt idx="22">
                  <c:v>5.1599856624237543E-2</c:v>
                </c:pt>
                <c:pt idx="23">
                  <c:v>-7.8674020689017965E-2</c:v>
                </c:pt>
                <c:pt idx="24">
                  <c:v>-1.460606140868392E-2</c:v>
                </c:pt>
                <c:pt idx="25">
                  <c:v>-0.15937352462630369</c:v>
                </c:pt>
                <c:pt idx="26">
                  <c:v>2.3961258480509333E-2</c:v>
                </c:pt>
                <c:pt idx="27">
                  <c:v>-6.725839173272169E-2</c:v>
                </c:pt>
                <c:pt idx="28">
                  <c:v>3.8497067986085305E-3</c:v>
                </c:pt>
                <c:pt idx="29">
                  <c:v>8.1022298345080901E-3</c:v>
                </c:pt>
                <c:pt idx="30">
                  <c:v>1.9800307464528825E-2</c:v>
                </c:pt>
                <c:pt idx="31">
                  <c:v>1.8850785235189911E-2</c:v>
                </c:pt>
                <c:pt idx="32">
                  <c:v>-5.6057119898082167E-2</c:v>
                </c:pt>
                <c:pt idx="33">
                  <c:v>5.5503044282406419E-2</c:v>
                </c:pt>
                <c:pt idx="34">
                  <c:v>-3.6734890846488087E-2</c:v>
                </c:pt>
                <c:pt idx="35">
                  <c:v>-3.4872430393091893E-3</c:v>
                </c:pt>
                <c:pt idx="36">
                  <c:v>1.9130468401079775E-2</c:v>
                </c:pt>
                <c:pt idx="37">
                  <c:v>-3.1435767133879446E-3</c:v>
                </c:pt>
                <c:pt idx="38">
                  <c:v>-9.9835299174566693E-3</c:v>
                </c:pt>
                <c:pt idx="39">
                  <c:v>-2.1855519242508035E-2</c:v>
                </c:pt>
                <c:pt idx="40">
                  <c:v>0.10824586053191997</c:v>
                </c:pt>
                <c:pt idx="41">
                  <c:v>2.0777630413166483E-3</c:v>
                </c:pt>
                <c:pt idx="42">
                  <c:v>-6.2695363578911784E-2</c:v>
                </c:pt>
                <c:pt idx="43">
                  <c:v>2.243049790035858E-2</c:v>
                </c:pt>
                <c:pt idx="44">
                  <c:v>-2.5046293583695839E-2</c:v>
                </c:pt>
                <c:pt idx="45">
                  <c:v>5.6095453060653389E-2</c:v>
                </c:pt>
                <c:pt idx="46">
                  <c:v>-6.8596987731873371E-3</c:v>
                </c:pt>
                <c:pt idx="47">
                  <c:v>-3.0207305158321058E-2</c:v>
                </c:pt>
                <c:pt idx="48">
                  <c:v>-3.3877082693644046E-3</c:v>
                </c:pt>
                <c:pt idx="49">
                  <c:v>-3.4145637156804513E-2</c:v>
                </c:pt>
                <c:pt idx="50">
                  <c:v>-0.22680718999808475</c:v>
                </c:pt>
                <c:pt idx="51">
                  <c:v>-1.247791405304171E-2</c:v>
                </c:pt>
                <c:pt idx="52">
                  <c:v>1.6483554177098469E-2</c:v>
                </c:pt>
                <c:pt idx="53">
                  <c:v>-9.7071944349602937E-2</c:v>
                </c:pt>
                <c:pt idx="54">
                  <c:v>4.4074954445946276E-3</c:v>
                </c:pt>
                <c:pt idx="55">
                  <c:v>1.1680406403763468E-2</c:v>
                </c:pt>
                <c:pt idx="56">
                  <c:v>-3.4937106663198735E-2</c:v>
                </c:pt>
                <c:pt idx="57">
                  <c:v>5.4978038002966571E-2</c:v>
                </c:pt>
                <c:pt idx="58">
                  <c:v>6.9135989553137846E-3</c:v>
                </c:pt>
                <c:pt idx="59">
                  <c:v>-2.3369714003117398E-2</c:v>
                </c:pt>
                <c:pt idx="60">
                  <c:v>-2.1935531878719716E-2</c:v>
                </c:pt>
                <c:pt idx="61">
                  <c:v>-8.7083727982888541E-3</c:v>
                </c:pt>
                <c:pt idx="62">
                  <c:v>-1.5882237502987392E-2</c:v>
                </c:pt>
                <c:pt idx="63">
                  <c:v>-2.604834458398899E-2</c:v>
                </c:pt>
                <c:pt idx="64">
                  <c:v>4.7782993489910108E-2</c:v>
                </c:pt>
                <c:pt idx="65">
                  <c:v>1.7737930428710909E-2</c:v>
                </c:pt>
                <c:pt idx="66">
                  <c:v>5.3013857820514258E-2</c:v>
                </c:pt>
                <c:pt idx="67">
                  <c:v>4.3225380457275362E-3</c:v>
                </c:pt>
                <c:pt idx="68">
                  <c:v>-8.1015648283729091E-2</c:v>
                </c:pt>
                <c:pt idx="69">
                  <c:v>-3.2379797406826942E-2</c:v>
                </c:pt>
                <c:pt idx="70">
                  <c:v>4.5961711140786128E-2</c:v>
                </c:pt>
                <c:pt idx="71">
                  <c:v>1.7704551212910136E-2</c:v>
                </c:pt>
                <c:pt idx="72">
                  <c:v>1.2951348577769098E-2</c:v>
                </c:pt>
                <c:pt idx="73">
                  <c:v>7.915796479256107E-2</c:v>
                </c:pt>
                <c:pt idx="74">
                  <c:v>4.0191969319375263E-2</c:v>
                </c:pt>
                <c:pt idx="75">
                  <c:v>-6.742410894342481E-3</c:v>
                </c:pt>
                <c:pt idx="76">
                  <c:v>-2.8884421706671919E-3</c:v>
                </c:pt>
                <c:pt idx="77">
                  <c:v>-1.9411076794918169E-2</c:v>
                </c:pt>
                <c:pt idx="78">
                  <c:v>-5.9576430715931265E-2</c:v>
                </c:pt>
                <c:pt idx="79">
                  <c:v>-5.7086869928485292E-3</c:v>
                </c:pt>
                <c:pt idx="80">
                  <c:v>7.9605203023443108E-2</c:v>
                </c:pt>
                <c:pt idx="81">
                  <c:v>3.9830616243461382E-2</c:v>
                </c:pt>
                <c:pt idx="82">
                  <c:v>-1.6462880701044473E-3</c:v>
                </c:pt>
                <c:pt idx="83">
                  <c:v>-2.0602443129997344E-2</c:v>
                </c:pt>
                <c:pt idx="84">
                  <c:v>-1.4415336683737026E-2</c:v>
                </c:pt>
                <c:pt idx="85">
                  <c:v>-5.7275961266136698E-3</c:v>
                </c:pt>
                <c:pt idx="86">
                  <c:v>-9.4347365041087729E-3</c:v>
                </c:pt>
                <c:pt idx="87">
                  <c:v>2.9091011085651656E-2</c:v>
                </c:pt>
                <c:pt idx="88">
                  <c:v>2.2335216266110507E-2</c:v>
                </c:pt>
                <c:pt idx="89">
                  <c:v>-2.7097097344258709E-2</c:v>
                </c:pt>
                <c:pt idx="90">
                  <c:v>3.381598398870974E-2</c:v>
                </c:pt>
                <c:pt idx="91">
                  <c:v>4.1284726535174837E-4</c:v>
                </c:pt>
                <c:pt idx="92">
                  <c:v>1.8586602023192896E-2</c:v>
                </c:pt>
                <c:pt idx="93">
                  <c:v>-1.0894057367060974E-2</c:v>
                </c:pt>
                <c:pt idx="94">
                  <c:v>-1.0510085263708991E-2</c:v>
                </c:pt>
                <c:pt idx="95">
                  <c:v>-2.2915307961199664E-2</c:v>
                </c:pt>
                <c:pt idx="96">
                  <c:v>-5.2819581736940589E-3</c:v>
                </c:pt>
                <c:pt idx="97">
                  <c:v>-0.10059931398792521</c:v>
                </c:pt>
                <c:pt idx="98">
                  <c:v>2.4972058525403004E-2</c:v>
                </c:pt>
                <c:pt idx="99">
                  <c:v>6.0367419811229051E-3</c:v>
                </c:pt>
                <c:pt idx="100">
                  <c:v>-6.1811508783809962E-3</c:v>
                </c:pt>
                <c:pt idx="101">
                  <c:v>9.6230230275920307E-3</c:v>
                </c:pt>
                <c:pt idx="102">
                  <c:v>-6.2075399584960229E-2</c:v>
                </c:pt>
                <c:pt idx="103">
                  <c:v>1.8743619331869938E-3</c:v>
                </c:pt>
                <c:pt idx="104">
                  <c:v>-2.4691382971281511E-2</c:v>
                </c:pt>
                <c:pt idx="105">
                  <c:v>1.2777568511970146E-2</c:v>
                </c:pt>
                <c:pt idx="106">
                  <c:v>3.8592451457939761E-3</c:v>
                </c:pt>
                <c:pt idx="107">
                  <c:v>-7.8187529742566198E-3</c:v>
                </c:pt>
                <c:pt idx="108">
                  <c:v>-5.6690859808325535E-2</c:v>
                </c:pt>
                <c:pt idx="109">
                  <c:v>2.4029314602577987E-2</c:v>
                </c:pt>
                <c:pt idx="110">
                  <c:v>2.0481649337234522E-3</c:v>
                </c:pt>
                <c:pt idx="111">
                  <c:v>0.10612188190716766</c:v>
                </c:pt>
                <c:pt idx="112">
                  <c:v>4.6269577013195215E-2</c:v>
                </c:pt>
                <c:pt idx="113">
                  <c:v>-9.2700069060833779E-2</c:v>
                </c:pt>
                <c:pt idx="114">
                  <c:v>-2.7402074343571359E-3</c:v>
                </c:pt>
                <c:pt idx="115">
                  <c:v>-2.6672422800232895E-2</c:v>
                </c:pt>
                <c:pt idx="116">
                  <c:v>3.6227746152976796E-3</c:v>
                </c:pt>
                <c:pt idx="117">
                  <c:v>-1.1554133658278216E-2</c:v>
                </c:pt>
                <c:pt idx="118">
                  <c:v>-3.3428956945789949E-2</c:v>
                </c:pt>
                <c:pt idx="119">
                  <c:v>-1.8177571658806933E-2</c:v>
                </c:pt>
                <c:pt idx="120">
                  <c:v>4.6699287899279178E-2</c:v>
                </c:pt>
                <c:pt idx="121">
                  <c:v>-5.9706805149190049E-3</c:v>
                </c:pt>
                <c:pt idx="122">
                  <c:v>-3.8847652891469578E-3</c:v>
                </c:pt>
                <c:pt idx="123">
                  <c:v>-5.8329560390521932E-3</c:v>
                </c:pt>
                <c:pt idx="124">
                  <c:v>1.654446783721358E-2</c:v>
                </c:pt>
                <c:pt idx="125">
                  <c:v>7.5324127196342103E-3</c:v>
                </c:pt>
                <c:pt idx="126">
                  <c:v>-7.2171538473359319E-3</c:v>
                </c:pt>
                <c:pt idx="127">
                  <c:v>9.8699617934368978E-3</c:v>
                </c:pt>
                <c:pt idx="128">
                  <c:v>3.6347275524413442E-2</c:v>
                </c:pt>
                <c:pt idx="129">
                  <c:v>-8.6604861250900844E-3</c:v>
                </c:pt>
                <c:pt idx="130">
                  <c:v>-1.0181852141875149E-2</c:v>
                </c:pt>
                <c:pt idx="131">
                  <c:v>-2.0475303035953046E-2</c:v>
                </c:pt>
                <c:pt idx="132">
                  <c:v>-2.0738136450417052E-2</c:v>
                </c:pt>
                <c:pt idx="133">
                  <c:v>-4.7052989457616184E-3</c:v>
                </c:pt>
                <c:pt idx="134">
                  <c:v>5.5653255796453797E-3</c:v>
                </c:pt>
                <c:pt idx="135">
                  <c:v>1.1768739552548311E-2</c:v>
                </c:pt>
                <c:pt idx="136">
                  <c:v>-1.0176392755898879E-2</c:v>
                </c:pt>
                <c:pt idx="137">
                  <c:v>1.9029923070783675E-2</c:v>
                </c:pt>
                <c:pt idx="138">
                  <c:v>-1.1065647631146012E-2</c:v>
                </c:pt>
                <c:pt idx="139">
                  <c:v>-1.0079479991405384E-2</c:v>
                </c:pt>
                <c:pt idx="140">
                  <c:v>-4.4826021726543201E-3</c:v>
                </c:pt>
                <c:pt idx="141">
                  <c:v>6.2312445831921737E-3</c:v>
                </c:pt>
                <c:pt idx="142">
                  <c:v>9.0287546106966529E-3</c:v>
                </c:pt>
                <c:pt idx="143">
                  <c:v>3.8783301209609392E-2</c:v>
                </c:pt>
                <c:pt idx="144">
                  <c:v>3.3568310633050831E-2</c:v>
                </c:pt>
                <c:pt idx="145">
                  <c:v>-2.333149591150134E-2</c:v>
                </c:pt>
                <c:pt idx="146">
                  <c:v>1.525772100068282E-2</c:v>
                </c:pt>
                <c:pt idx="147">
                  <c:v>-4.8349805876250138E-3</c:v>
                </c:pt>
                <c:pt idx="148">
                  <c:v>-5.1230074493254895E-4</c:v>
                </c:pt>
                <c:pt idx="149">
                  <c:v>-1.5902620594443799E-2</c:v>
                </c:pt>
                <c:pt idx="150">
                  <c:v>2.5042468919261678E-3</c:v>
                </c:pt>
                <c:pt idx="151">
                  <c:v>4.6375196979680337E-2</c:v>
                </c:pt>
                <c:pt idx="152">
                  <c:v>-2.5743988713061015E-2</c:v>
                </c:pt>
                <c:pt idx="153">
                  <c:v>-0.10006131594948431</c:v>
                </c:pt>
                <c:pt idx="154">
                  <c:v>-0.14349022466876313</c:v>
                </c:pt>
                <c:pt idx="155">
                  <c:v>0.10742489862358803</c:v>
                </c:pt>
                <c:pt idx="156">
                  <c:v>-3.1414436476635325E-2</c:v>
                </c:pt>
                <c:pt idx="157">
                  <c:v>-2.4426828325856458E-2</c:v>
                </c:pt>
                <c:pt idx="158">
                  <c:v>1.6031463998783337E-2</c:v>
                </c:pt>
                <c:pt idx="159">
                  <c:v>-1.2743781840946627E-2</c:v>
                </c:pt>
                <c:pt idx="160">
                  <c:v>1.0845070736083399E-3</c:v>
                </c:pt>
                <c:pt idx="161">
                  <c:v>6.1481676810031449E-4</c:v>
                </c:pt>
                <c:pt idx="162">
                  <c:v>-5.4527806025830065E-2</c:v>
                </c:pt>
                <c:pt idx="163">
                  <c:v>2.5494274188105921E-2</c:v>
                </c:pt>
                <c:pt idx="164">
                  <c:v>2.6000215703348543E-2</c:v>
                </c:pt>
                <c:pt idx="165">
                  <c:v>-3.7579300437100413E-4</c:v>
                </c:pt>
                <c:pt idx="166">
                  <c:v>-4.9759536156384898E-3</c:v>
                </c:pt>
                <c:pt idx="167">
                  <c:v>-1.8431330779816443E-2</c:v>
                </c:pt>
                <c:pt idx="168">
                  <c:v>1.4038085481754234E-2</c:v>
                </c:pt>
                <c:pt idx="169">
                  <c:v>4.400028931697085E-2</c:v>
                </c:pt>
                <c:pt idx="170">
                  <c:v>-1.1732697360023645E-2</c:v>
                </c:pt>
                <c:pt idx="171">
                  <c:v>7.1625150279055142E-3</c:v>
                </c:pt>
                <c:pt idx="172">
                  <c:v>-6.661375633558164E-3</c:v>
                </c:pt>
                <c:pt idx="173">
                  <c:v>6.75575309071533E-3</c:v>
                </c:pt>
                <c:pt idx="174">
                  <c:v>-1.4124280871413901E-2</c:v>
                </c:pt>
                <c:pt idx="175">
                  <c:v>2.2871839541696089E-2</c:v>
                </c:pt>
                <c:pt idx="176">
                  <c:v>-5.8213603407884298E-3</c:v>
                </c:pt>
                <c:pt idx="177">
                  <c:v>4.2773889346016166E-3</c:v>
                </c:pt>
                <c:pt idx="178">
                  <c:v>3.3410801008343531E-2</c:v>
                </c:pt>
                <c:pt idx="179">
                  <c:v>1.9307922256450024E-3</c:v>
                </c:pt>
                <c:pt idx="180">
                  <c:v>-2.5302761693573275E-2</c:v>
                </c:pt>
                <c:pt idx="181">
                  <c:v>-4.131220425223301E-2</c:v>
                </c:pt>
                <c:pt idx="182">
                  <c:v>-1.2482647997679829E-2</c:v>
                </c:pt>
                <c:pt idx="183">
                  <c:v>2.8384068842582186E-2</c:v>
                </c:pt>
                <c:pt idx="184">
                  <c:v>-5.2506761761861214E-3</c:v>
                </c:pt>
                <c:pt idx="185">
                  <c:v>7.6150520905797492E-4</c:v>
                </c:pt>
                <c:pt idx="186">
                  <c:v>-1.9838380157674216E-3</c:v>
                </c:pt>
                <c:pt idx="187">
                  <c:v>-4.7496290714926911E-3</c:v>
                </c:pt>
                <c:pt idx="188">
                  <c:v>-9.8462553654298946E-3</c:v>
                </c:pt>
                <c:pt idx="189">
                  <c:v>5.4232979508825867E-3</c:v>
                </c:pt>
                <c:pt idx="190">
                  <c:v>-2.3888380529755206E-3</c:v>
                </c:pt>
                <c:pt idx="191">
                  <c:v>4.6541836715007215E-3</c:v>
                </c:pt>
                <c:pt idx="192">
                  <c:v>1.0994150293785063E-2</c:v>
                </c:pt>
                <c:pt idx="193">
                  <c:v>-1.571581488857164E-3</c:v>
                </c:pt>
                <c:pt idx="194">
                  <c:v>6.8441068167415259E-3</c:v>
                </c:pt>
                <c:pt idx="195">
                  <c:v>1.4428172981383063E-2</c:v>
                </c:pt>
                <c:pt idx="196">
                  <c:v>1.4522576515372129E-2</c:v>
                </c:pt>
                <c:pt idx="197">
                  <c:v>2.8006151020173294E-2</c:v>
                </c:pt>
                <c:pt idx="198">
                  <c:v>5.2115795988246116E-2</c:v>
                </c:pt>
                <c:pt idx="199">
                  <c:v>5.5114416602691021E-2</c:v>
                </c:pt>
                <c:pt idx="200">
                  <c:v>6.3289077903199445E-2</c:v>
                </c:pt>
                <c:pt idx="201">
                  <c:v>-3.832509199313728E-4</c:v>
                </c:pt>
                <c:pt idx="202">
                  <c:v>-2.233952436883797E-2</c:v>
                </c:pt>
                <c:pt idx="203">
                  <c:v>1.9238045679950334E-2</c:v>
                </c:pt>
                <c:pt idx="204">
                  <c:v>7.5391254041379197E-2</c:v>
                </c:pt>
                <c:pt idx="205">
                  <c:v>1.1372050649439575E-2</c:v>
                </c:pt>
                <c:pt idx="206">
                  <c:v>-1.299194570390845E-2</c:v>
                </c:pt>
                <c:pt idx="207">
                  <c:v>2.1266153759075163E-2</c:v>
                </c:pt>
                <c:pt idx="208">
                  <c:v>-3.6803594082767451E-3</c:v>
                </c:pt>
                <c:pt idx="209">
                  <c:v>1.9950339114214104E-3</c:v>
                </c:pt>
                <c:pt idx="210">
                  <c:v>-1.0338084422132156E-2</c:v>
                </c:pt>
                <c:pt idx="211">
                  <c:v>1.3097316769725309E-2</c:v>
                </c:pt>
                <c:pt idx="212">
                  <c:v>2.5259482888651628E-2</c:v>
                </c:pt>
                <c:pt idx="213">
                  <c:v>-1.0617976926819671E-2</c:v>
                </c:pt>
                <c:pt idx="214">
                  <c:v>-9.606745041729637E-4</c:v>
                </c:pt>
                <c:pt idx="215">
                  <c:v>-2.939159105827702E-2</c:v>
                </c:pt>
                <c:pt idx="216">
                  <c:v>2.2151986720186839E-2</c:v>
                </c:pt>
                <c:pt idx="217">
                  <c:v>-1.3965290320121612E-2</c:v>
                </c:pt>
                <c:pt idx="218">
                  <c:v>-4.8839963177434567E-2</c:v>
                </c:pt>
                <c:pt idx="219">
                  <c:v>-7.6930733873835097E-3</c:v>
                </c:pt>
                <c:pt idx="220">
                  <c:v>7.2475469098741176E-3</c:v>
                </c:pt>
                <c:pt idx="221">
                  <c:v>1.8924303145655803E-2</c:v>
                </c:pt>
                <c:pt idx="222">
                  <c:v>9.3922661160377924E-2</c:v>
                </c:pt>
                <c:pt idx="223">
                  <c:v>-2.8154173176656999E-2</c:v>
                </c:pt>
                <c:pt idx="224">
                  <c:v>3.9880964536483383E-2</c:v>
                </c:pt>
                <c:pt idx="225">
                  <c:v>-5.2613426358058477E-3</c:v>
                </c:pt>
                <c:pt idx="226">
                  <c:v>-1.0128752044233533E-2</c:v>
                </c:pt>
                <c:pt idx="227">
                  <c:v>-9.977804850634913E-3</c:v>
                </c:pt>
                <c:pt idx="228">
                  <c:v>-3.1292012896705322E-2</c:v>
                </c:pt>
                <c:pt idx="229">
                  <c:v>1.3998722452083744E-2</c:v>
                </c:pt>
                <c:pt idx="230">
                  <c:v>-1.5963934701184269E-2</c:v>
                </c:pt>
                <c:pt idx="231">
                  <c:v>2.1566062197478874E-2</c:v>
                </c:pt>
                <c:pt idx="232">
                  <c:v>-7.2350503021631884E-3</c:v>
                </c:pt>
                <c:pt idx="233">
                  <c:v>-4.7402129167592601E-2</c:v>
                </c:pt>
                <c:pt idx="234">
                  <c:v>2.9995566692973051E-3</c:v>
                </c:pt>
                <c:pt idx="235">
                  <c:v>-9.3620396174306664E-3</c:v>
                </c:pt>
                <c:pt idx="236">
                  <c:v>-2.2578517406286386E-2</c:v>
                </c:pt>
                <c:pt idx="237">
                  <c:v>-6.2393111586085792E-2</c:v>
                </c:pt>
                <c:pt idx="238">
                  <c:v>-8.6321837790564564E-3</c:v>
                </c:pt>
                <c:pt idx="239">
                  <c:v>0.19865460756129941</c:v>
                </c:pt>
                <c:pt idx="240">
                  <c:v>2.266929488308992E-2</c:v>
                </c:pt>
                <c:pt idx="241">
                  <c:v>-1.4956444322371209E-2</c:v>
                </c:pt>
                <c:pt idx="242">
                  <c:v>2.7766213062754258E-2</c:v>
                </c:pt>
                <c:pt idx="243">
                  <c:v>9.4645774531715368E-2</c:v>
                </c:pt>
                <c:pt idx="244">
                  <c:v>1.251850644809235E-2</c:v>
                </c:pt>
                <c:pt idx="245">
                  <c:v>1.4714466837708138E-2</c:v>
                </c:pt>
                <c:pt idx="246">
                  <c:v>-3.0820008681536375E-2</c:v>
                </c:pt>
                <c:pt idx="247">
                  <c:v>3.759177902540288E-2</c:v>
                </c:pt>
                <c:pt idx="248">
                  <c:v>-2.9670654030738552E-2</c:v>
                </c:pt>
                <c:pt idx="249">
                  <c:v>-1.2853919870491105E-2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B-4167-9238-46FB05AD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102655"/>
        <c:axId val="1094022271"/>
      </c:lineChart>
      <c:dateAx>
        <c:axId val="906102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22271"/>
        <c:crosses val="autoZero"/>
        <c:auto val="1"/>
        <c:lblOffset val="100"/>
        <c:baseTimeUnit val="days"/>
      </c:dateAx>
      <c:valAx>
        <c:axId val="10940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Frequency Distribution/Histogram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50007226006164"/>
          <c:y val="0.16332728688354275"/>
          <c:w val="0.67803266154785713"/>
          <c:h val="0.637310934003338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'Distribution of data'!$G$5:$G$10</c:f>
              <c:numCache>
                <c:formatCode>0.0%</c:formatCode>
                <c:ptCount val="6"/>
                <c:pt idx="0">
                  <c:v>-1.9999999999999997E-2</c:v>
                </c:pt>
                <c:pt idx="1">
                  <c:v>-9.9999999999999967E-3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</c:numCache>
            </c:numRef>
          </c:cat>
          <c:val>
            <c:numRef>
              <c:f>'Distribution of data'!$H$5:$H$10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E-43DA-BD5A-05FA353D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06040"/>
        <c:axId val="243700552"/>
      </c:barChart>
      <c:catAx>
        <c:axId val="24370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600"/>
                  <a:t>Stock</a:t>
                </a:r>
                <a:r>
                  <a:rPr lang="en-GB" baseline="0"/>
                  <a:t> </a:t>
                </a:r>
                <a:r>
                  <a:rPr lang="en-GB" sz="1600" baseline="0"/>
                  <a:t>return</a:t>
                </a:r>
                <a:r>
                  <a:rPr lang="en-GB" baseline="0"/>
                  <a:t> </a:t>
                </a:r>
                <a:r>
                  <a:rPr lang="en-GB" sz="1600" baseline="0"/>
                  <a:t>values</a:t>
                </a:r>
                <a:endParaRPr lang="en-GB" sz="1600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43700552"/>
        <c:crosses val="autoZero"/>
        <c:auto val="1"/>
        <c:lblAlgn val="ctr"/>
        <c:lblOffset val="100"/>
        <c:noMultiLvlLbl val="0"/>
      </c:catAx>
      <c:valAx>
        <c:axId val="243700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/>
                  <a:t>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706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32314233367366"/>
          <c:y val="0.16804184589076271"/>
          <c:w val="0.14099420520925116"/>
          <c:h val="6.9051729036917614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Probability Distribution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50007226006164"/>
          <c:y val="0.16332728688354275"/>
          <c:w val="0.67803266154785713"/>
          <c:h val="0.637310934003338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'Distribution of data'!$H$27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cat>
            <c:numRef>
              <c:f>'Distribution of data'!$G$28:$G$33</c:f>
              <c:numCache>
                <c:formatCode>0.0%</c:formatCode>
                <c:ptCount val="6"/>
                <c:pt idx="0">
                  <c:v>-1.9999999999999997E-2</c:v>
                </c:pt>
                <c:pt idx="1">
                  <c:v>-9.9999999999999967E-3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</c:numCache>
            </c:numRef>
          </c:cat>
          <c:val>
            <c:numRef>
              <c:f>'Distribution of data'!$H$28:$H$33</c:f>
              <c:numCache>
                <c:formatCode>0.000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0-472C-AFDD-8284462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02512"/>
        <c:axId val="243699376"/>
      </c:barChart>
      <c:catAx>
        <c:axId val="2437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600"/>
                  <a:t>Stock</a:t>
                </a:r>
                <a:r>
                  <a:rPr lang="en-GB" baseline="0"/>
                  <a:t> </a:t>
                </a:r>
                <a:r>
                  <a:rPr lang="en-GB" sz="1600" baseline="0"/>
                  <a:t>return</a:t>
                </a:r>
                <a:r>
                  <a:rPr lang="en-GB" baseline="0"/>
                  <a:t> </a:t>
                </a:r>
                <a:r>
                  <a:rPr lang="en-GB" sz="1600" baseline="0"/>
                  <a:t>values</a:t>
                </a:r>
                <a:endParaRPr lang="en-GB" sz="1600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43699376"/>
        <c:crosses val="autoZero"/>
        <c:auto val="1"/>
        <c:lblAlgn val="ctr"/>
        <c:lblOffset val="100"/>
        <c:noMultiLvlLbl val="0"/>
      </c:catAx>
      <c:valAx>
        <c:axId val="24369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/>
                  <a:t>Probability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370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32314233367366"/>
          <c:y val="0.16804184589076271"/>
          <c:w val="0.14439275907563065"/>
          <c:h val="6.9216935066532079E-2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Apple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Apple Histogram</a:t>
          </a:r>
        </a:p>
      </cx:txPr>
    </cx:title>
    <cx:plotArea>
      <cx:plotAreaRegion>
        <cx:series layoutId="clusteredColumn" uniqueId="{2FC86035-B150-429A-8D1A-7240B30842B7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Tesla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Tesla Histogram</a:t>
          </a:r>
        </a:p>
      </cx:txPr>
    </cx:title>
    <cx:plotArea>
      <cx:plotAreaRegion>
        <cx:series layoutId="clusteredColumn" uniqueId="{9DB43CB3-C62D-43F2-B765-F9888BC1BD91}">
          <cx:spPr>
            <a:solidFill>
              <a:srgbClr val="FFC000"/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Bitcoin Histogram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Bitcoin Histogram</a:t>
          </a:r>
        </a:p>
      </cx:txPr>
    </cx:title>
    <cx:plotArea>
      <cx:plotAreaRegion>
        <cx:series layoutId="clusteredColumn" uniqueId="{E48A72A8-18CA-477F-A89E-FD924BEE618A}">
          <cx:spPr>
            <a:solidFill>
              <a:srgbClr val="92D050"/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Apple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Apple Histogram</a:t>
          </a:r>
        </a:p>
      </cx:txPr>
    </cx:title>
    <cx:plotArea>
      <cx:plotAreaRegion>
        <cx:series layoutId="clusteredColumn" uniqueId="{2FC86035-B150-429A-8D1A-7240B30842B7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Tesla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Tesla Histogram</a:t>
          </a:r>
        </a:p>
      </cx:txPr>
    </cx:title>
    <cx:plotArea>
      <cx:plotAreaRegion>
        <cx:series layoutId="clusteredColumn" uniqueId="{9DB43CB3-C62D-43F2-B765-F9888BC1BD91}">
          <cx:spPr>
            <a:solidFill>
              <a:srgbClr val="FFC000"/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Bitcoin Histogram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Bitcoin Histogram</a:t>
          </a:r>
        </a:p>
      </cx:txPr>
    </cx:title>
    <cx:plotArea>
      <cx:plotAreaRegion>
        <cx:series layoutId="clusteredColumn" uniqueId="{E48A72A8-18CA-477F-A89E-FD924BEE618A}">
          <cx:spPr>
            <a:solidFill>
              <a:srgbClr val="92D050"/>
            </a:solidFill>
          </cx:spPr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_rels/data1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quantinsti.com/kurtosis/" TargetMode="Externa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25148957-25CE-4950-89B1-3D679FF645AA}">
      <dgm:prSet phldrT="[Text]"/>
      <dgm:spPr/>
      <dgm:t>
        <a:bodyPr/>
        <a:lstStyle/>
        <a:p>
          <a:r>
            <a:rPr lang="en-GB"/>
            <a:t>What story does this data tell us?</a:t>
          </a:r>
        </a:p>
      </dgm:t>
    </dgm:pt>
    <dgm:pt modelId="{2E80272E-405E-4CE1-B499-AD59C16548D1}" type="parTrans" cxnId="{03D36D26-4657-4DDA-8348-93704D7B4943}">
      <dgm:prSet/>
      <dgm:spPr/>
      <dgm:t>
        <a:bodyPr/>
        <a:lstStyle/>
        <a:p>
          <a:endParaRPr lang="en-GB"/>
        </a:p>
      </dgm:t>
    </dgm:pt>
    <dgm:pt modelId="{409AC7D5-DFDD-49FE-B92A-06F610A266CB}" type="sibTrans" cxnId="{03D36D26-4657-4DDA-8348-93704D7B4943}">
      <dgm:prSet/>
      <dgm:spPr/>
      <dgm:t>
        <a:bodyPr/>
        <a:lstStyle/>
        <a:p>
          <a:endParaRPr lang="en-GB"/>
        </a:p>
      </dgm:t>
    </dgm:pt>
    <dgm:pt modelId="{3D8C58D2-3A61-440B-ADBD-85654F9174B7}">
      <dgm:prSet phldrT="[Text]"/>
      <dgm:spPr/>
      <dgm:t>
        <a:bodyPr/>
        <a:lstStyle/>
        <a:p>
          <a:r>
            <a:rPr lang="en-GB"/>
            <a:t>Which asset will you invest in?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/>
            <a:t>QUESTIONS: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3"/>
      <dgm:spPr/>
    </dgm:pt>
    <dgm:pt modelId="{ECD37DFA-5AA7-4CC1-AF8D-E06D224C5042}" type="pres">
      <dgm:prSet presAssocID="{E2D256C5-5A8A-4296-81AD-6F040D13D026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3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3"/>
      <dgm:spPr/>
    </dgm:pt>
    <dgm:pt modelId="{BE7CA7BF-CF0B-40BC-810E-9F01CC6B7B64}" type="pres">
      <dgm:prSet presAssocID="{3D8C58D2-3A61-440B-ADBD-85654F9174B7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3">
        <dgm:presLayoutVars>
          <dgm:bulletEnabled val="1"/>
        </dgm:presLayoutVars>
      </dgm:prSet>
      <dgm:spPr/>
    </dgm:pt>
    <dgm:pt modelId="{261485DB-D045-4B9E-9C3E-9BCFFA41EDBA}" type="pres">
      <dgm:prSet presAssocID="{8478DF86-58EF-4310-B3FB-E6BA5BD67844}" presName="spaceBetweenRectangles" presStyleCnt="0"/>
      <dgm:spPr/>
    </dgm:pt>
    <dgm:pt modelId="{8088AF46-F77C-49D0-BDB6-D9FFF3670FB3}" type="pres">
      <dgm:prSet presAssocID="{25148957-25CE-4950-89B1-3D679FF645AA}" presName="parentLin" presStyleCnt="0"/>
      <dgm:spPr/>
    </dgm:pt>
    <dgm:pt modelId="{B8CBE478-737E-472C-B27C-643017FA80BE}" type="pres">
      <dgm:prSet presAssocID="{25148957-25CE-4950-89B1-3D679FF645AA}" presName="parentLeftMargin" presStyleLbl="node1" presStyleIdx="1" presStyleCnt="3"/>
      <dgm:spPr/>
    </dgm:pt>
    <dgm:pt modelId="{6408CEB5-8C58-416A-A695-6D36477079BE}" type="pres">
      <dgm:prSet presAssocID="{25148957-25CE-4950-89B1-3D679FF645AA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48413D2C-B0D3-412C-ADB9-840E978D53FD}" type="pres">
      <dgm:prSet presAssocID="{25148957-25CE-4950-89B1-3D679FF645AA}" presName="negativeSpace" presStyleCnt="0"/>
      <dgm:spPr/>
    </dgm:pt>
    <dgm:pt modelId="{3E6E3316-B807-4E72-9FBC-D3329647A173}" type="pres">
      <dgm:prSet presAssocID="{25148957-25CE-4950-89B1-3D679FF645AA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03D36D26-4657-4DDA-8348-93704D7B4943}" srcId="{1F597F68-A749-4B3B-AFAE-8F9A16916B47}" destId="{25148957-25CE-4950-89B1-3D679FF645AA}" srcOrd="2" destOrd="0" parTransId="{2E80272E-405E-4CE1-B499-AD59C16548D1}" sibTransId="{409AC7D5-DFDD-49FE-B92A-06F610A266CB}"/>
    <dgm:cxn modelId="{49C6F629-634C-4ABA-893F-2DB7E9DEFE7D}" type="presOf" srcId="{25148957-25CE-4950-89B1-3D679FF645AA}" destId="{6408CEB5-8C58-416A-A695-6D36477079BE}" srcOrd="1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6CDD1576-DF4A-41C3-9666-4D884EDB8DEE}" type="presOf" srcId="{25148957-25CE-4950-89B1-3D679FF645AA}" destId="{B8CBE478-737E-472C-B27C-643017FA80BE}" srcOrd="0" destOrd="0" presId="urn:microsoft.com/office/officeart/2005/8/layout/list1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8356972D-D23A-49A1-BB4A-5C74C089F012}" type="presParOf" srcId="{E1C7CD34-CAC8-40F3-B95C-0E309E0C5583}" destId="{261485DB-D045-4B9E-9C3E-9BCFFA41EDBA}" srcOrd="7" destOrd="0" presId="urn:microsoft.com/office/officeart/2005/8/layout/list1"/>
    <dgm:cxn modelId="{C76E36C3-772B-4B4B-AA35-B1136B0F35A0}" type="presParOf" srcId="{E1C7CD34-CAC8-40F3-B95C-0E309E0C5583}" destId="{8088AF46-F77C-49D0-BDB6-D9FFF3670FB3}" srcOrd="8" destOrd="0" presId="urn:microsoft.com/office/officeart/2005/8/layout/list1"/>
    <dgm:cxn modelId="{205E1C21-D6A9-4B7F-A367-8953D9924564}" type="presParOf" srcId="{8088AF46-F77C-49D0-BDB6-D9FFF3670FB3}" destId="{B8CBE478-737E-472C-B27C-643017FA80BE}" srcOrd="0" destOrd="0" presId="urn:microsoft.com/office/officeart/2005/8/layout/list1"/>
    <dgm:cxn modelId="{1E352A2E-17DD-43B5-B137-30813709D47E}" type="presParOf" srcId="{8088AF46-F77C-49D0-BDB6-D9FFF3670FB3}" destId="{6408CEB5-8C58-416A-A695-6D36477079BE}" srcOrd="1" destOrd="0" presId="urn:microsoft.com/office/officeart/2005/8/layout/list1"/>
    <dgm:cxn modelId="{112E79A3-57F4-4488-ABC3-9221AC376A54}" type="presParOf" srcId="{E1C7CD34-CAC8-40F3-B95C-0E309E0C5583}" destId="{48413D2C-B0D3-412C-ADB9-840E978D53FD}" srcOrd="9" destOrd="0" presId="urn:microsoft.com/office/officeart/2005/8/layout/list1"/>
    <dgm:cxn modelId="{CB4C8F4F-8149-4EA0-BF48-04FA4410FC83}" type="presParOf" srcId="{E1C7CD34-CAC8-40F3-B95C-0E309E0C5583}" destId="{3E6E3316-B807-4E72-9FBC-D3329647A173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Stock A and B have the same mean and SD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NOTE THAT: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A589D56C-F3A5-4326-A886-AE974290998B}">
      <dgm:prSet phldrT="[Text]" custT="1"/>
      <dgm:spPr/>
      <dgm:t>
        <a:bodyPr/>
        <a:lstStyle/>
        <a:p>
          <a:r>
            <a:rPr lang="en-GB" sz="1400"/>
            <a:t>So, we need to look at two new metrics to make the decision</a:t>
          </a:r>
        </a:p>
      </dgm:t>
    </dgm:pt>
    <dgm:pt modelId="{ED4C24F9-3776-492A-9050-FBF5FE04F6D6}" type="parTrans" cxnId="{D2B4236D-3814-41FE-94BA-E8555B4BBEB1}">
      <dgm:prSet/>
      <dgm:spPr/>
      <dgm:t>
        <a:bodyPr/>
        <a:lstStyle/>
        <a:p>
          <a:endParaRPr lang="en-GB"/>
        </a:p>
      </dgm:t>
    </dgm:pt>
    <dgm:pt modelId="{A757DF44-8086-4773-A443-B5F4D76FE337}" type="sibTrans" cxnId="{D2B4236D-3814-41FE-94BA-E8555B4BBEB1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3"/>
      <dgm:spPr/>
    </dgm:pt>
    <dgm:pt modelId="{ECD37DFA-5AA7-4CC1-AF8D-E06D224C5042}" type="pres">
      <dgm:prSet presAssocID="{E2D256C5-5A8A-4296-81AD-6F040D13D026}" presName="parentText" presStyleLbl="node1" presStyleIdx="0" presStyleCnt="3" custScaleX="96449" custScaleY="72310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3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3"/>
      <dgm:spPr/>
    </dgm:pt>
    <dgm:pt modelId="{BE7CA7BF-CF0B-40BC-810E-9F01CC6B7B64}" type="pres">
      <dgm:prSet presAssocID="{3D8C58D2-3A61-440B-ADBD-85654F9174B7}" presName="parentText" presStyleLbl="node1" presStyleIdx="1" presStyleCnt="3" custScaleX="96404" custScaleY="89641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3">
        <dgm:presLayoutVars>
          <dgm:bulletEnabled val="1"/>
        </dgm:presLayoutVars>
      </dgm:prSet>
      <dgm:spPr/>
    </dgm:pt>
    <dgm:pt modelId="{261485DB-D045-4B9E-9C3E-9BCFFA41EDBA}" type="pres">
      <dgm:prSet presAssocID="{8478DF86-58EF-4310-B3FB-E6BA5BD67844}" presName="spaceBetweenRectangles" presStyleCnt="0"/>
      <dgm:spPr/>
    </dgm:pt>
    <dgm:pt modelId="{F1324048-8577-4D48-8453-7C4EA88675E4}" type="pres">
      <dgm:prSet presAssocID="{A589D56C-F3A5-4326-A886-AE974290998B}" presName="parentLin" presStyleCnt="0"/>
      <dgm:spPr/>
    </dgm:pt>
    <dgm:pt modelId="{9A0496CD-6A8B-4D0F-8553-9F9D025B7A84}" type="pres">
      <dgm:prSet presAssocID="{A589D56C-F3A5-4326-A886-AE974290998B}" presName="parentLeftMargin" presStyleLbl="node1" presStyleIdx="1" presStyleCnt="3"/>
      <dgm:spPr/>
    </dgm:pt>
    <dgm:pt modelId="{30F79A00-15D7-455A-B69A-CAF6DA7D98DC}" type="pres">
      <dgm:prSet presAssocID="{A589D56C-F3A5-4326-A886-AE974290998B}" presName="parentText" presStyleLbl="node1" presStyleIdx="2" presStyleCnt="3" custScaleX="100844" custScaleY="119902">
        <dgm:presLayoutVars>
          <dgm:chMax val="0"/>
          <dgm:bulletEnabled val="1"/>
        </dgm:presLayoutVars>
      </dgm:prSet>
      <dgm:spPr/>
    </dgm:pt>
    <dgm:pt modelId="{F838709B-B06E-4B2E-8D57-8BAD38F844E4}" type="pres">
      <dgm:prSet presAssocID="{A589D56C-F3A5-4326-A886-AE974290998B}" presName="negativeSpace" presStyleCnt="0"/>
      <dgm:spPr/>
    </dgm:pt>
    <dgm:pt modelId="{9ED74485-4171-4BE5-B187-CBF4F06F03D1}" type="pres">
      <dgm:prSet presAssocID="{A589D56C-F3A5-4326-A886-AE974290998B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08ACBA0F-59C3-46E2-A703-6EBEB5BBC3D9}" type="presOf" srcId="{A589D56C-F3A5-4326-A886-AE974290998B}" destId="{9A0496CD-6A8B-4D0F-8553-9F9D025B7A84}" srcOrd="0" destOrd="0" presId="urn:microsoft.com/office/officeart/2005/8/layout/list1"/>
    <dgm:cxn modelId="{7B4D4B5B-AEEA-4A7B-96FB-A4D40BA0DF04}" type="presOf" srcId="{A589D56C-F3A5-4326-A886-AE974290998B}" destId="{30F79A00-15D7-455A-B69A-CAF6DA7D98DC}" srcOrd="1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D2B4236D-3814-41FE-94BA-E8555B4BBEB1}" srcId="{1F597F68-A749-4B3B-AFAE-8F9A16916B47}" destId="{A589D56C-F3A5-4326-A886-AE974290998B}" srcOrd="2" destOrd="0" parTransId="{ED4C24F9-3776-492A-9050-FBF5FE04F6D6}" sibTransId="{A757DF44-8086-4773-A443-B5F4D76FE337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8356972D-D23A-49A1-BB4A-5C74C089F012}" type="presParOf" srcId="{E1C7CD34-CAC8-40F3-B95C-0E309E0C5583}" destId="{261485DB-D045-4B9E-9C3E-9BCFFA41EDBA}" srcOrd="7" destOrd="0" presId="urn:microsoft.com/office/officeart/2005/8/layout/list1"/>
    <dgm:cxn modelId="{19971E1F-DC8C-4EAD-9535-59FB6B8DC285}" type="presParOf" srcId="{E1C7CD34-CAC8-40F3-B95C-0E309E0C5583}" destId="{F1324048-8577-4D48-8453-7C4EA88675E4}" srcOrd="8" destOrd="0" presId="urn:microsoft.com/office/officeart/2005/8/layout/list1"/>
    <dgm:cxn modelId="{6A317BF0-5B3C-49DD-A21F-5437D54BEACF}" type="presParOf" srcId="{F1324048-8577-4D48-8453-7C4EA88675E4}" destId="{9A0496CD-6A8B-4D0F-8553-9F9D025B7A84}" srcOrd="0" destOrd="0" presId="urn:microsoft.com/office/officeart/2005/8/layout/list1"/>
    <dgm:cxn modelId="{1F956282-A8F1-4058-873D-745C8C623468}" type="presParOf" srcId="{F1324048-8577-4D48-8453-7C4EA88675E4}" destId="{30F79A00-15D7-455A-B69A-CAF6DA7D98DC}" srcOrd="1" destOrd="0" presId="urn:microsoft.com/office/officeart/2005/8/layout/list1"/>
    <dgm:cxn modelId="{F865D789-9844-4953-8382-B1445A062942}" type="presParOf" srcId="{E1C7CD34-CAC8-40F3-B95C-0E309E0C5583}" destId="{F838709B-B06E-4B2E-8D57-8BAD38F844E4}" srcOrd="9" destOrd="0" presId="urn:microsoft.com/office/officeart/2005/8/layout/list1"/>
    <dgm:cxn modelId="{08341931-E845-4494-8C69-D7353F0277B6}" type="presParOf" srcId="{E1C7CD34-CAC8-40F3-B95C-0E309E0C5583}" destId="{9ED74485-4171-4BE5-B187-CBF4F06F03D1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25148957-25CE-4950-89B1-3D679FF645AA}">
      <dgm:prSet phldrT="[Text]" custT="1"/>
      <dgm:spPr/>
      <dgm:t>
        <a:bodyPr/>
        <a:lstStyle/>
        <a:p>
          <a:r>
            <a:rPr lang="en-GB" sz="1400"/>
            <a:t>Positive excess kurtosis implies the distribution is more likely to produce outliers (deep tail values)compared to a normal distribution</a:t>
          </a:r>
        </a:p>
      </dgm:t>
    </dgm:pt>
    <dgm:pt modelId="{2E80272E-405E-4CE1-B499-AD59C16548D1}" type="parTrans" cxnId="{03D36D26-4657-4DDA-8348-93704D7B4943}">
      <dgm:prSet/>
      <dgm:spPr/>
      <dgm:t>
        <a:bodyPr/>
        <a:lstStyle/>
        <a:p>
          <a:endParaRPr lang="en-GB"/>
        </a:p>
      </dgm:t>
    </dgm:pt>
    <dgm:pt modelId="{409AC7D5-DFDD-49FE-B92A-06F610A266CB}" type="sibTrans" cxnId="{03D36D26-4657-4DDA-8348-93704D7B4943}">
      <dgm:prSet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Excess Kurtosis tries to measure the 'tailedness' of a distribution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EXCESS - KURTOSIS: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040CAA2F-005A-4CAF-878E-1E0DFC90D435}">
      <dgm:prSet phldrT="[Text]" custT="1"/>
      <dgm:spPr/>
      <dgm:t>
        <a:bodyPr/>
        <a:lstStyle/>
        <a:p>
          <a:r>
            <a:rPr lang="en-GB" sz="1400"/>
            <a:t>Negative excess kurtosis implies the distribution is less likely to produce outliers compared to a normal distribution</a:t>
          </a:r>
        </a:p>
      </dgm:t>
    </dgm:pt>
    <dgm:pt modelId="{3367C0DE-1F7E-4943-BF76-2082F5E3ED71}" type="parTrans" cxnId="{F5D7B4BE-3A4C-44BC-8B0F-F55596CC4FFF}">
      <dgm:prSet/>
      <dgm:spPr/>
      <dgm:t>
        <a:bodyPr/>
        <a:lstStyle/>
        <a:p>
          <a:endParaRPr lang="en-GB"/>
        </a:p>
      </dgm:t>
    </dgm:pt>
    <dgm:pt modelId="{AA2241F0-D1AC-44F4-9194-6A5BD95A9726}" type="sibTrans" cxnId="{F5D7B4BE-3A4C-44BC-8B0F-F55596CC4FFF}">
      <dgm:prSet/>
      <dgm:spPr/>
      <dgm:t>
        <a:bodyPr/>
        <a:lstStyle/>
        <a:p>
          <a:endParaRPr lang="en-GB"/>
        </a:p>
      </dgm:t>
    </dgm:pt>
    <dgm:pt modelId="{D535FF5D-A8F7-42F0-8D84-7CEFADEA4316}">
      <dgm:prSet phldrT="[Text]" custT="1"/>
      <dgm:spPr/>
      <dgm:t>
        <a:bodyPr/>
        <a:lstStyle/>
        <a:p>
          <a:r>
            <a:rPr lang="en-GB" sz="1400"/>
            <a:t>Blog link: </a:t>
          </a:r>
          <a:r>
            <a:rPr lang="en-GB" sz="1400" b="0" i="0"/>
            <a:t>https://blog.quantinsti.com/kurtosis/</a:t>
          </a:r>
          <a:endParaRPr lang="en-GB" sz="1400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77265457-C4ED-4C92-9C6B-58C70BBE556B}" type="parTrans" cxnId="{1FD8EF49-37BB-4251-A8AA-17ADB735A6D1}">
      <dgm:prSet/>
      <dgm:spPr/>
      <dgm:t>
        <a:bodyPr/>
        <a:lstStyle/>
        <a:p>
          <a:endParaRPr lang="en-GB"/>
        </a:p>
      </dgm:t>
    </dgm:pt>
    <dgm:pt modelId="{71590957-5D47-4EC9-ADBB-5ACFA2DB53C7}" type="sibTrans" cxnId="{1FD8EF49-37BB-4251-A8AA-17ADB735A6D1}">
      <dgm:prSet/>
      <dgm:spPr/>
      <dgm:t>
        <a:bodyPr/>
        <a:lstStyle/>
        <a:p>
          <a:endParaRPr lang="en-GB"/>
        </a:p>
      </dgm:t>
    </dgm:pt>
    <dgm:pt modelId="{A589D56C-F3A5-4326-A886-AE974290998B}">
      <dgm:prSet phldrT="[Text]" custT="1"/>
      <dgm:spPr/>
      <dgm:t>
        <a:bodyPr/>
        <a:lstStyle/>
        <a:p>
          <a:r>
            <a:rPr lang="en-GB" sz="1400"/>
            <a:t>If the excess kurtosis is 0, then the distribution has same amount of data in the tails as a normal distribution</a:t>
          </a:r>
        </a:p>
      </dgm:t>
    </dgm:pt>
    <dgm:pt modelId="{ED4C24F9-3776-492A-9050-FBF5FE04F6D6}" type="parTrans" cxnId="{D2B4236D-3814-41FE-94BA-E8555B4BBEB1}">
      <dgm:prSet/>
      <dgm:spPr/>
      <dgm:t>
        <a:bodyPr/>
        <a:lstStyle/>
        <a:p>
          <a:endParaRPr lang="en-GB"/>
        </a:p>
      </dgm:t>
    </dgm:pt>
    <dgm:pt modelId="{A757DF44-8086-4773-A443-B5F4D76FE337}" type="sibTrans" cxnId="{D2B4236D-3814-41FE-94BA-E8555B4BBEB1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6"/>
      <dgm:spPr/>
    </dgm:pt>
    <dgm:pt modelId="{ECD37DFA-5AA7-4CC1-AF8D-E06D224C5042}" type="pres">
      <dgm:prSet presAssocID="{E2D256C5-5A8A-4296-81AD-6F040D13D026}" presName="parentText" presStyleLbl="node1" presStyleIdx="0" presStyleCnt="6" custScaleX="107265" custScaleY="145551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6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6"/>
      <dgm:spPr/>
    </dgm:pt>
    <dgm:pt modelId="{BE7CA7BF-CF0B-40BC-810E-9F01CC6B7B64}" type="pres">
      <dgm:prSet presAssocID="{3D8C58D2-3A61-440B-ADBD-85654F9174B7}" presName="parentText" presStyleLbl="node1" presStyleIdx="1" presStyleCnt="6" custScaleX="103562" custScaleY="179446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6">
        <dgm:presLayoutVars>
          <dgm:bulletEnabled val="1"/>
        </dgm:presLayoutVars>
      </dgm:prSet>
      <dgm:spPr/>
    </dgm:pt>
    <dgm:pt modelId="{261485DB-D045-4B9E-9C3E-9BCFFA41EDBA}" type="pres">
      <dgm:prSet presAssocID="{8478DF86-58EF-4310-B3FB-E6BA5BD67844}" presName="spaceBetweenRectangles" presStyleCnt="0"/>
      <dgm:spPr/>
    </dgm:pt>
    <dgm:pt modelId="{F1324048-8577-4D48-8453-7C4EA88675E4}" type="pres">
      <dgm:prSet presAssocID="{A589D56C-F3A5-4326-A886-AE974290998B}" presName="parentLin" presStyleCnt="0"/>
      <dgm:spPr/>
    </dgm:pt>
    <dgm:pt modelId="{9A0496CD-6A8B-4D0F-8553-9F9D025B7A84}" type="pres">
      <dgm:prSet presAssocID="{A589D56C-F3A5-4326-A886-AE974290998B}" presName="parentLeftMargin" presStyleLbl="node1" presStyleIdx="1" presStyleCnt="6"/>
      <dgm:spPr/>
    </dgm:pt>
    <dgm:pt modelId="{30F79A00-15D7-455A-B69A-CAF6DA7D98DC}" type="pres">
      <dgm:prSet presAssocID="{A589D56C-F3A5-4326-A886-AE974290998B}" presName="parentText" presStyleLbl="node1" presStyleIdx="2" presStyleCnt="6" custScaleX="102246" custScaleY="229798">
        <dgm:presLayoutVars>
          <dgm:chMax val="0"/>
          <dgm:bulletEnabled val="1"/>
        </dgm:presLayoutVars>
      </dgm:prSet>
      <dgm:spPr/>
    </dgm:pt>
    <dgm:pt modelId="{F838709B-B06E-4B2E-8D57-8BAD38F844E4}" type="pres">
      <dgm:prSet presAssocID="{A589D56C-F3A5-4326-A886-AE974290998B}" presName="negativeSpace" presStyleCnt="0"/>
      <dgm:spPr/>
    </dgm:pt>
    <dgm:pt modelId="{9ED74485-4171-4BE5-B187-CBF4F06F03D1}" type="pres">
      <dgm:prSet presAssocID="{A589D56C-F3A5-4326-A886-AE974290998B}" presName="childText" presStyleLbl="conFgAcc1" presStyleIdx="2" presStyleCnt="6">
        <dgm:presLayoutVars>
          <dgm:bulletEnabled val="1"/>
        </dgm:presLayoutVars>
      </dgm:prSet>
      <dgm:spPr/>
    </dgm:pt>
    <dgm:pt modelId="{C039441D-F2F9-4D18-BFAE-2B9A9A6BEE46}" type="pres">
      <dgm:prSet presAssocID="{A757DF44-8086-4773-A443-B5F4D76FE337}" presName="spaceBetweenRectangles" presStyleCnt="0"/>
      <dgm:spPr/>
    </dgm:pt>
    <dgm:pt modelId="{8088AF46-F77C-49D0-BDB6-D9FFF3670FB3}" type="pres">
      <dgm:prSet presAssocID="{25148957-25CE-4950-89B1-3D679FF645AA}" presName="parentLin" presStyleCnt="0"/>
      <dgm:spPr/>
    </dgm:pt>
    <dgm:pt modelId="{B8CBE478-737E-472C-B27C-643017FA80BE}" type="pres">
      <dgm:prSet presAssocID="{25148957-25CE-4950-89B1-3D679FF645AA}" presName="parentLeftMargin" presStyleLbl="node1" presStyleIdx="2" presStyleCnt="6"/>
      <dgm:spPr/>
    </dgm:pt>
    <dgm:pt modelId="{6408CEB5-8C58-416A-A695-6D36477079BE}" type="pres">
      <dgm:prSet presAssocID="{25148957-25CE-4950-89B1-3D679FF645AA}" presName="parentText" presStyleLbl="node1" presStyleIdx="3" presStyleCnt="6" custScaleX="104379" custScaleY="213833">
        <dgm:presLayoutVars>
          <dgm:chMax val="0"/>
          <dgm:bulletEnabled val="1"/>
        </dgm:presLayoutVars>
      </dgm:prSet>
      <dgm:spPr/>
    </dgm:pt>
    <dgm:pt modelId="{48413D2C-B0D3-412C-ADB9-840E978D53FD}" type="pres">
      <dgm:prSet presAssocID="{25148957-25CE-4950-89B1-3D679FF645AA}" presName="negativeSpace" presStyleCnt="0"/>
      <dgm:spPr/>
    </dgm:pt>
    <dgm:pt modelId="{3E6E3316-B807-4E72-9FBC-D3329647A173}" type="pres">
      <dgm:prSet presAssocID="{25148957-25CE-4950-89B1-3D679FF645AA}" presName="childText" presStyleLbl="conFgAcc1" presStyleIdx="3" presStyleCnt="6">
        <dgm:presLayoutVars>
          <dgm:bulletEnabled val="1"/>
        </dgm:presLayoutVars>
      </dgm:prSet>
      <dgm:spPr/>
    </dgm:pt>
    <dgm:pt modelId="{2410BBCF-A8DA-45A6-B020-F63CBC85CDB0}" type="pres">
      <dgm:prSet presAssocID="{409AC7D5-DFDD-49FE-B92A-06F610A266CB}" presName="spaceBetweenRectangles" presStyleCnt="0"/>
      <dgm:spPr/>
    </dgm:pt>
    <dgm:pt modelId="{83E3AAF3-EA9B-47A7-A582-F1B80BC794A1}" type="pres">
      <dgm:prSet presAssocID="{040CAA2F-005A-4CAF-878E-1E0DFC90D435}" presName="parentLin" presStyleCnt="0"/>
      <dgm:spPr/>
    </dgm:pt>
    <dgm:pt modelId="{980EFBEB-795A-4F71-9CAF-1B89BBBAD304}" type="pres">
      <dgm:prSet presAssocID="{040CAA2F-005A-4CAF-878E-1E0DFC90D435}" presName="parentLeftMargin" presStyleLbl="node1" presStyleIdx="3" presStyleCnt="6"/>
      <dgm:spPr/>
    </dgm:pt>
    <dgm:pt modelId="{38D4C3DC-EB95-4047-B6FB-FF0739A81D27}" type="pres">
      <dgm:prSet presAssocID="{040CAA2F-005A-4CAF-878E-1E0DFC90D435}" presName="parentText" presStyleLbl="node1" presStyleIdx="4" presStyleCnt="6" custScaleX="103510" custScaleY="238278">
        <dgm:presLayoutVars>
          <dgm:chMax val="0"/>
          <dgm:bulletEnabled val="1"/>
        </dgm:presLayoutVars>
      </dgm:prSet>
      <dgm:spPr/>
    </dgm:pt>
    <dgm:pt modelId="{2AE08C6B-7A28-4E3F-830E-1C9BE07C4CF1}" type="pres">
      <dgm:prSet presAssocID="{040CAA2F-005A-4CAF-878E-1E0DFC90D435}" presName="negativeSpace" presStyleCnt="0"/>
      <dgm:spPr/>
    </dgm:pt>
    <dgm:pt modelId="{76A82438-884F-4C92-B7B8-69C389655A38}" type="pres">
      <dgm:prSet presAssocID="{040CAA2F-005A-4CAF-878E-1E0DFC90D435}" presName="childText" presStyleLbl="conFgAcc1" presStyleIdx="4" presStyleCnt="6">
        <dgm:presLayoutVars>
          <dgm:bulletEnabled val="1"/>
        </dgm:presLayoutVars>
      </dgm:prSet>
      <dgm:spPr/>
    </dgm:pt>
    <dgm:pt modelId="{9FA3B961-7449-4976-A748-51F720416904}" type="pres">
      <dgm:prSet presAssocID="{AA2241F0-D1AC-44F4-9194-6A5BD95A9726}" presName="spaceBetweenRectangles" presStyleCnt="0"/>
      <dgm:spPr/>
    </dgm:pt>
    <dgm:pt modelId="{F064D5F9-3252-4B27-879B-0B7BBDAC692B}" type="pres">
      <dgm:prSet presAssocID="{D535FF5D-A8F7-42F0-8D84-7CEFADEA4316}" presName="parentLin" presStyleCnt="0"/>
      <dgm:spPr/>
    </dgm:pt>
    <dgm:pt modelId="{1CA34DE5-6F48-45F7-B7DF-666CBE479E35}" type="pres">
      <dgm:prSet presAssocID="{D535FF5D-A8F7-42F0-8D84-7CEFADEA4316}" presName="parentLeftMargin" presStyleLbl="node1" presStyleIdx="4" presStyleCnt="6"/>
      <dgm:spPr/>
    </dgm:pt>
    <dgm:pt modelId="{6AFB8B25-14D6-490C-BDDB-3748176C0620}" type="pres">
      <dgm:prSet presAssocID="{D535FF5D-A8F7-42F0-8D84-7CEFADEA4316}" presName="parentText" presStyleLbl="node1" presStyleIdx="5" presStyleCnt="6" custScaleX="103070" custScaleY="203982">
        <dgm:presLayoutVars>
          <dgm:chMax val="0"/>
          <dgm:bulletEnabled val="1"/>
        </dgm:presLayoutVars>
      </dgm:prSet>
      <dgm:spPr/>
    </dgm:pt>
    <dgm:pt modelId="{C44D14D8-3E77-4A21-A3B9-777C52FF6B39}" type="pres">
      <dgm:prSet presAssocID="{D535FF5D-A8F7-42F0-8D84-7CEFADEA4316}" presName="negativeSpace" presStyleCnt="0"/>
      <dgm:spPr/>
    </dgm:pt>
    <dgm:pt modelId="{BB52D25B-71B4-463F-BDEF-4D74DAFD8620}" type="pres">
      <dgm:prSet presAssocID="{D535FF5D-A8F7-42F0-8D84-7CEFADEA4316}" presName="childText" presStyleLbl="conFgAcc1" presStyleIdx="5" presStyleCnt="6">
        <dgm:presLayoutVars>
          <dgm:bulletEnabled val="1"/>
        </dgm:presLayoutVars>
      </dgm:prSet>
      <dgm:spPr/>
    </dgm:pt>
  </dgm:ptLst>
  <dgm:cxnLst>
    <dgm:cxn modelId="{08ACBA0F-59C3-46E2-A703-6EBEB5BBC3D9}" type="presOf" srcId="{A589D56C-F3A5-4326-A886-AE974290998B}" destId="{9A0496CD-6A8B-4D0F-8553-9F9D025B7A84}" srcOrd="0" destOrd="0" presId="urn:microsoft.com/office/officeart/2005/8/layout/list1"/>
    <dgm:cxn modelId="{DA331D22-B300-42B4-89B8-BD5A899A9DD8}" type="presOf" srcId="{040CAA2F-005A-4CAF-878E-1E0DFC90D435}" destId="{980EFBEB-795A-4F71-9CAF-1B89BBBAD304}" srcOrd="0" destOrd="0" presId="urn:microsoft.com/office/officeart/2005/8/layout/list1"/>
    <dgm:cxn modelId="{03D36D26-4657-4DDA-8348-93704D7B4943}" srcId="{1F597F68-A749-4B3B-AFAE-8F9A16916B47}" destId="{25148957-25CE-4950-89B1-3D679FF645AA}" srcOrd="3" destOrd="0" parTransId="{2E80272E-405E-4CE1-B499-AD59C16548D1}" sibTransId="{409AC7D5-DFDD-49FE-B92A-06F610A266CB}"/>
    <dgm:cxn modelId="{A836BC27-2556-42D0-9A3F-502B86CA9A29}" type="presOf" srcId="{D535FF5D-A8F7-42F0-8D84-7CEFADEA4316}" destId="{6AFB8B25-14D6-490C-BDDB-3748176C0620}" srcOrd="1" destOrd="0" presId="urn:microsoft.com/office/officeart/2005/8/layout/list1"/>
    <dgm:cxn modelId="{49C6F629-634C-4ABA-893F-2DB7E9DEFE7D}" type="presOf" srcId="{25148957-25CE-4950-89B1-3D679FF645AA}" destId="{6408CEB5-8C58-416A-A695-6D36477079BE}" srcOrd="1" destOrd="0" presId="urn:microsoft.com/office/officeart/2005/8/layout/list1"/>
    <dgm:cxn modelId="{7B4D4B5B-AEEA-4A7B-96FB-A4D40BA0DF04}" type="presOf" srcId="{A589D56C-F3A5-4326-A886-AE974290998B}" destId="{30F79A00-15D7-455A-B69A-CAF6DA7D98DC}" srcOrd="1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1FD8EF49-37BB-4251-A8AA-17ADB735A6D1}" srcId="{1F597F68-A749-4B3B-AFAE-8F9A16916B47}" destId="{D535FF5D-A8F7-42F0-8D84-7CEFADEA4316}" srcOrd="5" destOrd="0" parTransId="{77265457-C4ED-4C92-9C6B-58C70BBE556B}" sibTransId="{71590957-5D47-4EC9-ADBB-5ACFA2DB53C7}"/>
    <dgm:cxn modelId="{D2B4236D-3814-41FE-94BA-E8555B4BBEB1}" srcId="{1F597F68-A749-4B3B-AFAE-8F9A16916B47}" destId="{A589D56C-F3A5-4326-A886-AE974290998B}" srcOrd="2" destOrd="0" parTransId="{ED4C24F9-3776-492A-9050-FBF5FE04F6D6}" sibTransId="{A757DF44-8086-4773-A443-B5F4D76FE337}"/>
    <dgm:cxn modelId="{8854886F-8259-4B5F-AFF5-4E2E74E032FD}" type="presOf" srcId="{040CAA2F-005A-4CAF-878E-1E0DFC90D435}" destId="{38D4C3DC-EB95-4047-B6FB-FF0739A81D27}" srcOrd="1" destOrd="0" presId="urn:microsoft.com/office/officeart/2005/8/layout/list1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6CDD1576-DF4A-41C3-9666-4D884EDB8DEE}" type="presOf" srcId="{25148957-25CE-4950-89B1-3D679FF645AA}" destId="{B8CBE478-737E-472C-B27C-643017FA80BE}" srcOrd="0" destOrd="0" presId="urn:microsoft.com/office/officeart/2005/8/layout/list1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F5D7B4BE-3A4C-44BC-8B0F-F55596CC4FFF}" srcId="{1F597F68-A749-4B3B-AFAE-8F9A16916B47}" destId="{040CAA2F-005A-4CAF-878E-1E0DFC90D435}" srcOrd="4" destOrd="0" parTransId="{3367C0DE-1F7E-4943-BF76-2082F5E3ED71}" sibTransId="{AA2241F0-D1AC-44F4-9194-6A5BD95A9726}"/>
    <dgm:cxn modelId="{C3F8D5C2-D97B-4BD2-982A-87F1D71689D6}" type="presOf" srcId="{D535FF5D-A8F7-42F0-8D84-7CEFADEA4316}" destId="{1CA34DE5-6F48-45F7-B7DF-666CBE479E35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8356972D-D23A-49A1-BB4A-5C74C089F012}" type="presParOf" srcId="{E1C7CD34-CAC8-40F3-B95C-0E309E0C5583}" destId="{261485DB-D045-4B9E-9C3E-9BCFFA41EDBA}" srcOrd="7" destOrd="0" presId="urn:microsoft.com/office/officeart/2005/8/layout/list1"/>
    <dgm:cxn modelId="{19971E1F-DC8C-4EAD-9535-59FB6B8DC285}" type="presParOf" srcId="{E1C7CD34-CAC8-40F3-B95C-0E309E0C5583}" destId="{F1324048-8577-4D48-8453-7C4EA88675E4}" srcOrd="8" destOrd="0" presId="urn:microsoft.com/office/officeart/2005/8/layout/list1"/>
    <dgm:cxn modelId="{6A317BF0-5B3C-49DD-A21F-5437D54BEACF}" type="presParOf" srcId="{F1324048-8577-4D48-8453-7C4EA88675E4}" destId="{9A0496CD-6A8B-4D0F-8553-9F9D025B7A84}" srcOrd="0" destOrd="0" presId="urn:microsoft.com/office/officeart/2005/8/layout/list1"/>
    <dgm:cxn modelId="{1F956282-A8F1-4058-873D-745C8C623468}" type="presParOf" srcId="{F1324048-8577-4D48-8453-7C4EA88675E4}" destId="{30F79A00-15D7-455A-B69A-CAF6DA7D98DC}" srcOrd="1" destOrd="0" presId="urn:microsoft.com/office/officeart/2005/8/layout/list1"/>
    <dgm:cxn modelId="{F865D789-9844-4953-8382-B1445A062942}" type="presParOf" srcId="{E1C7CD34-CAC8-40F3-B95C-0E309E0C5583}" destId="{F838709B-B06E-4B2E-8D57-8BAD38F844E4}" srcOrd="9" destOrd="0" presId="urn:microsoft.com/office/officeart/2005/8/layout/list1"/>
    <dgm:cxn modelId="{08341931-E845-4494-8C69-D7353F0277B6}" type="presParOf" srcId="{E1C7CD34-CAC8-40F3-B95C-0E309E0C5583}" destId="{9ED74485-4171-4BE5-B187-CBF4F06F03D1}" srcOrd="10" destOrd="0" presId="urn:microsoft.com/office/officeart/2005/8/layout/list1"/>
    <dgm:cxn modelId="{D20965AF-C44C-4B2D-A261-92A4CDE1FA3D}" type="presParOf" srcId="{E1C7CD34-CAC8-40F3-B95C-0E309E0C5583}" destId="{C039441D-F2F9-4D18-BFAE-2B9A9A6BEE46}" srcOrd="11" destOrd="0" presId="urn:microsoft.com/office/officeart/2005/8/layout/list1"/>
    <dgm:cxn modelId="{C76E36C3-772B-4B4B-AA35-B1136B0F35A0}" type="presParOf" srcId="{E1C7CD34-CAC8-40F3-B95C-0E309E0C5583}" destId="{8088AF46-F77C-49D0-BDB6-D9FFF3670FB3}" srcOrd="12" destOrd="0" presId="urn:microsoft.com/office/officeart/2005/8/layout/list1"/>
    <dgm:cxn modelId="{205E1C21-D6A9-4B7F-A367-8953D9924564}" type="presParOf" srcId="{8088AF46-F77C-49D0-BDB6-D9FFF3670FB3}" destId="{B8CBE478-737E-472C-B27C-643017FA80BE}" srcOrd="0" destOrd="0" presId="urn:microsoft.com/office/officeart/2005/8/layout/list1"/>
    <dgm:cxn modelId="{1E352A2E-17DD-43B5-B137-30813709D47E}" type="presParOf" srcId="{8088AF46-F77C-49D0-BDB6-D9FFF3670FB3}" destId="{6408CEB5-8C58-416A-A695-6D36477079BE}" srcOrd="1" destOrd="0" presId="urn:microsoft.com/office/officeart/2005/8/layout/list1"/>
    <dgm:cxn modelId="{112E79A3-57F4-4488-ABC3-9221AC376A54}" type="presParOf" srcId="{E1C7CD34-CAC8-40F3-B95C-0E309E0C5583}" destId="{48413D2C-B0D3-412C-ADB9-840E978D53FD}" srcOrd="13" destOrd="0" presId="urn:microsoft.com/office/officeart/2005/8/layout/list1"/>
    <dgm:cxn modelId="{CB4C8F4F-8149-4EA0-BF48-04FA4410FC83}" type="presParOf" srcId="{E1C7CD34-CAC8-40F3-B95C-0E309E0C5583}" destId="{3E6E3316-B807-4E72-9FBC-D3329647A173}" srcOrd="14" destOrd="0" presId="urn:microsoft.com/office/officeart/2005/8/layout/list1"/>
    <dgm:cxn modelId="{6F173A5D-C975-4BDB-B66D-BECFD6E799BE}" type="presParOf" srcId="{E1C7CD34-CAC8-40F3-B95C-0E309E0C5583}" destId="{2410BBCF-A8DA-45A6-B020-F63CBC85CDB0}" srcOrd="15" destOrd="0" presId="urn:microsoft.com/office/officeart/2005/8/layout/list1"/>
    <dgm:cxn modelId="{11095801-C907-4B08-8740-4F27C61BF528}" type="presParOf" srcId="{E1C7CD34-CAC8-40F3-B95C-0E309E0C5583}" destId="{83E3AAF3-EA9B-47A7-A582-F1B80BC794A1}" srcOrd="16" destOrd="0" presId="urn:microsoft.com/office/officeart/2005/8/layout/list1"/>
    <dgm:cxn modelId="{E170EFC6-154A-4A2D-8FC3-97F3D8A41D90}" type="presParOf" srcId="{83E3AAF3-EA9B-47A7-A582-F1B80BC794A1}" destId="{980EFBEB-795A-4F71-9CAF-1B89BBBAD304}" srcOrd="0" destOrd="0" presId="urn:microsoft.com/office/officeart/2005/8/layout/list1"/>
    <dgm:cxn modelId="{68902946-3706-429C-BA99-77EA248D85AF}" type="presParOf" srcId="{83E3AAF3-EA9B-47A7-A582-F1B80BC794A1}" destId="{38D4C3DC-EB95-4047-B6FB-FF0739A81D27}" srcOrd="1" destOrd="0" presId="urn:microsoft.com/office/officeart/2005/8/layout/list1"/>
    <dgm:cxn modelId="{4048B946-AB56-4B85-8B24-4FAF300E97D1}" type="presParOf" srcId="{E1C7CD34-CAC8-40F3-B95C-0E309E0C5583}" destId="{2AE08C6B-7A28-4E3F-830E-1C9BE07C4CF1}" srcOrd="17" destOrd="0" presId="urn:microsoft.com/office/officeart/2005/8/layout/list1"/>
    <dgm:cxn modelId="{3712BA2A-9564-4C1D-9396-7A115BAF2FEC}" type="presParOf" srcId="{E1C7CD34-CAC8-40F3-B95C-0E309E0C5583}" destId="{76A82438-884F-4C92-B7B8-69C389655A38}" srcOrd="18" destOrd="0" presId="urn:microsoft.com/office/officeart/2005/8/layout/list1"/>
    <dgm:cxn modelId="{190D79B2-7D03-4CDD-9DA7-E70E6DED356A}" type="presParOf" srcId="{E1C7CD34-CAC8-40F3-B95C-0E309E0C5583}" destId="{9FA3B961-7449-4976-A748-51F720416904}" srcOrd="19" destOrd="0" presId="urn:microsoft.com/office/officeart/2005/8/layout/list1"/>
    <dgm:cxn modelId="{AA1766B9-EE89-4857-88A3-3C1D9F8A3EDA}" type="presParOf" srcId="{E1C7CD34-CAC8-40F3-B95C-0E309E0C5583}" destId="{F064D5F9-3252-4B27-879B-0B7BBDAC692B}" srcOrd="20" destOrd="0" presId="urn:microsoft.com/office/officeart/2005/8/layout/list1"/>
    <dgm:cxn modelId="{98D4C6D7-6AD7-4846-A234-7C7719C67D30}" type="presParOf" srcId="{F064D5F9-3252-4B27-879B-0B7BBDAC692B}" destId="{1CA34DE5-6F48-45F7-B7DF-666CBE479E35}" srcOrd="0" destOrd="0" presId="urn:microsoft.com/office/officeart/2005/8/layout/list1"/>
    <dgm:cxn modelId="{747202F5-C72D-4601-B0FB-F95D2C87B44F}" type="presParOf" srcId="{F064D5F9-3252-4B27-879B-0B7BBDAC692B}" destId="{6AFB8B25-14D6-490C-BDDB-3748176C0620}" srcOrd="1" destOrd="0" presId="urn:microsoft.com/office/officeart/2005/8/layout/list1"/>
    <dgm:cxn modelId="{ADCF8BBC-F373-451C-BC51-9D6186B7E8A8}" type="presParOf" srcId="{E1C7CD34-CAC8-40F3-B95C-0E309E0C5583}" destId="{C44D14D8-3E77-4A21-A3B9-777C52FF6B39}" srcOrd="21" destOrd="0" presId="urn:microsoft.com/office/officeart/2005/8/layout/list1"/>
    <dgm:cxn modelId="{4BDA67F9-9266-4796-A5B7-C358D0F1672F}" type="presParOf" srcId="{E1C7CD34-CAC8-40F3-B95C-0E309E0C5583}" destId="{BB52D25B-71B4-463F-BDEF-4D74DAFD8620}" srcOrd="2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 b="0" i="0" u="none"/>
            <a:t>Skewness refers to whether the distribution has left-right symmetry or whether it has a longer tail on one side or the other.</a:t>
          </a:r>
          <a:endParaRPr lang="en-GB" sz="1400" b="0"/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SKEWNESS: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CFB6BBF3-01AF-4314-A41E-DCF93EE6E905}">
      <dgm:prSet custT="1"/>
      <dgm:spPr/>
      <dgm:t>
        <a:bodyPr/>
        <a:lstStyle/>
        <a:p>
          <a:endParaRPr lang="en-GB" sz="1400" b="0" i="0" u="none"/>
        </a:p>
        <a:p>
          <a:r>
            <a:rPr lang="en-GB" sz="1400" b="0" i="0" u="none"/>
            <a:t>If skewness is near 0, then it implies the distribution is symmetric like a normal distribution			</a:t>
          </a:r>
          <a:endParaRPr lang="en-GB" sz="1400"/>
        </a:p>
      </dgm:t>
    </dgm:pt>
    <dgm:pt modelId="{2669E921-9801-4401-A89E-4FAAF43F60C5}" type="parTrans" cxnId="{E15AFC95-DAE2-49A9-8589-66B373648852}">
      <dgm:prSet/>
      <dgm:spPr/>
      <dgm:t>
        <a:bodyPr/>
        <a:lstStyle/>
        <a:p>
          <a:endParaRPr lang="en-GB"/>
        </a:p>
      </dgm:t>
    </dgm:pt>
    <dgm:pt modelId="{5DAFAB0D-78B8-4221-8C71-8A7F15ACC18F}" type="sibTrans" cxnId="{E15AFC95-DAE2-49A9-8589-66B373648852}">
      <dgm:prSet/>
      <dgm:spPr/>
      <dgm:t>
        <a:bodyPr/>
        <a:lstStyle/>
        <a:p>
          <a:endParaRPr lang="en-GB"/>
        </a:p>
      </dgm:t>
    </dgm:pt>
    <dgm:pt modelId="{2E141E2A-6306-4257-81D5-740144012693}">
      <dgm:prSet custT="1"/>
      <dgm:spPr/>
      <dgm:t>
        <a:bodyPr/>
        <a:lstStyle/>
        <a:p>
          <a:endParaRPr lang="en-GB" sz="1400" b="0" i="0" u="none"/>
        </a:p>
        <a:p>
          <a:r>
            <a:rPr lang="en-GB" sz="1400" b="0" i="0" u="none"/>
            <a:t>If skewness is negative, it implies that the distribution is skewed(asymmetric) from left.			</a:t>
          </a:r>
          <a:endParaRPr lang="en-GB" sz="1400"/>
        </a:p>
      </dgm:t>
    </dgm:pt>
    <dgm:pt modelId="{29FA71D4-ED06-446E-9097-2BF8928A01F2}" type="parTrans" cxnId="{F892C700-BB0A-4B05-B777-A4F69B9A8E3C}">
      <dgm:prSet/>
      <dgm:spPr/>
      <dgm:t>
        <a:bodyPr/>
        <a:lstStyle/>
        <a:p>
          <a:endParaRPr lang="en-GB"/>
        </a:p>
      </dgm:t>
    </dgm:pt>
    <dgm:pt modelId="{8BA5A0FD-C5AD-457A-8308-A362BA668E4E}" type="sibTrans" cxnId="{F892C700-BB0A-4B05-B777-A4F69B9A8E3C}">
      <dgm:prSet/>
      <dgm:spPr/>
      <dgm:t>
        <a:bodyPr/>
        <a:lstStyle/>
        <a:p>
          <a:endParaRPr lang="en-GB"/>
        </a:p>
      </dgm:t>
    </dgm:pt>
    <dgm:pt modelId="{37AAA334-6704-4330-9CBF-444C5DB4BE34}">
      <dgm:prSet custT="1"/>
      <dgm:spPr/>
      <dgm:t>
        <a:bodyPr/>
        <a:lstStyle/>
        <a:p>
          <a:endParaRPr lang="en-GB" sz="1400" b="0" i="0" u="none"/>
        </a:p>
        <a:p>
          <a:r>
            <a:rPr lang="en-GB" sz="1400" b="0" i="0" u="none"/>
            <a:t>If skewness is positive, it implies that the distribution is skewed(asymmetric) from the right.			</a:t>
          </a:r>
          <a:endParaRPr lang="en-GB" sz="1400"/>
        </a:p>
      </dgm:t>
    </dgm:pt>
    <dgm:pt modelId="{7213173F-FB99-47D2-BDA9-B2BACB16E5CF}" type="parTrans" cxnId="{20A96AC9-4205-404C-BA08-28C41B79B951}">
      <dgm:prSet/>
      <dgm:spPr/>
      <dgm:t>
        <a:bodyPr/>
        <a:lstStyle/>
        <a:p>
          <a:endParaRPr lang="en-GB"/>
        </a:p>
      </dgm:t>
    </dgm:pt>
    <dgm:pt modelId="{2F677756-C7B3-4C9C-A001-4BA987CB638B}" type="sibTrans" cxnId="{20A96AC9-4205-404C-BA08-28C41B79B951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5"/>
      <dgm:spPr/>
    </dgm:pt>
    <dgm:pt modelId="{ECD37DFA-5AA7-4CC1-AF8D-E06D224C5042}" type="pres">
      <dgm:prSet presAssocID="{E2D256C5-5A8A-4296-81AD-6F040D13D026}" presName="parentText" presStyleLbl="node1" presStyleIdx="0" presStyleCnt="5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5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5"/>
      <dgm:spPr/>
    </dgm:pt>
    <dgm:pt modelId="{BE7CA7BF-CF0B-40BC-810E-9F01CC6B7B64}" type="pres">
      <dgm:prSet presAssocID="{3D8C58D2-3A61-440B-ADBD-85654F9174B7}" presName="parentText" presStyleLbl="node1" presStyleIdx="1" presStyleCnt="5" custScaleX="96586" custScaleY="131806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5">
        <dgm:presLayoutVars>
          <dgm:bulletEnabled val="1"/>
        </dgm:presLayoutVars>
      </dgm:prSet>
      <dgm:spPr/>
    </dgm:pt>
    <dgm:pt modelId="{261485DB-D045-4B9E-9C3E-9BCFFA41EDBA}" type="pres">
      <dgm:prSet presAssocID="{8478DF86-58EF-4310-B3FB-E6BA5BD67844}" presName="spaceBetweenRectangles" presStyleCnt="0"/>
      <dgm:spPr/>
    </dgm:pt>
    <dgm:pt modelId="{973C7391-AE1C-4F12-B395-349B180FB57B}" type="pres">
      <dgm:prSet presAssocID="{CFB6BBF3-01AF-4314-A41E-DCF93EE6E905}" presName="parentLin" presStyleCnt="0"/>
      <dgm:spPr/>
    </dgm:pt>
    <dgm:pt modelId="{B533CE15-591A-433C-9450-D5A28CA26571}" type="pres">
      <dgm:prSet presAssocID="{CFB6BBF3-01AF-4314-A41E-DCF93EE6E905}" presName="parentLeftMargin" presStyleLbl="node1" presStyleIdx="1" presStyleCnt="5"/>
      <dgm:spPr/>
    </dgm:pt>
    <dgm:pt modelId="{D8D404E6-13E3-41F0-B6B1-5819ADA32C0B}" type="pres">
      <dgm:prSet presAssocID="{CFB6BBF3-01AF-4314-A41E-DCF93EE6E905}" presName="parentText" presStyleLbl="node1" presStyleIdx="2" presStyleCnt="5" custScaleX="98690" custScaleY="163725">
        <dgm:presLayoutVars>
          <dgm:chMax val="0"/>
          <dgm:bulletEnabled val="1"/>
        </dgm:presLayoutVars>
      </dgm:prSet>
      <dgm:spPr/>
    </dgm:pt>
    <dgm:pt modelId="{E7DDB1B4-3C1C-45E1-B30D-5F6B2707254D}" type="pres">
      <dgm:prSet presAssocID="{CFB6BBF3-01AF-4314-A41E-DCF93EE6E905}" presName="negativeSpace" presStyleCnt="0"/>
      <dgm:spPr/>
    </dgm:pt>
    <dgm:pt modelId="{A2CF8BC6-22FA-4652-A9D9-7C3B17CDC2D3}" type="pres">
      <dgm:prSet presAssocID="{CFB6BBF3-01AF-4314-A41E-DCF93EE6E905}" presName="childText" presStyleLbl="conFgAcc1" presStyleIdx="2" presStyleCnt="5">
        <dgm:presLayoutVars>
          <dgm:bulletEnabled val="1"/>
        </dgm:presLayoutVars>
      </dgm:prSet>
      <dgm:spPr/>
    </dgm:pt>
    <dgm:pt modelId="{F83E9AA7-8704-4CE4-8691-D07EE73B18D3}" type="pres">
      <dgm:prSet presAssocID="{5DAFAB0D-78B8-4221-8C71-8A7F15ACC18F}" presName="spaceBetweenRectangles" presStyleCnt="0"/>
      <dgm:spPr/>
    </dgm:pt>
    <dgm:pt modelId="{E0AAC689-3D5D-43A2-9F5B-87BFEC82924E}" type="pres">
      <dgm:prSet presAssocID="{2E141E2A-6306-4257-81D5-740144012693}" presName="parentLin" presStyleCnt="0"/>
      <dgm:spPr/>
    </dgm:pt>
    <dgm:pt modelId="{D1BE8CAA-85C5-434E-83A4-8D40927CBBF7}" type="pres">
      <dgm:prSet presAssocID="{2E141E2A-6306-4257-81D5-740144012693}" presName="parentLeftMargin" presStyleLbl="node1" presStyleIdx="2" presStyleCnt="5"/>
      <dgm:spPr/>
    </dgm:pt>
    <dgm:pt modelId="{7E0293E6-C80D-41DD-B409-FAF7C970344B}" type="pres">
      <dgm:prSet presAssocID="{2E141E2A-6306-4257-81D5-740144012693}" presName="parentText" presStyleLbl="node1" presStyleIdx="3" presStyleCnt="5" custScaleX="99442" custScaleY="124514">
        <dgm:presLayoutVars>
          <dgm:chMax val="0"/>
          <dgm:bulletEnabled val="1"/>
        </dgm:presLayoutVars>
      </dgm:prSet>
      <dgm:spPr/>
    </dgm:pt>
    <dgm:pt modelId="{B810BBC8-392C-401E-AB48-6FEEEE0D05F5}" type="pres">
      <dgm:prSet presAssocID="{2E141E2A-6306-4257-81D5-740144012693}" presName="negativeSpace" presStyleCnt="0"/>
      <dgm:spPr/>
    </dgm:pt>
    <dgm:pt modelId="{6043908A-CF80-4F35-ABFF-6A628FF7CEE7}" type="pres">
      <dgm:prSet presAssocID="{2E141E2A-6306-4257-81D5-740144012693}" presName="childText" presStyleLbl="conFgAcc1" presStyleIdx="3" presStyleCnt="5">
        <dgm:presLayoutVars>
          <dgm:bulletEnabled val="1"/>
        </dgm:presLayoutVars>
      </dgm:prSet>
      <dgm:spPr/>
    </dgm:pt>
    <dgm:pt modelId="{0FD3FCA3-95AD-41B1-B037-C645ACD9DE4D}" type="pres">
      <dgm:prSet presAssocID="{8BA5A0FD-C5AD-457A-8308-A362BA668E4E}" presName="spaceBetweenRectangles" presStyleCnt="0"/>
      <dgm:spPr/>
    </dgm:pt>
    <dgm:pt modelId="{0C96CA38-AFF3-456A-B9B8-FB756ED6726F}" type="pres">
      <dgm:prSet presAssocID="{37AAA334-6704-4330-9CBF-444C5DB4BE34}" presName="parentLin" presStyleCnt="0"/>
      <dgm:spPr/>
    </dgm:pt>
    <dgm:pt modelId="{0E3759DD-C481-4312-9D54-A434D6039D0D}" type="pres">
      <dgm:prSet presAssocID="{37AAA334-6704-4330-9CBF-444C5DB4BE34}" presName="parentLeftMargin" presStyleLbl="node1" presStyleIdx="3" presStyleCnt="5"/>
      <dgm:spPr/>
    </dgm:pt>
    <dgm:pt modelId="{D30BAF76-4B5B-4801-9B1C-C14A51C7D8DE}" type="pres">
      <dgm:prSet presAssocID="{37AAA334-6704-4330-9CBF-444C5DB4BE34}" presName="parentText" presStyleLbl="node1" presStyleIdx="4" presStyleCnt="5" custScaleX="102308" custScaleY="143897">
        <dgm:presLayoutVars>
          <dgm:chMax val="0"/>
          <dgm:bulletEnabled val="1"/>
        </dgm:presLayoutVars>
      </dgm:prSet>
      <dgm:spPr/>
    </dgm:pt>
    <dgm:pt modelId="{F078CDA8-D1FA-446C-B924-1E5A3123A377}" type="pres">
      <dgm:prSet presAssocID="{37AAA334-6704-4330-9CBF-444C5DB4BE34}" presName="negativeSpace" presStyleCnt="0"/>
      <dgm:spPr/>
    </dgm:pt>
    <dgm:pt modelId="{663D4663-69A8-419B-AF52-10EF02C8CEB2}" type="pres">
      <dgm:prSet presAssocID="{37AAA334-6704-4330-9CBF-444C5DB4BE34}" presName="childText" presStyleLbl="conFgAcc1" presStyleIdx="4" presStyleCnt="5">
        <dgm:presLayoutVars>
          <dgm:bulletEnabled val="1"/>
        </dgm:presLayoutVars>
      </dgm:prSet>
      <dgm:spPr/>
    </dgm:pt>
  </dgm:ptLst>
  <dgm:cxnLst>
    <dgm:cxn modelId="{F892C700-BB0A-4B05-B777-A4F69B9A8E3C}" srcId="{1F597F68-A749-4B3B-AFAE-8F9A16916B47}" destId="{2E141E2A-6306-4257-81D5-740144012693}" srcOrd="3" destOrd="0" parTransId="{29FA71D4-ED06-446E-9097-2BF8928A01F2}" sibTransId="{8BA5A0FD-C5AD-457A-8308-A362BA668E4E}"/>
    <dgm:cxn modelId="{7D4D542B-5361-4F12-A250-0D583B8C5F89}" type="presOf" srcId="{2E141E2A-6306-4257-81D5-740144012693}" destId="{D1BE8CAA-85C5-434E-83A4-8D40927CBBF7}" srcOrd="0" destOrd="0" presId="urn:microsoft.com/office/officeart/2005/8/layout/list1"/>
    <dgm:cxn modelId="{36E08861-7F6A-46E5-841D-ED79FF0B748E}" type="presOf" srcId="{37AAA334-6704-4330-9CBF-444C5DB4BE34}" destId="{D30BAF76-4B5B-4801-9B1C-C14A51C7D8DE}" srcOrd="1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A6019877-D8CF-4083-BC76-D462C3E9494D}" type="presOf" srcId="{CFB6BBF3-01AF-4314-A41E-DCF93EE6E905}" destId="{D8D404E6-13E3-41F0-B6B1-5819ADA32C0B}" srcOrd="1" destOrd="0" presId="urn:microsoft.com/office/officeart/2005/8/layout/list1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DE14C385-A37B-4D13-A3E2-30294AA93A28}" type="presOf" srcId="{2E141E2A-6306-4257-81D5-740144012693}" destId="{7E0293E6-C80D-41DD-B409-FAF7C970344B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E15AFC95-DAE2-49A9-8589-66B373648852}" srcId="{1F597F68-A749-4B3B-AFAE-8F9A16916B47}" destId="{CFB6BBF3-01AF-4314-A41E-DCF93EE6E905}" srcOrd="2" destOrd="0" parTransId="{2669E921-9801-4401-A89E-4FAAF43F60C5}" sibTransId="{5DAFAB0D-78B8-4221-8C71-8A7F15ACC18F}"/>
    <dgm:cxn modelId="{A1EC5FB7-E6B4-4553-97D8-B5D0657C5F6D}" type="presOf" srcId="{CFB6BBF3-01AF-4314-A41E-DCF93EE6E905}" destId="{B533CE15-591A-433C-9450-D5A28CA26571}" srcOrd="0" destOrd="0" presId="urn:microsoft.com/office/officeart/2005/8/layout/list1"/>
    <dgm:cxn modelId="{B390DCC6-62F4-4DB0-AEAE-EEA540A5B6C7}" type="presOf" srcId="{37AAA334-6704-4330-9CBF-444C5DB4BE34}" destId="{0E3759DD-C481-4312-9D54-A434D6039D0D}" srcOrd="0" destOrd="0" presId="urn:microsoft.com/office/officeart/2005/8/layout/list1"/>
    <dgm:cxn modelId="{20A96AC9-4205-404C-BA08-28C41B79B951}" srcId="{1F597F68-A749-4B3B-AFAE-8F9A16916B47}" destId="{37AAA334-6704-4330-9CBF-444C5DB4BE34}" srcOrd="4" destOrd="0" parTransId="{7213173F-FB99-47D2-BDA9-B2BACB16E5CF}" sibTransId="{2F677756-C7B3-4C9C-A001-4BA987CB638B}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8356972D-D23A-49A1-BB4A-5C74C089F012}" type="presParOf" srcId="{E1C7CD34-CAC8-40F3-B95C-0E309E0C5583}" destId="{261485DB-D045-4B9E-9C3E-9BCFFA41EDBA}" srcOrd="7" destOrd="0" presId="urn:microsoft.com/office/officeart/2005/8/layout/list1"/>
    <dgm:cxn modelId="{B3136327-B7CB-4347-ABEA-9FBDFD5DE2ED}" type="presParOf" srcId="{E1C7CD34-CAC8-40F3-B95C-0E309E0C5583}" destId="{973C7391-AE1C-4F12-B395-349B180FB57B}" srcOrd="8" destOrd="0" presId="urn:microsoft.com/office/officeart/2005/8/layout/list1"/>
    <dgm:cxn modelId="{7588E308-8F50-42E3-AA85-61CCC738494B}" type="presParOf" srcId="{973C7391-AE1C-4F12-B395-349B180FB57B}" destId="{B533CE15-591A-433C-9450-D5A28CA26571}" srcOrd="0" destOrd="0" presId="urn:microsoft.com/office/officeart/2005/8/layout/list1"/>
    <dgm:cxn modelId="{B5F51300-713E-4F12-A825-63473ADA4A8C}" type="presParOf" srcId="{973C7391-AE1C-4F12-B395-349B180FB57B}" destId="{D8D404E6-13E3-41F0-B6B1-5819ADA32C0B}" srcOrd="1" destOrd="0" presId="urn:microsoft.com/office/officeart/2005/8/layout/list1"/>
    <dgm:cxn modelId="{3A4EE84B-D62F-4440-84B9-AC5B1E7902E3}" type="presParOf" srcId="{E1C7CD34-CAC8-40F3-B95C-0E309E0C5583}" destId="{E7DDB1B4-3C1C-45E1-B30D-5F6B2707254D}" srcOrd="9" destOrd="0" presId="urn:microsoft.com/office/officeart/2005/8/layout/list1"/>
    <dgm:cxn modelId="{5AF92A13-A004-47DF-A069-4A6BBC8B646F}" type="presParOf" srcId="{E1C7CD34-CAC8-40F3-B95C-0E309E0C5583}" destId="{A2CF8BC6-22FA-4652-A9D9-7C3B17CDC2D3}" srcOrd="10" destOrd="0" presId="urn:microsoft.com/office/officeart/2005/8/layout/list1"/>
    <dgm:cxn modelId="{77639941-BDE1-4697-B00E-70BB7173D90C}" type="presParOf" srcId="{E1C7CD34-CAC8-40F3-B95C-0E309E0C5583}" destId="{F83E9AA7-8704-4CE4-8691-D07EE73B18D3}" srcOrd="11" destOrd="0" presId="urn:microsoft.com/office/officeart/2005/8/layout/list1"/>
    <dgm:cxn modelId="{6D2EDEBE-37F8-4D3E-BEBE-3A491DD922BE}" type="presParOf" srcId="{E1C7CD34-CAC8-40F3-B95C-0E309E0C5583}" destId="{E0AAC689-3D5D-43A2-9F5B-87BFEC82924E}" srcOrd="12" destOrd="0" presId="urn:microsoft.com/office/officeart/2005/8/layout/list1"/>
    <dgm:cxn modelId="{79CA6292-CCF4-4410-9B19-8A2F9905361B}" type="presParOf" srcId="{E0AAC689-3D5D-43A2-9F5B-87BFEC82924E}" destId="{D1BE8CAA-85C5-434E-83A4-8D40927CBBF7}" srcOrd="0" destOrd="0" presId="urn:microsoft.com/office/officeart/2005/8/layout/list1"/>
    <dgm:cxn modelId="{7952799C-4F49-483C-BCEA-D38765315D3B}" type="presParOf" srcId="{E0AAC689-3D5D-43A2-9F5B-87BFEC82924E}" destId="{7E0293E6-C80D-41DD-B409-FAF7C970344B}" srcOrd="1" destOrd="0" presId="urn:microsoft.com/office/officeart/2005/8/layout/list1"/>
    <dgm:cxn modelId="{3F3F6A9E-2A73-40DA-9898-67B88B2E5678}" type="presParOf" srcId="{E1C7CD34-CAC8-40F3-B95C-0E309E0C5583}" destId="{B810BBC8-392C-401E-AB48-6FEEEE0D05F5}" srcOrd="13" destOrd="0" presId="urn:microsoft.com/office/officeart/2005/8/layout/list1"/>
    <dgm:cxn modelId="{DEEFD66D-AB9A-45A0-A470-E3416FAE9B13}" type="presParOf" srcId="{E1C7CD34-CAC8-40F3-B95C-0E309E0C5583}" destId="{6043908A-CF80-4F35-ABFF-6A628FF7CEE7}" srcOrd="14" destOrd="0" presId="urn:microsoft.com/office/officeart/2005/8/layout/list1"/>
    <dgm:cxn modelId="{C9C2DCE0-9470-4E5F-9876-82566D0266AB}" type="presParOf" srcId="{E1C7CD34-CAC8-40F3-B95C-0E309E0C5583}" destId="{0FD3FCA3-95AD-41B1-B037-C645ACD9DE4D}" srcOrd="15" destOrd="0" presId="urn:microsoft.com/office/officeart/2005/8/layout/list1"/>
    <dgm:cxn modelId="{D6B091F8-A8AC-4971-BB18-BE8C841BF714}" type="presParOf" srcId="{E1C7CD34-CAC8-40F3-B95C-0E309E0C5583}" destId="{0C96CA38-AFF3-456A-B9B8-FB756ED6726F}" srcOrd="16" destOrd="0" presId="urn:microsoft.com/office/officeart/2005/8/layout/list1"/>
    <dgm:cxn modelId="{0229B513-B6F2-4DD3-BA58-D25264887247}" type="presParOf" srcId="{0C96CA38-AFF3-456A-B9B8-FB756ED6726F}" destId="{0E3759DD-C481-4312-9D54-A434D6039D0D}" srcOrd="0" destOrd="0" presId="urn:microsoft.com/office/officeart/2005/8/layout/list1"/>
    <dgm:cxn modelId="{2C4ECCB9-D210-449E-BBC8-432A6FB325E5}" type="presParOf" srcId="{0C96CA38-AFF3-456A-B9B8-FB756ED6726F}" destId="{D30BAF76-4B5B-4801-9B1C-C14A51C7D8DE}" srcOrd="1" destOrd="0" presId="urn:microsoft.com/office/officeart/2005/8/layout/list1"/>
    <dgm:cxn modelId="{C154F9DE-5242-4BB9-AA84-99FE3827A5AB}" type="presParOf" srcId="{E1C7CD34-CAC8-40F3-B95C-0E309E0C5583}" destId="{F078CDA8-D1FA-446C-B924-1E5A3123A377}" srcOrd="17" destOrd="0" presId="urn:microsoft.com/office/officeart/2005/8/layout/list1"/>
    <dgm:cxn modelId="{D2E0821F-93FF-4090-AAFC-8EF778D706D7}" type="presParOf" srcId="{E1C7CD34-CAC8-40F3-B95C-0E309E0C5583}" destId="{663D4663-69A8-419B-AF52-10EF02C8CEB2}" srcOrd="18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Stock A and B have the same mean and SD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NOTE THAT: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040CAA2F-005A-4CAF-878E-1E0DFC90D435}">
      <dgm:prSet phldrT="[Text]" custT="1"/>
      <dgm:spPr/>
      <dgm:t>
        <a:bodyPr/>
        <a:lstStyle/>
        <a:p>
          <a:r>
            <a:rPr lang="en-GB" sz="1400"/>
            <a:t>Stock A also has a higher excess kurtosis value than Stock B, which indicates to a higher probability of those extreme events (heavy-tails).</a:t>
          </a:r>
        </a:p>
      </dgm:t>
    </dgm:pt>
    <dgm:pt modelId="{3367C0DE-1F7E-4943-BF76-2082F5E3ED71}" type="parTrans" cxnId="{F5D7B4BE-3A4C-44BC-8B0F-F55596CC4FFF}">
      <dgm:prSet/>
      <dgm:spPr/>
      <dgm:t>
        <a:bodyPr/>
        <a:lstStyle/>
        <a:p>
          <a:endParaRPr lang="en-GB"/>
        </a:p>
      </dgm:t>
    </dgm:pt>
    <dgm:pt modelId="{AA2241F0-D1AC-44F4-9194-6A5BD95A9726}" type="sibTrans" cxnId="{F5D7B4BE-3A4C-44BC-8B0F-F55596CC4FFF}">
      <dgm:prSet/>
      <dgm:spPr/>
      <dgm:t>
        <a:bodyPr/>
        <a:lstStyle/>
        <a:p>
          <a:endParaRPr lang="en-GB"/>
        </a:p>
      </dgm:t>
    </dgm:pt>
    <dgm:pt modelId="{A589D56C-F3A5-4326-A886-AE974290998B}">
      <dgm:prSet phldrT="[Text]" custT="1"/>
      <dgm:spPr/>
      <dgm:t>
        <a:bodyPr/>
        <a:lstStyle/>
        <a:p>
          <a:r>
            <a:rPr lang="en-GB" sz="1400"/>
            <a:t>So, we need to look at skewness and kurtosis to make a decision</a:t>
          </a:r>
        </a:p>
      </dgm:t>
    </dgm:pt>
    <dgm:pt modelId="{ED4C24F9-3776-492A-9050-FBF5FE04F6D6}" type="parTrans" cxnId="{D2B4236D-3814-41FE-94BA-E8555B4BBEB1}">
      <dgm:prSet/>
      <dgm:spPr/>
      <dgm:t>
        <a:bodyPr/>
        <a:lstStyle/>
        <a:p>
          <a:endParaRPr lang="en-GB"/>
        </a:p>
      </dgm:t>
    </dgm:pt>
    <dgm:pt modelId="{A757DF44-8086-4773-A443-B5F4D76FE337}" type="sibTrans" cxnId="{D2B4236D-3814-41FE-94BA-E8555B4BBEB1}">
      <dgm:prSet/>
      <dgm:spPr/>
      <dgm:t>
        <a:bodyPr/>
        <a:lstStyle/>
        <a:p>
          <a:endParaRPr lang="en-GB"/>
        </a:p>
      </dgm:t>
    </dgm:pt>
    <dgm:pt modelId="{1B237ACE-DC28-4CD5-A123-DBAB660B262A}">
      <dgm:prSet custT="1"/>
      <dgm:spPr/>
      <dgm:t>
        <a:bodyPr/>
        <a:lstStyle/>
        <a:p>
          <a:r>
            <a:rPr lang="en-GB" sz="1400"/>
            <a:t>Stock A is negatively skewed which means that it has a longer left tail. Here a longer left tail means that Stock A can generate more extreme negative returns.</a:t>
          </a:r>
        </a:p>
      </dgm:t>
    </dgm:pt>
    <dgm:pt modelId="{E95ADB91-4E53-4EBF-AFFD-61F852A384DA}" type="parTrans" cxnId="{5E257243-D0DA-4E53-8372-8E92BB1E64D4}">
      <dgm:prSet/>
      <dgm:spPr/>
      <dgm:t>
        <a:bodyPr/>
        <a:lstStyle/>
        <a:p>
          <a:endParaRPr lang="en-GB"/>
        </a:p>
      </dgm:t>
    </dgm:pt>
    <dgm:pt modelId="{3CABD32F-0C7A-4C4B-8827-57884CE09194}" type="sibTrans" cxnId="{5E257243-D0DA-4E53-8372-8E92BB1E64D4}">
      <dgm:prSet/>
      <dgm:spPr/>
      <dgm:t>
        <a:bodyPr/>
        <a:lstStyle/>
        <a:p>
          <a:endParaRPr lang="en-GB"/>
        </a:p>
      </dgm:t>
    </dgm:pt>
    <dgm:pt modelId="{211A04EB-90BB-435A-BD2A-5FD07E8B0334}">
      <dgm:prSet phldrT="[Text]" custT="1"/>
      <dgm:spPr>
        <a:solidFill>
          <a:srgbClr val="00B050"/>
        </a:solidFill>
      </dgm:spPr>
      <dgm:t>
        <a:bodyPr/>
        <a:lstStyle/>
        <a:p>
          <a:r>
            <a:rPr lang="en-GB" sz="1800"/>
            <a:t>Based on above, the winner is :</a:t>
          </a:r>
        </a:p>
      </dgm:t>
    </dgm:pt>
    <dgm:pt modelId="{F712D2D0-0CA4-4094-B7F7-FA6C7FBD4044}" type="parTrans" cxnId="{2CB91D8F-1D96-4A91-BC51-CDBF188C860E}">
      <dgm:prSet/>
      <dgm:spPr/>
      <dgm:t>
        <a:bodyPr/>
        <a:lstStyle/>
        <a:p>
          <a:endParaRPr lang="en-GB"/>
        </a:p>
      </dgm:t>
    </dgm:pt>
    <dgm:pt modelId="{4549AC12-1D3C-4127-A0A5-9D6B32D8E9EB}" type="sibTrans" cxnId="{2CB91D8F-1D96-4A91-BC51-CDBF188C860E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6"/>
      <dgm:spPr/>
    </dgm:pt>
    <dgm:pt modelId="{ECD37DFA-5AA7-4CC1-AF8D-E06D224C5042}" type="pres">
      <dgm:prSet presAssocID="{E2D256C5-5A8A-4296-81AD-6F040D13D026}" presName="parentText" presStyleLbl="node1" presStyleIdx="0" presStyleCnt="6" custScaleX="107265" custScaleY="145551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6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6"/>
      <dgm:spPr/>
    </dgm:pt>
    <dgm:pt modelId="{BE7CA7BF-CF0B-40BC-810E-9F01CC6B7B64}" type="pres">
      <dgm:prSet presAssocID="{3D8C58D2-3A61-440B-ADBD-85654F9174B7}" presName="parentText" presStyleLbl="node1" presStyleIdx="1" presStyleCnt="6" custScaleX="103562" custScaleY="179446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6">
        <dgm:presLayoutVars>
          <dgm:bulletEnabled val="1"/>
        </dgm:presLayoutVars>
      </dgm:prSet>
      <dgm:spPr/>
    </dgm:pt>
    <dgm:pt modelId="{261485DB-D045-4B9E-9C3E-9BCFFA41EDBA}" type="pres">
      <dgm:prSet presAssocID="{8478DF86-58EF-4310-B3FB-E6BA5BD67844}" presName="spaceBetweenRectangles" presStyleCnt="0"/>
      <dgm:spPr/>
    </dgm:pt>
    <dgm:pt modelId="{F1324048-8577-4D48-8453-7C4EA88675E4}" type="pres">
      <dgm:prSet presAssocID="{A589D56C-F3A5-4326-A886-AE974290998B}" presName="parentLin" presStyleCnt="0"/>
      <dgm:spPr/>
    </dgm:pt>
    <dgm:pt modelId="{9A0496CD-6A8B-4D0F-8553-9F9D025B7A84}" type="pres">
      <dgm:prSet presAssocID="{A589D56C-F3A5-4326-A886-AE974290998B}" presName="parentLeftMargin" presStyleLbl="node1" presStyleIdx="1" presStyleCnt="6"/>
      <dgm:spPr/>
    </dgm:pt>
    <dgm:pt modelId="{30F79A00-15D7-455A-B69A-CAF6DA7D98DC}" type="pres">
      <dgm:prSet presAssocID="{A589D56C-F3A5-4326-A886-AE974290998B}" presName="parentText" presStyleLbl="node1" presStyleIdx="2" presStyleCnt="6" custScaleX="102246" custScaleY="229798">
        <dgm:presLayoutVars>
          <dgm:chMax val="0"/>
          <dgm:bulletEnabled val="1"/>
        </dgm:presLayoutVars>
      </dgm:prSet>
      <dgm:spPr/>
    </dgm:pt>
    <dgm:pt modelId="{F838709B-B06E-4B2E-8D57-8BAD38F844E4}" type="pres">
      <dgm:prSet presAssocID="{A589D56C-F3A5-4326-A886-AE974290998B}" presName="negativeSpace" presStyleCnt="0"/>
      <dgm:spPr/>
    </dgm:pt>
    <dgm:pt modelId="{9ED74485-4171-4BE5-B187-CBF4F06F03D1}" type="pres">
      <dgm:prSet presAssocID="{A589D56C-F3A5-4326-A886-AE974290998B}" presName="childText" presStyleLbl="conFgAcc1" presStyleIdx="2" presStyleCnt="6">
        <dgm:presLayoutVars>
          <dgm:bulletEnabled val="1"/>
        </dgm:presLayoutVars>
      </dgm:prSet>
      <dgm:spPr/>
    </dgm:pt>
    <dgm:pt modelId="{C039441D-F2F9-4D18-BFAE-2B9A9A6BEE46}" type="pres">
      <dgm:prSet presAssocID="{A757DF44-8086-4773-A443-B5F4D76FE337}" presName="spaceBetweenRectangles" presStyleCnt="0"/>
      <dgm:spPr/>
    </dgm:pt>
    <dgm:pt modelId="{9FDBED7B-8EB7-4141-8F3A-97577A7773B4}" type="pres">
      <dgm:prSet presAssocID="{1B237ACE-DC28-4CD5-A123-DBAB660B262A}" presName="parentLin" presStyleCnt="0"/>
      <dgm:spPr/>
    </dgm:pt>
    <dgm:pt modelId="{71FAC844-0905-4A3A-94CC-225661F2B176}" type="pres">
      <dgm:prSet presAssocID="{1B237ACE-DC28-4CD5-A123-DBAB660B262A}" presName="parentLeftMargin" presStyleLbl="node1" presStyleIdx="2" presStyleCnt="6"/>
      <dgm:spPr/>
    </dgm:pt>
    <dgm:pt modelId="{8437AE64-06A0-4DE7-9554-01D65BB09E7D}" type="pres">
      <dgm:prSet presAssocID="{1B237ACE-DC28-4CD5-A123-DBAB660B262A}" presName="parentText" presStyleLbl="node1" presStyleIdx="3" presStyleCnt="6" custScaleY="285415">
        <dgm:presLayoutVars>
          <dgm:chMax val="0"/>
          <dgm:bulletEnabled val="1"/>
        </dgm:presLayoutVars>
      </dgm:prSet>
      <dgm:spPr/>
    </dgm:pt>
    <dgm:pt modelId="{FF8778BA-139A-4C20-A38E-3A8E5EA8E62F}" type="pres">
      <dgm:prSet presAssocID="{1B237ACE-DC28-4CD5-A123-DBAB660B262A}" presName="negativeSpace" presStyleCnt="0"/>
      <dgm:spPr/>
    </dgm:pt>
    <dgm:pt modelId="{86CCB4E7-D2C9-4A9A-9F3A-39894D5164F2}" type="pres">
      <dgm:prSet presAssocID="{1B237ACE-DC28-4CD5-A123-DBAB660B262A}" presName="childText" presStyleLbl="conFgAcc1" presStyleIdx="3" presStyleCnt="6">
        <dgm:presLayoutVars>
          <dgm:bulletEnabled val="1"/>
        </dgm:presLayoutVars>
      </dgm:prSet>
      <dgm:spPr/>
    </dgm:pt>
    <dgm:pt modelId="{DDD4367D-2F07-426C-9B3B-2CA41AB01A19}" type="pres">
      <dgm:prSet presAssocID="{3CABD32F-0C7A-4C4B-8827-57884CE09194}" presName="spaceBetweenRectangles" presStyleCnt="0"/>
      <dgm:spPr/>
    </dgm:pt>
    <dgm:pt modelId="{83E3AAF3-EA9B-47A7-A582-F1B80BC794A1}" type="pres">
      <dgm:prSet presAssocID="{040CAA2F-005A-4CAF-878E-1E0DFC90D435}" presName="parentLin" presStyleCnt="0"/>
      <dgm:spPr/>
    </dgm:pt>
    <dgm:pt modelId="{980EFBEB-795A-4F71-9CAF-1B89BBBAD304}" type="pres">
      <dgm:prSet presAssocID="{040CAA2F-005A-4CAF-878E-1E0DFC90D435}" presName="parentLeftMargin" presStyleLbl="node1" presStyleIdx="3" presStyleCnt="6"/>
      <dgm:spPr/>
    </dgm:pt>
    <dgm:pt modelId="{38D4C3DC-EB95-4047-B6FB-FF0739A81D27}" type="pres">
      <dgm:prSet presAssocID="{040CAA2F-005A-4CAF-878E-1E0DFC90D435}" presName="parentText" presStyleLbl="node1" presStyleIdx="4" presStyleCnt="6" custScaleX="103510" custScaleY="238278">
        <dgm:presLayoutVars>
          <dgm:chMax val="0"/>
          <dgm:bulletEnabled val="1"/>
        </dgm:presLayoutVars>
      </dgm:prSet>
      <dgm:spPr/>
    </dgm:pt>
    <dgm:pt modelId="{2AE08C6B-7A28-4E3F-830E-1C9BE07C4CF1}" type="pres">
      <dgm:prSet presAssocID="{040CAA2F-005A-4CAF-878E-1E0DFC90D435}" presName="negativeSpace" presStyleCnt="0"/>
      <dgm:spPr/>
    </dgm:pt>
    <dgm:pt modelId="{76A82438-884F-4C92-B7B8-69C389655A38}" type="pres">
      <dgm:prSet presAssocID="{040CAA2F-005A-4CAF-878E-1E0DFC90D435}" presName="childText" presStyleLbl="conFgAcc1" presStyleIdx="4" presStyleCnt="6">
        <dgm:presLayoutVars>
          <dgm:bulletEnabled val="1"/>
        </dgm:presLayoutVars>
      </dgm:prSet>
      <dgm:spPr/>
    </dgm:pt>
    <dgm:pt modelId="{2C7A963D-93E9-4641-A8F8-58EC9449F1B0}" type="pres">
      <dgm:prSet presAssocID="{AA2241F0-D1AC-44F4-9194-6A5BD95A9726}" presName="spaceBetweenRectangles" presStyleCnt="0"/>
      <dgm:spPr/>
    </dgm:pt>
    <dgm:pt modelId="{34608CE8-23F0-46CE-851E-E3DCF3BEC376}" type="pres">
      <dgm:prSet presAssocID="{211A04EB-90BB-435A-BD2A-5FD07E8B0334}" presName="parentLin" presStyleCnt="0"/>
      <dgm:spPr/>
    </dgm:pt>
    <dgm:pt modelId="{597583C4-784D-405B-8EB2-D3833D301F13}" type="pres">
      <dgm:prSet presAssocID="{211A04EB-90BB-435A-BD2A-5FD07E8B0334}" presName="parentLeftMargin" presStyleLbl="node1" presStyleIdx="4" presStyleCnt="6"/>
      <dgm:spPr/>
    </dgm:pt>
    <dgm:pt modelId="{21952807-073F-4F02-85B5-206CD26E19F9}" type="pres">
      <dgm:prSet presAssocID="{211A04EB-90BB-435A-BD2A-5FD07E8B0334}" presName="parentText" presStyleLbl="node1" presStyleIdx="5" presStyleCnt="6">
        <dgm:presLayoutVars>
          <dgm:chMax val="0"/>
          <dgm:bulletEnabled val="1"/>
        </dgm:presLayoutVars>
      </dgm:prSet>
      <dgm:spPr/>
    </dgm:pt>
    <dgm:pt modelId="{2570FA52-2FD9-4478-AF45-FDB5E760FE8E}" type="pres">
      <dgm:prSet presAssocID="{211A04EB-90BB-435A-BD2A-5FD07E8B0334}" presName="negativeSpace" presStyleCnt="0"/>
      <dgm:spPr/>
    </dgm:pt>
    <dgm:pt modelId="{4A74F05D-E2A0-4902-A7F1-F7B4E88FD8B2}" type="pres">
      <dgm:prSet presAssocID="{211A04EB-90BB-435A-BD2A-5FD07E8B0334}" presName="childText" presStyleLbl="conFgAcc1" presStyleIdx="5" presStyleCnt="6">
        <dgm:presLayoutVars>
          <dgm:bulletEnabled val="1"/>
        </dgm:presLayoutVars>
      </dgm:prSet>
      <dgm:spPr/>
    </dgm:pt>
  </dgm:ptLst>
  <dgm:cxnLst>
    <dgm:cxn modelId="{08ACBA0F-59C3-46E2-A703-6EBEB5BBC3D9}" type="presOf" srcId="{A589D56C-F3A5-4326-A886-AE974290998B}" destId="{9A0496CD-6A8B-4D0F-8553-9F9D025B7A84}" srcOrd="0" destOrd="0" presId="urn:microsoft.com/office/officeart/2005/8/layout/list1"/>
    <dgm:cxn modelId="{DA331D22-B300-42B4-89B8-BD5A899A9DD8}" type="presOf" srcId="{040CAA2F-005A-4CAF-878E-1E0DFC90D435}" destId="{980EFBEB-795A-4F71-9CAF-1B89BBBAD304}" srcOrd="0" destOrd="0" presId="urn:microsoft.com/office/officeart/2005/8/layout/list1"/>
    <dgm:cxn modelId="{E9AED02D-E537-4415-AD6C-ED1E2DF02A01}" type="presOf" srcId="{1B237ACE-DC28-4CD5-A123-DBAB660B262A}" destId="{71FAC844-0905-4A3A-94CC-225661F2B176}" srcOrd="0" destOrd="0" presId="urn:microsoft.com/office/officeart/2005/8/layout/list1"/>
    <dgm:cxn modelId="{7B4D4B5B-AEEA-4A7B-96FB-A4D40BA0DF04}" type="presOf" srcId="{A589D56C-F3A5-4326-A886-AE974290998B}" destId="{30F79A00-15D7-455A-B69A-CAF6DA7D98DC}" srcOrd="1" destOrd="0" presId="urn:microsoft.com/office/officeart/2005/8/layout/list1"/>
    <dgm:cxn modelId="{BFC5B062-8CF4-4C8E-9C04-D2E9DF39D8A8}" type="presOf" srcId="{211A04EB-90BB-435A-BD2A-5FD07E8B0334}" destId="{21952807-073F-4F02-85B5-206CD26E19F9}" srcOrd="1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5E257243-D0DA-4E53-8372-8E92BB1E64D4}" srcId="{1F597F68-A749-4B3B-AFAE-8F9A16916B47}" destId="{1B237ACE-DC28-4CD5-A123-DBAB660B262A}" srcOrd="3" destOrd="0" parTransId="{E95ADB91-4E53-4EBF-AFFD-61F852A384DA}" sibTransId="{3CABD32F-0C7A-4C4B-8827-57884CE09194}"/>
    <dgm:cxn modelId="{D2B4236D-3814-41FE-94BA-E8555B4BBEB1}" srcId="{1F597F68-A749-4B3B-AFAE-8F9A16916B47}" destId="{A589D56C-F3A5-4326-A886-AE974290998B}" srcOrd="2" destOrd="0" parTransId="{ED4C24F9-3776-492A-9050-FBF5FE04F6D6}" sibTransId="{A757DF44-8086-4773-A443-B5F4D76FE337}"/>
    <dgm:cxn modelId="{8854886F-8259-4B5F-AFF5-4E2E74E032FD}" type="presOf" srcId="{040CAA2F-005A-4CAF-878E-1E0DFC90D435}" destId="{38D4C3DC-EB95-4047-B6FB-FF0739A81D27}" srcOrd="1" destOrd="0" presId="urn:microsoft.com/office/officeart/2005/8/layout/list1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2CB91D8F-1D96-4A91-BC51-CDBF188C860E}" srcId="{1F597F68-A749-4B3B-AFAE-8F9A16916B47}" destId="{211A04EB-90BB-435A-BD2A-5FD07E8B0334}" srcOrd="5" destOrd="0" parTransId="{F712D2D0-0CA4-4094-B7F7-FA6C7FBD4044}" sibTransId="{4549AC12-1D3C-4127-A0A5-9D6B32D8E9EB}"/>
    <dgm:cxn modelId="{2BC140BA-9F82-43C7-8477-BE7C8980431D}" type="presOf" srcId="{1B237ACE-DC28-4CD5-A123-DBAB660B262A}" destId="{8437AE64-06A0-4DE7-9554-01D65BB09E7D}" srcOrd="1" destOrd="0" presId="urn:microsoft.com/office/officeart/2005/8/layout/list1"/>
    <dgm:cxn modelId="{F5D7B4BE-3A4C-44BC-8B0F-F55596CC4FFF}" srcId="{1F597F68-A749-4B3B-AFAE-8F9A16916B47}" destId="{040CAA2F-005A-4CAF-878E-1E0DFC90D435}" srcOrd="4" destOrd="0" parTransId="{3367C0DE-1F7E-4943-BF76-2082F5E3ED71}" sibTransId="{AA2241F0-D1AC-44F4-9194-6A5BD95A9726}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A15BD2DD-252F-4C86-9F3A-F8666EA78124}" type="presOf" srcId="{211A04EB-90BB-435A-BD2A-5FD07E8B0334}" destId="{597583C4-784D-405B-8EB2-D3833D301F13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8356972D-D23A-49A1-BB4A-5C74C089F012}" type="presParOf" srcId="{E1C7CD34-CAC8-40F3-B95C-0E309E0C5583}" destId="{261485DB-D045-4B9E-9C3E-9BCFFA41EDBA}" srcOrd="7" destOrd="0" presId="urn:microsoft.com/office/officeart/2005/8/layout/list1"/>
    <dgm:cxn modelId="{19971E1F-DC8C-4EAD-9535-59FB6B8DC285}" type="presParOf" srcId="{E1C7CD34-CAC8-40F3-B95C-0E309E0C5583}" destId="{F1324048-8577-4D48-8453-7C4EA88675E4}" srcOrd="8" destOrd="0" presId="urn:microsoft.com/office/officeart/2005/8/layout/list1"/>
    <dgm:cxn modelId="{6A317BF0-5B3C-49DD-A21F-5437D54BEACF}" type="presParOf" srcId="{F1324048-8577-4D48-8453-7C4EA88675E4}" destId="{9A0496CD-6A8B-4D0F-8553-9F9D025B7A84}" srcOrd="0" destOrd="0" presId="urn:microsoft.com/office/officeart/2005/8/layout/list1"/>
    <dgm:cxn modelId="{1F956282-A8F1-4058-873D-745C8C623468}" type="presParOf" srcId="{F1324048-8577-4D48-8453-7C4EA88675E4}" destId="{30F79A00-15D7-455A-B69A-CAF6DA7D98DC}" srcOrd="1" destOrd="0" presId="urn:microsoft.com/office/officeart/2005/8/layout/list1"/>
    <dgm:cxn modelId="{F865D789-9844-4953-8382-B1445A062942}" type="presParOf" srcId="{E1C7CD34-CAC8-40F3-B95C-0E309E0C5583}" destId="{F838709B-B06E-4B2E-8D57-8BAD38F844E4}" srcOrd="9" destOrd="0" presId="urn:microsoft.com/office/officeart/2005/8/layout/list1"/>
    <dgm:cxn modelId="{08341931-E845-4494-8C69-D7353F0277B6}" type="presParOf" srcId="{E1C7CD34-CAC8-40F3-B95C-0E309E0C5583}" destId="{9ED74485-4171-4BE5-B187-CBF4F06F03D1}" srcOrd="10" destOrd="0" presId="urn:microsoft.com/office/officeart/2005/8/layout/list1"/>
    <dgm:cxn modelId="{D20965AF-C44C-4B2D-A261-92A4CDE1FA3D}" type="presParOf" srcId="{E1C7CD34-CAC8-40F3-B95C-0E309E0C5583}" destId="{C039441D-F2F9-4D18-BFAE-2B9A9A6BEE46}" srcOrd="11" destOrd="0" presId="urn:microsoft.com/office/officeart/2005/8/layout/list1"/>
    <dgm:cxn modelId="{76498443-4B56-415C-AAB7-83FE7DFD1158}" type="presParOf" srcId="{E1C7CD34-CAC8-40F3-B95C-0E309E0C5583}" destId="{9FDBED7B-8EB7-4141-8F3A-97577A7773B4}" srcOrd="12" destOrd="0" presId="urn:microsoft.com/office/officeart/2005/8/layout/list1"/>
    <dgm:cxn modelId="{2FF2F788-F984-45BB-9FCC-F397CFDC0995}" type="presParOf" srcId="{9FDBED7B-8EB7-4141-8F3A-97577A7773B4}" destId="{71FAC844-0905-4A3A-94CC-225661F2B176}" srcOrd="0" destOrd="0" presId="urn:microsoft.com/office/officeart/2005/8/layout/list1"/>
    <dgm:cxn modelId="{4D8DDE4B-7861-4B8E-B49A-747D7B3521D1}" type="presParOf" srcId="{9FDBED7B-8EB7-4141-8F3A-97577A7773B4}" destId="{8437AE64-06A0-4DE7-9554-01D65BB09E7D}" srcOrd="1" destOrd="0" presId="urn:microsoft.com/office/officeart/2005/8/layout/list1"/>
    <dgm:cxn modelId="{98AB6F50-F254-439D-ABCD-C81C5CD7D717}" type="presParOf" srcId="{E1C7CD34-CAC8-40F3-B95C-0E309E0C5583}" destId="{FF8778BA-139A-4C20-A38E-3A8E5EA8E62F}" srcOrd="13" destOrd="0" presId="urn:microsoft.com/office/officeart/2005/8/layout/list1"/>
    <dgm:cxn modelId="{981E09FC-0426-45FC-97A7-686D1748D5DF}" type="presParOf" srcId="{E1C7CD34-CAC8-40F3-B95C-0E309E0C5583}" destId="{86CCB4E7-D2C9-4A9A-9F3A-39894D5164F2}" srcOrd="14" destOrd="0" presId="urn:microsoft.com/office/officeart/2005/8/layout/list1"/>
    <dgm:cxn modelId="{DA7DCC68-65A2-4D69-A85A-128574598C32}" type="presParOf" srcId="{E1C7CD34-CAC8-40F3-B95C-0E309E0C5583}" destId="{DDD4367D-2F07-426C-9B3B-2CA41AB01A19}" srcOrd="15" destOrd="0" presId="urn:microsoft.com/office/officeart/2005/8/layout/list1"/>
    <dgm:cxn modelId="{11095801-C907-4B08-8740-4F27C61BF528}" type="presParOf" srcId="{E1C7CD34-CAC8-40F3-B95C-0E309E0C5583}" destId="{83E3AAF3-EA9B-47A7-A582-F1B80BC794A1}" srcOrd="16" destOrd="0" presId="urn:microsoft.com/office/officeart/2005/8/layout/list1"/>
    <dgm:cxn modelId="{E170EFC6-154A-4A2D-8FC3-97F3D8A41D90}" type="presParOf" srcId="{83E3AAF3-EA9B-47A7-A582-F1B80BC794A1}" destId="{980EFBEB-795A-4F71-9CAF-1B89BBBAD304}" srcOrd="0" destOrd="0" presId="urn:microsoft.com/office/officeart/2005/8/layout/list1"/>
    <dgm:cxn modelId="{68902946-3706-429C-BA99-77EA248D85AF}" type="presParOf" srcId="{83E3AAF3-EA9B-47A7-A582-F1B80BC794A1}" destId="{38D4C3DC-EB95-4047-B6FB-FF0739A81D27}" srcOrd="1" destOrd="0" presId="urn:microsoft.com/office/officeart/2005/8/layout/list1"/>
    <dgm:cxn modelId="{4048B946-AB56-4B85-8B24-4FAF300E97D1}" type="presParOf" srcId="{E1C7CD34-CAC8-40F3-B95C-0E309E0C5583}" destId="{2AE08C6B-7A28-4E3F-830E-1C9BE07C4CF1}" srcOrd="17" destOrd="0" presId="urn:microsoft.com/office/officeart/2005/8/layout/list1"/>
    <dgm:cxn modelId="{3712BA2A-9564-4C1D-9396-7A115BAF2FEC}" type="presParOf" srcId="{E1C7CD34-CAC8-40F3-B95C-0E309E0C5583}" destId="{76A82438-884F-4C92-B7B8-69C389655A38}" srcOrd="18" destOrd="0" presId="urn:microsoft.com/office/officeart/2005/8/layout/list1"/>
    <dgm:cxn modelId="{846E85D3-0C3D-47A8-9315-4F57EB3A6594}" type="presParOf" srcId="{E1C7CD34-CAC8-40F3-B95C-0E309E0C5583}" destId="{2C7A963D-93E9-4641-A8F8-58EC9449F1B0}" srcOrd="19" destOrd="0" presId="urn:microsoft.com/office/officeart/2005/8/layout/list1"/>
    <dgm:cxn modelId="{A2CA47F5-4A85-41B5-BD73-3C6664D0D295}" type="presParOf" srcId="{E1C7CD34-CAC8-40F3-B95C-0E309E0C5583}" destId="{34608CE8-23F0-46CE-851E-E3DCF3BEC376}" srcOrd="20" destOrd="0" presId="urn:microsoft.com/office/officeart/2005/8/layout/list1"/>
    <dgm:cxn modelId="{9E8E956E-6041-4178-A89F-46D2E0EB3D20}" type="presParOf" srcId="{34608CE8-23F0-46CE-851E-E3DCF3BEC376}" destId="{597583C4-784D-405B-8EB2-D3833D301F13}" srcOrd="0" destOrd="0" presId="urn:microsoft.com/office/officeart/2005/8/layout/list1"/>
    <dgm:cxn modelId="{31F56992-4234-4039-A197-B00B2901141C}" type="presParOf" srcId="{34608CE8-23F0-46CE-851E-E3DCF3BEC376}" destId="{21952807-073F-4F02-85B5-206CD26E19F9}" srcOrd="1" destOrd="0" presId="urn:microsoft.com/office/officeart/2005/8/layout/list1"/>
    <dgm:cxn modelId="{078D1337-4508-448A-8832-D06A497C31D9}" type="presParOf" srcId="{E1C7CD34-CAC8-40F3-B95C-0E309E0C5583}" destId="{2570FA52-2FD9-4478-AF45-FDB5E760FE8E}" srcOrd="21" destOrd="0" presId="urn:microsoft.com/office/officeart/2005/8/layout/list1"/>
    <dgm:cxn modelId="{7E114BB5-DF26-487A-B96C-C4A4595E345E}" type="presParOf" srcId="{E1C7CD34-CAC8-40F3-B95C-0E309E0C5583}" destId="{4A74F05D-E2A0-4902-A7F1-F7B4E88FD8B2}" srcOrd="2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What is the direction and magnitude of the linear relationship between two variables?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COVARIANCE BETWEEN X and Y 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2"/>
      <dgm:spPr/>
    </dgm:pt>
    <dgm:pt modelId="{ECD37DFA-5AA7-4CC1-AF8D-E06D224C5042}" type="pres">
      <dgm:prSet presAssocID="{E2D256C5-5A8A-4296-81AD-6F040D13D026}" presName="parentText" presStyleLbl="node1" presStyleIdx="0" presStyleCnt="2" custScaleX="115120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2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2"/>
      <dgm:spPr/>
    </dgm:pt>
    <dgm:pt modelId="{BE7CA7BF-CF0B-40BC-810E-9F01CC6B7B64}" type="pres">
      <dgm:prSet presAssocID="{3D8C58D2-3A61-440B-ADBD-85654F9174B7}" presName="parentText" presStyleLbl="node1" presStyleIdx="1" presStyleCnt="2" custScaleX="130761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2">
        <dgm:presLayoutVars>
          <dgm:bulletEnabled val="1"/>
        </dgm:presLayoutVars>
      </dgm:prSet>
      <dgm:spPr/>
    </dgm:pt>
  </dgm:ptLst>
  <dgm:cxnLst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FC0B3C3-DF00-4692-9B0E-F1652B321BE0}" type="doc">
      <dgm:prSet loTypeId="urn:microsoft.com/office/officeart/2005/8/layout/list1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GB"/>
        </a:p>
      </dgm:t>
    </dgm:pt>
    <dgm:pt modelId="{56B15007-DC9E-48ED-8753-4DAC58DB95FC}">
      <dgm:prSet phldrT="[Text]"/>
      <dgm:spPr/>
      <dgm:t>
        <a:bodyPr/>
        <a:lstStyle/>
        <a:p>
          <a:r>
            <a:rPr lang="en-GB" b="1" i="0" u="none"/>
            <a:t>- </a:t>
          </a:r>
          <a:r>
            <a:rPr lang="en-GB" b="0" i="0" u="none"/>
            <a:t>Take a  </a:t>
          </a:r>
          <a:r>
            <a:rPr lang="en-GB" b="1" i="0" u="none"/>
            <a:t>'Data driven' </a:t>
          </a:r>
          <a:r>
            <a:rPr lang="en-GB" b="0" i="0" u="none"/>
            <a:t>driven approach </a:t>
          </a:r>
          <a:endParaRPr lang="en-GB" b="0"/>
        </a:p>
      </dgm:t>
    </dgm:pt>
    <dgm:pt modelId="{ACB9035C-9421-41FC-849E-EAD84D74992D}" type="parTrans" cxnId="{08C0A3F6-1713-4079-8A3C-BAE196FFF2C4}">
      <dgm:prSet/>
      <dgm:spPr/>
      <dgm:t>
        <a:bodyPr/>
        <a:lstStyle/>
        <a:p>
          <a:endParaRPr lang="en-GB"/>
        </a:p>
      </dgm:t>
    </dgm:pt>
    <dgm:pt modelId="{098E577B-6273-41E2-BE56-ACC0CAA049C5}" type="sibTrans" cxnId="{08C0A3F6-1713-4079-8A3C-BAE196FFF2C4}">
      <dgm:prSet/>
      <dgm:spPr/>
      <dgm:t>
        <a:bodyPr/>
        <a:lstStyle/>
        <a:p>
          <a:endParaRPr lang="en-GB"/>
        </a:p>
      </dgm:t>
    </dgm:pt>
    <dgm:pt modelId="{57644CF3-41A8-4927-A1BA-7374D26913B0}">
      <dgm:prSet phldrT="[Text]"/>
      <dgm:spPr/>
      <dgm:t>
        <a:bodyPr/>
        <a:lstStyle/>
        <a:p>
          <a:r>
            <a:rPr lang="en-GB"/>
            <a:t>- Treat Stock Return like a </a:t>
          </a:r>
          <a:r>
            <a:rPr lang="en-GB" b="1"/>
            <a:t>random variable</a:t>
          </a:r>
        </a:p>
      </dgm:t>
    </dgm:pt>
    <dgm:pt modelId="{E5BFA330-292A-447E-8A5F-4CF8462C24F0}" type="parTrans" cxnId="{B1A5AF2F-461A-457F-9A5F-BB864D081C99}">
      <dgm:prSet/>
      <dgm:spPr/>
      <dgm:t>
        <a:bodyPr/>
        <a:lstStyle/>
        <a:p>
          <a:endParaRPr lang="en-GB"/>
        </a:p>
      </dgm:t>
    </dgm:pt>
    <dgm:pt modelId="{9B0BD27A-56FD-49EB-A135-D76761AEFA2F}" type="sibTrans" cxnId="{B1A5AF2F-461A-457F-9A5F-BB864D081C99}">
      <dgm:prSet/>
      <dgm:spPr/>
      <dgm:t>
        <a:bodyPr/>
        <a:lstStyle/>
        <a:p>
          <a:endParaRPr lang="en-GB"/>
        </a:p>
      </dgm:t>
    </dgm:pt>
    <dgm:pt modelId="{09F39BED-D97B-433A-B463-0733EF9B2B2F}">
      <dgm:prSet phldrT="[Text]"/>
      <dgm:spPr/>
      <dgm:t>
        <a:bodyPr/>
        <a:lstStyle/>
        <a:p>
          <a:r>
            <a:rPr lang="en-GB"/>
            <a:t> - </a:t>
          </a:r>
          <a:r>
            <a:rPr lang="en-GB" b="1"/>
            <a:t>Study its statistical properties</a:t>
          </a:r>
        </a:p>
      </dgm:t>
    </dgm:pt>
    <dgm:pt modelId="{A46D4C74-F0AC-4076-A573-CCB75EAC81FC}" type="parTrans" cxnId="{84CD8DC2-07CC-4286-8BF0-FD32B5EDD233}">
      <dgm:prSet/>
      <dgm:spPr/>
      <dgm:t>
        <a:bodyPr/>
        <a:lstStyle/>
        <a:p>
          <a:endParaRPr lang="en-GB"/>
        </a:p>
      </dgm:t>
    </dgm:pt>
    <dgm:pt modelId="{0D214D35-5D4C-4F8F-A175-028AF848A594}" type="sibTrans" cxnId="{84CD8DC2-07CC-4286-8BF0-FD32B5EDD233}">
      <dgm:prSet/>
      <dgm:spPr/>
      <dgm:t>
        <a:bodyPr/>
        <a:lstStyle/>
        <a:p>
          <a:endParaRPr lang="en-GB"/>
        </a:p>
      </dgm:t>
    </dgm:pt>
    <dgm:pt modelId="{3FEB800B-784D-4599-9306-374554981FE4}">
      <dgm:prSet phldrT="[Text]"/>
      <dgm:spPr/>
      <dgm:t>
        <a:bodyPr/>
        <a:lstStyle/>
        <a:p>
          <a:r>
            <a:rPr lang="en-GB"/>
            <a:t>- </a:t>
          </a:r>
          <a:r>
            <a:rPr lang="en-GB" b="1"/>
            <a:t>Take decision </a:t>
          </a:r>
          <a:r>
            <a:rPr lang="en-GB"/>
            <a:t>based on above</a:t>
          </a:r>
        </a:p>
      </dgm:t>
    </dgm:pt>
    <dgm:pt modelId="{254848E3-548C-42EE-B20B-C27F113AE500}" type="parTrans" cxnId="{A7EC922B-4A72-4B55-B32D-86B83A93D665}">
      <dgm:prSet/>
      <dgm:spPr/>
      <dgm:t>
        <a:bodyPr/>
        <a:lstStyle/>
        <a:p>
          <a:endParaRPr lang="en-GB"/>
        </a:p>
      </dgm:t>
    </dgm:pt>
    <dgm:pt modelId="{3AFD4E3B-EEBD-48AB-AEE1-31F084D2D0F1}" type="sibTrans" cxnId="{A7EC922B-4A72-4B55-B32D-86B83A93D665}">
      <dgm:prSet/>
      <dgm:spPr/>
      <dgm:t>
        <a:bodyPr/>
        <a:lstStyle/>
        <a:p>
          <a:endParaRPr lang="en-GB"/>
        </a:p>
      </dgm:t>
    </dgm:pt>
    <dgm:pt modelId="{62F40460-7728-410B-A5CE-5147B85DFA92}">
      <dgm:prSet phldrT="[Text]" custT="1"/>
      <dgm:spPr>
        <a:solidFill>
          <a:srgbClr val="5B9BD5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03578" tIns="0" rIns="103578" bIns="0" numCol="1" spcCol="1270" anchor="ctr" anchorCtr="0"/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>
              <a:solidFill>
                <a:sysClr val="window" lastClr="FFFFFF"/>
              </a:solidFill>
              <a:latin typeface="Calibri" panose="020F0502020204030204"/>
              <a:ea typeface="+mn-ea"/>
              <a:cs typeface="+mn-cs"/>
            </a:rPr>
            <a:t>SOLUTION:</a:t>
          </a:r>
        </a:p>
      </dgm:t>
    </dgm:pt>
    <dgm:pt modelId="{09C7E77B-3915-4BEF-A84D-CBD9C9D9239E}" type="parTrans" cxnId="{15131235-4D12-4FBD-80D7-79F21C82DE94}">
      <dgm:prSet/>
      <dgm:spPr/>
      <dgm:t>
        <a:bodyPr/>
        <a:lstStyle/>
        <a:p>
          <a:endParaRPr lang="en-GB"/>
        </a:p>
      </dgm:t>
    </dgm:pt>
    <dgm:pt modelId="{2228DE55-3962-474C-99A9-7C580CC27B27}" type="sibTrans" cxnId="{15131235-4D12-4FBD-80D7-79F21C82DE94}">
      <dgm:prSet/>
      <dgm:spPr/>
      <dgm:t>
        <a:bodyPr/>
        <a:lstStyle/>
        <a:p>
          <a:endParaRPr lang="en-GB"/>
        </a:p>
      </dgm:t>
    </dgm:pt>
    <dgm:pt modelId="{BBB1D559-87E7-4B61-82F9-725DE686ED29}" type="pres">
      <dgm:prSet presAssocID="{AFC0B3C3-DF00-4692-9B0E-F1652B321BE0}" presName="linear" presStyleCnt="0">
        <dgm:presLayoutVars>
          <dgm:dir/>
          <dgm:animLvl val="lvl"/>
          <dgm:resizeHandles val="exact"/>
        </dgm:presLayoutVars>
      </dgm:prSet>
      <dgm:spPr/>
    </dgm:pt>
    <dgm:pt modelId="{E77B5628-9C9E-47E5-9BD8-EE203CDD8265}" type="pres">
      <dgm:prSet presAssocID="{62F40460-7728-410B-A5CE-5147B85DFA92}" presName="parentLin" presStyleCnt="0"/>
      <dgm:spPr/>
    </dgm:pt>
    <dgm:pt modelId="{4F12F339-10DF-4543-9783-C857A60AA550}" type="pres">
      <dgm:prSet presAssocID="{62F40460-7728-410B-A5CE-5147B85DFA92}" presName="parentLeftMargin" presStyleLbl="node1" presStyleIdx="0" presStyleCnt="5"/>
      <dgm:spPr/>
    </dgm:pt>
    <dgm:pt modelId="{44E18AE8-8E89-4EF9-868B-F24EB8BF4B3D}" type="pres">
      <dgm:prSet presAssocID="{62F40460-7728-410B-A5CE-5147B85DFA92}" presName="parentText" presStyleLbl="node1" presStyleIdx="0" presStyleCnt="5">
        <dgm:presLayoutVars>
          <dgm:chMax val="0"/>
          <dgm:bulletEnabled val="1"/>
        </dgm:presLayoutVars>
      </dgm:prSet>
      <dgm:spPr>
        <a:xfrm>
          <a:off x="228600" y="43200"/>
          <a:ext cx="3200400" cy="354240"/>
        </a:xfrm>
        <a:prstGeom prst="roundRect">
          <a:avLst/>
        </a:prstGeom>
      </dgm:spPr>
    </dgm:pt>
    <dgm:pt modelId="{E7F3B140-EC43-4B06-9220-AAC5C89CF481}" type="pres">
      <dgm:prSet presAssocID="{62F40460-7728-410B-A5CE-5147B85DFA92}" presName="negativeSpace" presStyleCnt="0"/>
      <dgm:spPr/>
    </dgm:pt>
    <dgm:pt modelId="{AAD8C375-D33D-445E-A4A4-39217FAECD7F}" type="pres">
      <dgm:prSet presAssocID="{62F40460-7728-410B-A5CE-5147B85DFA92}" presName="childText" presStyleLbl="conFgAcc1" presStyleIdx="0" presStyleCnt="5">
        <dgm:presLayoutVars>
          <dgm:bulletEnabled val="1"/>
        </dgm:presLayoutVars>
      </dgm:prSet>
      <dgm:spPr/>
    </dgm:pt>
    <dgm:pt modelId="{BCDFA2B9-E2E3-44D9-BCCF-FDBB446A5D37}" type="pres">
      <dgm:prSet presAssocID="{2228DE55-3962-474C-99A9-7C580CC27B27}" presName="spaceBetweenRectangles" presStyleCnt="0"/>
      <dgm:spPr/>
    </dgm:pt>
    <dgm:pt modelId="{EFC1DE9B-47FC-4BA7-87D0-3A0776C28EDE}" type="pres">
      <dgm:prSet presAssocID="{56B15007-DC9E-48ED-8753-4DAC58DB95FC}" presName="parentLin" presStyleCnt="0"/>
      <dgm:spPr/>
    </dgm:pt>
    <dgm:pt modelId="{AF54AF88-C1AB-4E52-9C57-2DE7ECE4D955}" type="pres">
      <dgm:prSet presAssocID="{56B15007-DC9E-48ED-8753-4DAC58DB95FC}" presName="parentLeftMargin" presStyleLbl="node1" presStyleIdx="0" presStyleCnt="5"/>
      <dgm:spPr/>
    </dgm:pt>
    <dgm:pt modelId="{988B7A5B-EB14-4A90-BE28-128171028E34}" type="pres">
      <dgm:prSet presAssocID="{56B15007-DC9E-48ED-8753-4DAC58DB95FC}" presName="parentText" presStyleLbl="node1" presStyleIdx="1" presStyleCnt="5">
        <dgm:presLayoutVars>
          <dgm:chMax val="0"/>
          <dgm:bulletEnabled val="1"/>
        </dgm:presLayoutVars>
      </dgm:prSet>
      <dgm:spPr/>
    </dgm:pt>
    <dgm:pt modelId="{C292EC07-268D-49A1-B003-3898EFC672B1}" type="pres">
      <dgm:prSet presAssocID="{56B15007-DC9E-48ED-8753-4DAC58DB95FC}" presName="negativeSpace" presStyleCnt="0"/>
      <dgm:spPr/>
    </dgm:pt>
    <dgm:pt modelId="{42997564-0A9C-4E19-AA28-A15907CBF191}" type="pres">
      <dgm:prSet presAssocID="{56B15007-DC9E-48ED-8753-4DAC58DB95FC}" presName="childText" presStyleLbl="conFgAcc1" presStyleIdx="1" presStyleCnt="5">
        <dgm:presLayoutVars>
          <dgm:bulletEnabled val="1"/>
        </dgm:presLayoutVars>
      </dgm:prSet>
      <dgm:spPr/>
    </dgm:pt>
    <dgm:pt modelId="{2AC3863F-6401-4EED-80A0-FA7E0942DAE4}" type="pres">
      <dgm:prSet presAssocID="{098E577B-6273-41E2-BE56-ACC0CAA049C5}" presName="spaceBetweenRectangles" presStyleCnt="0"/>
      <dgm:spPr/>
    </dgm:pt>
    <dgm:pt modelId="{4B79EF85-F3B5-4E31-8D2D-5D3C068AF7D8}" type="pres">
      <dgm:prSet presAssocID="{57644CF3-41A8-4927-A1BA-7374D26913B0}" presName="parentLin" presStyleCnt="0"/>
      <dgm:spPr/>
    </dgm:pt>
    <dgm:pt modelId="{9203A72A-53AC-4EE2-89E9-1CF247B73464}" type="pres">
      <dgm:prSet presAssocID="{57644CF3-41A8-4927-A1BA-7374D26913B0}" presName="parentLeftMargin" presStyleLbl="node1" presStyleIdx="1" presStyleCnt="5"/>
      <dgm:spPr/>
    </dgm:pt>
    <dgm:pt modelId="{AF5B76BF-91A9-4234-A32F-9F6BE11407E8}" type="pres">
      <dgm:prSet presAssocID="{57644CF3-41A8-4927-A1BA-7374D26913B0}" presName="parentText" presStyleLbl="node1" presStyleIdx="2" presStyleCnt="5">
        <dgm:presLayoutVars>
          <dgm:chMax val="0"/>
          <dgm:bulletEnabled val="1"/>
        </dgm:presLayoutVars>
      </dgm:prSet>
      <dgm:spPr/>
    </dgm:pt>
    <dgm:pt modelId="{96EF37B7-8A9F-45BB-BDF2-E69058DF6B3D}" type="pres">
      <dgm:prSet presAssocID="{57644CF3-41A8-4927-A1BA-7374D26913B0}" presName="negativeSpace" presStyleCnt="0"/>
      <dgm:spPr/>
    </dgm:pt>
    <dgm:pt modelId="{16F358AB-51C3-4EF0-8977-655D3C86EE7E}" type="pres">
      <dgm:prSet presAssocID="{57644CF3-41A8-4927-A1BA-7374D26913B0}" presName="childText" presStyleLbl="conFgAcc1" presStyleIdx="2" presStyleCnt="5">
        <dgm:presLayoutVars>
          <dgm:bulletEnabled val="1"/>
        </dgm:presLayoutVars>
      </dgm:prSet>
      <dgm:spPr/>
    </dgm:pt>
    <dgm:pt modelId="{EC1AD698-CB2A-42E5-9FB8-988E2379349D}" type="pres">
      <dgm:prSet presAssocID="{9B0BD27A-56FD-49EB-A135-D76761AEFA2F}" presName="spaceBetweenRectangles" presStyleCnt="0"/>
      <dgm:spPr/>
    </dgm:pt>
    <dgm:pt modelId="{2F63F7AA-3B02-4F1C-95C0-A3B6DC2198F2}" type="pres">
      <dgm:prSet presAssocID="{09F39BED-D97B-433A-B463-0733EF9B2B2F}" presName="parentLin" presStyleCnt="0"/>
      <dgm:spPr/>
    </dgm:pt>
    <dgm:pt modelId="{45AC9CF1-7A6C-4C19-91E4-66E4101B21E9}" type="pres">
      <dgm:prSet presAssocID="{09F39BED-D97B-433A-B463-0733EF9B2B2F}" presName="parentLeftMargin" presStyleLbl="node1" presStyleIdx="2" presStyleCnt="5"/>
      <dgm:spPr/>
    </dgm:pt>
    <dgm:pt modelId="{FD77B572-8578-40C8-969C-26F9E5501183}" type="pres">
      <dgm:prSet presAssocID="{09F39BED-D97B-433A-B463-0733EF9B2B2F}" presName="parentText" presStyleLbl="node1" presStyleIdx="3" presStyleCnt="5">
        <dgm:presLayoutVars>
          <dgm:chMax val="0"/>
          <dgm:bulletEnabled val="1"/>
        </dgm:presLayoutVars>
      </dgm:prSet>
      <dgm:spPr/>
    </dgm:pt>
    <dgm:pt modelId="{A2A8E3BE-8D89-42C8-954B-BDF97054AD0F}" type="pres">
      <dgm:prSet presAssocID="{09F39BED-D97B-433A-B463-0733EF9B2B2F}" presName="negativeSpace" presStyleCnt="0"/>
      <dgm:spPr/>
    </dgm:pt>
    <dgm:pt modelId="{88F3250A-D1E1-4AEA-BBE1-550AE2A98073}" type="pres">
      <dgm:prSet presAssocID="{09F39BED-D97B-433A-B463-0733EF9B2B2F}" presName="childText" presStyleLbl="conFgAcc1" presStyleIdx="3" presStyleCnt="5">
        <dgm:presLayoutVars>
          <dgm:bulletEnabled val="1"/>
        </dgm:presLayoutVars>
      </dgm:prSet>
      <dgm:spPr/>
    </dgm:pt>
    <dgm:pt modelId="{E0F4BEE9-BBC7-4673-A25F-BEB8E0A1A38A}" type="pres">
      <dgm:prSet presAssocID="{0D214D35-5D4C-4F8F-A175-028AF848A594}" presName="spaceBetweenRectangles" presStyleCnt="0"/>
      <dgm:spPr/>
    </dgm:pt>
    <dgm:pt modelId="{BF5A1010-03BB-452D-8E5D-1E94F2A5CE8D}" type="pres">
      <dgm:prSet presAssocID="{3FEB800B-784D-4599-9306-374554981FE4}" presName="parentLin" presStyleCnt="0"/>
      <dgm:spPr/>
    </dgm:pt>
    <dgm:pt modelId="{9F135304-138E-4CCF-AF73-AD18A6525DB9}" type="pres">
      <dgm:prSet presAssocID="{3FEB800B-784D-4599-9306-374554981FE4}" presName="parentLeftMargin" presStyleLbl="node1" presStyleIdx="3" presStyleCnt="5"/>
      <dgm:spPr/>
    </dgm:pt>
    <dgm:pt modelId="{D5234F6B-A580-46DD-BD46-9F5CE2CC11A7}" type="pres">
      <dgm:prSet presAssocID="{3FEB800B-784D-4599-9306-374554981FE4}" presName="parentText" presStyleLbl="node1" presStyleIdx="4" presStyleCnt="5">
        <dgm:presLayoutVars>
          <dgm:chMax val="0"/>
          <dgm:bulletEnabled val="1"/>
        </dgm:presLayoutVars>
      </dgm:prSet>
      <dgm:spPr/>
    </dgm:pt>
    <dgm:pt modelId="{AFCE1941-BEA8-4C45-AD9F-ED2EB0298A9A}" type="pres">
      <dgm:prSet presAssocID="{3FEB800B-784D-4599-9306-374554981FE4}" presName="negativeSpace" presStyleCnt="0"/>
      <dgm:spPr/>
    </dgm:pt>
    <dgm:pt modelId="{80020FAD-8AAD-40C0-AE6E-3719F7EF7F38}" type="pres">
      <dgm:prSet presAssocID="{3FEB800B-784D-4599-9306-374554981FE4}" presName="childText" presStyleLbl="conFgAcc1" presStyleIdx="4" presStyleCnt="5">
        <dgm:presLayoutVars>
          <dgm:bulletEnabled val="1"/>
        </dgm:presLayoutVars>
      </dgm:prSet>
      <dgm:spPr/>
    </dgm:pt>
  </dgm:ptLst>
  <dgm:cxnLst>
    <dgm:cxn modelId="{A02E0504-0302-432E-AAB6-BA5F43FD6512}" type="presOf" srcId="{3FEB800B-784D-4599-9306-374554981FE4}" destId="{9F135304-138E-4CCF-AF73-AD18A6525DB9}" srcOrd="0" destOrd="0" presId="urn:microsoft.com/office/officeart/2005/8/layout/list1"/>
    <dgm:cxn modelId="{68BBEC0C-9899-4ED8-A4C3-93ED0045FFF8}" type="presOf" srcId="{AFC0B3C3-DF00-4692-9B0E-F1652B321BE0}" destId="{BBB1D559-87E7-4B61-82F9-725DE686ED29}" srcOrd="0" destOrd="0" presId="urn:microsoft.com/office/officeart/2005/8/layout/list1"/>
    <dgm:cxn modelId="{07D1F90C-9778-4BDB-A2F9-B42BF1D3B942}" type="presOf" srcId="{09F39BED-D97B-433A-B463-0733EF9B2B2F}" destId="{FD77B572-8578-40C8-969C-26F9E5501183}" srcOrd="1" destOrd="0" presId="urn:microsoft.com/office/officeart/2005/8/layout/list1"/>
    <dgm:cxn modelId="{A7EC922B-4A72-4B55-B32D-86B83A93D665}" srcId="{AFC0B3C3-DF00-4692-9B0E-F1652B321BE0}" destId="{3FEB800B-784D-4599-9306-374554981FE4}" srcOrd="4" destOrd="0" parTransId="{254848E3-548C-42EE-B20B-C27F113AE500}" sibTransId="{3AFD4E3B-EEBD-48AB-AEE1-31F084D2D0F1}"/>
    <dgm:cxn modelId="{B1A5AF2F-461A-457F-9A5F-BB864D081C99}" srcId="{AFC0B3C3-DF00-4692-9B0E-F1652B321BE0}" destId="{57644CF3-41A8-4927-A1BA-7374D26913B0}" srcOrd="2" destOrd="0" parTransId="{E5BFA330-292A-447E-8A5F-4CF8462C24F0}" sibTransId="{9B0BD27A-56FD-49EB-A135-D76761AEFA2F}"/>
    <dgm:cxn modelId="{15131235-4D12-4FBD-80D7-79F21C82DE94}" srcId="{AFC0B3C3-DF00-4692-9B0E-F1652B321BE0}" destId="{62F40460-7728-410B-A5CE-5147B85DFA92}" srcOrd="0" destOrd="0" parTransId="{09C7E77B-3915-4BEF-A84D-CBD9C9D9239E}" sibTransId="{2228DE55-3962-474C-99A9-7C580CC27B27}"/>
    <dgm:cxn modelId="{B739663A-E204-46EB-9B63-A774F6BE7A70}" type="presOf" srcId="{3FEB800B-784D-4599-9306-374554981FE4}" destId="{D5234F6B-A580-46DD-BD46-9F5CE2CC11A7}" srcOrd="1" destOrd="0" presId="urn:microsoft.com/office/officeart/2005/8/layout/list1"/>
    <dgm:cxn modelId="{A5D16667-44B3-44E8-A43E-FEF844E78FAD}" type="presOf" srcId="{57644CF3-41A8-4927-A1BA-7374D26913B0}" destId="{AF5B76BF-91A9-4234-A32F-9F6BE11407E8}" srcOrd="1" destOrd="0" presId="urn:microsoft.com/office/officeart/2005/8/layout/list1"/>
    <dgm:cxn modelId="{4DE56D6E-B54A-495C-9277-C97954BE6A95}" type="presOf" srcId="{62F40460-7728-410B-A5CE-5147B85DFA92}" destId="{44E18AE8-8E89-4EF9-868B-F24EB8BF4B3D}" srcOrd="1" destOrd="0" presId="urn:microsoft.com/office/officeart/2005/8/layout/list1"/>
    <dgm:cxn modelId="{D68C7396-8EB6-4204-8B0A-6F1AF45BB125}" type="presOf" srcId="{57644CF3-41A8-4927-A1BA-7374D26913B0}" destId="{9203A72A-53AC-4EE2-89E9-1CF247B73464}" srcOrd="0" destOrd="0" presId="urn:microsoft.com/office/officeart/2005/8/layout/list1"/>
    <dgm:cxn modelId="{92AE7DBC-5B91-4481-B6B2-2337C4B65221}" type="presOf" srcId="{09F39BED-D97B-433A-B463-0733EF9B2B2F}" destId="{45AC9CF1-7A6C-4C19-91E4-66E4101B21E9}" srcOrd="0" destOrd="0" presId="urn:microsoft.com/office/officeart/2005/8/layout/list1"/>
    <dgm:cxn modelId="{84CD8DC2-07CC-4286-8BF0-FD32B5EDD233}" srcId="{AFC0B3C3-DF00-4692-9B0E-F1652B321BE0}" destId="{09F39BED-D97B-433A-B463-0733EF9B2B2F}" srcOrd="3" destOrd="0" parTransId="{A46D4C74-F0AC-4076-A573-CCB75EAC81FC}" sibTransId="{0D214D35-5D4C-4F8F-A175-028AF848A594}"/>
    <dgm:cxn modelId="{CB6A8ADB-3A4E-405D-B320-B073147A4489}" type="presOf" srcId="{56B15007-DC9E-48ED-8753-4DAC58DB95FC}" destId="{AF54AF88-C1AB-4E52-9C57-2DE7ECE4D955}" srcOrd="0" destOrd="0" presId="urn:microsoft.com/office/officeart/2005/8/layout/list1"/>
    <dgm:cxn modelId="{B9BD92EF-D301-47C0-8003-7E6087A064F1}" type="presOf" srcId="{62F40460-7728-410B-A5CE-5147B85DFA92}" destId="{4F12F339-10DF-4543-9783-C857A60AA550}" srcOrd="0" destOrd="0" presId="urn:microsoft.com/office/officeart/2005/8/layout/list1"/>
    <dgm:cxn modelId="{08C0A3F6-1713-4079-8A3C-BAE196FFF2C4}" srcId="{AFC0B3C3-DF00-4692-9B0E-F1652B321BE0}" destId="{56B15007-DC9E-48ED-8753-4DAC58DB95FC}" srcOrd="1" destOrd="0" parTransId="{ACB9035C-9421-41FC-849E-EAD84D74992D}" sibTransId="{098E577B-6273-41E2-BE56-ACC0CAA049C5}"/>
    <dgm:cxn modelId="{70BCDEF7-E070-4DFF-A1E4-07B56AD01210}" type="presOf" srcId="{56B15007-DC9E-48ED-8753-4DAC58DB95FC}" destId="{988B7A5B-EB14-4A90-BE28-128171028E34}" srcOrd="1" destOrd="0" presId="urn:microsoft.com/office/officeart/2005/8/layout/list1"/>
    <dgm:cxn modelId="{3FB59BCB-2FD4-485B-BD68-CA73B5536DC8}" type="presParOf" srcId="{BBB1D559-87E7-4B61-82F9-725DE686ED29}" destId="{E77B5628-9C9E-47E5-9BD8-EE203CDD8265}" srcOrd="0" destOrd="0" presId="urn:microsoft.com/office/officeart/2005/8/layout/list1"/>
    <dgm:cxn modelId="{30B7F55C-C8DB-4E75-8883-00539F8EB5D8}" type="presParOf" srcId="{E77B5628-9C9E-47E5-9BD8-EE203CDD8265}" destId="{4F12F339-10DF-4543-9783-C857A60AA550}" srcOrd="0" destOrd="0" presId="urn:microsoft.com/office/officeart/2005/8/layout/list1"/>
    <dgm:cxn modelId="{A1F2897C-245D-47E5-A4FB-50161148C2DB}" type="presParOf" srcId="{E77B5628-9C9E-47E5-9BD8-EE203CDD8265}" destId="{44E18AE8-8E89-4EF9-868B-F24EB8BF4B3D}" srcOrd="1" destOrd="0" presId="urn:microsoft.com/office/officeart/2005/8/layout/list1"/>
    <dgm:cxn modelId="{621C77E7-0320-4847-938C-B28EE8900571}" type="presParOf" srcId="{BBB1D559-87E7-4B61-82F9-725DE686ED29}" destId="{E7F3B140-EC43-4B06-9220-AAC5C89CF481}" srcOrd="1" destOrd="0" presId="urn:microsoft.com/office/officeart/2005/8/layout/list1"/>
    <dgm:cxn modelId="{B4221BDC-D800-472A-B193-53C9B30D46D0}" type="presParOf" srcId="{BBB1D559-87E7-4B61-82F9-725DE686ED29}" destId="{AAD8C375-D33D-445E-A4A4-39217FAECD7F}" srcOrd="2" destOrd="0" presId="urn:microsoft.com/office/officeart/2005/8/layout/list1"/>
    <dgm:cxn modelId="{8010FE31-21E8-4800-9C58-990023E02A27}" type="presParOf" srcId="{BBB1D559-87E7-4B61-82F9-725DE686ED29}" destId="{BCDFA2B9-E2E3-44D9-BCCF-FDBB446A5D37}" srcOrd="3" destOrd="0" presId="urn:microsoft.com/office/officeart/2005/8/layout/list1"/>
    <dgm:cxn modelId="{D5B7F31D-8E72-4AC9-97D2-1BBBAA72C8CD}" type="presParOf" srcId="{BBB1D559-87E7-4B61-82F9-725DE686ED29}" destId="{EFC1DE9B-47FC-4BA7-87D0-3A0776C28EDE}" srcOrd="4" destOrd="0" presId="urn:microsoft.com/office/officeart/2005/8/layout/list1"/>
    <dgm:cxn modelId="{18333922-8FB8-4E7B-B503-0816022AB644}" type="presParOf" srcId="{EFC1DE9B-47FC-4BA7-87D0-3A0776C28EDE}" destId="{AF54AF88-C1AB-4E52-9C57-2DE7ECE4D955}" srcOrd="0" destOrd="0" presId="urn:microsoft.com/office/officeart/2005/8/layout/list1"/>
    <dgm:cxn modelId="{6F8DC517-91AC-4EF9-8FDA-D9EC640B368A}" type="presParOf" srcId="{EFC1DE9B-47FC-4BA7-87D0-3A0776C28EDE}" destId="{988B7A5B-EB14-4A90-BE28-128171028E34}" srcOrd="1" destOrd="0" presId="urn:microsoft.com/office/officeart/2005/8/layout/list1"/>
    <dgm:cxn modelId="{D32F81E0-B114-42C1-BFAB-FCED5A8069A9}" type="presParOf" srcId="{BBB1D559-87E7-4B61-82F9-725DE686ED29}" destId="{C292EC07-268D-49A1-B003-3898EFC672B1}" srcOrd="5" destOrd="0" presId="urn:microsoft.com/office/officeart/2005/8/layout/list1"/>
    <dgm:cxn modelId="{8532E2F5-E14F-44A1-ADFC-4A5F9627A861}" type="presParOf" srcId="{BBB1D559-87E7-4B61-82F9-725DE686ED29}" destId="{42997564-0A9C-4E19-AA28-A15907CBF191}" srcOrd="6" destOrd="0" presId="urn:microsoft.com/office/officeart/2005/8/layout/list1"/>
    <dgm:cxn modelId="{20A8535E-E62D-44E3-B21C-D2892A66AA3F}" type="presParOf" srcId="{BBB1D559-87E7-4B61-82F9-725DE686ED29}" destId="{2AC3863F-6401-4EED-80A0-FA7E0942DAE4}" srcOrd="7" destOrd="0" presId="urn:microsoft.com/office/officeart/2005/8/layout/list1"/>
    <dgm:cxn modelId="{C001C7F0-6559-44B6-B4D9-0B6AF2D28E6A}" type="presParOf" srcId="{BBB1D559-87E7-4B61-82F9-725DE686ED29}" destId="{4B79EF85-F3B5-4E31-8D2D-5D3C068AF7D8}" srcOrd="8" destOrd="0" presId="urn:microsoft.com/office/officeart/2005/8/layout/list1"/>
    <dgm:cxn modelId="{0A65378A-BAA6-4D49-8168-3DFE03C44FA1}" type="presParOf" srcId="{4B79EF85-F3B5-4E31-8D2D-5D3C068AF7D8}" destId="{9203A72A-53AC-4EE2-89E9-1CF247B73464}" srcOrd="0" destOrd="0" presId="urn:microsoft.com/office/officeart/2005/8/layout/list1"/>
    <dgm:cxn modelId="{5115D417-034B-4DDE-94D2-C895E74E179C}" type="presParOf" srcId="{4B79EF85-F3B5-4E31-8D2D-5D3C068AF7D8}" destId="{AF5B76BF-91A9-4234-A32F-9F6BE11407E8}" srcOrd="1" destOrd="0" presId="urn:microsoft.com/office/officeart/2005/8/layout/list1"/>
    <dgm:cxn modelId="{6E72BBBB-0173-48B7-8633-7B56F06C3211}" type="presParOf" srcId="{BBB1D559-87E7-4B61-82F9-725DE686ED29}" destId="{96EF37B7-8A9F-45BB-BDF2-E69058DF6B3D}" srcOrd="9" destOrd="0" presId="urn:microsoft.com/office/officeart/2005/8/layout/list1"/>
    <dgm:cxn modelId="{BA52E120-53E3-4B7D-84A6-C9A639F4EAF5}" type="presParOf" srcId="{BBB1D559-87E7-4B61-82F9-725DE686ED29}" destId="{16F358AB-51C3-4EF0-8977-655D3C86EE7E}" srcOrd="10" destOrd="0" presId="urn:microsoft.com/office/officeart/2005/8/layout/list1"/>
    <dgm:cxn modelId="{D4F81E79-FD9D-4536-90C3-BC8A705EC4AA}" type="presParOf" srcId="{BBB1D559-87E7-4B61-82F9-725DE686ED29}" destId="{EC1AD698-CB2A-42E5-9FB8-988E2379349D}" srcOrd="11" destOrd="0" presId="urn:microsoft.com/office/officeart/2005/8/layout/list1"/>
    <dgm:cxn modelId="{98249B77-DDF9-4DB9-94D5-9D5D9B3CA858}" type="presParOf" srcId="{BBB1D559-87E7-4B61-82F9-725DE686ED29}" destId="{2F63F7AA-3B02-4F1C-95C0-A3B6DC2198F2}" srcOrd="12" destOrd="0" presId="urn:microsoft.com/office/officeart/2005/8/layout/list1"/>
    <dgm:cxn modelId="{802262F2-E70C-4A3E-A957-7A2C07BC1FAA}" type="presParOf" srcId="{2F63F7AA-3B02-4F1C-95C0-A3B6DC2198F2}" destId="{45AC9CF1-7A6C-4C19-91E4-66E4101B21E9}" srcOrd="0" destOrd="0" presId="urn:microsoft.com/office/officeart/2005/8/layout/list1"/>
    <dgm:cxn modelId="{3401DFC6-DE99-48A6-B9A0-39AC014434F0}" type="presParOf" srcId="{2F63F7AA-3B02-4F1C-95C0-A3B6DC2198F2}" destId="{FD77B572-8578-40C8-969C-26F9E5501183}" srcOrd="1" destOrd="0" presId="urn:microsoft.com/office/officeart/2005/8/layout/list1"/>
    <dgm:cxn modelId="{1B66CC5D-0C0C-4342-8731-FA114F2FA089}" type="presParOf" srcId="{BBB1D559-87E7-4B61-82F9-725DE686ED29}" destId="{A2A8E3BE-8D89-42C8-954B-BDF97054AD0F}" srcOrd="13" destOrd="0" presId="urn:microsoft.com/office/officeart/2005/8/layout/list1"/>
    <dgm:cxn modelId="{E385EA12-3F30-41BD-8870-84E232DFB1AD}" type="presParOf" srcId="{BBB1D559-87E7-4B61-82F9-725DE686ED29}" destId="{88F3250A-D1E1-4AEA-BBE1-550AE2A98073}" srcOrd="14" destOrd="0" presId="urn:microsoft.com/office/officeart/2005/8/layout/list1"/>
    <dgm:cxn modelId="{694B22E1-AB01-4A41-8C11-AA0FCBF0BAB0}" type="presParOf" srcId="{BBB1D559-87E7-4B61-82F9-725DE686ED29}" destId="{E0F4BEE9-BBC7-4673-A25F-BEB8E0A1A38A}" srcOrd="15" destOrd="0" presId="urn:microsoft.com/office/officeart/2005/8/layout/list1"/>
    <dgm:cxn modelId="{4578519E-F8E4-470B-BD69-C12D31284D0F}" type="presParOf" srcId="{BBB1D559-87E7-4B61-82F9-725DE686ED29}" destId="{BF5A1010-03BB-452D-8E5D-1E94F2A5CE8D}" srcOrd="16" destOrd="0" presId="urn:microsoft.com/office/officeart/2005/8/layout/list1"/>
    <dgm:cxn modelId="{BE51838C-DFD6-4CC8-B6A9-54CEA0769DF7}" type="presParOf" srcId="{BF5A1010-03BB-452D-8E5D-1E94F2A5CE8D}" destId="{9F135304-138E-4CCF-AF73-AD18A6525DB9}" srcOrd="0" destOrd="0" presId="urn:microsoft.com/office/officeart/2005/8/layout/list1"/>
    <dgm:cxn modelId="{7D9EA08A-447D-4EFB-98E9-DED8C7E59852}" type="presParOf" srcId="{BF5A1010-03BB-452D-8E5D-1E94F2A5CE8D}" destId="{D5234F6B-A580-46DD-BD46-9F5CE2CC11A7}" srcOrd="1" destOrd="0" presId="urn:microsoft.com/office/officeart/2005/8/layout/list1"/>
    <dgm:cxn modelId="{8F95062B-B83D-4EC4-80EF-B9610333E50C}" type="presParOf" srcId="{BBB1D559-87E7-4B61-82F9-725DE686ED29}" destId="{AFCE1941-BEA8-4C45-AD9F-ED2EB0298A9A}" srcOrd="17" destOrd="0" presId="urn:microsoft.com/office/officeart/2005/8/layout/list1"/>
    <dgm:cxn modelId="{5E28C6EC-5E9E-4636-8A5E-01E8AE4E7F37}" type="presParOf" srcId="{BBB1D559-87E7-4B61-82F9-725DE686ED29}" destId="{80020FAD-8AAD-40C0-AE6E-3719F7EF7F38}" srcOrd="18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25148957-25CE-4950-89B1-3D679FF645AA}">
      <dgm:prSet phldrT="[Text]"/>
      <dgm:spPr/>
      <dgm:t>
        <a:bodyPr/>
        <a:lstStyle/>
        <a:p>
          <a:r>
            <a:rPr lang="en-GB"/>
            <a:t>What story does this data tell us?</a:t>
          </a:r>
        </a:p>
      </dgm:t>
    </dgm:pt>
    <dgm:pt modelId="{2E80272E-405E-4CE1-B499-AD59C16548D1}" type="parTrans" cxnId="{03D36D26-4657-4DDA-8348-93704D7B4943}">
      <dgm:prSet/>
      <dgm:spPr/>
      <dgm:t>
        <a:bodyPr/>
        <a:lstStyle/>
        <a:p>
          <a:endParaRPr lang="en-GB"/>
        </a:p>
      </dgm:t>
    </dgm:pt>
    <dgm:pt modelId="{409AC7D5-DFDD-49FE-B92A-06F610A266CB}" type="sibTrans" cxnId="{03D36D26-4657-4DDA-8348-93704D7B4943}">
      <dgm:prSet/>
      <dgm:spPr/>
      <dgm:t>
        <a:bodyPr/>
        <a:lstStyle/>
        <a:p>
          <a:endParaRPr lang="en-GB"/>
        </a:p>
      </dgm:t>
    </dgm:pt>
    <dgm:pt modelId="{3D8C58D2-3A61-440B-ADBD-85654F9174B7}">
      <dgm:prSet phldrT="[Text]"/>
      <dgm:spPr/>
      <dgm:t>
        <a:bodyPr/>
        <a:lstStyle/>
        <a:p>
          <a:r>
            <a:rPr lang="en-GB"/>
            <a:t>Which asset will you invest in?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/>
            <a:t>QUESTIONS: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3"/>
      <dgm:spPr/>
    </dgm:pt>
    <dgm:pt modelId="{ECD37DFA-5AA7-4CC1-AF8D-E06D224C5042}" type="pres">
      <dgm:prSet presAssocID="{E2D256C5-5A8A-4296-81AD-6F040D13D026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3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3"/>
      <dgm:spPr/>
    </dgm:pt>
    <dgm:pt modelId="{BE7CA7BF-CF0B-40BC-810E-9F01CC6B7B64}" type="pres">
      <dgm:prSet presAssocID="{3D8C58D2-3A61-440B-ADBD-85654F9174B7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3">
        <dgm:presLayoutVars>
          <dgm:bulletEnabled val="1"/>
        </dgm:presLayoutVars>
      </dgm:prSet>
      <dgm:spPr/>
    </dgm:pt>
    <dgm:pt modelId="{261485DB-D045-4B9E-9C3E-9BCFFA41EDBA}" type="pres">
      <dgm:prSet presAssocID="{8478DF86-58EF-4310-B3FB-E6BA5BD67844}" presName="spaceBetweenRectangles" presStyleCnt="0"/>
      <dgm:spPr/>
    </dgm:pt>
    <dgm:pt modelId="{8088AF46-F77C-49D0-BDB6-D9FFF3670FB3}" type="pres">
      <dgm:prSet presAssocID="{25148957-25CE-4950-89B1-3D679FF645AA}" presName="parentLin" presStyleCnt="0"/>
      <dgm:spPr/>
    </dgm:pt>
    <dgm:pt modelId="{B8CBE478-737E-472C-B27C-643017FA80BE}" type="pres">
      <dgm:prSet presAssocID="{25148957-25CE-4950-89B1-3D679FF645AA}" presName="parentLeftMargin" presStyleLbl="node1" presStyleIdx="1" presStyleCnt="3"/>
      <dgm:spPr/>
    </dgm:pt>
    <dgm:pt modelId="{6408CEB5-8C58-416A-A695-6D36477079BE}" type="pres">
      <dgm:prSet presAssocID="{25148957-25CE-4950-89B1-3D679FF645AA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48413D2C-B0D3-412C-ADB9-840E978D53FD}" type="pres">
      <dgm:prSet presAssocID="{25148957-25CE-4950-89B1-3D679FF645AA}" presName="negativeSpace" presStyleCnt="0"/>
      <dgm:spPr/>
    </dgm:pt>
    <dgm:pt modelId="{3E6E3316-B807-4E72-9FBC-D3329647A173}" type="pres">
      <dgm:prSet presAssocID="{25148957-25CE-4950-89B1-3D679FF645AA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03D36D26-4657-4DDA-8348-93704D7B4943}" srcId="{1F597F68-A749-4B3B-AFAE-8F9A16916B47}" destId="{25148957-25CE-4950-89B1-3D679FF645AA}" srcOrd="2" destOrd="0" parTransId="{2E80272E-405E-4CE1-B499-AD59C16548D1}" sibTransId="{409AC7D5-DFDD-49FE-B92A-06F610A266CB}"/>
    <dgm:cxn modelId="{49C6F629-634C-4ABA-893F-2DB7E9DEFE7D}" type="presOf" srcId="{25148957-25CE-4950-89B1-3D679FF645AA}" destId="{6408CEB5-8C58-416A-A695-6D36477079BE}" srcOrd="1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6CDD1576-DF4A-41C3-9666-4D884EDB8DEE}" type="presOf" srcId="{25148957-25CE-4950-89B1-3D679FF645AA}" destId="{B8CBE478-737E-472C-B27C-643017FA80BE}" srcOrd="0" destOrd="0" presId="urn:microsoft.com/office/officeart/2005/8/layout/list1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8356972D-D23A-49A1-BB4A-5C74C089F012}" type="presParOf" srcId="{E1C7CD34-CAC8-40F3-B95C-0E309E0C5583}" destId="{261485DB-D045-4B9E-9C3E-9BCFFA41EDBA}" srcOrd="7" destOrd="0" presId="urn:microsoft.com/office/officeart/2005/8/layout/list1"/>
    <dgm:cxn modelId="{C76E36C3-772B-4B4B-AA35-B1136B0F35A0}" type="presParOf" srcId="{E1C7CD34-CAC8-40F3-B95C-0E309E0C5583}" destId="{8088AF46-F77C-49D0-BDB6-D9FFF3670FB3}" srcOrd="8" destOrd="0" presId="urn:microsoft.com/office/officeart/2005/8/layout/list1"/>
    <dgm:cxn modelId="{205E1C21-D6A9-4B7F-A367-8953D9924564}" type="presParOf" srcId="{8088AF46-F77C-49D0-BDB6-D9FFF3670FB3}" destId="{B8CBE478-737E-472C-B27C-643017FA80BE}" srcOrd="0" destOrd="0" presId="urn:microsoft.com/office/officeart/2005/8/layout/list1"/>
    <dgm:cxn modelId="{1E352A2E-17DD-43B5-B137-30813709D47E}" type="presParOf" srcId="{8088AF46-F77C-49D0-BDB6-D9FFF3670FB3}" destId="{6408CEB5-8C58-416A-A695-6D36477079BE}" srcOrd="1" destOrd="0" presId="urn:microsoft.com/office/officeart/2005/8/layout/list1"/>
    <dgm:cxn modelId="{112E79A3-57F4-4488-ABC3-9221AC376A54}" type="presParOf" srcId="{E1C7CD34-CAC8-40F3-B95C-0E309E0C5583}" destId="{48413D2C-B0D3-412C-ADB9-840E978D53FD}" srcOrd="9" destOrd="0" presId="urn:microsoft.com/office/officeart/2005/8/layout/list1"/>
    <dgm:cxn modelId="{CB4C8F4F-8149-4EA0-BF48-04FA4410FC83}" type="presParOf" srcId="{E1C7CD34-CAC8-40F3-B95C-0E309E0C5583}" destId="{3E6E3316-B807-4E72-9FBC-D3329647A173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FC0B3C3-DF00-4692-9B0E-F1652B321BE0}" type="doc">
      <dgm:prSet loTypeId="urn:microsoft.com/office/officeart/2005/8/layout/list1" loCatId="list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GB"/>
        </a:p>
      </dgm:t>
    </dgm:pt>
    <dgm:pt modelId="{56B15007-DC9E-48ED-8753-4DAC58DB95FC}">
      <dgm:prSet phldrT="[Text]"/>
      <dgm:spPr/>
      <dgm:t>
        <a:bodyPr/>
        <a:lstStyle/>
        <a:p>
          <a:r>
            <a:rPr lang="en-GB" b="1" i="0" u="none"/>
            <a:t>- </a:t>
          </a:r>
          <a:r>
            <a:rPr lang="en-GB" b="0" i="0" u="none"/>
            <a:t>Take a  </a:t>
          </a:r>
          <a:r>
            <a:rPr lang="en-GB" b="1" i="0" u="none"/>
            <a:t>'Data driven' </a:t>
          </a:r>
          <a:r>
            <a:rPr lang="en-GB" b="0" i="0" u="none"/>
            <a:t>driven approach </a:t>
          </a:r>
          <a:endParaRPr lang="en-GB" b="0"/>
        </a:p>
      </dgm:t>
    </dgm:pt>
    <dgm:pt modelId="{ACB9035C-9421-41FC-849E-EAD84D74992D}" type="parTrans" cxnId="{08C0A3F6-1713-4079-8A3C-BAE196FFF2C4}">
      <dgm:prSet/>
      <dgm:spPr/>
      <dgm:t>
        <a:bodyPr/>
        <a:lstStyle/>
        <a:p>
          <a:endParaRPr lang="en-GB"/>
        </a:p>
      </dgm:t>
    </dgm:pt>
    <dgm:pt modelId="{098E577B-6273-41E2-BE56-ACC0CAA049C5}" type="sibTrans" cxnId="{08C0A3F6-1713-4079-8A3C-BAE196FFF2C4}">
      <dgm:prSet/>
      <dgm:spPr/>
      <dgm:t>
        <a:bodyPr/>
        <a:lstStyle/>
        <a:p>
          <a:endParaRPr lang="en-GB"/>
        </a:p>
      </dgm:t>
    </dgm:pt>
    <dgm:pt modelId="{57644CF3-41A8-4927-A1BA-7374D26913B0}">
      <dgm:prSet phldrT="[Text]"/>
      <dgm:spPr/>
      <dgm:t>
        <a:bodyPr/>
        <a:lstStyle/>
        <a:p>
          <a:r>
            <a:rPr lang="en-GB"/>
            <a:t>- Treat Stock Return like a </a:t>
          </a:r>
          <a:r>
            <a:rPr lang="en-GB" b="1"/>
            <a:t>random variable</a:t>
          </a:r>
        </a:p>
      </dgm:t>
    </dgm:pt>
    <dgm:pt modelId="{E5BFA330-292A-447E-8A5F-4CF8462C24F0}" type="parTrans" cxnId="{B1A5AF2F-461A-457F-9A5F-BB864D081C99}">
      <dgm:prSet/>
      <dgm:spPr/>
      <dgm:t>
        <a:bodyPr/>
        <a:lstStyle/>
        <a:p>
          <a:endParaRPr lang="en-GB"/>
        </a:p>
      </dgm:t>
    </dgm:pt>
    <dgm:pt modelId="{9B0BD27A-56FD-49EB-A135-D76761AEFA2F}" type="sibTrans" cxnId="{B1A5AF2F-461A-457F-9A5F-BB864D081C99}">
      <dgm:prSet/>
      <dgm:spPr/>
      <dgm:t>
        <a:bodyPr/>
        <a:lstStyle/>
        <a:p>
          <a:endParaRPr lang="en-GB"/>
        </a:p>
      </dgm:t>
    </dgm:pt>
    <dgm:pt modelId="{09F39BED-D97B-433A-B463-0733EF9B2B2F}">
      <dgm:prSet phldrT="[Text]"/>
      <dgm:spPr/>
      <dgm:t>
        <a:bodyPr/>
        <a:lstStyle/>
        <a:p>
          <a:r>
            <a:rPr lang="en-GB"/>
            <a:t> - </a:t>
          </a:r>
          <a:r>
            <a:rPr lang="en-GB" b="1"/>
            <a:t>Study its statistical properties</a:t>
          </a:r>
        </a:p>
      </dgm:t>
    </dgm:pt>
    <dgm:pt modelId="{A46D4C74-F0AC-4076-A573-CCB75EAC81FC}" type="parTrans" cxnId="{84CD8DC2-07CC-4286-8BF0-FD32B5EDD233}">
      <dgm:prSet/>
      <dgm:spPr/>
      <dgm:t>
        <a:bodyPr/>
        <a:lstStyle/>
        <a:p>
          <a:endParaRPr lang="en-GB"/>
        </a:p>
      </dgm:t>
    </dgm:pt>
    <dgm:pt modelId="{0D214D35-5D4C-4F8F-A175-028AF848A594}" type="sibTrans" cxnId="{84CD8DC2-07CC-4286-8BF0-FD32B5EDD233}">
      <dgm:prSet/>
      <dgm:spPr/>
      <dgm:t>
        <a:bodyPr/>
        <a:lstStyle/>
        <a:p>
          <a:endParaRPr lang="en-GB"/>
        </a:p>
      </dgm:t>
    </dgm:pt>
    <dgm:pt modelId="{3FEB800B-784D-4599-9306-374554981FE4}">
      <dgm:prSet phldrT="[Text]"/>
      <dgm:spPr/>
      <dgm:t>
        <a:bodyPr/>
        <a:lstStyle/>
        <a:p>
          <a:r>
            <a:rPr lang="en-GB"/>
            <a:t>- </a:t>
          </a:r>
          <a:r>
            <a:rPr lang="en-GB" b="1"/>
            <a:t>Take decision </a:t>
          </a:r>
          <a:r>
            <a:rPr lang="en-GB"/>
            <a:t>based on above</a:t>
          </a:r>
        </a:p>
      </dgm:t>
    </dgm:pt>
    <dgm:pt modelId="{254848E3-548C-42EE-B20B-C27F113AE500}" type="parTrans" cxnId="{A7EC922B-4A72-4B55-B32D-86B83A93D665}">
      <dgm:prSet/>
      <dgm:spPr/>
      <dgm:t>
        <a:bodyPr/>
        <a:lstStyle/>
        <a:p>
          <a:endParaRPr lang="en-GB"/>
        </a:p>
      </dgm:t>
    </dgm:pt>
    <dgm:pt modelId="{3AFD4E3B-EEBD-48AB-AEE1-31F084D2D0F1}" type="sibTrans" cxnId="{A7EC922B-4A72-4B55-B32D-86B83A93D665}">
      <dgm:prSet/>
      <dgm:spPr/>
      <dgm:t>
        <a:bodyPr/>
        <a:lstStyle/>
        <a:p>
          <a:endParaRPr lang="en-GB"/>
        </a:p>
      </dgm:t>
    </dgm:pt>
    <dgm:pt modelId="{62F40460-7728-410B-A5CE-5147B85DFA92}">
      <dgm:prSet phldrT="[Text]" custT="1"/>
      <dgm:spPr>
        <a:solidFill>
          <a:srgbClr val="5B9BD5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</dgm:spPr>
      <dgm:t>
        <a:bodyPr spcFirstLastPara="0" vert="horz" wrap="square" lIns="103578" tIns="0" rIns="103578" bIns="0" numCol="1" spcCol="1270" anchor="ctr" anchorCtr="0"/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>
              <a:solidFill>
                <a:sysClr val="window" lastClr="FFFFFF"/>
              </a:solidFill>
              <a:latin typeface="Calibri" panose="020F0502020204030204"/>
              <a:ea typeface="+mn-ea"/>
              <a:cs typeface="+mn-cs"/>
            </a:rPr>
            <a:t>SOLUTION:</a:t>
          </a:r>
        </a:p>
      </dgm:t>
    </dgm:pt>
    <dgm:pt modelId="{09C7E77B-3915-4BEF-A84D-CBD9C9D9239E}" type="parTrans" cxnId="{15131235-4D12-4FBD-80D7-79F21C82DE94}">
      <dgm:prSet/>
      <dgm:spPr/>
      <dgm:t>
        <a:bodyPr/>
        <a:lstStyle/>
        <a:p>
          <a:endParaRPr lang="en-GB"/>
        </a:p>
      </dgm:t>
    </dgm:pt>
    <dgm:pt modelId="{2228DE55-3962-474C-99A9-7C580CC27B27}" type="sibTrans" cxnId="{15131235-4D12-4FBD-80D7-79F21C82DE94}">
      <dgm:prSet/>
      <dgm:spPr/>
      <dgm:t>
        <a:bodyPr/>
        <a:lstStyle/>
        <a:p>
          <a:endParaRPr lang="en-GB"/>
        </a:p>
      </dgm:t>
    </dgm:pt>
    <dgm:pt modelId="{BBB1D559-87E7-4B61-82F9-725DE686ED29}" type="pres">
      <dgm:prSet presAssocID="{AFC0B3C3-DF00-4692-9B0E-F1652B321BE0}" presName="linear" presStyleCnt="0">
        <dgm:presLayoutVars>
          <dgm:dir/>
          <dgm:animLvl val="lvl"/>
          <dgm:resizeHandles val="exact"/>
        </dgm:presLayoutVars>
      </dgm:prSet>
      <dgm:spPr/>
    </dgm:pt>
    <dgm:pt modelId="{E77B5628-9C9E-47E5-9BD8-EE203CDD8265}" type="pres">
      <dgm:prSet presAssocID="{62F40460-7728-410B-A5CE-5147B85DFA92}" presName="parentLin" presStyleCnt="0"/>
      <dgm:spPr/>
    </dgm:pt>
    <dgm:pt modelId="{4F12F339-10DF-4543-9783-C857A60AA550}" type="pres">
      <dgm:prSet presAssocID="{62F40460-7728-410B-A5CE-5147B85DFA92}" presName="parentLeftMargin" presStyleLbl="node1" presStyleIdx="0" presStyleCnt="5"/>
      <dgm:spPr/>
    </dgm:pt>
    <dgm:pt modelId="{44E18AE8-8E89-4EF9-868B-F24EB8BF4B3D}" type="pres">
      <dgm:prSet presAssocID="{62F40460-7728-410B-A5CE-5147B85DFA92}" presName="parentText" presStyleLbl="node1" presStyleIdx="0" presStyleCnt="5">
        <dgm:presLayoutVars>
          <dgm:chMax val="0"/>
          <dgm:bulletEnabled val="1"/>
        </dgm:presLayoutVars>
      </dgm:prSet>
      <dgm:spPr>
        <a:xfrm>
          <a:off x="228600" y="43200"/>
          <a:ext cx="3200400" cy="354240"/>
        </a:xfrm>
        <a:prstGeom prst="roundRect">
          <a:avLst/>
        </a:prstGeom>
      </dgm:spPr>
    </dgm:pt>
    <dgm:pt modelId="{E7F3B140-EC43-4B06-9220-AAC5C89CF481}" type="pres">
      <dgm:prSet presAssocID="{62F40460-7728-410B-A5CE-5147B85DFA92}" presName="negativeSpace" presStyleCnt="0"/>
      <dgm:spPr/>
    </dgm:pt>
    <dgm:pt modelId="{AAD8C375-D33D-445E-A4A4-39217FAECD7F}" type="pres">
      <dgm:prSet presAssocID="{62F40460-7728-410B-A5CE-5147B85DFA92}" presName="childText" presStyleLbl="conFgAcc1" presStyleIdx="0" presStyleCnt="5">
        <dgm:presLayoutVars>
          <dgm:bulletEnabled val="1"/>
        </dgm:presLayoutVars>
      </dgm:prSet>
      <dgm:spPr/>
    </dgm:pt>
    <dgm:pt modelId="{BCDFA2B9-E2E3-44D9-BCCF-FDBB446A5D37}" type="pres">
      <dgm:prSet presAssocID="{2228DE55-3962-474C-99A9-7C580CC27B27}" presName="spaceBetweenRectangles" presStyleCnt="0"/>
      <dgm:spPr/>
    </dgm:pt>
    <dgm:pt modelId="{EFC1DE9B-47FC-4BA7-87D0-3A0776C28EDE}" type="pres">
      <dgm:prSet presAssocID="{56B15007-DC9E-48ED-8753-4DAC58DB95FC}" presName="parentLin" presStyleCnt="0"/>
      <dgm:spPr/>
    </dgm:pt>
    <dgm:pt modelId="{AF54AF88-C1AB-4E52-9C57-2DE7ECE4D955}" type="pres">
      <dgm:prSet presAssocID="{56B15007-DC9E-48ED-8753-4DAC58DB95FC}" presName="parentLeftMargin" presStyleLbl="node1" presStyleIdx="0" presStyleCnt="5"/>
      <dgm:spPr/>
    </dgm:pt>
    <dgm:pt modelId="{988B7A5B-EB14-4A90-BE28-128171028E34}" type="pres">
      <dgm:prSet presAssocID="{56B15007-DC9E-48ED-8753-4DAC58DB95FC}" presName="parentText" presStyleLbl="node1" presStyleIdx="1" presStyleCnt="5">
        <dgm:presLayoutVars>
          <dgm:chMax val="0"/>
          <dgm:bulletEnabled val="1"/>
        </dgm:presLayoutVars>
      </dgm:prSet>
      <dgm:spPr/>
    </dgm:pt>
    <dgm:pt modelId="{C292EC07-268D-49A1-B003-3898EFC672B1}" type="pres">
      <dgm:prSet presAssocID="{56B15007-DC9E-48ED-8753-4DAC58DB95FC}" presName="negativeSpace" presStyleCnt="0"/>
      <dgm:spPr/>
    </dgm:pt>
    <dgm:pt modelId="{42997564-0A9C-4E19-AA28-A15907CBF191}" type="pres">
      <dgm:prSet presAssocID="{56B15007-DC9E-48ED-8753-4DAC58DB95FC}" presName="childText" presStyleLbl="conFgAcc1" presStyleIdx="1" presStyleCnt="5">
        <dgm:presLayoutVars>
          <dgm:bulletEnabled val="1"/>
        </dgm:presLayoutVars>
      </dgm:prSet>
      <dgm:spPr/>
    </dgm:pt>
    <dgm:pt modelId="{2AC3863F-6401-4EED-80A0-FA7E0942DAE4}" type="pres">
      <dgm:prSet presAssocID="{098E577B-6273-41E2-BE56-ACC0CAA049C5}" presName="spaceBetweenRectangles" presStyleCnt="0"/>
      <dgm:spPr/>
    </dgm:pt>
    <dgm:pt modelId="{4B79EF85-F3B5-4E31-8D2D-5D3C068AF7D8}" type="pres">
      <dgm:prSet presAssocID="{57644CF3-41A8-4927-A1BA-7374D26913B0}" presName="parentLin" presStyleCnt="0"/>
      <dgm:spPr/>
    </dgm:pt>
    <dgm:pt modelId="{9203A72A-53AC-4EE2-89E9-1CF247B73464}" type="pres">
      <dgm:prSet presAssocID="{57644CF3-41A8-4927-A1BA-7374D26913B0}" presName="parentLeftMargin" presStyleLbl="node1" presStyleIdx="1" presStyleCnt="5"/>
      <dgm:spPr/>
    </dgm:pt>
    <dgm:pt modelId="{AF5B76BF-91A9-4234-A32F-9F6BE11407E8}" type="pres">
      <dgm:prSet presAssocID="{57644CF3-41A8-4927-A1BA-7374D26913B0}" presName="parentText" presStyleLbl="node1" presStyleIdx="2" presStyleCnt="5">
        <dgm:presLayoutVars>
          <dgm:chMax val="0"/>
          <dgm:bulletEnabled val="1"/>
        </dgm:presLayoutVars>
      </dgm:prSet>
      <dgm:spPr/>
    </dgm:pt>
    <dgm:pt modelId="{96EF37B7-8A9F-45BB-BDF2-E69058DF6B3D}" type="pres">
      <dgm:prSet presAssocID="{57644CF3-41A8-4927-A1BA-7374D26913B0}" presName="negativeSpace" presStyleCnt="0"/>
      <dgm:spPr/>
    </dgm:pt>
    <dgm:pt modelId="{16F358AB-51C3-4EF0-8977-655D3C86EE7E}" type="pres">
      <dgm:prSet presAssocID="{57644CF3-41A8-4927-A1BA-7374D26913B0}" presName="childText" presStyleLbl="conFgAcc1" presStyleIdx="2" presStyleCnt="5">
        <dgm:presLayoutVars>
          <dgm:bulletEnabled val="1"/>
        </dgm:presLayoutVars>
      </dgm:prSet>
      <dgm:spPr/>
    </dgm:pt>
    <dgm:pt modelId="{EC1AD698-CB2A-42E5-9FB8-988E2379349D}" type="pres">
      <dgm:prSet presAssocID="{9B0BD27A-56FD-49EB-A135-D76761AEFA2F}" presName="spaceBetweenRectangles" presStyleCnt="0"/>
      <dgm:spPr/>
    </dgm:pt>
    <dgm:pt modelId="{2F63F7AA-3B02-4F1C-95C0-A3B6DC2198F2}" type="pres">
      <dgm:prSet presAssocID="{09F39BED-D97B-433A-B463-0733EF9B2B2F}" presName="parentLin" presStyleCnt="0"/>
      <dgm:spPr/>
    </dgm:pt>
    <dgm:pt modelId="{45AC9CF1-7A6C-4C19-91E4-66E4101B21E9}" type="pres">
      <dgm:prSet presAssocID="{09F39BED-D97B-433A-B463-0733EF9B2B2F}" presName="parentLeftMargin" presStyleLbl="node1" presStyleIdx="2" presStyleCnt="5"/>
      <dgm:spPr/>
    </dgm:pt>
    <dgm:pt modelId="{FD77B572-8578-40C8-969C-26F9E5501183}" type="pres">
      <dgm:prSet presAssocID="{09F39BED-D97B-433A-B463-0733EF9B2B2F}" presName="parentText" presStyleLbl="node1" presStyleIdx="3" presStyleCnt="5">
        <dgm:presLayoutVars>
          <dgm:chMax val="0"/>
          <dgm:bulletEnabled val="1"/>
        </dgm:presLayoutVars>
      </dgm:prSet>
      <dgm:spPr/>
    </dgm:pt>
    <dgm:pt modelId="{A2A8E3BE-8D89-42C8-954B-BDF97054AD0F}" type="pres">
      <dgm:prSet presAssocID="{09F39BED-D97B-433A-B463-0733EF9B2B2F}" presName="negativeSpace" presStyleCnt="0"/>
      <dgm:spPr/>
    </dgm:pt>
    <dgm:pt modelId="{88F3250A-D1E1-4AEA-BBE1-550AE2A98073}" type="pres">
      <dgm:prSet presAssocID="{09F39BED-D97B-433A-B463-0733EF9B2B2F}" presName="childText" presStyleLbl="conFgAcc1" presStyleIdx="3" presStyleCnt="5">
        <dgm:presLayoutVars>
          <dgm:bulletEnabled val="1"/>
        </dgm:presLayoutVars>
      </dgm:prSet>
      <dgm:spPr/>
    </dgm:pt>
    <dgm:pt modelId="{E0F4BEE9-BBC7-4673-A25F-BEB8E0A1A38A}" type="pres">
      <dgm:prSet presAssocID="{0D214D35-5D4C-4F8F-A175-028AF848A594}" presName="spaceBetweenRectangles" presStyleCnt="0"/>
      <dgm:spPr/>
    </dgm:pt>
    <dgm:pt modelId="{BF5A1010-03BB-452D-8E5D-1E94F2A5CE8D}" type="pres">
      <dgm:prSet presAssocID="{3FEB800B-784D-4599-9306-374554981FE4}" presName="parentLin" presStyleCnt="0"/>
      <dgm:spPr/>
    </dgm:pt>
    <dgm:pt modelId="{9F135304-138E-4CCF-AF73-AD18A6525DB9}" type="pres">
      <dgm:prSet presAssocID="{3FEB800B-784D-4599-9306-374554981FE4}" presName="parentLeftMargin" presStyleLbl="node1" presStyleIdx="3" presStyleCnt="5"/>
      <dgm:spPr/>
    </dgm:pt>
    <dgm:pt modelId="{D5234F6B-A580-46DD-BD46-9F5CE2CC11A7}" type="pres">
      <dgm:prSet presAssocID="{3FEB800B-784D-4599-9306-374554981FE4}" presName="parentText" presStyleLbl="node1" presStyleIdx="4" presStyleCnt="5">
        <dgm:presLayoutVars>
          <dgm:chMax val="0"/>
          <dgm:bulletEnabled val="1"/>
        </dgm:presLayoutVars>
      </dgm:prSet>
      <dgm:spPr/>
    </dgm:pt>
    <dgm:pt modelId="{AFCE1941-BEA8-4C45-AD9F-ED2EB0298A9A}" type="pres">
      <dgm:prSet presAssocID="{3FEB800B-784D-4599-9306-374554981FE4}" presName="negativeSpace" presStyleCnt="0"/>
      <dgm:spPr/>
    </dgm:pt>
    <dgm:pt modelId="{80020FAD-8AAD-40C0-AE6E-3719F7EF7F38}" type="pres">
      <dgm:prSet presAssocID="{3FEB800B-784D-4599-9306-374554981FE4}" presName="childText" presStyleLbl="conFgAcc1" presStyleIdx="4" presStyleCnt="5">
        <dgm:presLayoutVars>
          <dgm:bulletEnabled val="1"/>
        </dgm:presLayoutVars>
      </dgm:prSet>
      <dgm:spPr/>
    </dgm:pt>
  </dgm:ptLst>
  <dgm:cxnLst>
    <dgm:cxn modelId="{A02E0504-0302-432E-AAB6-BA5F43FD6512}" type="presOf" srcId="{3FEB800B-784D-4599-9306-374554981FE4}" destId="{9F135304-138E-4CCF-AF73-AD18A6525DB9}" srcOrd="0" destOrd="0" presId="urn:microsoft.com/office/officeart/2005/8/layout/list1"/>
    <dgm:cxn modelId="{68BBEC0C-9899-4ED8-A4C3-93ED0045FFF8}" type="presOf" srcId="{AFC0B3C3-DF00-4692-9B0E-F1652B321BE0}" destId="{BBB1D559-87E7-4B61-82F9-725DE686ED29}" srcOrd="0" destOrd="0" presId="urn:microsoft.com/office/officeart/2005/8/layout/list1"/>
    <dgm:cxn modelId="{07D1F90C-9778-4BDB-A2F9-B42BF1D3B942}" type="presOf" srcId="{09F39BED-D97B-433A-B463-0733EF9B2B2F}" destId="{FD77B572-8578-40C8-969C-26F9E5501183}" srcOrd="1" destOrd="0" presId="urn:microsoft.com/office/officeart/2005/8/layout/list1"/>
    <dgm:cxn modelId="{A7EC922B-4A72-4B55-B32D-86B83A93D665}" srcId="{AFC0B3C3-DF00-4692-9B0E-F1652B321BE0}" destId="{3FEB800B-784D-4599-9306-374554981FE4}" srcOrd="4" destOrd="0" parTransId="{254848E3-548C-42EE-B20B-C27F113AE500}" sibTransId="{3AFD4E3B-EEBD-48AB-AEE1-31F084D2D0F1}"/>
    <dgm:cxn modelId="{B1A5AF2F-461A-457F-9A5F-BB864D081C99}" srcId="{AFC0B3C3-DF00-4692-9B0E-F1652B321BE0}" destId="{57644CF3-41A8-4927-A1BA-7374D26913B0}" srcOrd="2" destOrd="0" parTransId="{E5BFA330-292A-447E-8A5F-4CF8462C24F0}" sibTransId="{9B0BD27A-56FD-49EB-A135-D76761AEFA2F}"/>
    <dgm:cxn modelId="{15131235-4D12-4FBD-80D7-79F21C82DE94}" srcId="{AFC0B3C3-DF00-4692-9B0E-F1652B321BE0}" destId="{62F40460-7728-410B-A5CE-5147B85DFA92}" srcOrd="0" destOrd="0" parTransId="{09C7E77B-3915-4BEF-A84D-CBD9C9D9239E}" sibTransId="{2228DE55-3962-474C-99A9-7C580CC27B27}"/>
    <dgm:cxn modelId="{B739663A-E204-46EB-9B63-A774F6BE7A70}" type="presOf" srcId="{3FEB800B-784D-4599-9306-374554981FE4}" destId="{D5234F6B-A580-46DD-BD46-9F5CE2CC11A7}" srcOrd="1" destOrd="0" presId="urn:microsoft.com/office/officeart/2005/8/layout/list1"/>
    <dgm:cxn modelId="{A5D16667-44B3-44E8-A43E-FEF844E78FAD}" type="presOf" srcId="{57644CF3-41A8-4927-A1BA-7374D26913B0}" destId="{AF5B76BF-91A9-4234-A32F-9F6BE11407E8}" srcOrd="1" destOrd="0" presId="urn:microsoft.com/office/officeart/2005/8/layout/list1"/>
    <dgm:cxn modelId="{4DE56D6E-B54A-495C-9277-C97954BE6A95}" type="presOf" srcId="{62F40460-7728-410B-A5CE-5147B85DFA92}" destId="{44E18AE8-8E89-4EF9-868B-F24EB8BF4B3D}" srcOrd="1" destOrd="0" presId="urn:microsoft.com/office/officeart/2005/8/layout/list1"/>
    <dgm:cxn modelId="{D68C7396-8EB6-4204-8B0A-6F1AF45BB125}" type="presOf" srcId="{57644CF3-41A8-4927-A1BA-7374D26913B0}" destId="{9203A72A-53AC-4EE2-89E9-1CF247B73464}" srcOrd="0" destOrd="0" presId="urn:microsoft.com/office/officeart/2005/8/layout/list1"/>
    <dgm:cxn modelId="{92AE7DBC-5B91-4481-B6B2-2337C4B65221}" type="presOf" srcId="{09F39BED-D97B-433A-B463-0733EF9B2B2F}" destId="{45AC9CF1-7A6C-4C19-91E4-66E4101B21E9}" srcOrd="0" destOrd="0" presId="urn:microsoft.com/office/officeart/2005/8/layout/list1"/>
    <dgm:cxn modelId="{84CD8DC2-07CC-4286-8BF0-FD32B5EDD233}" srcId="{AFC0B3C3-DF00-4692-9B0E-F1652B321BE0}" destId="{09F39BED-D97B-433A-B463-0733EF9B2B2F}" srcOrd="3" destOrd="0" parTransId="{A46D4C74-F0AC-4076-A573-CCB75EAC81FC}" sibTransId="{0D214D35-5D4C-4F8F-A175-028AF848A594}"/>
    <dgm:cxn modelId="{CB6A8ADB-3A4E-405D-B320-B073147A4489}" type="presOf" srcId="{56B15007-DC9E-48ED-8753-4DAC58DB95FC}" destId="{AF54AF88-C1AB-4E52-9C57-2DE7ECE4D955}" srcOrd="0" destOrd="0" presId="urn:microsoft.com/office/officeart/2005/8/layout/list1"/>
    <dgm:cxn modelId="{B9BD92EF-D301-47C0-8003-7E6087A064F1}" type="presOf" srcId="{62F40460-7728-410B-A5CE-5147B85DFA92}" destId="{4F12F339-10DF-4543-9783-C857A60AA550}" srcOrd="0" destOrd="0" presId="urn:microsoft.com/office/officeart/2005/8/layout/list1"/>
    <dgm:cxn modelId="{08C0A3F6-1713-4079-8A3C-BAE196FFF2C4}" srcId="{AFC0B3C3-DF00-4692-9B0E-F1652B321BE0}" destId="{56B15007-DC9E-48ED-8753-4DAC58DB95FC}" srcOrd="1" destOrd="0" parTransId="{ACB9035C-9421-41FC-849E-EAD84D74992D}" sibTransId="{098E577B-6273-41E2-BE56-ACC0CAA049C5}"/>
    <dgm:cxn modelId="{70BCDEF7-E070-4DFF-A1E4-07B56AD01210}" type="presOf" srcId="{56B15007-DC9E-48ED-8753-4DAC58DB95FC}" destId="{988B7A5B-EB14-4A90-BE28-128171028E34}" srcOrd="1" destOrd="0" presId="urn:microsoft.com/office/officeart/2005/8/layout/list1"/>
    <dgm:cxn modelId="{3FB59BCB-2FD4-485B-BD68-CA73B5536DC8}" type="presParOf" srcId="{BBB1D559-87E7-4B61-82F9-725DE686ED29}" destId="{E77B5628-9C9E-47E5-9BD8-EE203CDD8265}" srcOrd="0" destOrd="0" presId="urn:microsoft.com/office/officeart/2005/8/layout/list1"/>
    <dgm:cxn modelId="{30B7F55C-C8DB-4E75-8883-00539F8EB5D8}" type="presParOf" srcId="{E77B5628-9C9E-47E5-9BD8-EE203CDD8265}" destId="{4F12F339-10DF-4543-9783-C857A60AA550}" srcOrd="0" destOrd="0" presId="urn:microsoft.com/office/officeart/2005/8/layout/list1"/>
    <dgm:cxn modelId="{A1F2897C-245D-47E5-A4FB-50161148C2DB}" type="presParOf" srcId="{E77B5628-9C9E-47E5-9BD8-EE203CDD8265}" destId="{44E18AE8-8E89-4EF9-868B-F24EB8BF4B3D}" srcOrd="1" destOrd="0" presId="urn:microsoft.com/office/officeart/2005/8/layout/list1"/>
    <dgm:cxn modelId="{621C77E7-0320-4847-938C-B28EE8900571}" type="presParOf" srcId="{BBB1D559-87E7-4B61-82F9-725DE686ED29}" destId="{E7F3B140-EC43-4B06-9220-AAC5C89CF481}" srcOrd="1" destOrd="0" presId="urn:microsoft.com/office/officeart/2005/8/layout/list1"/>
    <dgm:cxn modelId="{B4221BDC-D800-472A-B193-53C9B30D46D0}" type="presParOf" srcId="{BBB1D559-87E7-4B61-82F9-725DE686ED29}" destId="{AAD8C375-D33D-445E-A4A4-39217FAECD7F}" srcOrd="2" destOrd="0" presId="urn:microsoft.com/office/officeart/2005/8/layout/list1"/>
    <dgm:cxn modelId="{8010FE31-21E8-4800-9C58-990023E02A27}" type="presParOf" srcId="{BBB1D559-87E7-4B61-82F9-725DE686ED29}" destId="{BCDFA2B9-E2E3-44D9-BCCF-FDBB446A5D37}" srcOrd="3" destOrd="0" presId="urn:microsoft.com/office/officeart/2005/8/layout/list1"/>
    <dgm:cxn modelId="{D5B7F31D-8E72-4AC9-97D2-1BBBAA72C8CD}" type="presParOf" srcId="{BBB1D559-87E7-4B61-82F9-725DE686ED29}" destId="{EFC1DE9B-47FC-4BA7-87D0-3A0776C28EDE}" srcOrd="4" destOrd="0" presId="urn:microsoft.com/office/officeart/2005/8/layout/list1"/>
    <dgm:cxn modelId="{18333922-8FB8-4E7B-B503-0816022AB644}" type="presParOf" srcId="{EFC1DE9B-47FC-4BA7-87D0-3A0776C28EDE}" destId="{AF54AF88-C1AB-4E52-9C57-2DE7ECE4D955}" srcOrd="0" destOrd="0" presId="urn:microsoft.com/office/officeart/2005/8/layout/list1"/>
    <dgm:cxn modelId="{6F8DC517-91AC-4EF9-8FDA-D9EC640B368A}" type="presParOf" srcId="{EFC1DE9B-47FC-4BA7-87D0-3A0776C28EDE}" destId="{988B7A5B-EB14-4A90-BE28-128171028E34}" srcOrd="1" destOrd="0" presId="urn:microsoft.com/office/officeart/2005/8/layout/list1"/>
    <dgm:cxn modelId="{D32F81E0-B114-42C1-BFAB-FCED5A8069A9}" type="presParOf" srcId="{BBB1D559-87E7-4B61-82F9-725DE686ED29}" destId="{C292EC07-268D-49A1-B003-3898EFC672B1}" srcOrd="5" destOrd="0" presId="urn:microsoft.com/office/officeart/2005/8/layout/list1"/>
    <dgm:cxn modelId="{8532E2F5-E14F-44A1-ADFC-4A5F9627A861}" type="presParOf" srcId="{BBB1D559-87E7-4B61-82F9-725DE686ED29}" destId="{42997564-0A9C-4E19-AA28-A15907CBF191}" srcOrd="6" destOrd="0" presId="urn:microsoft.com/office/officeart/2005/8/layout/list1"/>
    <dgm:cxn modelId="{20A8535E-E62D-44E3-B21C-D2892A66AA3F}" type="presParOf" srcId="{BBB1D559-87E7-4B61-82F9-725DE686ED29}" destId="{2AC3863F-6401-4EED-80A0-FA7E0942DAE4}" srcOrd="7" destOrd="0" presId="urn:microsoft.com/office/officeart/2005/8/layout/list1"/>
    <dgm:cxn modelId="{C001C7F0-6559-44B6-B4D9-0B6AF2D28E6A}" type="presParOf" srcId="{BBB1D559-87E7-4B61-82F9-725DE686ED29}" destId="{4B79EF85-F3B5-4E31-8D2D-5D3C068AF7D8}" srcOrd="8" destOrd="0" presId="urn:microsoft.com/office/officeart/2005/8/layout/list1"/>
    <dgm:cxn modelId="{0A65378A-BAA6-4D49-8168-3DFE03C44FA1}" type="presParOf" srcId="{4B79EF85-F3B5-4E31-8D2D-5D3C068AF7D8}" destId="{9203A72A-53AC-4EE2-89E9-1CF247B73464}" srcOrd="0" destOrd="0" presId="urn:microsoft.com/office/officeart/2005/8/layout/list1"/>
    <dgm:cxn modelId="{5115D417-034B-4DDE-94D2-C895E74E179C}" type="presParOf" srcId="{4B79EF85-F3B5-4E31-8D2D-5D3C068AF7D8}" destId="{AF5B76BF-91A9-4234-A32F-9F6BE11407E8}" srcOrd="1" destOrd="0" presId="urn:microsoft.com/office/officeart/2005/8/layout/list1"/>
    <dgm:cxn modelId="{6E72BBBB-0173-48B7-8633-7B56F06C3211}" type="presParOf" srcId="{BBB1D559-87E7-4B61-82F9-725DE686ED29}" destId="{96EF37B7-8A9F-45BB-BDF2-E69058DF6B3D}" srcOrd="9" destOrd="0" presId="urn:microsoft.com/office/officeart/2005/8/layout/list1"/>
    <dgm:cxn modelId="{BA52E120-53E3-4B7D-84A6-C9A639F4EAF5}" type="presParOf" srcId="{BBB1D559-87E7-4B61-82F9-725DE686ED29}" destId="{16F358AB-51C3-4EF0-8977-655D3C86EE7E}" srcOrd="10" destOrd="0" presId="urn:microsoft.com/office/officeart/2005/8/layout/list1"/>
    <dgm:cxn modelId="{D4F81E79-FD9D-4536-90C3-BC8A705EC4AA}" type="presParOf" srcId="{BBB1D559-87E7-4B61-82F9-725DE686ED29}" destId="{EC1AD698-CB2A-42E5-9FB8-988E2379349D}" srcOrd="11" destOrd="0" presId="urn:microsoft.com/office/officeart/2005/8/layout/list1"/>
    <dgm:cxn modelId="{98249B77-DDF9-4DB9-94D5-9D5D9B3CA858}" type="presParOf" srcId="{BBB1D559-87E7-4B61-82F9-725DE686ED29}" destId="{2F63F7AA-3B02-4F1C-95C0-A3B6DC2198F2}" srcOrd="12" destOrd="0" presId="urn:microsoft.com/office/officeart/2005/8/layout/list1"/>
    <dgm:cxn modelId="{802262F2-E70C-4A3E-A957-7A2C07BC1FAA}" type="presParOf" srcId="{2F63F7AA-3B02-4F1C-95C0-A3B6DC2198F2}" destId="{45AC9CF1-7A6C-4C19-91E4-66E4101B21E9}" srcOrd="0" destOrd="0" presId="urn:microsoft.com/office/officeart/2005/8/layout/list1"/>
    <dgm:cxn modelId="{3401DFC6-DE99-48A6-B9A0-39AC014434F0}" type="presParOf" srcId="{2F63F7AA-3B02-4F1C-95C0-A3B6DC2198F2}" destId="{FD77B572-8578-40C8-969C-26F9E5501183}" srcOrd="1" destOrd="0" presId="urn:microsoft.com/office/officeart/2005/8/layout/list1"/>
    <dgm:cxn modelId="{1B66CC5D-0C0C-4342-8731-FA114F2FA089}" type="presParOf" srcId="{BBB1D559-87E7-4B61-82F9-725DE686ED29}" destId="{A2A8E3BE-8D89-42C8-954B-BDF97054AD0F}" srcOrd="13" destOrd="0" presId="urn:microsoft.com/office/officeart/2005/8/layout/list1"/>
    <dgm:cxn modelId="{E385EA12-3F30-41BD-8870-84E232DFB1AD}" type="presParOf" srcId="{BBB1D559-87E7-4B61-82F9-725DE686ED29}" destId="{88F3250A-D1E1-4AEA-BBE1-550AE2A98073}" srcOrd="14" destOrd="0" presId="urn:microsoft.com/office/officeart/2005/8/layout/list1"/>
    <dgm:cxn modelId="{694B22E1-AB01-4A41-8C11-AA0FCBF0BAB0}" type="presParOf" srcId="{BBB1D559-87E7-4B61-82F9-725DE686ED29}" destId="{E0F4BEE9-BBC7-4673-A25F-BEB8E0A1A38A}" srcOrd="15" destOrd="0" presId="urn:microsoft.com/office/officeart/2005/8/layout/list1"/>
    <dgm:cxn modelId="{4578519E-F8E4-470B-BD69-C12D31284D0F}" type="presParOf" srcId="{BBB1D559-87E7-4B61-82F9-725DE686ED29}" destId="{BF5A1010-03BB-452D-8E5D-1E94F2A5CE8D}" srcOrd="16" destOrd="0" presId="urn:microsoft.com/office/officeart/2005/8/layout/list1"/>
    <dgm:cxn modelId="{BE51838C-DFD6-4CC8-B6A9-54CEA0769DF7}" type="presParOf" srcId="{BF5A1010-03BB-452D-8E5D-1E94F2A5CE8D}" destId="{9F135304-138E-4CCF-AF73-AD18A6525DB9}" srcOrd="0" destOrd="0" presId="urn:microsoft.com/office/officeart/2005/8/layout/list1"/>
    <dgm:cxn modelId="{7D9EA08A-447D-4EFB-98E9-DED8C7E59852}" type="presParOf" srcId="{BF5A1010-03BB-452D-8E5D-1E94F2A5CE8D}" destId="{D5234F6B-A580-46DD-BD46-9F5CE2CC11A7}" srcOrd="1" destOrd="0" presId="urn:microsoft.com/office/officeart/2005/8/layout/list1"/>
    <dgm:cxn modelId="{8F95062B-B83D-4EC4-80EF-B9610333E50C}" type="presParOf" srcId="{BBB1D559-87E7-4B61-82F9-725DE686ED29}" destId="{AFCE1941-BEA8-4C45-AD9F-ED2EB0298A9A}" srcOrd="17" destOrd="0" presId="urn:microsoft.com/office/officeart/2005/8/layout/list1"/>
    <dgm:cxn modelId="{5E28C6EC-5E9E-4636-8A5E-01E8AE4E7F37}" type="presParOf" srcId="{BBB1D559-87E7-4B61-82F9-725DE686ED29}" destId="{80020FAD-8AAD-40C0-AE6E-3719F7EF7F38}" srcOrd="18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How many times a particular value of X was observed?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FREQUENCY DISTRIBUTION</a:t>
          </a:r>
          <a:r>
            <a:rPr lang="en-GB" sz="900"/>
            <a:t>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30A7E6C0-1DB7-4106-8518-28212D2B34A7}">
      <dgm:prSet phldrT="[Text]" custT="1"/>
      <dgm:spPr/>
      <dgm:t>
        <a:bodyPr/>
        <a:lstStyle/>
        <a:p>
          <a:r>
            <a:rPr lang="en-GB" sz="1400"/>
            <a:t>How the data is spread out?</a:t>
          </a:r>
        </a:p>
      </dgm:t>
    </dgm:pt>
    <dgm:pt modelId="{2D1E5BBE-8AC3-4CD2-B468-1084C8C18131}" type="parTrans" cxnId="{9C1E926C-C5EE-44BA-9754-0F2BDDD95937}">
      <dgm:prSet/>
      <dgm:spPr/>
      <dgm:t>
        <a:bodyPr/>
        <a:lstStyle/>
        <a:p>
          <a:endParaRPr lang="en-GB"/>
        </a:p>
      </dgm:t>
    </dgm:pt>
    <dgm:pt modelId="{90455C88-BD7D-4BB5-858E-57E053BBFE2B}" type="sibTrans" cxnId="{9C1E926C-C5EE-44BA-9754-0F2BDDD95937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3"/>
      <dgm:spPr/>
    </dgm:pt>
    <dgm:pt modelId="{ECD37DFA-5AA7-4CC1-AF8D-E06D224C5042}" type="pres">
      <dgm:prSet presAssocID="{E2D256C5-5A8A-4296-81AD-6F040D13D026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3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3"/>
      <dgm:spPr/>
    </dgm:pt>
    <dgm:pt modelId="{BE7CA7BF-CF0B-40BC-810E-9F01CC6B7B64}" type="pres">
      <dgm:prSet presAssocID="{3D8C58D2-3A61-440B-ADBD-85654F9174B7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3">
        <dgm:presLayoutVars>
          <dgm:bulletEnabled val="1"/>
        </dgm:presLayoutVars>
      </dgm:prSet>
      <dgm:spPr/>
    </dgm:pt>
    <dgm:pt modelId="{E256D279-756B-4405-BE10-09CE3A4F2EF7}" type="pres">
      <dgm:prSet presAssocID="{8478DF86-58EF-4310-B3FB-E6BA5BD67844}" presName="spaceBetweenRectangles" presStyleCnt="0"/>
      <dgm:spPr/>
    </dgm:pt>
    <dgm:pt modelId="{7005CE49-0AD7-4F23-928E-12E9D9A7F9D8}" type="pres">
      <dgm:prSet presAssocID="{30A7E6C0-1DB7-4106-8518-28212D2B34A7}" presName="parentLin" presStyleCnt="0"/>
      <dgm:spPr/>
    </dgm:pt>
    <dgm:pt modelId="{93490F13-F9A7-4318-9749-D94CD59EFA51}" type="pres">
      <dgm:prSet presAssocID="{30A7E6C0-1DB7-4106-8518-28212D2B34A7}" presName="parentLeftMargin" presStyleLbl="node1" presStyleIdx="1" presStyleCnt="3"/>
      <dgm:spPr/>
    </dgm:pt>
    <dgm:pt modelId="{7D1695C0-F691-4460-9DCC-24208BB01287}" type="pres">
      <dgm:prSet presAssocID="{30A7E6C0-1DB7-4106-8518-28212D2B34A7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B9F8F19C-0D8D-443D-98C5-67557CFFC710}" type="pres">
      <dgm:prSet presAssocID="{30A7E6C0-1DB7-4106-8518-28212D2B34A7}" presName="negativeSpace" presStyleCnt="0"/>
      <dgm:spPr/>
    </dgm:pt>
    <dgm:pt modelId="{4F4AF4A9-E576-48A8-90FD-226427DC6483}" type="pres">
      <dgm:prSet presAssocID="{30A7E6C0-1DB7-4106-8518-28212D2B34A7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48380333-D858-453F-B760-3ADDBF87936E}" type="presOf" srcId="{30A7E6C0-1DB7-4106-8518-28212D2B34A7}" destId="{93490F13-F9A7-4318-9749-D94CD59EFA51}" srcOrd="0" destOrd="0" presId="urn:microsoft.com/office/officeart/2005/8/layout/list1"/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9C1E926C-C5EE-44BA-9754-0F2BDDD95937}" srcId="{1F597F68-A749-4B3B-AFAE-8F9A16916B47}" destId="{30A7E6C0-1DB7-4106-8518-28212D2B34A7}" srcOrd="2" destOrd="0" parTransId="{2D1E5BBE-8AC3-4CD2-B468-1084C8C18131}" sibTransId="{90455C88-BD7D-4BB5-858E-57E053BBFE2B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4A296CBD-A48A-4C28-97F2-3DEAF2204208}" type="presOf" srcId="{30A7E6C0-1DB7-4106-8518-28212D2B34A7}" destId="{7D1695C0-F691-4460-9DCC-24208BB01287}" srcOrd="1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  <dgm:cxn modelId="{CFBF24BB-E445-4E0D-9946-9848746A4212}" type="presParOf" srcId="{E1C7CD34-CAC8-40F3-B95C-0E309E0C5583}" destId="{E256D279-756B-4405-BE10-09CE3A4F2EF7}" srcOrd="7" destOrd="0" presId="urn:microsoft.com/office/officeart/2005/8/layout/list1"/>
    <dgm:cxn modelId="{C86E7481-4A05-4730-9F12-124C1093F2EF}" type="presParOf" srcId="{E1C7CD34-CAC8-40F3-B95C-0E309E0C5583}" destId="{7005CE49-0AD7-4F23-928E-12E9D9A7F9D8}" srcOrd="8" destOrd="0" presId="urn:microsoft.com/office/officeart/2005/8/layout/list1"/>
    <dgm:cxn modelId="{67EE07E0-34AE-4D29-9EB5-084B6148A432}" type="presParOf" srcId="{7005CE49-0AD7-4F23-928E-12E9D9A7F9D8}" destId="{93490F13-F9A7-4318-9749-D94CD59EFA51}" srcOrd="0" destOrd="0" presId="urn:microsoft.com/office/officeart/2005/8/layout/list1"/>
    <dgm:cxn modelId="{E0C1B648-5E59-468F-8DAE-30B19E49CAAE}" type="presParOf" srcId="{7005CE49-0AD7-4F23-928E-12E9D9A7F9D8}" destId="{7D1695C0-F691-4460-9DCC-24208BB01287}" srcOrd="1" destOrd="0" presId="urn:microsoft.com/office/officeart/2005/8/layout/list1"/>
    <dgm:cxn modelId="{E768377C-4BAA-4C68-A495-71B75F2BE63B}" type="presParOf" srcId="{E1C7CD34-CAC8-40F3-B95C-0E309E0C5583}" destId="{B9F8F19C-0D8D-443D-98C5-67557CFFC710}" srcOrd="9" destOrd="0" presId="urn:microsoft.com/office/officeart/2005/8/layout/list1"/>
    <dgm:cxn modelId="{EA5385C3-339F-432F-8EA8-47A96582AD95}" type="presParOf" srcId="{E1C7CD34-CAC8-40F3-B95C-0E309E0C5583}" destId="{4F4AF4A9-E576-48A8-90FD-226427DC6483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What is the probability of observing a particular value of X?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PROBABILITY DISTRIBUTION</a:t>
          </a:r>
          <a:r>
            <a:rPr lang="en-GB" sz="900"/>
            <a:t>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2"/>
      <dgm:spPr/>
    </dgm:pt>
    <dgm:pt modelId="{ECD37DFA-5AA7-4CC1-AF8D-E06D224C5042}" type="pres">
      <dgm:prSet presAssocID="{E2D256C5-5A8A-4296-81AD-6F040D13D026}" presName="parentText" presStyleLbl="node1" presStyleIdx="0" presStyleCnt="2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2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2"/>
      <dgm:spPr/>
    </dgm:pt>
    <dgm:pt modelId="{BE7CA7BF-CF0B-40BC-810E-9F01CC6B7B64}" type="pres">
      <dgm:prSet presAssocID="{3D8C58D2-3A61-440B-ADBD-85654F9174B7}" presName="parentText" presStyleLbl="node1" presStyleIdx="1" presStyleCnt="2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2">
        <dgm:presLayoutVars>
          <dgm:bulletEnabled val="1"/>
        </dgm:presLayoutVars>
      </dgm:prSet>
      <dgm:spPr/>
    </dgm:pt>
  </dgm:ptLst>
  <dgm:cxnLst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How much return can we 'expect' in the next period?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dgm:pt modelId="{E2D256C5-5A8A-4296-81AD-6F040D13D026}">
      <dgm:prSet phldrT="[Text]" custT="1"/>
      <dgm:spPr>
        <a:solidFill>
          <a:schemeClr val="accent5">
            <a:lumMod val="50000"/>
          </a:schemeClr>
        </a:solidFill>
      </dgm:spPr>
      <dgm:t>
        <a:bodyPr/>
        <a:lstStyle/>
        <a:p>
          <a:r>
            <a:rPr lang="en-GB" sz="1400"/>
            <a:t>EXPECTED VALUE OF X or  E(X) or </a:t>
          </a:r>
          <a:r>
            <a:rPr lang="el-GR" sz="1400"/>
            <a:t>μ</a:t>
          </a:r>
          <a:r>
            <a:rPr lang="en-GB" sz="1400"/>
            <a:t> :</a:t>
          </a:r>
        </a:p>
      </dgm:t>
    </dgm:p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2"/>
      <dgm:spPr/>
    </dgm:pt>
    <dgm:pt modelId="{ECD37DFA-5AA7-4CC1-AF8D-E06D224C5042}" type="pres">
      <dgm:prSet presAssocID="{E2D256C5-5A8A-4296-81AD-6F040D13D026}" presName="parentText" presStyleLbl="node1" presStyleIdx="0" presStyleCnt="2" custScaleX="115120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2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2"/>
      <dgm:spPr/>
    </dgm:pt>
    <dgm:pt modelId="{BE7CA7BF-CF0B-40BC-810E-9F01CC6B7B64}" type="pres">
      <dgm:prSet presAssocID="{3D8C58D2-3A61-440B-ADBD-85654F9174B7}" presName="parentText" presStyleLbl="node1" presStyleIdx="1" presStyleCnt="2" custScaleX="130761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2">
        <dgm:presLayoutVars>
          <dgm:bulletEnabled val="1"/>
        </dgm:presLayoutVars>
      </dgm:prSet>
      <dgm:spPr/>
    </dgm:pt>
  </dgm:ptLst>
  <dgm:cxnLst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In any given period, how much the return can vary from the mean on average?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mc:AlternateContent xmlns:mc="http://schemas.openxmlformats.org/markup-compatibility/2006" xmlns:a14="http://schemas.microsoft.com/office/drawing/2010/main">
      <mc:Choice Requires="a14">
        <dgm:pt modelId="{E2D256C5-5A8A-4296-81AD-6F040D13D026}">
          <dgm:prSet phldrT="[Text]" custT="1"/>
          <dgm:spPr>
            <a:solidFill>
              <a:schemeClr val="accent5">
                <a:lumMod val="50000"/>
              </a:schemeClr>
            </a:solidFill>
          </dgm:spPr>
          <dgm:t>
            <a:bodyPr/>
            <a:lstStyle/>
            <a:p>
              <a:r>
                <a:rPr lang="en-GB" sz="1400"/>
                <a:t>VARIANCE OF X or  V(X) or 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GB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en-GB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GB" sz="1400"/>
                <a:t>:</a:t>
              </a:r>
            </a:p>
          </dgm:t>
        </dgm:pt>
      </mc:Choice>
      <mc:Fallback xmlns="">
        <dgm:pt modelId="{E2D256C5-5A8A-4296-81AD-6F040D13D026}">
          <dgm:prSet phldrT="[Text]" custT="1"/>
          <dgm:spPr>
            <a:solidFill>
              <a:schemeClr val="accent5">
                <a:lumMod val="50000"/>
              </a:schemeClr>
            </a:solidFill>
          </dgm:spPr>
          <dgm:t>
            <a:bodyPr/>
            <a:lstStyle/>
            <a:p>
              <a:r>
                <a:rPr lang="en-GB" sz="1400"/>
                <a:t>VARIANCE OF X or  V(X) or  </a:t>
              </a:r>
              <a:r>
                <a:rPr lang="en-GB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GB" sz="1400" b="0" i="0">
                  <a:latin typeface="Cambria Math" panose="02040503050406030204" pitchFamily="18" charset="0"/>
                </a:rPr>
                <a:t>2</a:t>
              </a:r>
              <a:r>
                <a:rPr lang="en-GB" sz="1400"/>
                <a:t>:</a:t>
              </a:r>
            </a:p>
          </dgm:t>
        </dgm:pt>
      </mc:Fallback>
    </mc:AlternateConten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2"/>
      <dgm:spPr/>
    </dgm:pt>
    <dgm:pt modelId="{ECD37DFA-5AA7-4CC1-AF8D-E06D224C5042}" type="pres">
      <dgm:prSet presAssocID="{E2D256C5-5A8A-4296-81AD-6F040D13D026}" presName="parentText" presStyleLbl="node1" presStyleIdx="0" presStyleCnt="2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2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2"/>
      <dgm:spPr/>
    </dgm:pt>
    <dgm:pt modelId="{BE7CA7BF-CF0B-40BC-810E-9F01CC6B7B64}" type="pres">
      <dgm:prSet presAssocID="{3D8C58D2-3A61-440B-ADBD-85654F9174B7}" presName="parentText" presStyleLbl="node1" presStyleIdx="1" presStyleCnt="2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2">
        <dgm:presLayoutVars>
          <dgm:bulletEnabled val="1"/>
        </dgm:presLayoutVars>
      </dgm:prSet>
      <dgm:spPr/>
    </dgm:pt>
  </dgm:ptLst>
  <dgm:cxnLst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1F597F68-A749-4B3B-AFAE-8F9A16916B47}" type="doc">
      <dgm:prSet loTypeId="urn:microsoft.com/office/officeart/2005/8/layout/list1" loCatId="list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n-GB"/>
        </a:p>
      </dgm:t>
    </dgm:pt>
    <dgm:pt modelId="{3D8C58D2-3A61-440B-ADBD-85654F9174B7}">
      <dgm:prSet phldrT="[Text]" custT="1"/>
      <dgm:spPr/>
      <dgm:t>
        <a:bodyPr/>
        <a:lstStyle/>
        <a:p>
          <a:r>
            <a:rPr lang="en-GB" sz="1400"/>
            <a:t>A more standardized version is the standard deviation, which is the square root of variance.</a:t>
          </a:r>
        </a:p>
      </dgm:t>
    </dgm:pt>
    <dgm:pt modelId="{90E1538A-DF0D-4180-91C9-D5D7926F805E}" type="parTrans" cxnId="{9D3E4E43-108D-478F-B62F-E1A5E8557718}">
      <dgm:prSet/>
      <dgm:spPr/>
      <dgm:t>
        <a:bodyPr/>
        <a:lstStyle/>
        <a:p>
          <a:endParaRPr lang="en-GB"/>
        </a:p>
      </dgm:t>
    </dgm:pt>
    <dgm:pt modelId="{8478DF86-58EF-4310-B3FB-E6BA5BD67844}" type="sibTrans" cxnId="{9D3E4E43-108D-478F-B62F-E1A5E8557718}">
      <dgm:prSet/>
      <dgm:spPr/>
      <dgm:t>
        <a:bodyPr/>
        <a:lstStyle/>
        <a:p>
          <a:endParaRPr lang="en-GB"/>
        </a:p>
      </dgm:t>
    </dgm:pt>
    <mc:AlternateContent xmlns:mc="http://schemas.openxmlformats.org/markup-compatibility/2006" xmlns:a14="http://schemas.microsoft.com/office/drawing/2010/main">
      <mc:Choice Requires="a14">
        <dgm:pt modelId="{E2D256C5-5A8A-4296-81AD-6F040D13D026}">
          <dgm:prSet phldrT="[Text]" custT="1"/>
          <dgm:spPr>
            <a:solidFill>
              <a:schemeClr val="accent5">
                <a:lumMod val="50000"/>
              </a:schemeClr>
            </a:solidFill>
          </dgm:spPr>
          <dgm:t>
            <a:bodyPr/>
            <a:lstStyle/>
            <a:p>
              <a:r>
                <a:rPr lang="en-GB" sz="1400"/>
                <a:t>STANDARD DEVIATION OF X or  SD(X) or or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400" i="1">
                      <a:latin typeface="Cambria Math" panose="02040503050406030204" pitchFamily="18" charset="0"/>
                    </a:rPr>
                    <m:t>σ</m:t>
                  </m:r>
                </m:oMath>
              </a14:m>
              <a:r>
                <a:rPr lang="en-GB" sz="1400"/>
                <a:t>:</a:t>
              </a:r>
            </a:p>
          </dgm:t>
        </dgm:pt>
      </mc:Choice>
      <mc:Fallback xmlns="">
        <dgm:pt modelId="{E2D256C5-5A8A-4296-81AD-6F040D13D026}">
          <dgm:prSet phldrT="[Text]" custT="1"/>
          <dgm:spPr>
            <a:solidFill>
              <a:schemeClr val="accent5">
                <a:lumMod val="50000"/>
              </a:schemeClr>
            </a:solidFill>
          </dgm:spPr>
          <dgm:t>
            <a:bodyPr/>
            <a:lstStyle/>
            <a:p>
              <a:r>
                <a:rPr lang="en-GB" sz="1400"/>
                <a:t>STANDARD DEVIATION OF X or  SD(X) or or  </a:t>
              </a:r>
              <a:r>
                <a:rPr lang="el-GR" sz="1400" i="0">
                  <a:latin typeface="Cambria Math" panose="02040503050406030204" pitchFamily="18" charset="0"/>
                </a:rPr>
                <a:t>σ</a:t>
              </a:r>
              <a:r>
                <a:rPr lang="en-GB" sz="1400"/>
                <a:t>:</a:t>
              </a:r>
            </a:p>
          </dgm:t>
        </dgm:pt>
      </mc:Fallback>
    </mc:AlternateContent>
    <dgm:pt modelId="{79E87FE8-B232-4A4F-B645-AFBFF8AF1420}" type="parTrans" cxnId="{20E2E950-72F7-43F2-A828-523CA3DA8BE3}">
      <dgm:prSet/>
      <dgm:spPr/>
      <dgm:t>
        <a:bodyPr/>
        <a:lstStyle/>
        <a:p>
          <a:endParaRPr lang="en-GB"/>
        </a:p>
      </dgm:t>
    </dgm:pt>
    <dgm:pt modelId="{4FB019C5-3B73-41AB-B033-0B8574A79D80}" type="sibTrans" cxnId="{20E2E950-72F7-43F2-A828-523CA3DA8BE3}">
      <dgm:prSet/>
      <dgm:spPr/>
      <dgm:t>
        <a:bodyPr/>
        <a:lstStyle/>
        <a:p>
          <a:endParaRPr lang="en-GB"/>
        </a:p>
      </dgm:t>
    </dgm:pt>
    <dgm:pt modelId="{E1C7CD34-CAC8-40F3-B95C-0E309E0C5583}" type="pres">
      <dgm:prSet presAssocID="{1F597F68-A749-4B3B-AFAE-8F9A16916B47}" presName="linear" presStyleCnt="0">
        <dgm:presLayoutVars>
          <dgm:dir/>
          <dgm:animLvl val="lvl"/>
          <dgm:resizeHandles val="exact"/>
        </dgm:presLayoutVars>
      </dgm:prSet>
      <dgm:spPr/>
    </dgm:pt>
    <dgm:pt modelId="{704171E0-2639-4E04-A1E8-F929772202D0}" type="pres">
      <dgm:prSet presAssocID="{E2D256C5-5A8A-4296-81AD-6F040D13D026}" presName="parentLin" presStyleCnt="0"/>
      <dgm:spPr/>
    </dgm:pt>
    <dgm:pt modelId="{C7E4262C-F091-4CB7-8763-4C4DF855E081}" type="pres">
      <dgm:prSet presAssocID="{E2D256C5-5A8A-4296-81AD-6F040D13D026}" presName="parentLeftMargin" presStyleLbl="node1" presStyleIdx="0" presStyleCnt="2"/>
      <dgm:spPr/>
    </dgm:pt>
    <dgm:pt modelId="{ECD37DFA-5AA7-4CC1-AF8D-E06D224C5042}" type="pres">
      <dgm:prSet presAssocID="{E2D256C5-5A8A-4296-81AD-6F040D13D026}" presName="parentText" presStyleLbl="node1" presStyleIdx="0" presStyleCnt="2">
        <dgm:presLayoutVars>
          <dgm:chMax val="0"/>
          <dgm:bulletEnabled val="1"/>
        </dgm:presLayoutVars>
      </dgm:prSet>
      <dgm:spPr/>
    </dgm:pt>
    <dgm:pt modelId="{04FE54E6-94CB-4667-A71D-9AC23719643A}" type="pres">
      <dgm:prSet presAssocID="{E2D256C5-5A8A-4296-81AD-6F040D13D026}" presName="negativeSpace" presStyleCnt="0"/>
      <dgm:spPr/>
    </dgm:pt>
    <dgm:pt modelId="{48B2910C-7AD3-4C59-8AFC-E276F85A1CA6}" type="pres">
      <dgm:prSet presAssocID="{E2D256C5-5A8A-4296-81AD-6F040D13D026}" presName="childText" presStyleLbl="conFgAcc1" presStyleIdx="0" presStyleCnt="2">
        <dgm:presLayoutVars>
          <dgm:bulletEnabled val="1"/>
        </dgm:presLayoutVars>
      </dgm:prSet>
      <dgm:spPr/>
    </dgm:pt>
    <dgm:pt modelId="{1416D6D0-4EF0-4007-A5C0-5449519629D6}" type="pres">
      <dgm:prSet presAssocID="{4FB019C5-3B73-41AB-B033-0B8574A79D80}" presName="spaceBetweenRectangles" presStyleCnt="0"/>
      <dgm:spPr/>
    </dgm:pt>
    <dgm:pt modelId="{BDF9D3C6-ABCE-418A-B12D-4EED1005279F}" type="pres">
      <dgm:prSet presAssocID="{3D8C58D2-3A61-440B-ADBD-85654F9174B7}" presName="parentLin" presStyleCnt="0"/>
      <dgm:spPr/>
    </dgm:pt>
    <dgm:pt modelId="{27C7C396-56CD-49CF-A77C-2E937A3BDBDD}" type="pres">
      <dgm:prSet presAssocID="{3D8C58D2-3A61-440B-ADBD-85654F9174B7}" presName="parentLeftMargin" presStyleLbl="node1" presStyleIdx="0" presStyleCnt="2"/>
      <dgm:spPr/>
    </dgm:pt>
    <dgm:pt modelId="{BE7CA7BF-CF0B-40BC-810E-9F01CC6B7B64}" type="pres">
      <dgm:prSet presAssocID="{3D8C58D2-3A61-440B-ADBD-85654F9174B7}" presName="parentText" presStyleLbl="node1" presStyleIdx="1" presStyleCnt="2">
        <dgm:presLayoutVars>
          <dgm:chMax val="0"/>
          <dgm:bulletEnabled val="1"/>
        </dgm:presLayoutVars>
      </dgm:prSet>
      <dgm:spPr/>
    </dgm:pt>
    <dgm:pt modelId="{10942FFE-859C-4BE9-A988-BBB0C3D7D805}" type="pres">
      <dgm:prSet presAssocID="{3D8C58D2-3A61-440B-ADBD-85654F9174B7}" presName="negativeSpace" presStyleCnt="0"/>
      <dgm:spPr/>
    </dgm:pt>
    <dgm:pt modelId="{4DF69C21-BAB3-40FB-B655-E3D5E9B5D819}" type="pres">
      <dgm:prSet presAssocID="{3D8C58D2-3A61-440B-ADBD-85654F9174B7}" presName="childText" presStyleLbl="conFgAcc1" presStyleIdx="1" presStyleCnt="2">
        <dgm:presLayoutVars>
          <dgm:bulletEnabled val="1"/>
        </dgm:presLayoutVars>
      </dgm:prSet>
      <dgm:spPr/>
    </dgm:pt>
  </dgm:ptLst>
  <dgm:cxnLst>
    <dgm:cxn modelId="{9D3E4E43-108D-478F-B62F-E1A5E8557718}" srcId="{1F597F68-A749-4B3B-AFAE-8F9A16916B47}" destId="{3D8C58D2-3A61-440B-ADBD-85654F9174B7}" srcOrd="1" destOrd="0" parTransId="{90E1538A-DF0D-4180-91C9-D5D7926F805E}" sibTransId="{8478DF86-58EF-4310-B3FB-E6BA5BD67844}"/>
    <dgm:cxn modelId="{20E2E950-72F7-43F2-A828-523CA3DA8BE3}" srcId="{1F597F68-A749-4B3B-AFAE-8F9A16916B47}" destId="{E2D256C5-5A8A-4296-81AD-6F040D13D026}" srcOrd="0" destOrd="0" parTransId="{79E87FE8-B232-4A4F-B645-AFBFF8AF1420}" sibTransId="{4FB019C5-3B73-41AB-B033-0B8574A79D80}"/>
    <dgm:cxn modelId="{1EF94458-9F28-4C45-95A3-75896ADA41C6}" type="presOf" srcId="{3D8C58D2-3A61-440B-ADBD-85654F9174B7}" destId="{BE7CA7BF-CF0B-40BC-810E-9F01CC6B7B64}" srcOrd="1" destOrd="0" presId="urn:microsoft.com/office/officeart/2005/8/layout/list1"/>
    <dgm:cxn modelId="{CBA9B189-52EC-4439-AD72-6B5335189BAB}" type="presOf" srcId="{E2D256C5-5A8A-4296-81AD-6F040D13D026}" destId="{C7E4262C-F091-4CB7-8763-4C4DF855E081}" srcOrd="0" destOrd="0" presId="urn:microsoft.com/office/officeart/2005/8/layout/list1"/>
    <dgm:cxn modelId="{7DACFF89-BA80-465D-8587-7740559F04B4}" type="presOf" srcId="{1F597F68-A749-4B3B-AFAE-8F9A16916B47}" destId="{E1C7CD34-CAC8-40F3-B95C-0E309E0C5583}" srcOrd="0" destOrd="0" presId="urn:microsoft.com/office/officeart/2005/8/layout/list1"/>
    <dgm:cxn modelId="{C646E6CE-9B12-4735-B183-A9B8C31EA54A}" type="presOf" srcId="{3D8C58D2-3A61-440B-ADBD-85654F9174B7}" destId="{27C7C396-56CD-49CF-A77C-2E937A3BDBDD}" srcOrd="0" destOrd="0" presId="urn:microsoft.com/office/officeart/2005/8/layout/list1"/>
    <dgm:cxn modelId="{E89EEAE1-C172-46BB-97FA-CB9924947D88}" type="presOf" srcId="{E2D256C5-5A8A-4296-81AD-6F040D13D026}" destId="{ECD37DFA-5AA7-4CC1-AF8D-E06D224C5042}" srcOrd="1" destOrd="0" presId="urn:microsoft.com/office/officeart/2005/8/layout/list1"/>
    <dgm:cxn modelId="{B768FC79-2921-49D7-BB9B-3E460BF41110}" type="presParOf" srcId="{E1C7CD34-CAC8-40F3-B95C-0E309E0C5583}" destId="{704171E0-2639-4E04-A1E8-F929772202D0}" srcOrd="0" destOrd="0" presId="urn:microsoft.com/office/officeart/2005/8/layout/list1"/>
    <dgm:cxn modelId="{23E3DC9C-B368-476A-B2EF-67AE25E08FB4}" type="presParOf" srcId="{704171E0-2639-4E04-A1E8-F929772202D0}" destId="{C7E4262C-F091-4CB7-8763-4C4DF855E081}" srcOrd="0" destOrd="0" presId="urn:microsoft.com/office/officeart/2005/8/layout/list1"/>
    <dgm:cxn modelId="{61CF3155-3022-47DF-BBD9-80BF26C54398}" type="presParOf" srcId="{704171E0-2639-4E04-A1E8-F929772202D0}" destId="{ECD37DFA-5AA7-4CC1-AF8D-E06D224C5042}" srcOrd="1" destOrd="0" presId="urn:microsoft.com/office/officeart/2005/8/layout/list1"/>
    <dgm:cxn modelId="{2050151D-DC03-41D0-90BF-4D820CABF9FF}" type="presParOf" srcId="{E1C7CD34-CAC8-40F3-B95C-0E309E0C5583}" destId="{04FE54E6-94CB-4667-A71D-9AC23719643A}" srcOrd="1" destOrd="0" presId="urn:microsoft.com/office/officeart/2005/8/layout/list1"/>
    <dgm:cxn modelId="{56AB84FB-FB15-4B56-8168-70156566D3F3}" type="presParOf" srcId="{E1C7CD34-CAC8-40F3-B95C-0E309E0C5583}" destId="{48B2910C-7AD3-4C59-8AFC-E276F85A1CA6}" srcOrd="2" destOrd="0" presId="urn:microsoft.com/office/officeart/2005/8/layout/list1"/>
    <dgm:cxn modelId="{911089DC-1C7A-446B-B432-8652776BC798}" type="presParOf" srcId="{E1C7CD34-CAC8-40F3-B95C-0E309E0C5583}" destId="{1416D6D0-4EF0-4007-A5C0-5449519629D6}" srcOrd="3" destOrd="0" presId="urn:microsoft.com/office/officeart/2005/8/layout/list1"/>
    <dgm:cxn modelId="{4D0AC793-7860-4586-B4EE-52788A2E3F71}" type="presParOf" srcId="{E1C7CD34-CAC8-40F3-B95C-0E309E0C5583}" destId="{BDF9D3C6-ABCE-418A-B12D-4EED1005279F}" srcOrd="4" destOrd="0" presId="urn:microsoft.com/office/officeart/2005/8/layout/list1"/>
    <dgm:cxn modelId="{ECC97781-AC91-4880-855F-CBC560A7854A}" type="presParOf" srcId="{BDF9D3C6-ABCE-418A-B12D-4EED1005279F}" destId="{27C7C396-56CD-49CF-A77C-2E937A3BDBDD}" srcOrd="0" destOrd="0" presId="urn:microsoft.com/office/officeart/2005/8/layout/list1"/>
    <dgm:cxn modelId="{F649D92C-07A2-4984-AA94-B078DF6C1E63}" type="presParOf" srcId="{BDF9D3C6-ABCE-418A-B12D-4EED1005279F}" destId="{BE7CA7BF-CF0B-40BC-810E-9F01CC6B7B64}" srcOrd="1" destOrd="0" presId="urn:microsoft.com/office/officeart/2005/8/layout/list1"/>
    <dgm:cxn modelId="{13D5CA4C-90EA-42EF-9247-07DE637F05AE}" type="presParOf" srcId="{E1C7CD34-CAC8-40F3-B95C-0E309E0C5583}" destId="{10942FFE-859C-4BE9-A988-BBB0C3D7D805}" srcOrd="5" destOrd="0" presId="urn:microsoft.com/office/officeart/2005/8/layout/list1"/>
    <dgm:cxn modelId="{FB9D3E84-B798-4E5E-81C3-F098CDCCE705}" type="presParOf" srcId="{E1C7CD34-CAC8-40F3-B95C-0E309E0C5583}" destId="{4DF69C21-BAB3-40FB-B655-E3D5E9B5D819}" srcOrd="6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3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51188"/>
          <a:ext cx="3930939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6546" y="244547"/>
          <a:ext cx="2751657" cy="41328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4006" tIns="0" rIns="1040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QUESTIONS:</a:t>
          </a:r>
        </a:p>
      </dsp:txBody>
      <dsp:txXfrm>
        <a:off x="216721" y="264722"/>
        <a:ext cx="2711307" cy="372930"/>
      </dsp:txXfrm>
    </dsp:sp>
    <dsp:sp modelId="{4DF69C21-BAB3-40FB-B655-E3D5E9B5D819}">
      <dsp:nvSpPr>
        <dsp:cNvPr id="0" name=""/>
        <dsp:cNvSpPr/>
      </dsp:nvSpPr>
      <dsp:spPr>
        <a:xfrm>
          <a:off x="0" y="1086228"/>
          <a:ext cx="3930939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6546" y="879588"/>
          <a:ext cx="2751657" cy="41328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4006" tIns="0" rIns="1040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Which asset will you invest in?</a:t>
          </a:r>
        </a:p>
      </dsp:txBody>
      <dsp:txXfrm>
        <a:off x="216721" y="899763"/>
        <a:ext cx="2711307" cy="372930"/>
      </dsp:txXfrm>
    </dsp:sp>
    <dsp:sp modelId="{3E6E3316-B807-4E72-9FBC-D3329647A173}">
      <dsp:nvSpPr>
        <dsp:cNvPr id="0" name=""/>
        <dsp:cNvSpPr/>
      </dsp:nvSpPr>
      <dsp:spPr>
        <a:xfrm>
          <a:off x="0" y="1721268"/>
          <a:ext cx="3930939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408CEB5-8C58-416A-A695-6D36477079BE}">
      <dsp:nvSpPr>
        <dsp:cNvPr id="0" name=""/>
        <dsp:cNvSpPr/>
      </dsp:nvSpPr>
      <dsp:spPr>
        <a:xfrm>
          <a:off x="196546" y="1514628"/>
          <a:ext cx="2751657" cy="41328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4006" tIns="0" rIns="1040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What story does this data tell us?</a:t>
          </a:r>
        </a:p>
      </dsp:txBody>
      <dsp:txXfrm>
        <a:off x="216721" y="1534803"/>
        <a:ext cx="2711307" cy="372930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212645"/>
          <a:ext cx="523240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261620" y="28240"/>
          <a:ext cx="3532618" cy="597685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8441" tIns="0" rIns="13844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NOTE THAT:</a:t>
          </a:r>
        </a:p>
      </dsp:txBody>
      <dsp:txXfrm>
        <a:off x="290797" y="57417"/>
        <a:ext cx="3474264" cy="539331"/>
      </dsp:txXfrm>
    </dsp:sp>
    <dsp:sp modelId="{4DF69C21-BAB3-40FB-B655-E3D5E9B5D819}">
      <dsp:nvSpPr>
        <dsp:cNvPr id="0" name=""/>
        <dsp:cNvSpPr/>
      </dsp:nvSpPr>
      <dsp:spPr>
        <a:xfrm>
          <a:off x="0" y="1397102"/>
          <a:ext cx="523240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261620" y="1069445"/>
          <a:ext cx="3530970" cy="74093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8441" tIns="0" rIns="13844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Stock A and B have the same mean and SD</a:t>
          </a:r>
        </a:p>
      </dsp:txBody>
      <dsp:txXfrm>
        <a:off x="297790" y="1105615"/>
        <a:ext cx="3458630" cy="668596"/>
      </dsp:txXfrm>
    </dsp:sp>
    <dsp:sp modelId="{9ED74485-4171-4BE5-B187-CBF4F06F03D1}">
      <dsp:nvSpPr>
        <dsp:cNvPr id="0" name=""/>
        <dsp:cNvSpPr/>
      </dsp:nvSpPr>
      <dsp:spPr>
        <a:xfrm>
          <a:off x="0" y="2831684"/>
          <a:ext cx="523240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F79A00-15D7-455A-B69A-CAF6DA7D98DC}">
      <dsp:nvSpPr>
        <dsp:cNvPr id="0" name=""/>
        <dsp:cNvSpPr/>
      </dsp:nvSpPr>
      <dsp:spPr>
        <a:xfrm>
          <a:off x="261620" y="2253902"/>
          <a:ext cx="3693593" cy="991061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8441" tIns="0" rIns="13844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So, we need to look at two new metrics to make the decision</a:t>
          </a:r>
        </a:p>
      </dsp:txBody>
      <dsp:txXfrm>
        <a:off x="310000" y="2302282"/>
        <a:ext cx="3596833" cy="894301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399622"/>
          <a:ext cx="5820834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291041" y="117556"/>
          <a:ext cx="4370603" cy="429666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EXCESS - KURTOSIS:</a:t>
          </a:r>
        </a:p>
      </dsp:txBody>
      <dsp:txXfrm>
        <a:off x="312016" y="138531"/>
        <a:ext cx="4328653" cy="387716"/>
      </dsp:txXfrm>
    </dsp:sp>
    <dsp:sp modelId="{4DF69C21-BAB3-40FB-B655-E3D5E9B5D819}">
      <dsp:nvSpPr>
        <dsp:cNvPr id="0" name=""/>
        <dsp:cNvSpPr/>
      </dsp:nvSpPr>
      <dsp:spPr>
        <a:xfrm>
          <a:off x="0" y="1087747"/>
          <a:ext cx="5820834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291041" y="705622"/>
          <a:ext cx="4219721" cy="529724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Excess Kurtosis tries to measure the 'tailedness' of a distribution</a:t>
          </a:r>
        </a:p>
      </dsp:txBody>
      <dsp:txXfrm>
        <a:off x="316900" y="731481"/>
        <a:ext cx="4168003" cy="478006"/>
      </dsp:txXfrm>
    </dsp:sp>
    <dsp:sp modelId="{9ED74485-4171-4BE5-B187-CBF4F06F03D1}">
      <dsp:nvSpPr>
        <dsp:cNvPr id="0" name=""/>
        <dsp:cNvSpPr/>
      </dsp:nvSpPr>
      <dsp:spPr>
        <a:xfrm>
          <a:off x="0" y="1924511"/>
          <a:ext cx="5820834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F79A00-15D7-455A-B69A-CAF6DA7D98DC}">
      <dsp:nvSpPr>
        <dsp:cNvPr id="0" name=""/>
        <dsp:cNvSpPr/>
      </dsp:nvSpPr>
      <dsp:spPr>
        <a:xfrm>
          <a:off x="291041" y="1393747"/>
          <a:ext cx="4166099" cy="678363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If the excess kurtosis is 0, then the distribution has same amount of data in the tails as a normal distribution</a:t>
          </a:r>
        </a:p>
      </dsp:txBody>
      <dsp:txXfrm>
        <a:off x="324156" y="1426862"/>
        <a:ext cx="4099869" cy="612133"/>
      </dsp:txXfrm>
    </dsp:sp>
    <dsp:sp modelId="{3E6E3316-B807-4E72-9FBC-D3329647A173}">
      <dsp:nvSpPr>
        <dsp:cNvPr id="0" name=""/>
        <dsp:cNvSpPr/>
      </dsp:nvSpPr>
      <dsp:spPr>
        <a:xfrm>
          <a:off x="0" y="2714146"/>
          <a:ext cx="5820834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408CEB5-8C58-416A-A695-6D36477079BE}">
      <dsp:nvSpPr>
        <dsp:cNvPr id="0" name=""/>
        <dsp:cNvSpPr/>
      </dsp:nvSpPr>
      <dsp:spPr>
        <a:xfrm>
          <a:off x="291041" y="2230511"/>
          <a:ext cx="4253010" cy="63123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Positive excess kurtosis implies the distribution is more likely to produce outliers (deep tail values)compared to a normal distribution</a:t>
          </a:r>
        </a:p>
      </dsp:txBody>
      <dsp:txXfrm>
        <a:off x="321855" y="2261325"/>
        <a:ext cx="4191382" cy="569607"/>
      </dsp:txXfrm>
    </dsp:sp>
    <dsp:sp modelId="{76A82438-884F-4C92-B7B8-69C389655A38}">
      <dsp:nvSpPr>
        <dsp:cNvPr id="0" name=""/>
        <dsp:cNvSpPr/>
      </dsp:nvSpPr>
      <dsp:spPr>
        <a:xfrm>
          <a:off x="0" y="3575942"/>
          <a:ext cx="5820834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8D4C3DC-EB95-4047-B6FB-FF0739A81D27}">
      <dsp:nvSpPr>
        <dsp:cNvPr id="0" name=""/>
        <dsp:cNvSpPr/>
      </dsp:nvSpPr>
      <dsp:spPr>
        <a:xfrm>
          <a:off x="291041" y="3020146"/>
          <a:ext cx="4217602" cy="70339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Negative excess kurtosis implies the distribution is less likely to produce outliers compared to a normal distribution</a:t>
          </a:r>
        </a:p>
      </dsp:txBody>
      <dsp:txXfrm>
        <a:off x="325378" y="3054483"/>
        <a:ext cx="4148928" cy="634722"/>
      </dsp:txXfrm>
    </dsp:sp>
    <dsp:sp modelId="{BB52D25B-71B4-463F-BDEF-4D74DAFD8620}">
      <dsp:nvSpPr>
        <dsp:cNvPr id="0" name=""/>
        <dsp:cNvSpPr/>
      </dsp:nvSpPr>
      <dsp:spPr>
        <a:xfrm>
          <a:off x="0" y="4336497"/>
          <a:ext cx="5820834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AFB8B25-14D6-490C-BDDB-3748176C0620}">
      <dsp:nvSpPr>
        <dsp:cNvPr id="0" name=""/>
        <dsp:cNvSpPr/>
      </dsp:nvSpPr>
      <dsp:spPr>
        <a:xfrm>
          <a:off x="291041" y="3881942"/>
          <a:ext cx="4199674" cy="602154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Blog link: </a:t>
          </a:r>
          <a:r>
            <a:rPr lang="en-GB" sz="1400" b="0" i="0" kern="1200"/>
            <a:t>https://blog.quantinsti.com/kurtosis/</a:t>
          </a:r>
          <a:endParaRPr lang="en-GB" sz="1400" kern="1200"/>
        </a:p>
      </dsp:txBody>
      <dsp:txXfrm>
        <a:off x="320436" y="3911337"/>
        <a:ext cx="4140884" cy="543364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382103"/>
          <a:ext cx="5820834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291041" y="116423"/>
          <a:ext cx="4074584" cy="53136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SKEWNESS:</a:t>
          </a:r>
        </a:p>
      </dsp:txBody>
      <dsp:txXfrm>
        <a:off x="316980" y="142362"/>
        <a:ext cx="4022706" cy="479482"/>
      </dsp:txXfrm>
    </dsp:sp>
    <dsp:sp modelId="{4DF69C21-BAB3-40FB-B655-E3D5E9B5D819}">
      <dsp:nvSpPr>
        <dsp:cNvPr id="0" name=""/>
        <dsp:cNvSpPr/>
      </dsp:nvSpPr>
      <dsp:spPr>
        <a:xfrm>
          <a:off x="0" y="1367588"/>
          <a:ext cx="5820834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291041" y="932903"/>
          <a:ext cx="3935478" cy="700364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b="0" i="0" u="none" kern="1200"/>
            <a:t>Skewness refers to whether the distribution has left-right symmetry or whether it has a longer tail on one side or the other.</a:t>
          </a:r>
          <a:endParaRPr lang="en-GB" sz="1400" b="0" kern="1200"/>
        </a:p>
      </dsp:txBody>
      <dsp:txXfrm>
        <a:off x="325230" y="967092"/>
        <a:ext cx="3867100" cy="631986"/>
      </dsp:txXfrm>
    </dsp:sp>
    <dsp:sp modelId="{A2CF8BC6-22FA-4652-A9D9-7C3B17CDC2D3}">
      <dsp:nvSpPr>
        <dsp:cNvPr id="0" name=""/>
        <dsp:cNvSpPr/>
      </dsp:nvSpPr>
      <dsp:spPr>
        <a:xfrm>
          <a:off x="0" y="2522677"/>
          <a:ext cx="5820834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D404E6-13E3-41F0-B6B1-5819ADA32C0B}">
      <dsp:nvSpPr>
        <dsp:cNvPr id="0" name=""/>
        <dsp:cNvSpPr/>
      </dsp:nvSpPr>
      <dsp:spPr>
        <a:xfrm>
          <a:off x="291041" y="1918388"/>
          <a:ext cx="4021207" cy="869969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b="0" i="0" u="none" kern="1200"/>
        </a:p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b="0" i="0" u="none" kern="1200"/>
            <a:t>If skewness is near 0, then it implies the distribution is symmetric like a normal distribution			</a:t>
          </a:r>
          <a:endParaRPr lang="en-GB" sz="1400" kern="1200"/>
        </a:p>
      </dsp:txBody>
      <dsp:txXfrm>
        <a:off x="333509" y="1960856"/>
        <a:ext cx="3936271" cy="785033"/>
      </dsp:txXfrm>
    </dsp:sp>
    <dsp:sp modelId="{6043908A-CF80-4F35-ABFF-6A628FF7CEE7}">
      <dsp:nvSpPr>
        <dsp:cNvPr id="0" name=""/>
        <dsp:cNvSpPr/>
      </dsp:nvSpPr>
      <dsp:spPr>
        <a:xfrm>
          <a:off x="0" y="3469415"/>
          <a:ext cx="5820834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0293E6-C80D-41DD-B409-FAF7C970344B}">
      <dsp:nvSpPr>
        <dsp:cNvPr id="0" name=""/>
        <dsp:cNvSpPr/>
      </dsp:nvSpPr>
      <dsp:spPr>
        <a:xfrm>
          <a:off x="291041" y="3073477"/>
          <a:ext cx="4051848" cy="661617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b="0" i="0" u="none" kern="1200"/>
        </a:p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b="0" i="0" u="none" kern="1200"/>
            <a:t>If skewness is negative, it implies that the distribution is skewed(asymmetric) from left.			</a:t>
          </a:r>
          <a:endParaRPr lang="en-GB" sz="1400" kern="1200"/>
        </a:p>
      </dsp:txBody>
      <dsp:txXfrm>
        <a:off x="323338" y="3105774"/>
        <a:ext cx="3987254" cy="597023"/>
      </dsp:txXfrm>
    </dsp:sp>
    <dsp:sp modelId="{663D4663-69A8-419B-AF52-10EF02C8CEB2}">
      <dsp:nvSpPr>
        <dsp:cNvPr id="0" name=""/>
        <dsp:cNvSpPr/>
      </dsp:nvSpPr>
      <dsp:spPr>
        <a:xfrm>
          <a:off x="0" y="4519146"/>
          <a:ext cx="5820834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30BAF76-4B5B-4801-9B1C-C14A51C7D8DE}">
      <dsp:nvSpPr>
        <dsp:cNvPr id="0" name=""/>
        <dsp:cNvSpPr/>
      </dsp:nvSpPr>
      <dsp:spPr>
        <a:xfrm>
          <a:off x="291041" y="4020215"/>
          <a:ext cx="4168625" cy="764611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4010" tIns="0" rIns="15401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400" b="0" i="0" u="none" kern="1200"/>
        </a:p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b="0" i="0" u="none" kern="1200"/>
            <a:t>If skewness is positive, it implies that the distribution is skewed(asymmetric) from the right.			</a:t>
          </a:r>
          <a:endParaRPr lang="en-GB" sz="1400" kern="1200"/>
        </a:p>
      </dsp:txBody>
      <dsp:txXfrm>
        <a:off x="328366" y="4057540"/>
        <a:ext cx="4093975" cy="689961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16602"/>
          <a:ext cx="5767767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288388" y="134535"/>
          <a:ext cx="4330756" cy="429666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606" tIns="0" rIns="1526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NOTE THAT:</a:t>
          </a:r>
        </a:p>
      </dsp:txBody>
      <dsp:txXfrm>
        <a:off x="309363" y="155510"/>
        <a:ext cx="4288806" cy="387716"/>
      </dsp:txXfrm>
    </dsp:sp>
    <dsp:sp modelId="{4DF69C21-BAB3-40FB-B655-E3D5E9B5D819}">
      <dsp:nvSpPr>
        <dsp:cNvPr id="0" name=""/>
        <dsp:cNvSpPr/>
      </dsp:nvSpPr>
      <dsp:spPr>
        <a:xfrm>
          <a:off x="0" y="1104726"/>
          <a:ext cx="5767767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288388" y="722602"/>
          <a:ext cx="4181250" cy="529724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606" tIns="0" rIns="1526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Stock A and B have the same mean and SD</a:t>
          </a:r>
        </a:p>
      </dsp:txBody>
      <dsp:txXfrm>
        <a:off x="314247" y="748461"/>
        <a:ext cx="4129532" cy="478006"/>
      </dsp:txXfrm>
    </dsp:sp>
    <dsp:sp modelId="{9ED74485-4171-4BE5-B187-CBF4F06F03D1}">
      <dsp:nvSpPr>
        <dsp:cNvPr id="0" name=""/>
        <dsp:cNvSpPr/>
      </dsp:nvSpPr>
      <dsp:spPr>
        <a:xfrm>
          <a:off x="0" y="1941490"/>
          <a:ext cx="5767767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F79A00-15D7-455A-B69A-CAF6DA7D98DC}">
      <dsp:nvSpPr>
        <dsp:cNvPr id="0" name=""/>
        <dsp:cNvSpPr/>
      </dsp:nvSpPr>
      <dsp:spPr>
        <a:xfrm>
          <a:off x="288388" y="1410726"/>
          <a:ext cx="4128117" cy="678363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606" tIns="0" rIns="1526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So, we need to look at skewness and kurtosis to make a decision</a:t>
          </a:r>
        </a:p>
      </dsp:txBody>
      <dsp:txXfrm>
        <a:off x="321503" y="1443841"/>
        <a:ext cx="4061887" cy="612133"/>
      </dsp:txXfrm>
    </dsp:sp>
    <dsp:sp modelId="{86CCB4E7-D2C9-4A9A-9F3A-39894D5164F2}">
      <dsp:nvSpPr>
        <dsp:cNvPr id="0" name=""/>
        <dsp:cNvSpPr/>
      </dsp:nvSpPr>
      <dsp:spPr>
        <a:xfrm>
          <a:off x="0" y="2942435"/>
          <a:ext cx="5767767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37AE64-06A0-4DE7-9554-01D65BB09E7D}">
      <dsp:nvSpPr>
        <dsp:cNvPr id="0" name=""/>
        <dsp:cNvSpPr/>
      </dsp:nvSpPr>
      <dsp:spPr>
        <a:xfrm>
          <a:off x="288106" y="2247490"/>
          <a:ext cx="4033494" cy="842545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606" tIns="0" rIns="1526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Stock A is negatively skewed which means that it has a longer left tail. Here a longer left tail means that Stock A can generate more extreme negative returns.</a:t>
          </a:r>
        </a:p>
      </dsp:txBody>
      <dsp:txXfrm>
        <a:off x="329236" y="2288620"/>
        <a:ext cx="3951234" cy="760285"/>
      </dsp:txXfrm>
    </dsp:sp>
    <dsp:sp modelId="{76A82438-884F-4C92-B7B8-69C389655A38}">
      <dsp:nvSpPr>
        <dsp:cNvPr id="0" name=""/>
        <dsp:cNvSpPr/>
      </dsp:nvSpPr>
      <dsp:spPr>
        <a:xfrm>
          <a:off x="0" y="3804232"/>
          <a:ext cx="5767767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8D4C3DC-EB95-4047-B6FB-FF0739A81D27}">
      <dsp:nvSpPr>
        <dsp:cNvPr id="0" name=""/>
        <dsp:cNvSpPr/>
      </dsp:nvSpPr>
      <dsp:spPr>
        <a:xfrm>
          <a:off x="288388" y="3248435"/>
          <a:ext cx="4179150" cy="70339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606" tIns="0" rIns="15260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Stock A also has a higher excess kurtosis value than Stock B, which indicates to a higher probability of those extreme events (heavy-tails).</a:t>
          </a:r>
        </a:p>
      </dsp:txBody>
      <dsp:txXfrm>
        <a:off x="322725" y="3282772"/>
        <a:ext cx="4110476" cy="634722"/>
      </dsp:txXfrm>
    </dsp:sp>
    <dsp:sp modelId="{4A74F05D-E2A0-4902-A7F1-F7B4E88FD8B2}">
      <dsp:nvSpPr>
        <dsp:cNvPr id="0" name=""/>
        <dsp:cNvSpPr/>
      </dsp:nvSpPr>
      <dsp:spPr>
        <a:xfrm>
          <a:off x="0" y="4257832"/>
          <a:ext cx="5767767" cy="252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1952807-073F-4F02-85B5-206CD26E19F9}">
      <dsp:nvSpPr>
        <dsp:cNvPr id="0" name=""/>
        <dsp:cNvSpPr/>
      </dsp:nvSpPr>
      <dsp:spPr>
        <a:xfrm>
          <a:off x="288388" y="4110232"/>
          <a:ext cx="4037436" cy="295200"/>
        </a:xfrm>
        <a:prstGeom prst="roundRect">
          <a:avLst/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606" tIns="0" rIns="152606" bIns="0" numCol="1" spcCol="1270" anchor="ctr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Based on above, the winner is :</a:t>
          </a:r>
        </a:p>
      </dsp:txBody>
      <dsp:txXfrm>
        <a:off x="302798" y="4124642"/>
        <a:ext cx="4008616" cy="266380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15774"/>
          <a:ext cx="390525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5262" y="2494"/>
          <a:ext cx="3147006" cy="82656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326" tIns="0" rIns="10332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COVARIANCE BETWEEN X and Y :</a:t>
          </a:r>
        </a:p>
      </dsp:txBody>
      <dsp:txXfrm>
        <a:off x="235611" y="42843"/>
        <a:ext cx="3066308" cy="745862"/>
      </dsp:txXfrm>
    </dsp:sp>
    <dsp:sp modelId="{4DF69C21-BAB3-40FB-B655-E3D5E9B5D819}">
      <dsp:nvSpPr>
        <dsp:cNvPr id="0" name=""/>
        <dsp:cNvSpPr/>
      </dsp:nvSpPr>
      <dsp:spPr>
        <a:xfrm>
          <a:off x="0" y="1685855"/>
          <a:ext cx="390525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5262" y="1272574"/>
          <a:ext cx="3574580" cy="82656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326" tIns="0" rIns="10332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What is the direction and magnitude of the linear relationship between two variables?</a:t>
          </a:r>
        </a:p>
      </dsp:txBody>
      <dsp:txXfrm>
        <a:off x="235611" y="1312923"/>
        <a:ext cx="3493882" cy="74586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AD8C375-D33D-445E-A4A4-39217FAECD7F}">
      <dsp:nvSpPr>
        <dsp:cNvPr id="0" name=""/>
        <dsp:cNvSpPr/>
      </dsp:nvSpPr>
      <dsp:spPr>
        <a:xfrm>
          <a:off x="0" y="222917"/>
          <a:ext cx="4590473" cy="3024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4E18AE8-8E89-4EF9-868B-F24EB8BF4B3D}">
      <dsp:nvSpPr>
        <dsp:cNvPr id="0" name=""/>
        <dsp:cNvSpPr/>
      </dsp:nvSpPr>
      <dsp:spPr>
        <a:xfrm>
          <a:off x="229523" y="45797"/>
          <a:ext cx="3213331" cy="354240"/>
        </a:xfrm>
        <a:prstGeom prst="roundRect">
          <a:avLst/>
        </a:prstGeom>
        <a:solidFill>
          <a:srgbClr val="5B9BD5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3578" tIns="0" rIns="103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>
              <a:solidFill>
                <a:sysClr val="window" lastClr="FFFFFF"/>
              </a:solidFill>
              <a:latin typeface="Calibri" panose="020F0502020204030204"/>
              <a:ea typeface="+mn-ea"/>
              <a:cs typeface="+mn-cs"/>
            </a:rPr>
            <a:t>SOLUTION:</a:t>
          </a:r>
        </a:p>
      </dsp:txBody>
      <dsp:txXfrm>
        <a:off x="246816" y="63090"/>
        <a:ext cx="3178745" cy="319654"/>
      </dsp:txXfrm>
    </dsp:sp>
    <dsp:sp modelId="{42997564-0A9C-4E19-AA28-A15907CBF191}">
      <dsp:nvSpPr>
        <dsp:cNvPr id="0" name=""/>
        <dsp:cNvSpPr/>
      </dsp:nvSpPr>
      <dsp:spPr>
        <a:xfrm>
          <a:off x="0" y="767237"/>
          <a:ext cx="4590473" cy="3024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88B7A5B-EB14-4A90-BE28-128171028E34}">
      <dsp:nvSpPr>
        <dsp:cNvPr id="0" name=""/>
        <dsp:cNvSpPr/>
      </dsp:nvSpPr>
      <dsp:spPr>
        <a:xfrm>
          <a:off x="229523" y="590117"/>
          <a:ext cx="3213331" cy="354240"/>
        </a:xfrm>
        <a:prstGeom prst="round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1456" tIns="0" rIns="121456" bIns="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b="1" i="0" u="none" kern="1200"/>
            <a:t>- </a:t>
          </a:r>
          <a:r>
            <a:rPr lang="en-GB" sz="1200" b="0" i="0" u="none" kern="1200"/>
            <a:t>Take a  </a:t>
          </a:r>
          <a:r>
            <a:rPr lang="en-GB" sz="1200" b="1" i="0" u="none" kern="1200"/>
            <a:t>'Data driven' </a:t>
          </a:r>
          <a:r>
            <a:rPr lang="en-GB" sz="1200" b="0" i="0" u="none" kern="1200"/>
            <a:t>driven approach </a:t>
          </a:r>
          <a:endParaRPr lang="en-GB" sz="1200" b="0" kern="1200"/>
        </a:p>
      </dsp:txBody>
      <dsp:txXfrm>
        <a:off x="246816" y="607410"/>
        <a:ext cx="3178745" cy="319654"/>
      </dsp:txXfrm>
    </dsp:sp>
    <dsp:sp modelId="{16F358AB-51C3-4EF0-8977-655D3C86EE7E}">
      <dsp:nvSpPr>
        <dsp:cNvPr id="0" name=""/>
        <dsp:cNvSpPr/>
      </dsp:nvSpPr>
      <dsp:spPr>
        <a:xfrm>
          <a:off x="0" y="1311557"/>
          <a:ext cx="4590473" cy="3024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F5B76BF-91A9-4234-A32F-9F6BE11407E8}">
      <dsp:nvSpPr>
        <dsp:cNvPr id="0" name=""/>
        <dsp:cNvSpPr/>
      </dsp:nvSpPr>
      <dsp:spPr>
        <a:xfrm>
          <a:off x="229523" y="1134437"/>
          <a:ext cx="3213331" cy="354240"/>
        </a:xfrm>
        <a:prstGeom prst="round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1456" tIns="0" rIns="121456" bIns="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- Treat Stock Return like a </a:t>
          </a:r>
          <a:r>
            <a:rPr lang="en-GB" sz="1200" b="1" kern="1200"/>
            <a:t>random variable</a:t>
          </a:r>
        </a:p>
      </dsp:txBody>
      <dsp:txXfrm>
        <a:off x="246816" y="1151730"/>
        <a:ext cx="3178745" cy="319654"/>
      </dsp:txXfrm>
    </dsp:sp>
    <dsp:sp modelId="{88F3250A-D1E1-4AEA-BBE1-550AE2A98073}">
      <dsp:nvSpPr>
        <dsp:cNvPr id="0" name=""/>
        <dsp:cNvSpPr/>
      </dsp:nvSpPr>
      <dsp:spPr>
        <a:xfrm>
          <a:off x="0" y="1855877"/>
          <a:ext cx="4590473" cy="3024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D77B572-8578-40C8-969C-26F9E5501183}">
      <dsp:nvSpPr>
        <dsp:cNvPr id="0" name=""/>
        <dsp:cNvSpPr/>
      </dsp:nvSpPr>
      <dsp:spPr>
        <a:xfrm>
          <a:off x="229523" y="1678757"/>
          <a:ext cx="3213331" cy="354240"/>
        </a:xfrm>
        <a:prstGeom prst="round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1456" tIns="0" rIns="121456" bIns="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 - </a:t>
          </a:r>
          <a:r>
            <a:rPr lang="en-GB" sz="1200" b="1" kern="1200"/>
            <a:t>Study its statistical properties</a:t>
          </a:r>
        </a:p>
      </dsp:txBody>
      <dsp:txXfrm>
        <a:off x="246816" y="1696050"/>
        <a:ext cx="3178745" cy="319654"/>
      </dsp:txXfrm>
    </dsp:sp>
    <dsp:sp modelId="{80020FAD-8AAD-40C0-AE6E-3719F7EF7F38}">
      <dsp:nvSpPr>
        <dsp:cNvPr id="0" name=""/>
        <dsp:cNvSpPr/>
      </dsp:nvSpPr>
      <dsp:spPr>
        <a:xfrm>
          <a:off x="0" y="2400197"/>
          <a:ext cx="4590473" cy="3024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5234F6B-A580-46DD-BD46-9F5CE2CC11A7}">
      <dsp:nvSpPr>
        <dsp:cNvPr id="0" name=""/>
        <dsp:cNvSpPr/>
      </dsp:nvSpPr>
      <dsp:spPr>
        <a:xfrm>
          <a:off x="229523" y="2223077"/>
          <a:ext cx="3213331" cy="354240"/>
        </a:xfrm>
        <a:prstGeom prst="round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1456" tIns="0" rIns="121456" bIns="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- </a:t>
          </a:r>
          <a:r>
            <a:rPr lang="en-GB" sz="1200" b="1" kern="1200"/>
            <a:t>Take decision </a:t>
          </a:r>
          <a:r>
            <a:rPr lang="en-GB" sz="1200" kern="1200"/>
            <a:t>based on above</a:t>
          </a:r>
        </a:p>
      </dsp:txBody>
      <dsp:txXfrm>
        <a:off x="246816" y="2240370"/>
        <a:ext cx="3178745" cy="31965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385667"/>
          <a:ext cx="391477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5738" y="179027"/>
          <a:ext cx="2740342" cy="41328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578" tIns="0" rIns="103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QUESTIONS:</a:t>
          </a:r>
        </a:p>
      </dsp:txBody>
      <dsp:txXfrm>
        <a:off x="215913" y="199202"/>
        <a:ext cx="2699992" cy="372930"/>
      </dsp:txXfrm>
    </dsp:sp>
    <dsp:sp modelId="{4DF69C21-BAB3-40FB-B655-E3D5E9B5D819}">
      <dsp:nvSpPr>
        <dsp:cNvPr id="0" name=""/>
        <dsp:cNvSpPr/>
      </dsp:nvSpPr>
      <dsp:spPr>
        <a:xfrm>
          <a:off x="0" y="1020707"/>
          <a:ext cx="391477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5738" y="814067"/>
          <a:ext cx="2740342" cy="41328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578" tIns="0" rIns="103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Which asset will you invest in?</a:t>
          </a:r>
        </a:p>
      </dsp:txBody>
      <dsp:txXfrm>
        <a:off x="215913" y="834242"/>
        <a:ext cx="2699992" cy="372930"/>
      </dsp:txXfrm>
    </dsp:sp>
    <dsp:sp modelId="{3E6E3316-B807-4E72-9FBC-D3329647A173}">
      <dsp:nvSpPr>
        <dsp:cNvPr id="0" name=""/>
        <dsp:cNvSpPr/>
      </dsp:nvSpPr>
      <dsp:spPr>
        <a:xfrm>
          <a:off x="0" y="1655747"/>
          <a:ext cx="391477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408CEB5-8C58-416A-A695-6D36477079BE}">
      <dsp:nvSpPr>
        <dsp:cNvPr id="0" name=""/>
        <dsp:cNvSpPr/>
      </dsp:nvSpPr>
      <dsp:spPr>
        <a:xfrm>
          <a:off x="195738" y="1449107"/>
          <a:ext cx="2740342" cy="41328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578" tIns="0" rIns="103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What story does this data tell us?</a:t>
          </a:r>
        </a:p>
      </dsp:txBody>
      <dsp:txXfrm>
        <a:off x="215913" y="1469282"/>
        <a:ext cx="2699992" cy="37293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AD8C375-D33D-445E-A4A4-39217FAECD7F}">
      <dsp:nvSpPr>
        <dsp:cNvPr id="0" name=""/>
        <dsp:cNvSpPr/>
      </dsp:nvSpPr>
      <dsp:spPr>
        <a:xfrm>
          <a:off x="0" y="259110"/>
          <a:ext cx="4572000" cy="277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4E18AE8-8E89-4EF9-868B-F24EB8BF4B3D}">
      <dsp:nvSpPr>
        <dsp:cNvPr id="0" name=""/>
        <dsp:cNvSpPr/>
      </dsp:nvSpPr>
      <dsp:spPr>
        <a:xfrm>
          <a:off x="228600" y="96750"/>
          <a:ext cx="3200400" cy="324720"/>
        </a:xfrm>
        <a:prstGeom prst="roundRect">
          <a:avLst/>
        </a:prstGeom>
        <a:solidFill>
          <a:srgbClr val="5B9BD5">
            <a:lumMod val="50000"/>
          </a:srgbClr>
        </a:solidFill>
        <a:ln w="12700" cap="flat" cmpd="sng" algn="ctr">
          <a:solidFill>
            <a:sysClr val="window" lastClr="FFFFFF">
              <a:hueOff val="0"/>
              <a:satOff val="0"/>
              <a:lumOff val="0"/>
              <a:alphaOff val="0"/>
            </a:sys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3578" tIns="0" rIns="10357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>
              <a:solidFill>
                <a:sysClr val="window" lastClr="FFFFFF"/>
              </a:solidFill>
              <a:latin typeface="Calibri" panose="020F0502020204030204"/>
              <a:ea typeface="+mn-ea"/>
              <a:cs typeface="+mn-cs"/>
            </a:rPr>
            <a:t>SOLUTION:</a:t>
          </a:r>
        </a:p>
      </dsp:txBody>
      <dsp:txXfrm>
        <a:off x="244452" y="112602"/>
        <a:ext cx="3168696" cy="293016"/>
      </dsp:txXfrm>
    </dsp:sp>
    <dsp:sp modelId="{42997564-0A9C-4E19-AA28-A15907CBF191}">
      <dsp:nvSpPr>
        <dsp:cNvPr id="0" name=""/>
        <dsp:cNvSpPr/>
      </dsp:nvSpPr>
      <dsp:spPr>
        <a:xfrm>
          <a:off x="0" y="758070"/>
          <a:ext cx="4572000" cy="277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88B7A5B-EB14-4A90-BE28-128171028E34}">
      <dsp:nvSpPr>
        <dsp:cNvPr id="0" name=""/>
        <dsp:cNvSpPr/>
      </dsp:nvSpPr>
      <dsp:spPr>
        <a:xfrm>
          <a:off x="228600" y="595710"/>
          <a:ext cx="3200400" cy="324720"/>
        </a:xfrm>
        <a:prstGeom prst="round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b="1" i="0" u="none" kern="1200"/>
            <a:t>- </a:t>
          </a:r>
          <a:r>
            <a:rPr lang="en-GB" sz="1100" b="0" i="0" u="none" kern="1200"/>
            <a:t>Take a  </a:t>
          </a:r>
          <a:r>
            <a:rPr lang="en-GB" sz="1100" b="1" i="0" u="none" kern="1200"/>
            <a:t>'Data driven' </a:t>
          </a:r>
          <a:r>
            <a:rPr lang="en-GB" sz="1100" b="0" i="0" u="none" kern="1200"/>
            <a:t>driven approach </a:t>
          </a:r>
          <a:endParaRPr lang="en-GB" sz="1100" b="0" kern="1200"/>
        </a:p>
      </dsp:txBody>
      <dsp:txXfrm>
        <a:off x="244452" y="611562"/>
        <a:ext cx="3168696" cy="293016"/>
      </dsp:txXfrm>
    </dsp:sp>
    <dsp:sp modelId="{16F358AB-51C3-4EF0-8977-655D3C86EE7E}">
      <dsp:nvSpPr>
        <dsp:cNvPr id="0" name=""/>
        <dsp:cNvSpPr/>
      </dsp:nvSpPr>
      <dsp:spPr>
        <a:xfrm>
          <a:off x="0" y="1257030"/>
          <a:ext cx="4572000" cy="277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F5B76BF-91A9-4234-A32F-9F6BE11407E8}">
      <dsp:nvSpPr>
        <dsp:cNvPr id="0" name=""/>
        <dsp:cNvSpPr/>
      </dsp:nvSpPr>
      <dsp:spPr>
        <a:xfrm>
          <a:off x="228600" y="1094670"/>
          <a:ext cx="3200400" cy="324720"/>
        </a:xfrm>
        <a:prstGeom prst="round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- Treat Stock Return like a </a:t>
          </a:r>
          <a:r>
            <a:rPr lang="en-GB" sz="1100" b="1" kern="1200"/>
            <a:t>random variable</a:t>
          </a:r>
        </a:p>
      </dsp:txBody>
      <dsp:txXfrm>
        <a:off x="244452" y="1110522"/>
        <a:ext cx="3168696" cy="293016"/>
      </dsp:txXfrm>
    </dsp:sp>
    <dsp:sp modelId="{88F3250A-D1E1-4AEA-BBE1-550AE2A98073}">
      <dsp:nvSpPr>
        <dsp:cNvPr id="0" name=""/>
        <dsp:cNvSpPr/>
      </dsp:nvSpPr>
      <dsp:spPr>
        <a:xfrm>
          <a:off x="0" y="1755990"/>
          <a:ext cx="4572000" cy="277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D77B572-8578-40C8-969C-26F9E5501183}">
      <dsp:nvSpPr>
        <dsp:cNvPr id="0" name=""/>
        <dsp:cNvSpPr/>
      </dsp:nvSpPr>
      <dsp:spPr>
        <a:xfrm>
          <a:off x="228600" y="1593630"/>
          <a:ext cx="3200400" cy="324720"/>
        </a:xfrm>
        <a:prstGeom prst="round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 - </a:t>
          </a:r>
          <a:r>
            <a:rPr lang="en-GB" sz="1100" b="1" kern="1200"/>
            <a:t>Study its statistical properties</a:t>
          </a:r>
        </a:p>
      </dsp:txBody>
      <dsp:txXfrm>
        <a:off x="244452" y="1609482"/>
        <a:ext cx="3168696" cy="293016"/>
      </dsp:txXfrm>
    </dsp:sp>
    <dsp:sp modelId="{80020FAD-8AAD-40C0-AE6E-3719F7EF7F38}">
      <dsp:nvSpPr>
        <dsp:cNvPr id="0" name=""/>
        <dsp:cNvSpPr/>
      </dsp:nvSpPr>
      <dsp:spPr>
        <a:xfrm>
          <a:off x="0" y="2254950"/>
          <a:ext cx="4572000" cy="277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5234F6B-A580-46DD-BD46-9F5CE2CC11A7}">
      <dsp:nvSpPr>
        <dsp:cNvPr id="0" name=""/>
        <dsp:cNvSpPr/>
      </dsp:nvSpPr>
      <dsp:spPr>
        <a:xfrm>
          <a:off x="228600" y="2092590"/>
          <a:ext cx="3200400" cy="324720"/>
        </a:xfrm>
        <a:prstGeom prst="round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- </a:t>
          </a:r>
          <a:r>
            <a:rPr lang="en-GB" sz="1100" b="1" kern="1200"/>
            <a:t>Take decision </a:t>
          </a:r>
          <a:r>
            <a:rPr lang="en-GB" sz="1100" kern="1200"/>
            <a:t>based on above</a:t>
          </a:r>
        </a:p>
      </dsp:txBody>
      <dsp:txXfrm>
        <a:off x="244452" y="2108442"/>
        <a:ext cx="3168696" cy="293016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296854"/>
          <a:ext cx="386715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3357" y="31174"/>
          <a:ext cx="2707005" cy="53136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318" tIns="0" rIns="10231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FREQUENCY DISTRIBUTION</a:t>
          </a:r>
          <a:r>
            <a:rPr lang="en-GB" sz="900" kern="1200"/>
            <a:t>:</a:t>
          </a:r>
        </a:p>
      </dsp:txBody>
      <dsp:txXfrm>
        <a:off x="219296" y="57113"/>
        <a:ext cx="2655127" cy="479482"/>
      </dsp:txXfrm>
    </dsp:sp>
    <dsp:sp modelId="{4DF69C21-BAB3-40FB-B655-E3D5E9B5D819}">
      <dsp:nvSpPr>
        <dsp:cNvPr id="0" name=""/>
        <dsp:cNvSpPr/>
      </dsp:nvSpPr>
      <dsp:spPr>
        <a:xfrm>
          <a:off x="0" y="1113334"/>
          <a:ext cx="386715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3357" y="847654"/>
          <a:ext cx="2707005" cy="53136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318" tIns="0" rIns="10231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How many times a particular value of X was observed?</a:t>
          </a:r>
        </a:p>
      </dsp:txBody>
      <dsp:txXfrm>
        <a:off x="219296" y="873593"/>
        <a:ext cx="2655127" cy="479482"/>
      </dsp:txXfrm>
    </dsp:sp>
    <dsp:sp modelId="{4F4AF4A9-E576-48A8-90FD-226427DC6483}">
      <dsp:nvSpPr>
        <dsp:cNvPr id="0" name=""/>
        <dsp:cNvSpPr/>
      </dsp:nvSpPr>
      <dsp:spPr>
        <a:xfrm>
          <a:off x="0" y="1929814"/>
          <a:ext cx="3867150" cy="453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D1695C0-F691-4460-9DCC-24208BB01287}">
      <dsp:nvSpPr>
        <dsp:cNvPr id="0" name=""/>
        <dsp:cNvSpPr/>
      </dsp:nvSpPr>
      <dsp:spPr>
        <a:xfrm>
          <a:off x="193357" y="1664134"/>
          <a:ext cx="2707005" cy="53136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318" tIns="0" rIns="10231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How the data is spread out?</a:t>
          </a:r>
        </a:p>
      </dsp:txBody>
      <dsp:txXfrm>
        <a:off x="219296" y="1690073"/>
        <a:ext cx="2655127" cy="479482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25299"/>
          <a:ext cx="386715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3357" y="12019"/>
          <a:ext cx="2707005" cy="82656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318" tIns="0" rIns="10231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PROBABILITY DISTRIBUTION</a:t>
          </a:r>
          <a:r>
            <a:rPr lang="en-GB" sz="900" kern="1200"/>
            <a:t>:</a:t>
          </a:r>
        </a:p>
      </dsp:txBody>
      <dsp:txXfrm>
        <a:off x="233706" y="52368"/>
        <a:ext cx="2626307" cy="745862"/>
      </dsp:txXfrm>
    </dsp:sp>
    <dsp:sp modelId="{4DF69C21-BAB3-40FB-B655-E3D5E9B5D819}">
      <dsp:nvSpPr>
        <dsp:cNvPr id="0" name=""/>
        <dsp:cNvSpPr/>
      </dsp:nvSpPr>
      <dsp:spPr>
        <a:xfrm>
          <a:off x="0" y="1695380"/>
          <a:ext cx="386715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3357" y="1282099"/>
          <a:ext cx="2707005" cy="82656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2318" tIns="0" rIns="10231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What is the probability of observing a particular value of X?</a:t>
          </a:r>
        </a:p>
      </dsp:txBody>
      <dsp:txXfrm>
        <a:off x="233706" y="1322448"/>
        <a:ext cx="2626307" cy="745862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25299"/>
          <a:ext cx="390525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5262" y="12019"/>
          <a:ext cx="3147006" cy="82656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326" tIns="0" rIns="10332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EXPECTED VALUE OF X or  E(X) or </a:t>
          </a:r>
          <a:r>
            <a:rPr lang="el-GR" sz="1400" kern="1200"/>
            <a:t>μ</a:t>
          </a:r>
          <a:r>
            <a:rPr lang="en-GB" sz="1400" kern="1200"/>
            <a:t> :</a:t>
          </a:r>
        </a:p>
      </dsp:txBody>
      <dsp:txXfrm>
        <a:off x="235611" y="52368"/>
        <a:ext cx="3066308" cy="745862"/>
      </dsp:txXfrm>
    </dsp:sp>
    <dsp:sp modelId="{4DF69C21-BAB3-40FB-B655-E3D5E9B5D819}">
      <dsp:nvSpPr>
        <dsp:cNvPr id="0" name=""/>
        <dsp:cNvSpPr/>
      </dsp:nvSpPr>
      <dsp:spPr>
        <a:xfrm>
          <a:off x="0" y="1695380"/>
          <a:ext cx="3905250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5262" y="1282099"/>
          <a:ext cx="3574580" cy="82656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3326" tIns="0" rIns="10332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How much return can we 'expect' in the next period?</a:t>
          </a:r>
        </a:p>
      </dsp:txBody>
      <dsp:txXfrm>
        <a:off x="235611" y="1322448"/>
        <a:ext cx="3493882" cy="745862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34971"/>
          <a:ext cx="3762375" cy="730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88118" y="6930"/>
          <a:ext cx="2633662" cy="85608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546" tIns="0" rIns="9954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VARIANCE OF X or  V(X) or  </a:t>
          </a:r>
          <a14:m xmlns:a14="http://schemas.microsoft.com/office/drawing/2010/main">
            <m:oMath xmlns:m="http://schemas.openxmlformats.org/officeDocument/2006/math">
              <m:sSup>
                <m:sSupPr>
                  <m:ctrlPr>
                    <a:rPr lang="en-GB" sz="1400" i="1" kern="1200">
                      <a:latin typeface="Cambria Math" panose="02040503050406030204" pitchFamily="18" charset="0"/>
                    </a:rPr>
                  </m:ctrlPr>
                </m:sSupPr>
                <m:e>
                  <m:r>
                    <a:rPr lang="en-GB" sz="140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e>
                <m:sup>
                  <m:r>
                    <a:rPr lang="en-GB" sz="1400" b="0" i="1" kern="1200">
                      <a:latin typeface="Cambria Math" panose="02040503050406030204" pitchFamily="18" charset="0"/>
                    </a:rPr>
                    <m:t>2</m:t>
                  </m:r>
                </m:sup>
              </m:sSup>
            </m:oMath>
          </a14:m>
          <a:r>
            <a:rPr lang="en-GB" sz="1400" kern="1200"/>
            <a:t>:</a:t>
          </a:r>
        </a:p>
      </dsp:txBody>
      <dsp:txXfrm>
        <a:off x="229908" y="48720"/>
        <a:ext cx="2550082" cy="772500"/>
      </dsp:txXfrm>
    </dsp:sp>
    <dsp:sp modelId="{4DF69C21-BAB3-40FB-B655-E3D5E9B5D819}">
      <dsp:nvSpPr>
        <dsp:cNvPr id="0" name=""/>
        <dsp:cNvSpPr/>
      </dsp:nvSpPr>
      <dsp:spPr>
        <a:xfrm>
          <a:off x="0" y="1750411"/>
          <a:ext cx="3762375" cy="730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88118" y="1322371"/>
          <a:ext cx="2633662" cy="85608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9546" tIns="0" rIns="99546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In any given period, how much the return can vary from the mean on average?</a:t>
          </a:r>
        </a:p>
      </dsp:txBody>
      <dsp:txXfrm>
        <a:off x="229908" y="1364161"/>
        <a:ext cx="2550082" cy="772500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8B2910C-7AD3-4C59-8AFC-E276F85A1CA6}">
      <dsp:nvSpPr>
        <dsp:cNvPr id="0" name=""/>
        <dsp:cNvSpPr/>
      </dsp:nvSpPr>
      <dsp:spPr>
        <a:xfrm>
          <a:off x="0" y="433766"/>
          <a:ext cx="3811058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CD37DFA-5AA7-4CC1-AF8D-E06D224C5042}">
      <dsp:nvSpPr>
        <dsp:cNvPr id="0" name=""/>
        <dsp:cNvSpPr/>
      </dsp:nvSpPr>
      <dsp:spPr>
        <a:xfrm>
          <a:off x="190552" y="20486"/>
          <a:ext cx="2667740" cy="826560"/>
        </a:xfrm>
        <a:prstGeom prst="roundRect">
          <a:avLst/>
        </a:prstGeom>
        <a:solidFill>
          <a:schemeClr val="accent5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0834" tIns="0" rIns="10083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STANDARD DEVIATION OF X or  SD(X) or or  </a:t>
          </a:r>
          <a14:m xmlns:a14="http://schemas.microsoft.com/office/drawing/2010/main">
            <m:oMath xmlns:m="http://schemas.openxmlformats.org/officeDocument/2006/math">
              <m:r>
                <m:rPr>
                  <m:sty m:val="p"/>
                </m:rPr>
                <a:rPr lang="el-GR" sz="1400" i="1" kern="1200">
                  <a:latin typeface="Cambria Math" panose="02040503050406030204" pitchFamily="18" charset="0"/>
                </a:rPr>
                <m:t>σ</m:t>
              </m:r>
            </m:oMath>
          </a14:m>
          <a:r>
            <a:rPr lang="en-GB" sz="1400" kern="1200"/>
            <a:t>:</a:t>
          </a:r>
        </a:p>
      </dsp:txBody>
      <dsp:txXfrm>
        <a:off x="230901" y="60835"/>
        <a:ext cx="2587042" cy="745862"/>
      </dsp:txXfrm>
    </dsp:sp>
    <dsp:sp modelId="{4DF69C21-BAB3-40FB-B655-E3D5E9B5D819}">
      <dsp:nvSpPr>
        <dsp:cNvPr id="0" name=""/>
        <dsp:cNvSpPr/>
      </dsp:nvSpPr>
      <dsp:spPr>
        <a:xfrm>
          <a:off x="0" y="1703846"/>
          <a:ext cx="3811058" cy="7056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E7CA7BF-CF0B-40BC-810E-9F01CC6B7B64}">
      <dsp:nvSpPr>
        <dsp:cNvPr id="0" name=""/>
        <dsp:cNvSpPr/>
      </dsp:nvSpPr>
      <dsp:spPr>
        <a:xfrm>
          <a:off x="190552" y="1290566"/>
          <a:ext cx="2667740" cy="826560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0834" tIns="0" rIns="10083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A more standardized version is the standard deviation, which is the square root of variance.</a:t>
          </a:r>
        </a:p>
      </dsp:txBody>
      <dsp:txXfrm>
        <a:off x="230901" y="1330915"/>
        <a:ext cx="2587042" cy="7458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chart" Target="../charts/char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chart" Target="../charts/chart1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4.xml"/><Relationship Id="rId7" Type="http://schemas.openxmlformats.org/officeDocument/2006/relationships/image" Target="../media/image17.png"/><Relationship Id="rId2" Type="http://schemas.openxmlformats.org/officeDocument/2006/relationships/diagramLayout" Target="../diagrams/layout14.xml"/><Relationship Id="rId1" Type="http://schemas.openxmlformats.org/officeDocument/2006/relationships/diagramData" Target="../diagrams/data14.xml"/><Relationship Id="rId6" Type="http://schemas.openxmlformats.org/officeDocument/2006/relationships/image" Target="../media/image16.png"/><Relationship Id="rId5" Type="http://schemas.microsoft.com/office/2007/relationships/diagramDrawing" Target="../diagrams/drawing14.xml"/><Relationship Id="rId4" Type="http://schemas.openxmlformats.org/officeDocument/2006/relationships/diagramColors" Target="../diagrams/colors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3.xml"/><Relationship Id="rId7" Type="http://schemas.openxmlformats.org/officeDocument/2006/relationships/diagramLayout" Target="../diagrams/layout4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diagramData" Target="../diagrams/data4.xml"/><Relationship Id="rId11" Type="http://schemas.openxmlformats.org/officeDocument/2006/relationships/chart" Target="../charts/chart3.xml"/><Relationship Id="rId5" Type="http://schemas.microsoft.com/office/2007/relationships/diagramDrawing" Target="../diagrams/drawing3.xml"/><Relationship Id="rId10" Type="http://schemas.microsoft.com/office/2007/relationships/diagramDrawing" Target="../diagrams/drawing4.xml"/><Relationship Id="rId4" Type="http://schemas.openxmlformats.org/officeDocument/2006/relationships/diagramColors" Target="../diagrams/colors3.xml"/><Relationship Id="rId9" Type="http://schemas.openxmlformats.org/officeDocument/2006/relationships/diagramColors" Target="../diagrams/colors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6.xml"/><Relationship Id="rId13" Type="http://schemas.microsoft.com/office/2014/relationships/chartEx" Target="../charts/chartEx1.xml"/><Relationship Id="rId3" Type="http://schemas.openxmlformats.org/officeDocument/2006/relationships/diagramData" Target="../diagrams/data5.xml"/><Relationship Id="rId7" Type="http://schemas.microsoft.com/office/2007/relationships/diagramDrawing" Target="../diagrams/drawing5.xml"/><Relationship Id="rId12" Type="http://schemas.microsoft.com/office/2007/relationships/diagramDrawing" Target="../diagrams/drawing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diagramColors" Target="../diagrams/colors5.xml"/><Relationship Id="rId11" Type="http://schemas.openxmlformats.org/officeDocument/2006/relationships/diagramColors" Target="../diagrams/colors6.xml"/><Relationship Id="rId5" Type="http://schemas.openxmlformats.org/officeDocument/2006/relationships/diagramQuickStyle" Target="../diagrams/quickStyle5.xml"/><Relationship Id="rId15" Type="http://schemas.microsoft.com/office/2014/relationships/chartEx" Target="../charts/chartEx3.xml"/><Relationship Id="rId10" Type="http://schemas.openxmlformats.org/officeDocument/2006/relationships/diagramQuickStyle" Target="../diagrams/quickStyle6.xml"/><Relationship Id="rId4" Type="http://schemas.openxmlformats.org/officeDocument/2006/relationships/diagramLayout" Target="../diagrams/layout5.xml"/><Relationship Id="rId9" Type="http://schemas.openxmlformats.org/officeDocument/2006/relationships/diagramLayout" Target="../diagrams/layout6.xml"/><Relationship Id="rId14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diagramDrawing" Target="../diagrams/drawing7.xml"/><Relationship Id="rId3" Type="http://schemas.openxmlformats.org/officeDocument/2006/relationships/image" Target="../media/image3.png"/><Relationship Id="rId7" Type="http://schemas.openxmlformats.org/officeDocument/2006/relationships/diagramColors" Target="../diagrams/colors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diagramQuickStyle" Target="../diagrams/quickStyle7.xml"/><Relationship Id="rId5" Type="http://schemas.openxmlformats.org/officeDocument/2006/relationships/diagramLayout" Target="../diagrams/layout7.xml"/><Relationship Id="rId4" Type="http://schemas.openxmlformats.org/officeDocument/2006/relationships/diagramData" Target="../diagrams/data7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diagramDrawing" Target="../diagrams/drawing8.xml"/><Relationship Id="rId13" Type="http://schemas.microsoft.com/office/2007/relationships/diagramDrawing" Target="../diagrams/drawing9.xml"/><Relationship Id="rId3" Type="http://schemas.openxmlformats.org/officeDocument/2006/relationships/image" Target="../media/image6.png"/><Relationship Id="rId7" Type="http://schemas.openxmlformats.org/officeDocument/2006/relationships/diagramColors" Target="../diagrams/colors8.xml"/><Relationship Id="rId12" Type="http://schemas.openxmlformats.org/officeDocument/2006/relationships/diagramColors" Target="../diagrams/colors9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diagramQuickStyle" Target="../diagrams/quickStyle8.xml"/><Relationship Id="rId11" Type="http://schemas.openxmlformats.org/officeDocument/2006/relationships/diagramQuickStyle" Target="../diagrams/quickStyle9.xml"/><Relationship Id="rId5" Type="http://schemas.openxmlformats.org/officeDocument/2006/relationships/diagramLayout" Target="../diagrams/layout8.xml"/><Relationship Id="rId10" Type="http://schemas.openxmlformats.org/officeDocument/2006/relationships/diagramLayout" Target="../diagrams/layout9.xml"/><Relationship Id="rId4" Type="http://schemas.openxmlformats.org/officeDocument/2006/relationships/diagramData" Target="../diagrams/data8.xml"/><Relationship Id="rId9" Type="http://schemas.openxmlformats.org/officeDocument/2006/relationships/diagramData" Target="../diagrams/data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0.xml"/><Relationship Id="rId2" Type="http://schemas.openxmlformats.org/officeDocument/2006/relationships/diagramData" Target="../diagrams/data10.xml"/><Relationship Id="rId1" Type="http://schemas.openxmlformats.org/officeDocument/2006/relationships/image" Target="../media/image10.png"/><Relationship Id="rId6" Type="http://schemas.microsoft.com/office/2007/relationships/diagramDrawing" Target="../diagrams/drawing10.xml"/><Relationship Id="rId5" Type="http://schemas.openxmlformats.org/officeDocument/2006/relationships/diagramColors" Target="../diagrams/colors10.xml"/><Relationship Id="rId4" Type="http://schemas.openxmlformats.org/officeDocument/2006/relationships/diagramQuickStyle" Target="../diagrams/quickStyle10.xml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diagramDrawing" Target="../diagrams/drawing11.xml"/><Relationship Id="rId13" Type="http://schemas.microsoft.com/office/2007/relationships/diagramDrawing" Target="../diagrams/drawing12.xml"/><Relationship Id="rId3" Type="http://schemas.openxmlformats.org/officeDocument/2006/relationships/image" Target="../media/image13.png"/><Relationship Id="rId7" Type="http://schemas.openxmlformats.org/officeDocument/2006/relationships/diagramColors" Target="../diagrams/colors11.xml"/><Relationship Id="rId12" Type="http://schemas.openxmlformats.org/officeDocument/2006/relationships/diagramColors" Target="../diagrams/colors12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diagramQuickStyle" Target="../diagrams/quickStyle11.xml"/><Relationship Id="rId11" Type="http://schemas.openxmlformats.org/officeDocument/2006/relationships/diagramQuickStyle" Target="../diagrams/quickStyle12.xml"/><Relationship Id="rId5" Type="http://schemas.openxmlformats.org/officeDocument/2006/relationships/diagramLayout" Target="../diagrams/layout11.xml"/><Relationship Id="rId15" Type="http://schemas.openxmlformats.org/officeDocument/2006/relationships/image" Target="../media/image15.png"/><Relationship Id="rId10" Type="http://schemas.openxmlformats.org/officeDocument/2006/relationships/diagramLayout" Target="../diagrams/layout12.xml"/><Relationship Id="rId4" Type="http://schemas.openxmlformats.org/officeDocument/2006/relationships/diagramData" Target="../diagrams/data11.xml"/><Relationship Id="rId9" Type="http://schemas.openxmlformats.org/officeDocument/2006/relationships/diagramData" Target="../diagrams/data12.xml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diagramLayout" Target="../diagrams/layout13.xml"/><Relationship Id="rId7" Type="http://schemas.microsoft.com/office/2014/relationships/chartEx" Target="../charts/chartEx4.xml"/><Relationship Id="rId2" Type="http://schemas.openxmlformats.org/officeDocument/2006/relationships/diagramData" Target="../diagrams/data13.xml"/><Relationship Id="rId1" Type="http://schemas.openxmlformats.org/officeDocument/2006/relationships/image" Target="../media/image10.png"/><Relationship Id="rId6" Type="http://schemas.microsoft.com/office/2007/relationships/diagramDrawing" Target="../diagrams/drawing13.xml"/><Relationship Id="rId5" Type="http://schemas.openxmlformats.org/officeDocument/2006/relationships/diagramColors" Target="../diagrams/colors13.xml"/><Relationship Id="rId4" Type="http://schemas.openxmlformats.org/officeDocument/2006/relationships/diagramQuickStyle" Target="../diagrams/quickStyle13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549275</xdr:colOff>
      <xdr:row>1</xdr:row>
      <xdr:rowOff>177799</xdr:rowOff>
    </xdr:from>
    <xdr:to>
      <xdr:col>15</xdr:col>
      <xdr:colOff>196850</xdr:colOff>
      <xdr:row>14</xdr:row>
      <xdr:rowOff>60324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20</xdr:col>
      <xdr:colOff>546100</xdr:colOff>
      <xdr:row>3</xdr:row>
      <xdr:rowOff>76200</xdr:rowOff>
    </xdr:from>
    <xdr:to>
      <xdr:col>28</xdr:col>
      <xdr:colOff>241300</xdr:colOff>
      <xdr:row>18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600362</xdr:colOff>
      <xdr:row>15</xdr:row>
      <xdr:rowOff>5327</xdr:rowOff>
    </xdr:from>
    <xdr:to>
      <xdr:col>16</xdr:col>
      <xdr:colOff>277089</xdr:colOff>
      <xdr:row>29</xdr:row>
      <xdr:rowOff>162346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DFBF9-7876-F110-2C1E-CF82D233C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594591</xdr:colOff>
      <xdr:row>29</xdr:row>
      <xdr:rowOff>150223</xdr:rowOff>
    </xdr:from>
    <xdr:to>
      <xdr:col>16</xdr:col>
      <xdr:colOff>271318</xdr:colOff>
      <xdr:row>44</xdr:row>
      <xdr:rowOff>122513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9246E-B70A-4F50-BA21-EDA9CEC2D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8</xdr:col>
      <xdr:colOff>247650</xdr:colOff>
      <xdr:row>20</xdr:row>
      <xdr:rowOff>107950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</xdr:col>
      <xdr:colOff>595313</xdr:colOff>
      <xdr:row>22</xdr:row>
      <xdr:rowOff>7938</xdr:rowOff>
    </xdr:from>
    <xdr:to>
      <xdr:col>8</xdr:col>
      <xdr:colOff>136049</xdr:colOff>
      <xdr:row>28</xdr:row>
      <xdr:rowOff>66529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6501" y="4262438"/>
          <a:ext cx="3819048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32</xdr:row>
      <xdr:rowOff>7938</xdr:rowOff>
    </xdr:from>
    <xdr:to>
      <xdr:col>6</xdr:col>
      <xdr:colOff>247315</xdr:colOff>
      <xdr:row>37</xdr:row>
      <xdr:rowOff>109408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8250" y="6088063"/>
          <a:ext cx="2676190" cy="10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155574</xdr:colOff>
      <xdr:row>6</xdr:row>
      <xdr:rowOff>124</xdr:rowOff>
    </xdr:from>
    <xdr:to>
      <xdr:col>12</xdr:col>
      <xdr:colOff>123824</xdr:colOff>
      <xdr:row>26</xdr:row>
      <xdr:rowOff>10227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4774" y="1143124"/>
          <a:ext cx="6067425" cy="3823278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26</xdr:row>
      <xdr:rowOff>142594</xdr:rowOff>
    </xdr:from>
    <xdr:to>
      <xdr:col>12</xdr:col>
      <xdr:colOff>447674</xdr:colOff>
      <xdr:row>47</xdr:row>
      <xdr:rowOff>50051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3900" y="5095594"/>
          <a:ext cx="5772149" cy="390478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77</xdr:row>
      <xdr:rowOff>114300</xdr:rowOff>
    </xdr:from>
    <xdr:to>
      <xdr:col>14</xdr:col>
      <xdr:colOff>2245177</xdr:colOff>
      <xdr:row>118</xdr:row>
      <xdr:rowOff>179084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14049375"/>
          <a:ext cx="10941502" cy="7484759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53</xdr:row>
      <xdr:rowOff>19050</xdr:rowOff>
    </xdr:from>
    <xdr:to>
      <xdr:col>11</xdr:col>
      <xdr:colOff>365125</xdr:colOff>
      <xdr:row>67</xdr:row>
      <xdr:rowOff>166023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9610725"/>
          <a:ext cx="5737225" cy="2680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549275</xdr:colOff>
      <xdr:row>1</xdr:row>
      <xdr:rowOff>177799</xdr:rowOff>
    </xdr:from>
    <xdr:to>
      <xdr:col>15</xdr:col>
      <xdr:colOff>196850</xdr:colOff>
      <xdr:row>13</xdr:row>
      <xdr:rowOff>60324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16D6953-FEB1-4070-ABB3-229F99F7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20</xdr:col>
      <xdr:colOff>546100</xdr:colOff>
      <xdr:row>3</xdr:row>
      <xdr:rowOff>76200</xdr:rowOff>
    </xdr:from>
    <xdr:to>
      <xdr:col>28</xdr:col>
      <xdr:colOff>241300</xdr:colOff>
      <xdr:row>17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19C5E05-D133-4314-A301-911319BD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8</xdr:col>
      <xdr:colOff>600361</xdr:colOff>
      <xdr:row>14</xdr:row>
      <xdr:rowOff>5327</xdr:rowOff>
    </xdr:from>
    <xdr:to>
      <xdr:col>17</xdr:col>
      <xdr:colOff>484908</xdr:colOff>
      <xdr:row>38</xdr:row>
      <xdr:rowOff>11546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FFA73-8A61-4F61-A0BF-D3B5E04F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3</xdr:row>
      <xdr:rowOff>7938</xdr:rowOff>
    </xdr:from>
    <xdr:to>
      <xdr:col>18</xdr:col>
      <xdr:colOff>492126</xdr:colOff>
      <xdr:row>21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19051</xdr:colOff>
      <xdr:row>26</xdr:row>
      <xdr:rowOff>7938</xdr:rowOff>
    </xdr:from>
    <xdr:to>
      <xdr:col>18</xdr:col>
      <xdr:colOff>492126</xdr:colOff>
      <xdr:row>44</xdr:row>
      <xdr:rowOff>15874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26</xdr:col>
      <xdr:colOff>57150</xdr:colOff>
      <xdr:row>15</xdr:row>
      <xdr:rowOff>100013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26</xdr:col>
      <xdr:colOff>57150</xdr:colOff>
      <xdr:row>39</xdr:row>
      <xdr:rowOff>107950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  <xdr:twoCellAnchor>
    <xdr:from>
      <xdr:col>8</xdr:col>
      <xdr:colOff>3175</xdr:colOff>
      <xdr:row>80</xdr:row>
      <xdr:rowOff>38100</xdr:rowOff>
    </xdr:from>
    <xdr:to>
      <xdr:col>14</xdr:col>
      <xdr:colOff>558800</xdr:colOff>
      <xdr:row>95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42DE8E3-0482-0C2F-C5E6-AD367B554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025" y="15582900"/>
              <a:ext cx="452755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95</xdr:row>
      <xdr:rowOff>25400</xdr:rowOff>
    </xdr:from>
    <xdr:to>
      <xdr:col>14</xdr:col>
      <xdr:colOff>565150</xdr:colOff>
      <xdr:row>110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4DFB907-2A72-9DAD-BF03-8F8039D90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18427700"/>
              <a:ext cx="452755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3175</xdr:colOff>
      <xdr:row>110</xdr:row>
      <xdr:rowOff>19050</xdr:rowOff>
    </xdr:from>
    <xdr:to>
      <xdr:col>14</xdr:col>
      <xdr:colOff>558800</xdr:colOff>
      <xdr:row>124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1AFB224-C802-BE45-5D94-FE40839716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025" y="21278850"/>
              <a:ext cx="452755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365478</xdr:colOff>
      <xdr:row>19</xdr:row>
      <xdr:rowOff>122239</xdr:rowOff>
    </xdr:from>
    <xdr:to>
      <xdr:col>12</xdr:col>
      <xdr:colOff>281094</xdr:colOff>
      <xdr:row>21</xdr:row>
      <xdr:rowOff>165806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6166" y="3797302"/>
          <a:ext cx="2749303" cy="408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262468</xdr:colOff>
      <xdr:row>19</xdr:row>
      <xdr:rowOff>67733</xdr:rowOff>
    </xdr:from>
    <xdr:to>
      <xdr:col>19</xdr:col>
      <xdr:colOff>544690</xdr:colOff>
      <xdr:row>21</xdr:row>
      <xdr:rowOff>162420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9579" y="3793066"/>
          <a:ext cx="1277055" cy="46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258234</xdr:colOff>
      <xdr:row>19</xdr:row>
      <xdr:rowOff>102475</xdr:rowOff>
    </xdr:from>
    <xdr:to>
      <xdr:col>15</xdr:col>
      <xdr:colOff>379589</xdr:colOff>
      <xdr:row>22</xdr:row>
      <xdr:rowOff>16933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7956" y="3827808"/>
          <a:ext cx="1264355" cy="46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8</xdr:col>
      <xdr:colOff>247650</xdr:colOff>
      <xdr:row>20</xdr:row>
      <xdr:rowOff>107950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515054</xdr:colOff>
      <xdr:row>18</xdr:row>
      <xdr:rowOff>161181</xdr:rowOff>
    </xdr:from>
    <xdr:to>
      <xdr:col>14</xdr:col>
      <xdr:colOff>63500</xdr:colOff>
      <xdr:row>21</xdr:row>
      <xdr:rowOff>149248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9276" y="3808903"/>
          <a:ext cx="2582335" cy="53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1238757</xdr:colOff>
      <xdr:row>19</xdr:row>
      <xdr:rowOff>12027</xdr:rowOff>
    </xdr:from>
    <xdr:to>
      <xdr:col>17</xdr:col>
      <xdr:colOff>825500</xdr:colOff>
      <xdr:row>21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1320" y="3845840"/>
          <a:ext cx="2460118" cy="480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90295</xdr:colOff>
      <xdr:row>28</xdr:row>
      <xdr:rowOff>186174</xdr:rowOff>
    </xdr:from>
    <xdr:ext cx="5809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5199326" y="5817830"/>
              <a:ext cx="5809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10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sty m:val="p"/>
                          </m:rPr>
                          <a:rPr lang="en-GB" sz="1100" i="0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i="0">
                            <a:latin typeface="Cambria Math" panose="02040503050406030204" pitchFamily="18" charset="0"/>
                          </a:rPr>
                          <m:t>μ</m:t>
                        </m:r>
                        <m:r>
                          <a:rPr lang="el-GR" sz="1100" i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:a14="http://schemas.microsoft.com/office/drawing/2010/main" xmlns="" id="{BBDEEEFB-2E88-439B-AF12-A15AFF605212}"/>
                </a:ext>
              </a:extLst>
            </xdr:cNvPr>
            <xdr:cNvSpPr txBox="1"/>
          </xdr:nvSpPr>
          <xdr:spPr>
            <a:xfrm>
              <a:off x="15199326" y="5817830"/>
              <a:ext cx="5809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〖(x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GB" sz="1100" i="0">
                  <a:latin typeface="Cambria Math" panose="02040503050406030204" pitchFamily="18" charset="0"/>
                </a:rPr>
                <a:t>i−</a:t>
              </a:r>
              <a:r>
                <a:rPr lang="el-GR" sz="1100" i="0">
                  <a:latin typeface="Cambria Math" panose="02040503050406030204" pitchFamily="18" charset="0"/>
                </a:rPr>
                <a:t>μ)</a:t>
              </a:r>
              <a:r>
                <a:rPr lang="en-GB" sz="1100" i="0">
                  <a:latin typeface="Cambria Math" panose="02040503050406030204" pitchFamily="18" charset="0"/>
                </a:rPr>
                <a:t>〗^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19</xdr:col>
      <xdr:colOff>254000</xdr:colOff>
      <xdr:row>29</xdr:row>
      <xdr:rowOff>1</xdr:rowOff>
    </xdr:from>
    <xdr:ext cx="7620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16745857" y="5578930"/>
              <a:ext cx="762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p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10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m:rPr>
                            <m:sty m:val="p"/>
                          </m:rPr>
                          <a:rPr lang="en-GB" sz="1100" i="0">
                            <a:latin typeface="Cambria Math" panose="02040503050406030204" pitchFamily="18" charset="0"/>
                          </a:rPr>
                          <m:t>i</m:t>
                        </m:r>
                        <m:r>
                          <a:rPr lang="en-GB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i="0">
                            <a:latin typeface="Cambria Math" panose="02040503050406030204" pitchFamily="18" charset="0"/>
                          </a:rPr>
                          <m:t>μ</m:t>
                        </m:r>
                        <m:r>
                          <a:rPr lang="el-GR" sz="1100" i="0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xmlns:a14="http://schemas.microsoft.com/office/drawing/2010/main" xmlns="" id="{12E696F6-2AAD-47B1-90B8-3E930B2E6A3F}"/>
                </a:ext>
              </a:extLst>
            </xdr:cNvPr>
            <xdr:cNvSpPr txBox="1"/>
          </xdr:nvSpPr>
          <xdr:spPr>
            <a:xfrm>
              <a:off x="16745857" y="5578930"/>
              <a:ext cx="7620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b="0" i="0">
                  <a:latin typeface="Cambria Math" panose="02040503050406030204" pitchFamily="18" charset="0"/>
                </a:rPr>
                <a:t> p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i</a:t>
              </a:r>
              <a:r>
                <a:rPr lang="en-GB" sz="1100" i="0">
                  <a:latin typeface="Cambria Math" panose="02040503050406030204" pitchFamily="18" charset="0"/>
                </a:rPr>
                <a:t>(x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GB" sz="1100" i="0">
                  <a:latin typeface="Cambria Math" panose="02040503050406030204" pitchFamily="18" charset="0"/>
                </a:rPr>
                <a:t>i−</a:t>
              </a:r>
              <a:r>
                <a:rPr lang="el-GR" sz="1100" i="0">
                  <a:latin typeface="Cambria Math" panose="02040503050406030204" pitchFamily="18" charset="0"/>
                </a:rPr>
                <a:t>μ)</a:t>
              </a:r>
              <a:r>
                <a:rPr lang="en-GB" sz="1100" i="0">
                  <a:latin typeface="Cambria Math" panose="02040503050406030204" pitchFamily="18" charset="0"/>
                </a:rPr>
                <a:t>〗^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endParaRPr lang="en-GB" sz="1100" i="0"/>
            </a:p>
          </xdr:txBody>
        </xdr:sp>
      </mc:Fallback>
    </mc:AlternateContent>
    <xdr:clientData/>
  </xdr:oneCellAnchor>
  <xdr:twoCellAnchor editAs="oneCell">
    <xdr:from>
      <xdr:col>15</xdr:col>
      <xdr:colOff>0</xdr:colOff>
      <xdr:row>45</xdr:row>
      <xdr:rowOff>0</xdr:rowOff>
    </xdr:from>
    <xdr:to>
      <xdr:col>17</xdr:col>
      <xdr:colOff>101731</xdr:colOff>
      <xdr:row>48</xdr:row>
      <xdr:rowOff>117406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9300" y="8750300"/>
          <a:ext cx="2975106" cy="688908"/>
        </a:xfrm>
        <a:prstGeom prst="rect">
          <a:avLst/>
        </a:prstGeom>
      </xdr:spPr>
    </xdr:pic>
    <xdr:clientData/>
  </xdr:twoCellAnchor>
  <xdr:twoCellAnchor>
    <xdr:from>
      <xdr:col>10</xdr:col>
      <xdr:colOff>31750</xdr:colOff>
      <xdr:row>25</xdr:row>
      <xdr:rowOff>111125</xdr:rowOff>
    </xdr:from>
    <xdr:to>
      <xdr:col>13</xdr:col>
      <xdr:colOff>1184275</xdr:colOff>
      <xdr:row>38</xdr:row>
      <xdr:rowOff>65617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9</xdr:col>
      <xdr:colOff>592667</xdr:colOff>
      <xdr:row>42</xdr:row>
      <xdr:rowOff>105833</xdr:rowOff>
    </xdr:from>
    <xdr:to>
      <xdr:col>13</xdr:col>
      <xdr:colOff>1184275</xdr:colOff>
      <xdr:row>54</xdr:row>
      <xdr:rowOff>144991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4</xdr:row>
      <xdr:rowOff>134156</xdr:rowOff>
    </xdr:from>
    <xdr:to>
      <xdr:col>4</xdr:col>
      <xdr:colOff>604559</xdr:colOff>
      <xdr:row>10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4" y="867581"/>
          <a:ext cx="2119035" cy="1075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44450</xdr:colOff>
      <xdr:row>4</xdr:row>
      <xdr:rowOff>85725</xdr:rowOff>
    </xdr:from>
    <xdr:to>
      <xdr:col>10</xdr:col>
      <xdr:colOff>396875</xdr:colOff>
      <xdr:row>10</xdr:row>
      <xdr:rowOff>114907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1650" y="819150"/>
          <a:ext cx="2181225" cy="1115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561975</xdr:colOff>
      <xdr:row>12</xdr:row>
      <xdr:rowOff>206375</xdr:rowOff>
    </xdr:from>
    <xdr:to>
      <xdr:col>10</xdr:col>
      <xdr:colOff>296332</xdr:colOff>
      <xdr:row>17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2759075"/>
          <a:ext cx="2172757" cy="11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495300</xdr:colOff>
      <xdr:row>12</xdr:row>
      <xdr:rowOff>548640</xdr:rowOff>
    </xdr:from>
    <xdr:to>
      <xdr:col>4</xdr:col>
      <xdr:colOff>419100</xdr:colOff>
      <xdr:row>21</xdr:row>
      <xdr:rowOff>175260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04900" y="3116580"/>
          <a:ext cx="1752600" cy="1463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22860</xdr:colOff>
      <xdr:row>15</xdr:row>
      <xdr:rowOff>144780</xdr:rowOff>
    </xdr:from>
    <xdr:to>
      <xdr:col>4</xdr:col>
      <xdr:colOff>114300</xdr:colOff>
      <xdr:row>18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51660" y="3634740"/>
          <a:ext cx="701040" cy="5562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502920</xdr:colOff>
      <xdr:row>14</xdr:row>
      <xdr:rowOff>160020</xdr:rowOff>
    </xdr:from>
    <xdr:to>
      <xdr:col>4</xdr:col>
      <xdr:colOff>144780</xdr:colOff>
      <xdr:row>19</xdr:row>
      <xdr:rowOff>91440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722120" y="3467100"/>
          <a:ext cx="861060" cy="84582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390525</xdr:colOff>
      <xdr:row>4</xdr:row>
      <xdr:rowOff>47624</xdr:rowOff>
    </xdr:from>
    <xdr:to>
      <xdr:col>17</xdr:col>
      <xdr:colOff>531984</xdr:colOff>
      <xdr:row>19</xdr:row>
      <xdr:rowOff>157162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2425" y="784224"/>
          <a:ext cx="4408659" cy="2890838"/>
        </a:xfrm>
        <a:prstGeom prst="rect">
          <a:avLst/>
        </a:prstGeom>
      </xdr:spPr>
    </xdr:pic>
    <xdr:clientData/>
  </xdr:twoCellAnchor>
  <xdr:twoCellAnchor>
    <xdr:from>
      <xdr:col>6</xdr:col>
      <xdr:colOff>112713</xdr:colOff>
      <xdr:row>0</xdr:row>
      <xdr:rowOff>107950</xdr:rowOff>
    </xdr:from>
    <xdr:to>
      <xdr:col>9</xdr:col>
      <xdr:colOff>484189</xdr:colOff>
      <xdr:row>5</xdr:row>
      <xdr:rowOff>82550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613151" y="107950"/>
          <a:ext cx="2586038" cy="887413"/>
        </a:xfrm>
        <a:prstGeom prst="roundRect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2">
            <a:hueOff val="0"/>
            <a:satOff val="0"/>
            <a:lumOff val="0"/>
            <a:alphaOff val="0"/>
          </a:schemeClr>
        </a:fillRef>
        <a:effectRef idx="0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n-GB" sz="1400" b="1"/>
            <a:t>Given</a:t>
          </a:r>
          <a:r>
            <a:rPr lang="en-GB" sz="1400" b="1" baseline="0"/>
            <a:t> the below information, would you choose to invest in Stock A or Stock B?</a:t>
          </a:r>
          <a:endParaRPr lang="en-GB" sz="1400" b="1"/>
        </a:p>
      </xdr:txBody>
    </xdr:sp>
    <xdr:clientData/>
  </xdr:twoCellAnchor>
  <xdr:twoCellAnchor>
    <xdr:from>
      <xdr:col>22</xdr:col>
      <xdr:colOff>139700</xdr:colOff>
      <xdr:row>2</xdr:row>
      <xdr:rowOff>69850</xdr:rowOff>
    </xdr:from>
    <xdr:to>
      <xdr:col>30</xdr:col>
      <xdr:colOff>495300</xdr:colOff>
      <xdr:row>20</xdr:row>
      <xdr:rowOff>177800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241299</xdr:colOff>
      <xdr:row>6</xdr:row>
      <xdr:rowOff>54392</xdr:rowOff>
    </xdr:from>
    <xdr:to>
      <xdr:col>15</xdr:col>
      <xdr:colOff>601838</xdr:colOff>
      <xdr:row>18</xdr:row>
      <xdr:rowOff>369358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299" y="1303225"/>
          <a:ext cx="9790289" cy="28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603250</xdr:colOff>
      <xdr:row>2</xdr:row>
      <xdr:rowOff>116417</xdr:rowOff>
    </xdr:from>
    <xdr:to>
      <xdr:col>9</xdr:col>
      <xdr:colOff>608859</xdr:colOff>
      <xdr:row>4</xdr:row>
      <xdr:rowOff>161397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pSpPr/>
      </xdr:nvGrpSpPr>
      <xdr:grpSpPr>
        <a:xfrm>
          <a:off x="3664857" y="606274"/>
          <a:ext cx="2686216" cy="425980"/>
          <a:chOff x="195738" y="877567"/>
          <a:chExt cx="2740342" cy="413280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/>
        </xdr:nvSpPr>
        <xdr:spPr>
          <a:xfrm>
            <a:off x="195738" y="877567"/>
            <a:ext cx="2740342" cy="41328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2">
              <a:hueOff val="0"/>
              <a:satOff val="0"/>
              <a:lumOff val="0"/>
              <a:alphaOff val="0"/>
            </a:schemeClr>
          </a:fillRef>
          <a:effectRef idx="0">
            <a:schemeClr val="accent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6" name="Rectangle: Rounded Corners 4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 txBox="1"/>
        </xdr:nvSpPr>
        <xdr:spPr>
          <a:xfrm>
            <a:off x="215913" y="897742"/>
            <a:ext cx="2699992" cy="37293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03578" tIns="0" rIns="103578" bIns="0" numCol="1" spcCol="1270" anchor="ctr" anchorCtr="0">
            <a:noAutofit/>
          </a:bodyPr>
          <a:lstStyle/>
          <a:p>
            <a:pPr marL="0" lvl="0" indent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GB" sz="1400" b="1" kern="1200"/>
              <a:t>Which 'side'</a:t>
            </a:r>
            <a:r>
              <a:rPr lang="en-GB" sz="1400" b="1" kern="1200" baseline="0"/>
              <a:t> has longer tails</a:t>
            </a:r>
            <a:r>
              <a:rPr lang="en-GB" sz="1400" b="1" kern="1200"/>
              <a:t>?</a:t>
            </a:r>
          </a:p>
        </xdr:txBody>
      </xdr:sp>
    </xdr:grpSp>
    <xdr:clientData/>
  </xdr:twoCellAnchor>
  <xdr:twoCellAnchor>
    <xdr:from>
      <xdr:col>5</xdr:col>
      <xdr:colOff>70555</xdr:colOff>
      <xdr:row>26</xdr:row>
      <xdr:rowOff>112890</xdr:rowOff>
    </xdr:from>
    <xdr:to>
      <xdr:col>9</xdr:col>
      <xdr:colOff>91182</xdr:colOff>
      <xdr:row>30</xdr:row>
      <xdr:rowOff>85395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pSpPr/>
      </xdr:nvGrpSpPr>
      <xdr:grpSpPr>
        <a:xfrm>
          <a:off x="3132162" y="6181676"/>
          <a:ext cx="2701234" cy="734505"/>
          <a:chOff x="195738" y="877567"/>
          <a:chExt cx="2748235" cy="423215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/>
        </xdr:nvSpPr>
        <xdr:spPr>
          <a:xfrm>
            <a:off x="195738" y="877567"/>
            <a:ext cx="2740342" cy="413280"/>
          </a:xfrm>
          <a:prstGeom prst="roundRect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2">
              <a:hueOff val="0"/>
              <a:satOff val="0"/>
              <a:lumOff val="0"/>
              <a:alphaOff val="0"/>
            </a:schemeClr>
          </a:fillRef>
          <a:effectRef idx="0">
            <a:schemeClr val="accent2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" name="Rectangle: Rounded Corners 4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 txBox="1"/>
        </xdr:nvSpPr>
        <xdr:spPr>
          <a:xfrm>
            <a:off x="243981" y="927852"/>
            <a:ext cx="2699992" cy="37293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103578" tIns="0" rIns="103578" bIns="0" numCol="1" spcCol="1270" anchor="ctr" anchorCtr="0">
            <a:noAutofit/>
          </a:bodyPr>
          <a:lstStyle/>
          <a:p>
            <a:pPr marL="0" lvl="0" indent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GB" sz="1400" b="1" kern="1200"/>
              <a:t>Which distribution</a:t>
            </a:r>
            <a:r>
              <a:rPr lang="en-GB" sz="1400" b="1" kern="1200" baseline="0"/>
              <a:t> has the highest amount of observations lying in the tails</a:t>
            </a:r>
            <a:r>
              <a:rPr lang="en-GB" sz="1400" b="1" kern="1200"/>
              <a:t>?</a:t>
            </a:r>
          </a:p>
        </xdr:txBody>
      </xdr:sp>
    </xdr:grpSp>
    <xdr:clientData/>
  </xdr:twoCellAnchor>
  <xdr:twoCellAnchor editAs="oneCell">
    <xdr:from>
      <xdr:col>2</xdr:col>
      <xdr:colOff>10583</xdr:colOff>
      <xdr:row>31</xdr:row>
      <xdr:rowOff>70027</xdr:rowOff>
    </xdr:from>
    <xdr:to>
      <xdr:col>12</xdr:col>
      <xdr:colOff>430037</xdr:colOff>
      <xdr:row>53</xdr:row>
      <xdr:rowOff>30719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" y="6356527"/>
          <a:ext cx="6850945" cy="3915685"/>
        </a:xfrm>
        <a:prstGeom prst="rect">
          <a:avLst/>
        </a:prstGeom>
      </xdr:spPr>
    </xdr:pic>
    <xdr:clientData/>
  </xdr:twoCellAnchor>
  <xdr:twoCellAnchor editAs="oneCell">
    <xdr:from>
      <xdr:col>2</xdr:col>
      <xdr:colOff>224518</xdr:colOff>
      <xdr:row>53</xdr:row>
      <xdr:rowOff>92057</xdr:rowOff>
    </xdr:from>
    <xdr:to>
      <xdr:col>12</xdr:col>
      <xdr:colOff>542874</xdr:colOff>
      <xdr:row>62</xdr:row>
      <xdr:rowOff>97135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1018" y="10839432"/>
          <a:ext cx="6671531" cy="1719578"/>
        </a:xfrm>
        <a:prstGeom prst="rect">
          <a:avLst/>
        </a:prstGeom>
      </xdr:spPr>
    </xdr:pic>
    <xdr:clientData/>
  </xdr:twoCellAnchor>
  <xdr:twoCellAnchor>
    <xdr:from>
      <xdr:col>16</xdr:col>
      <xdr:colOff>345722</xdr:colOff>
      <xdr:row>27</xdr:row>
      <xdr:rowOff>82903</xdr:rowOff>
    </xdr:from>
    <xdr:to>
      <xdr:col>26</xdr:col>
      <xdr:colOff>70557</xdr:colOff>
      <xdr:row>52</xdr:row>
      <xdr:rowOff>26457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twoCellAnchor>
    <xdr:from>
      <xdr:col>16</xdr:col>
      <xdr:colOff>481541</xdr:colOff>
      <xdr:row>1</xdr:row>
      <xdr:rowOff>111125</xdr:rowOff>
    </xdr:from>
    <xdr:to>
      <xdr:col>26</xdr:col>
      <xdr:colOff>206376</xdr:colOff>
      <xdr:row>23</xdr:row>
      <xdr:rowOff>113945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" r:lo="rId10" r:qs="rId11" r:cs="rId12"/>
        </a:graphicData>
      </a:graphic>
    </xdr:graphicFrame>
    <xdr:clientData/>
  </xdr:twoCellAnchor>
  <xdr:twoCellAnchor editAs="oneCell">
    <xdr:from>
      <xdr:col>28</xdr:col>
      <xdr:colOff>10583</xdr:colOff>
      <xdr:row>30</xdr:row>
      <xdr:rowOff>27516</xdr:rowOff>
    </xdr:from>
    <xdr:to>
      <xdr:col>36</xdr:col>
      <xdr:colOff>198525</xdr:colOff>
      <xdr:row>41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4250" y="6144683"/>
          <a:ext cx="5101783" cy="1972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464609</xdr:colOff>
      <xdr:row>8</xdr:row>
      <xdr:rowOff>113241</xdr:rowOff>
    </xdr:from>
    <xdr:to>
      <xdr:col>33</xdr:col>
      <xdr:colOff>105834</xdr:colOff>
      <xdr:row>17</xdr:row>
      <xdr:rowOff>7619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4442" y="1668991"/>
          <a:ext cx="3321050" cy="1510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360217</xdr:colOff>
      <xdr:row>3</xdr:row>
      <xdr:rowOff>95250</xdr:rowOff>
    </xdr:from>
    <xdr:to>
      <xdr:col>17</xdr:col>
      <xdr:colOff>510335</xdr:colOff>
      <xdr:row>19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626" y="649432"/>
          <a:ext cx="4433482" cy="2915227"/>
        </a:xfrm>
        <a:prstGeom prst="rect">
          <a:avLst/>
        </a:prstGeom>
      </xdr:spPr>
    </xdr:pic>
    <xdr:clientData/>
  </xdr:twoCellAnchor>
  <xdr:twoCellAnchor>
    <xdr:from>
      <xdr:col>6</xdr:col>
      <xdr:colOff>361951</xdr:colOff>
      <xdr:row>1</xdr:row>
      <xdr:rowOff>38100</xdr:rowOff>
    </xdr:from>
    <xdr:to>
      <xdr:col>10</xdr:col>
      <xdr:colOff>120651</xdr:colOff>
      <xdr:row>6</xdr:row>
      <xdr:rowOff>12700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3854451" y="228600"/>
          <a:ext cx="2578100" cy="927100"/>
        </a:xfrm>
        <a:prstGeom prst="roundRect">
          <a:avLst/>
        </a:prstGeom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hemeClr val="accent2">
            <a:hueOff val="0"/>
            <a:satOff val="0"/>
            <a:lumOff val="0"/>
            <a:alphaOff val="0"/>
          </a:schemeClr>
        </a:fillRef>
        <a:effectRef idx="0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n-GB" sz="1400" b="1"/>
            <a:t>Given</a:t>
          </a:r>
          <a:r>
            <a:rPr lang="en-GB" sz="1400" b="1" baseline="0"/>
            <a:t> the below information, would you choose to invest in Stock A or Stock B?</a:t>
          </a:r>
          <a:endParaRPr lang="en-GB" sz="1400" b="1"/>
        </a:p>
      </xdr:txBody>
    </xdr:sp>
    <xdr:clientData/>
  </xdr:twoCellAnchor>
  <xdr:twoCellAnchor>
    <xdr:from>
      <xdr:col>18</xdr:col>
      <xdr:colOff>596900</xdr:colOff>
      <xdr:row>3</xdr:row>
      <xdr:rowOff>95250</xdr:rowOff>
    </xdr:from>
    <xdr:to>
      <xdr:col>28</xdr:col>
      <xdr:colOff>182942</xdr:colOff>
      <xdr:row>27</xdr:row>
      <xdr:rowOff>129518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287675</xdr:colOff>
      <xdr:row>56</xdr:row>
      <xdr:rowOff>167120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DDDEC0-69DE-4299-B049-A8A697C3ED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8039100"/>
              <a:ext cx="4516775" cy="283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6350</xdr:colOff>
      <xdr:row>56</xdr:row>
      <xdr:rowOff>173470</xdr:rowOff>
    </xdr:from>
    <xdr:to>
      <xdr:col>17</xdr:col>
      <xdr:colOff>294025</xdr:colOff>
      <xdr:row>71</xdr:row>
      <xdr:rowOff>151678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2BC8E1-8B53-481D-AA69-AFF1DBBC9A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8100" y="10879570"/>
              <a:ext cx="4516775" cy="28357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71</xdr:row>
      <xdr:rowOff>170728</xdr:rowOff>
    </xdr:from>
    <xdr:to>
      <xdr:col>17</xdr:col>
      <xdr:colOff>287675</xdr:colOff>
      <xdr:row>86</xdr:row>
      <xdr:rowOff>156633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8D49B9-36FB-4E88-B56E-B374DF1D2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0" y="13734328"/>
              <a:ext cx="4516775" cy="2843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A22" zoomScaleNormal="100" workbookViewId="0">
      <selection activeCell="D9" sqref="D9"/>
    </sheetView>
  </sheetViews>
  <sheetFormatPr defaultRowHeight="15"/>
  <cols>
    <col min="1" max="1" width="120.5703125" customWidth="1"/>
  </cols>
  <sheetData>
    <row r="1" spans="1:16" ht="31.5">
      <c r="A1" s="142" t="s">
        <v>16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2" spans="1:16" ht="21">
      <c r="A2" s="183">
        <v>45027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</row>
    <row r="3" spans="1:16" ht="21">
      <c r="A3" s="143" t="s">
        <v>132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ht="26.25">
      <c r="A4" s="39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</row>
    <row r="5" spans="1:16" ht="21">
      <c r="A5" s="127" t="s">
        <v>15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>
      <c r="A6" s="25" t="s">
        <v>87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>
      <c r="A7" s="26" t="s">
        <v>64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>
      <c r="A8" s="26" t="s">
        <v>65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>
      <c r="A9" s="26" t="s">
        <v>66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>
      <c r="A10" s="25" t="s">
        <v>60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>
      <c r="A11" s="25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ht="18.75">
      <c r="A12" s="128" t="s">
        <v>17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</row>
    <row r="13" spans="1:16">
      <c r="A13" s="25" t="s">
        <v>88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</row>
    <row r="14" spans="1:16">
      <c r="A14" s="26" t="s">
        <v>67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</row>
    <row r="15" spans="1:16">
      <c r="A15" s="27" t="s">
        <v>18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</row>
    <row r="16" spans="1:16">
      <c r="A16" s="27" t="s">
        <v>19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</row>
    <row r="17" spans="1:17">
      <c r="A17" s="28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</row>
    <row r="18" spans="1:17">
      <c r="A18" s="26" t="s">
        <v>27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</row>
    <row r="19" spans="1:17">
      <c r="A19" s="27" t="s">
        <v>20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</row>
    <row r="20" spans="1:17">
      <c r="A20" s="27" t="s">
        <v>21</v>
      </c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</row>
    <row r="21" spans="1:17">
      <c r="A21" s="27" t="s">
        <v>22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</row>
    <row r="22" spans="1:17">
      <c r="A22" s="27" t="s">
        <v>23</v>
      </c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</row>
    <row r="23" spans="1:17">
      <c r="A23" s="28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</row>
    <row r="24" spans="1:17">
      <c r="A24" s="26" t="s">
        <v>68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</row>
    <row r="25" spans="1:17">
      <c r="A25" s="27" t="s">
        <v>69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</row>
    <row r="26" spans="1:17">
      <c r="A26" s="28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</row>
    <row r="27" spans="1:17">
      <c r="A27" s="26" t="s">
        <v>82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</row>
    <row r="28" spans="1:17">
      <c r="A28" s="27" t="s">
        <v>70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</row>
    <row r="29" spans="1:17">
      <c r="A29" s="27" t="s">
        <v>71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</row>
    <row r="30" spans="1:17">
      <c r="A30" s="27" t="s">
        <v>72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</row>
    <row r="31" spans="1:17">
      <c r="A31" s="120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</row>
    <row r="32" spans="1:17">
      <c r="A32" s="120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</row>
    <row r="33" spans="1:17" ht="18.75">
      <c r="A33" s="128" t="s">
        <v>61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</row>
    <row r="34" spans="1:17">
      <c r="A34" s="25" t="s">
        <v>62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</row>
    <row r="35" spans="1:17">
      <c r="A35" s="26" t="s">
        <v>73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</row>
    <row r="36" spans="1:17">
      <c r="A36" s="26" t="s">
        <v>84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</row>
    <row r="37" spans="1:17">
      <c r="A37" s="26" t="s">
        <v>83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</row>
    <row r="38" spans="1:17">
      <c r="A38" s="120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</row>
    <row r="39" spans="1:17" ht="18.75">
      <c r="A39" s="128" t="s">
        <v>63</v>
      </c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</row>
    <row r="40" spans="1:17">
      <c r="A40" s="26" t="s">
        <v>89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</row>
    <row r="41" spans="1:17">
      <c r="A41" s="2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9:R40"/>
  <sheetViews>
    <sheetView topLeftCell="A34" zoomScale="80" zoomScaleNormal="80" workbookViewId="0">
      <selection activeCell="R35" sqref="R35"/>
    </sheetView>
  </sheetViews>
  <sheetFormatPr defaultRowHeight="15"/>
  <cols>
    <col min="5" max="5" width="6.42578125" customWidth="1"/>
    <col min="7" max="7" width="14.140625" customWidth="1"/>
    <col min="9" max="9" width="9.85546875" customWidth="1"/>
    <col min="10" max="10" width="10.42578125" customWidth="1"/>
    <col min="13" max="13" width="8.5703125" customWidth="1"/>
    <col min="19" max="19" width="10.42578125" bestFit="1" customWidth="1"/>
  </cols>
  <sheetData>
    <row r="9" spans="4:10" ht="15.75" thickBot="1"/>
    <row r="10" spans="4:10" ht="15.75" thickBot="1">
      <c r="G10" s="17"/>
      <c r="H10" s="5"/>
      <c r="I10" s="108" t="s">
        <v>9</v>
      </c>
      <c r="J10" s="109" t="s">
        <v>10</v>
      </c>
    </row>
    <row r="11" spans="4:10">
      <c r="G11" s="21" t="s">
        <v>2</v>
      </c>
      <c r="H11" s="22"/>
      <c r="I11" s="112">
        <v>3.8046936999999999E-3</v>
      </c>
      <c r="J11" s="116">
        <v>3.8046936999999999E-3</v>
      </c>
    </row>
    <row r="12" spans="4:10" ht="15.75" thickBot="1">
      <c r="G12" s="23" t="s">
        <v>3</v>
      </c>
      <c r="H12" s="8"/>
      <c r="I12" s="113">
        <v>1.5717144875826934E-2</v>
      </c>
      <c r="J12" s="117">
        <v>1.5717144875826934E-2</v>
      </c>
    </row>
    <row r="13" spans="4:10">
      <c r="G13" s="21" t="s">
        <v>7</v>
      </c>
      <c r="H13" s="22"/>
      <c r="I13" s="114">
        <v>-0.29098362818360035</v>
      </c>
      <c r="J13" s="118">
        <v>0.11700814900162068</v>
      </c>
    </row>
    <row r="14" spans="4:10" ht="15.75" thickBot="1">
      <c r="G14" s="23" t="s">
        <v>8</v>
      </c>
      <c r="H14" s="8"/>
      <c r="I14" s="115">
        <v>3.8929679624761482</v>
      </c>
      <c r="J14" s="119">
        <v>2.3408633367570144</v>
      </c>
    </row>
    <row r="16" spans="4:10">
      <c r="D16" s="4"/>
      <c r="E16" s="4"/>
    </row>
    <row r="27" spans="6:15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6:15">
      <c r="F28" s="1"/>
      <c r="G28" s="1"/>
      <c r="H28" s="1"/>
      <c r="I28" s="1"/>
      <c r="J28" s="1"/>
      <c r="K28" s="1"/>
      <c r="L28" s="1"/>
      <c r="M28" s="1"/>
      <c r="N28" s="1"/>
      <c r="O28" s="1"/>
    </row>
    <row r="35" spans="10:18">
      <c r="K35" s="20"/>
      <c r="L35" s="20"/>
      <c r="M35" s="20"/>
      <c r="N35" s="20"/>
      <c r="O35" s="20"/>
      <c r="P35" s="20"/>
    </row>
    <row r="36" spans="10:18">
      <c r="K36" s="19" t="s">
        <v>111</v>
      </c>
      <c r="L36" s="16" t="s">
        <v>112</v>
      </c>
      <c r="M36" s="173" t="s">
        <v>113</v>
      </c>
    </row>
    <row r="37" spans="10:18">
      <c r="J37" t="s">
        <v>7</v>
      </c>
      <c r="K37">
        <f>SKEW('Distribution of data'!D70:D319)</f>
        <v>0.12176743747738493</v>
      </c>
      <c r="L37">
        <f>SKEW('Distribution of data'!E70:E319)</f>
        <v>-0.1515153082848528</v>
      </c>
      <c r="M37">
        <f>SKEW('Distribution of data'!F70:F319)</f>
        <v>-0.47983777629408469</v>
      </c>
      <c r="Q37" s="20"/>
      <c r="R37" s="20"/>
    </row>
    <row r="38" spans="10:18">
      <c r="J38" t="s">
        <v>8</v>
      </c>
      <c r="K38">
        <f>KURT('Distribution of data'!D70:D319)</f>
        <v>1.1844372831753556</v>
      </c>
      <c r="L38">
        <f>KURT('Distribution of data'!E70:E319)</f>
        <v>0.18426914049914833</v>
      </c>
      <c r="M38">
        <f>KURT('Distribution of data'!F70:F319)</f>
        <v>7.2379311912842859</v>
      </c>
      <c r="Q38" s="20"/>
      <c r="R38" s="20"/>
    </row>
    <row r="39" spans="10:18">
      <c r="Q39" s="20"/>
      <c r="R39" s="20"/>
    </row>
    <row r="40" spans="10:18">
      <c r="Q40" s="20"/>
      <c r="R40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48"/>
  <sheetViews>
    <sheetView topLeftCell="C32" zoomScale="80" zoomScaleNormal="80" workbookViewId="0">
      <selection activeCell="L52" sqref="L52"/>
    </sheetView>
  </sheetViews>
  <sheetFormatPr defaultRowHeight="15"/>
  <cols>
    <col min="10" max="10" width="12.42578125" customWidth="1"/>
    <col min="11" max="11" width="15.5703125" customWidth="1"/>
    <col min="12" max="12" width="19.140625" customWidth="1"/>
    <col min="13" max="13" width="14.42578125" customWidth="1"/>
    <col min="14" max="14" width="14" customWidth="1"/>
    <col min="15" max="15" width="18.85546875" customWidth="1"/>
    <col min="16" max="16" width="13.5703125" customWidth="1"/>
    <col min="19" max="19" width="18.85546875" customWidth="1"/>
    <col min="20" max="20" width="21.140625" customWidth="1"/>
  </cols>
  <sheetData>
    <row r="2" spans="3:16" ht="23.25">
      <c r="C2" s="40" t="s">
        <v>74</v>
      </c>
      <c r="D2" s="40"/>
      <c r="E2" s="40"/>
      <c r="F2" s="33"/>
      <c r="G2" s="33"/>
    </row>
    <row r="5" spans="3:16" ht="15.75" thickBot="1">
      <c r="C5" s="89"/>
      <c r="D5" s="89"/>
      <c r="E5" s="89"/>
      <c r="F5" s="89"/>
      <c r="G5" s="89"/>
      <c r="H5" s="89"/>
      <c r="I5" s="89"/>
      <c r="L5" t="s">
        <v>39</v>
      </c>
    </row>
    <row r="6" spans="3:16" ht="19.5" thickBot="1">
      <c r="C6" s="88" t="s">
        <v>75</v>
      </c>
      <c r="D6" s="88"/>
      <c r="E6" s="88"/>
      <c r="F6" s="88"/>
      <c r="G6" s="88"/>
      <c r="H6" s="89"/>
      <c r="I6" s="89"/>
      <c r="L6" s="94" t="s">
        <v>37</v>
      </c>
      <c r="M6" s="136" t="s">
        <v>38</v>
      </c>
      <c r="N6" s="95" t="s">
        <v>77</v>
      </c>
    </row>
    <row r="7" spans="3:16" ht="18.75">
      <c r="C7" s="88" t="s">
        <v>76</v>
      </c>
      <c r="D7" s="88"/>
      <c r="E7" s="88"/>
      <c r="F7" s="88"/>
      <c r="G7" s="88"/>
      <c r="H7" s="89"/>
      <c r="I7" s="89"/>
      <c r="L7" s="134" t="s">
        <v>11</v>
      </c>
      <c r="M7" s="93">
        <v>0.01</v>
      </c>
      <c r="N7" s="135">
        <v>-4.4999999999999997E-3</v>
      </c>
      <c r="O7" s="132">
        <f>2*M7</f>
        <v>0.02</v>
      </c>
      <c r="P7" s="132">
        <f>2*N7</f>
        <v>-8.9999999999999993E-3</v>
      </c>
    </row>
    <row r="8" spans="3:16">
      <c r="L8" s="32" t="s">
        <v>29</v>
      </c>
      <c r="M8" s="42">
        <v>0.02</v>
      </c>
      <c r="N8" s="126">
        <v>-9.1000000000000004E-3</v>
      </c>
      <c r="O8" s="132">
        <f t="shared" ref="O8:P18" si="0">2*M8</f>
        <v>0.04</v>
      </c>
      <c r="P8" s="132">
        <f t="shared" si="0"/>
        <v>-1.8200000000000001E-2</v>
      </c>
    </row>
    <row r="9" spans="3:16">
      <c r="L9" s="32" t="s">
        <v>30</v>
      </c>
      <c r="M9" s="42">
        <v>-0.01</v>
      </c>
      <c r="N9" s="126">
        <v>5.0000000000000001E-3</v>
      </c>
      <c r="O9" s="132">
        <f t="shared" si="0"/>
        <v>-0.02</v>
      </c>
      <c r="P9" s="132">
        <f t="shared" si="0"/>
        <v>0.01</v>
      </c>
    </row>
    <row r="10" spans="3:16">
      <c r="L10" s="32" t="s">
        <v>31</v>
      </c>
      <c r="M10" s="42">
        <v>0.03</v>
      </c>
      <c r="N10" s="126">
        <v>-1.4999999999999999E-2</v>
      </c>
      <c r="O10" s="132">
        <f t="shared" si="0"/>
        <v>0.06</v>
      </c>
      <c r="P10" s="132">
        <f t="shared" si="0"/>
        <v>-0.03</v>
      </c>
    </row>
    <row r="11" spans="3:16">
      <c r="L11" s="32" t="s">
        <v>32</v>
      </c>
      <c r="M11" s="42">
        <v>0.02</v>
      </c>
      <c r="N11" s="126">
        <v>-0.01</v>
      </c>
      <c r="O11" s="132">
        <f t="shared" si="0"/>
        <v>0.04</v>
      </c>
      <c r="P11" s="132">
        <f t="shared" si="0"/>
        <v>-0.02</v>
      </c>
    </row>
    <row r="12" spans="3:16">
      <c r="L12" s="32" t="s">
        <v>33</v>
      </c>
      <c r="M12" s="42">
        <v>-0.02</v>
      </c>
      <c r="N12" s="126">
        <v>0.01</v>
      </c>
      <c r="O12" s="132">
        <f t="shared" si="0"/>
        <v>-0.04</v>
      </c>
      <c r="P12" s="132">
        <f t="shared" si="0"/>
        <v>0.02</v>
      </c>
    </row>
    <row r="13" spans="3:16">
      <c r="L13" s="32" t="s">
        <v>34</v>
      </c>
      <c r="M13" s="42">
        <v>-0.01</v>
      </c>
      <c r="N13" s="126">
        <v>1.5E-3</v>
      </c>
      <c r="O13" s="132">
        <f t="shared" si="0"/>
        <v>-0.02</v>
      </c>
      <c r="P13" s="132">
        <f t="shared" si="0"/>
        <v>3.0000000000000001E-3</v>
      </c>
    </row>
    <row r="14" spans="3:16">
      <c r="L14" s="32" t="s">
        <v>35</v>
      </c>
      <c r="M14" s="42">
        <v>0.03</v>
      </c>
      <c r="N14" s="126">
        <v>-1.4999999999999999E-2</v>
      </c>
      <c r="O14" s="132">
        <f t="shared" si="0"/>
        <v>0.06</v>
      </c>
      <c r="P14" s="132">
        <f t="shared" si="0"/>
        <v>-0.03</v>
      </c>
    </row>
    <row r="15" spans="3:16">
      <c r="L15" s="32" t="s">
        <v>36</v>
      </c>
      <c r="M15" s="42">
        <v>-0.02</v>
      </c>
      <c r="N15" s="126">
        <v>0.01</v>
      </c>
      <c r="O15" s="132">
        <f t="shared" si="0"/>
        <v>-0.04</v>
      </c>
      <c r="P15" s="132">
        <f t="shared" si="0"/>
        <v>0.02</v>
      </c>
    </row>
    <row r="16" spans="3:16">
      <c r="L16" s="32" t="s">
        <v>14</v>
      </c>
      <c r="M16" s="42">
        <v>0.01</v>
      </c>
      <c r="N16" s="126">
        <v>-5.0000000000000001E-3</v>
      </c>
      <c r="O16" s="132">
        <f t="shared" si="0"/>
        <v>0.02</v>
      </c>
      <c r="P16" s="132">
        <f t="shared" si="0"/>
        <v>-0.01</v>
      </c>
    </row>
    <row r="17" spans="12:16">
      <c r="L17" s="32" t="s">
        <v>13</v>
      </c>
      <c r="M17" s="42">
        <v>0.02</v>
      </c>
      <c r="N17" s="126">
        <v>-0.01</v>
      </c>
      <c r="O17" s="132">
        <f t="shared" si="0"/>
        <v>0.04</v>
      </c>
      <c r="P17" s="132">
        <f t="shared" si="0"/>
        <v>-0.02</v>
      </c>
    </row>
    <row r="18" spans="12:16">
      <c r="L18" s="32" t="s">
        <v>12</v>
      </c>
      <c r="M18" s="42">
        <v>0.01</v>
      </c>
      <c r="N18" s="126">
        <v>-5.0000000000000001E-3</v>
      </c>
      <c r="O18" s="132">
        <f t="shared" si="0"/>
        <v>0.02</v>
      </c>
      <c r="P18" s="132">
        <f t="shared" si="0"/>
        <v>-0.01</v>
      </c>
    </row>
    <row r="24" spans="12:16" ht="15.75" thickBot="1"/>
    <row r="25" spans="12:16" ht="15.75" thickBot="1">
      <c r="L25" s="139">
        <f>_xlfn.COVARIANCE.S(M7:M18,N7:N18)</f>
        <v>-1.5806818181818185E-4</v>
      </c>
      <c r="P25">
        <f>_xlfn.COVARIANCE.S(O7:O18,P7:P18)</f>
        <v>-6.3227272727272741E-4</v>
      </c>
    </row>
    <row r="29" spans="12:16">
      <c r="L29" t="s">
        <v>125</v>
      </c>
    </row>
    <row r="34" spans="3:16" ht="15.75" thickBot="1"/>
    <row r="35" spans="3:16" ht="15.75" thickBot="1">
      <c r="L35" s="139">
        <f>CORREL(M7:M18,N7:N18)</f>
        <v>-0.99321003681003595</v>
      </c>
      <c r="P35">
        <f>CORREL(O7:O18,P7:P18)</f>
        <v>-0.99321003681003595</v>
      </c>
    </row>
    <row r="36" spans="3:16">
      <c r="H36" t="s">
        <v>81</v>
      </c>
    </row>
    <row r="42" spans="3:16">
      <c r="C42" t="s">
        <v>78</v>
      </c>
    </row>
    <row r="46" spans="3:16">
      <c r="K46" t="s">
        <v>126</v>
      </c>
      <c r="L46" t="s">
        <v>127</v>
      </c>
      <c r="M46" t="s">
        <v>128</v>
      </c>
    </row>
    <row r="47" spans="3:16">
      <c r="J47" t="s">
        <v>129</v>
      </c>
      <c r="K47" s="168">
        <f>_xlfn.COVARIANCE.S('Distribution of data'!D70:D319,'Distribution of data'!E70:E319)</f>
        <v>5.7322891566265037E-4</v>
      </c>
      <c r="L47" s="168">
        <f>_xlfn.COVARIANCE.S('Distribution of data'!D70:D319,'Distribution of data'!F70:F319)</f>
        <v>5.5606425702811187E-5</v>
      </c>
      <c r="M47" s="168">
        <f>_xlfn.COVARIANCE.S('Distribution of data'!E70:E319,'Distribution of data'!F70:F319)</f>
        <v>1.367212851405622E-4</v>
      </c>
    </row>
    <row r="48" spans="3:16">
      <c r="J48" t="s">
        <v>130</v>
      </c>
      <c r="K48" s="168">
        <f>CORREL('Distribution of data'!D70:D319,'Distribution of data'!E70:E319)</f>
        <v>0.60478041692712703</v>
      </c>
      <c r="L48" s="168">
        <f>CORREL('Distribution of data'!D70:D319,'Distribution of data'!F70:F319)</f>
        <v>6.0819147069890167E-2</v>
      </c>
      <c r="M48" s="168">
        <f>CORREL('Distribution of data'!E70:E319,'Distribution of data'!F70:F319)</f>
        <v>7.9511670845038157E-2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2:P92"/>
  <sheetViews>
    <sheetView tabSelected="1" topLeftCell="A4" zoomScale="80" zoomScaleNormal="80" workbookViewId="0">
      <selection activeCell="P31" sqref="P31"/>
    </sheetView>
  </sheetViews>
  <sheetFormatPr defaultRowHeight="15"/>
  <cols>
    <col min="14" max="14" width="22.5703125" customWidth="1"/>
    <col min="15" max="15" width="38.5703125" customWidth="1"/>
    <col min="16" max="16" width="26.42578125" customWidth="1"/>
    <col min="19" max="19" width="24.5703125" customWidth="1"/>
    <col min="20" max="20" width="28.85546875" customWidth="1"/>
  </cols>
  <sheetData>
    <row r="2" spans="3:16">
      <c r="C2" s="209" t="s">
        <v>0</v>
      </c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</row>
    <row r="3" spans="3:16"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</row>
    <row r="4" spans="3:16"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</row>
    <row r="12" spans="3:16">
      <c r="O12" s="162" t="s">
        <v>109</v>
      </c>
      <c r="P12" s="163" t="s">
        <v>110</v>
      </c>
    </row>
    <row r="13" spans="3:16">
      <c r="O13" s="164">
        <v>1</v>
      </c>
      <c r="P13" s="126">
        <v>0.68</v>
      </c>
    </row>
    <row r="14" spans="3:16">
      <c r="O14" s="165">
        <v>2</v>
      </c>
      <c r="P14" s="126">
        <v>0.95</v>
      </c>
    </row>
    <row r="15" spans="3:16">
      <c r="O15" s="166">
        <v>3</v>
      </c>
      <c r="P15" s="126">
        <v>0.997</v>
      </c>
    </row>
    <row r="37" spans="15:15">
      <c r="O37" s="151"/>
    </row>
    <row r="38" spans="15:15">
      <c r="O38" s="151"/>
    </row>
    <row r="39" spans="15:15">
      <c r="O39" s="133"/>
    </row>
    <row r="41" spans="15:15">
      <c r="O41" s="151"/>
    </row>
    <row r="42" spans="15:15">
      <c r="O42" s="151"/>
    </row>
    <row r="43" spans="15:15">
      <c r="O43" s="133"/>
    </row>
    <row r="51" spans="15:16" ht="16.5">
      <c r="O51" t="s">
        <v>108</v>
      </c>
    </row>
    <row r="55" spans="15:16">
      <c r="O55" s="162" t="s">
        <v>102</v>
      </c>
      <c r="P55" s="163" t="s">
        <v>103</v>
      </c>
    </row>
    <row r="56" spans="15:16">
      <c r="O56" s="164" t="s">
        <v>104</v>
      </c>
      <c r="P56" s="126">
        <f>_xlfn.NORM.DIST(-1.96,0,1,TRUE)</f>
        <v>2.4997895148220432E-2</v>
      </c>
    </row>
    <row r="57" spans="15:16">
      <c r="O57" s="165" t="s">
        <v>105</v>
      </c>
      <c r="P57" s="126">
        <f>_xlfn.NORM.DIST(0,0,1,TRUE)-P56</f>
        <v>0.47500210485177957</v>
      </c>
    </row>
    <row r="58" spans="15:16">
      <c r="O58" s="166" t="s">
        <v>106</v>
      </c>
      <c r="P58" s="126">
        <v>0.47499999999999998</v>
      </c>
    </row>
    <row r="59" spans="15:16">
      <c r="O59" s="166" t="s">
        <v>107</v>
      </c>
      <c r="P59" s="126">
        <v>2.5000000000000001E-2</v>
      </c>
    </row>
    <row r="75" spans="15:15">
      <c r="O75" s="110"/>
    </row>
    <row r="76" spans="15:15">
      <c r="O76" s="111"/>
    </row>
    <row r="77" spans="15:15">
      <c r="O77" s="111"/>
    </row>
    <row r="91" spans="15:15">
      <c r="O91" s="110"/>
    </row>
    <row r="92" spans="15:15">
      <c r="O92" s="138"/>
    </row>
  </sheetData>
  <mergeCells count="1">
    <mergeCell ref="C2:N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AC401"/>
  <sheetViews>
    <sheetView topLeftCell="D1" zoomScale="110" zoomScaleNormal="110" workbookViewId="0">
      <selection activeCell="H4" sqref="H4"/>
    </sheetView>
  </sheetViews>
  <sheetFormatPr defaultRowHeight="15"/>
  <cols>
    <col min="5" max="5" width="12.42578125" customWidth="1"/>
    <col min="6" max="7" width="11.85546875" customWidth="1"/>
  </cols>
  <sheetData>
    <row r="1" spans="5:29" ht="21">
      <c r="E1" s="12" t="s">
        <v>25</v>
      </c>
      <c r="F1" s="12"/>
      <c r="G1" s="12"/>
      <c r="H1" s="12"/>
    </row>
    <row r="4" spans="5:29" ht="15.75">
      <c r="E4" s="29" t="s">
        <v>1</v>
      </c>
      <c r="F4" s="19" t="s">
        <v>111</v>
      </c>
      <c r="G4" s="16" t="s">
        <v>112</v>
      </c>
      <c r="H4" s="173" t="s">
        <v>113</v>
      </c>
      <c r="N4" s="13"/>
    </row>
    <row r="5" spans="5:29" ht="15.75">
      <c r="E5" s="10">
        <v>44651</v>
      </c>
      <c r="F5">
        <v>173.55863952636699</v>
      </c>
      <c r="G5">
        <v>359.20001220703102</v>
      </c>
      <c r="H5">
        <v>45538.67578125</v>
      </c>
      <c r="J5" s="13"/>
      <c r="K5" s="13"/>
      <c r="L5" s="13"/>
      <c r="M5" s="13"/>
      <c r="N5" s="13"/>
      <c r="U5" s="34"/>
      <c r="V5" s="35"/>
      <c r="W5" s="35"/>
      <c r="X5" s="35"/>
      <c r="Y5" s="35"/>
      <c r="Z5" s="35"/>
      <c r="AA5" s="35"/>
      <c r="AB5" s="35"/>
      <c r="AC5" s="35"/>
    </row>
    <row r="6" spans="5:29">
      <c r="E6" s="10">
        <v>44652</v>
      </c>
      <c r="F6">
        <v>173.26043701171801</v>
      </c>
      <c r="G6">
        <v>361.52999877929602</v>
      </c>
      <c r="H6">
        <v>46281.64453125</v>
      </c>
      <c r="U6" s="35"/>
      <c r="V6" s="35"/>
      <c r="W6" s="35"/>
      <c r="X6" s="35"/>
      <c r="Y6" s="35"/>
      <c r="Z6" s="35"/>
      <c r="AA6" s="35"/>
      <c r="AB6" s="35"/>
      <c r="AC6" s="35"/>
    </row>
    <row r="7" spans="5:29" ht="15.75">
      <c r="E7" s="10">
        <v>44655</v>
      </c>
      <c r="F7">
        <v>177.36558532714801</v>
      </c>
      <c r="G7">
        <v>381.81668090820301</v>
      </c>
      <c r="H7">
        <v>46622.67578125</v>
      </c>
      <c r="J7" s="13"/>
      <c r="K7" s="13"/>
      <c r="L7" s="13"/>
      <c r="M7" s="13"/>
      <c r="U7" s="35"/>
      <c r="V7" s="35"/>
      <c r="W7" s="35"/>
      <c r="X7" s="35"/>
      <c r="Y7" s="35"/>
      <c r="Z7" s="35"/>
      <c r="AA7" s="35"/>
      <c r="AB7" s="35"/>
      <c r="AC7" s="35"/>
    </row>
    <row r="8" spans="5:29">
      <c r="E8" s="10">
        <v>44656</v>
      </c>
      <c r="F8">
        <v>174.005935668945</v>
      </c>
      <c r="G8">
        <v>363.753326416015</v>
      </c>
      <c r="H8">
        <v>45555.9921875</v>
      </c>
    </row>
    <row r="9" spans="5:29">
      <c r="E9" s="10">
        <v>44657</v>
      </c>
      <c r="F9">
        <v>170.79536437988199</v>
      </c>
      <c r="G9">
        <v>348.586669921875</v>
      </c>
      <c r="H9">
        <v>43206.73828125</v>
      </c>
      <c r="U9" s="35"/>
      <c r="V9" s="35"/>
      <c r="W9" s="35"/>
      <c r="X9" s="35"/>
      <c r="Y9" s="35"/>
      <c r="Z9" s="35"/>
      <c r="AA9" s="35"/>
      <c r="AB9" s="35"/>
    </row>
    <row r="10" spans="5:29">
      <c r="E10" s="10">
        <v>44658</v>
      </c>
      <c r="F10">
        <v>171.10348510742099</v>
      </c>
      <c r="G10">
        <v>352.42001342773398</v>
      </c>
      <c r="H10">
        <v>43503.84765625</v>
      </c>
    </row>
    <row r="11" spans="5:29">
      <c r="E11" s="10">
        <v>44659</v>
      </c>
      <c r="F11">
        <v>169.06584167480401</v>
      </c>
      <c r="G11">
        <v>341.829986572265</v>
      </c>
      <c r="H11">
        <v>42287.6640625</v>
      </c>
    </row>
    <row r="12" spans="5:29">
      <c r="E12" s="10">
        <v>44662</v>
      </c>
      <c r="F12">
        <v>164.75198364257801</v>
      </c>
      <c r="G12">
        <v>325.30999755859301</v>
      </c>
      <c r="H12">
        <v>39521.90234375</v>
      </c>
    </row>
    <row r="13" spans="5:29">
      <c r="E13" s="10">
        <v>44663</v>
      </c>
      <c r="F13">
        <v>166.65048217773401</v>
      </c>
      <c r="G13">
        <v>328.98333740234301</v>
      </c>
      <c r="H13">
        <v>40127.18359375</v>
      </c>
    </row>
    <row r="14" spans="5:29">
      <c r="E14" s="10">
        <v>44664</v>
      </c>
      <c r="F14">
        <v>169.37397766113199</v>
      </c>
      <c r="G14">
        <v>340.79000854492102</v>
      </c>
      <c r="H14">
        <v>41166.73046875</v>
      </c>
    </row>
    <row r="15" spans="5:29">
      <c r="E15" s="10">
        <v>44665</v>
      </c>
      <c r="F15">
        <v>164.29475402832</v>
      </c>
      <c r="G15">
        <v>328.33334350585898</v>
      </c>
      <c r="H15">
        <v>39935.515625</v>
      </c>
    </row>
    <row r="16" spans="5:29">
      <c r="E16" s="10">
        <v>44669</v>
      </c>
      <c r="F16">
        <v>164.076080322265</v>
      </c>
      <c r="G16">
        <v>334.76333618164</v>
      </c>
      <c r="H16">
        <v>40826.21484375</v>
      </c>
    </row>
    <row r="17" spans="5:8">
      <c r="E17" s="10">
        <v>44670</v>
      </c>
      <c r="F17">
        <v>166.39204406738199</v>
      </c>
      <c r="G17">
        <v>342.71667480468699</v>
      </c>
      <c r="H17">
        <v>41502.75</v>
      </c>
    </row>
    <row r="18" spans="5:8">
      <c r="E18" s="10">
        <v>44671</v>
      </c>
      <c r="F18">
        <v>166.223052978515</v>
      </c>
      <c r="G18">
        <v>325.73333740234301</v>
      </c>
      <c r="H18">
        <v>41374.37890625</v>
      </c>
    </row>
    <row r="19" spans="5:8">
      <c r="E19" s="10">
        <v>44672</v>
      </c>
      <c r="F19">
        <v>165.41793823242099</v>
      </c>
      <c r="G19">
        <v>336.260009765625</v>
      </c>
      <c r="H19">
        <v>40527.36328125</v>
      </c>
    </row>
    <row r="20" spans="5:8">
      <c r="E20" s="10">
        <v>44673</v>
      </c>
      <c r="F20">
        <v>160.815826416015</v>
      </c>
      <c r="G20">
        <v>335.01666259765602</v>
      </c>
      <c r="H20">
        <v>39740.3203125</v>
      </c>
    </row>
    <row r="21" spans="5:8">
      <c r="E21" s="10">
        <v>44676</v>
      </c>
      <c r="F21">
        <v>161.89927673339801</v>
      </c>
      <c r="G21">
        <v>332.67333984375</v>
      </c>
      <c r="H21">
        <v>40458.30859375</v>
      </c>
    </row>
    <row r="22" spans="5:8">
      <c r="E22" s="10">
        <v>44677</v>
      </c>
      <c r="F22">
        <v>155.85588073730401</v>
      </c>
      <c r="G22">
        <v>292.14001464843699</v>
      </c>
      <c r="H22">
        <v>38117.4609375</v>
      </c>
    </row>
    <row r="23" spans="5:8">
      <c r="E23" s="10">
        <v>44678</v>
      </c>
      <c r="F23">
        <v>155.62727355957</v>
      </c>
      <c r="G23">
        <v>293.836669921875</v>
      </c>
      <c r="H23">
        <v>39241.12109375</v>
      </c>
    </row>
    <row r="24" spans="5:8">
      <c r="E24" s="10">
        <v>44679</v>
      </c>
      <c r="F24">
        <v>162.65467834472599</v>
      </c>
      <c r="G24">
        <v>292.503326416015</v>
      </c>
      <c r="H24">
        <v>39773.828125</v>
      </c>
    </row>
    <row r="25" spans="5:8">
      <c r="E25" s="10">
        <v>44680</v>
      </c>
      <c r="F25">
        <v>156.70074462890599</v>
      </c>
      <c r="G25">
        <v>290.253326416015</v>
      </c>
      <c r="H25">
        <v>38609.82421875</v>
      </c>
    </row>
    <row r="26" spans="5:8">
      <c r="E26" s="10">
        <v>44683</v>
      </c>
      <c r="F26">
        <v>157.00889587402301</v>
      </c>
      <c r="G26">
        <v>300.98001098632801</v>
      </c>
      <c r="H26">
        <v>38529.328125</v>
      </c>
    </row>
    <row r="27" spans="5:8">
      <c r="E27" s="10">
        <v>44684</v>
      </c>
      <c r="F27">
        <v>158.51971435546801</v>
      </c>
      <c r="G27">
        <v>303.08334350585898</v>
      </c>
      <c r="H27">
        <v>37750.453125</v>
      </c>
    </row>
    <row r="28" spans="5:8">
      <c r="E28" s="10">
        <v>44685</v>
      </c>
      <c r="F28">
        <v>165.02035522460901</v>
      </c>
      <c r="G28">
        <v>317.54000854492102</v>
      </c>
      <c r="H28">
        <v>39698.37109375</v>
      </c>
    </row>
    <row r="29" spans="5:8">
      <c r="E29" s="10">
        <v>44686</v>
      </c>
      <c r="F29">
        <v>155.82606506347599</v>
      </c>
      <c r="G29">
        <v>291.09332275390602</v>
      </c>
      <c r="H29">
        <v>36575.140625</v>
      </c>
    </row>
    <row r="30" spans="5:8">
      <c r="E30" s="10">
        <v>44687</v>
      </c>
      <c r="F30">
        <v>156.56268310546801</v>
      </c>
      <c r="G30">
        <v>288.54998779296801</v>
      </c>
      <c r="H30">
        <v>36040.921875</v>
      </c>
    </row>
    <row r="31" spans="5:8">
      <c r="E31" s="10">
        <v>44690</v>
      </c>
      <c r="F31">
        <v>151.36648559570301</v>
      </c>
      <c r="G31">
        <v>262.36999511718699</v>
      </c>
      <c r="H31">
        <v>30296.953125</v>
      </c>
    </row>
    <row r="32" spans="5:8">
      <c r="E32" s="10">
        <v>44691</v>
      </c>
      <c r="F32">
        <v>153.80531311035099</v>
      </c>
      <c r="G32">
        <v>266.67999267578102</v>
      </c>
      <c r="H32">
        <v>31022.90625</v>
      </c>
    </row>
    <row r="33" spans="5:8">
      <c r="E33" s="10">
        <v>44692</v>
      </c>
      <c r="F33">
        <v>145.83184814453099</v>
      </c>
      <c r="G33">
        <v>244.66667175292901</v>
      </c>
      <c r="H33">
        <v>28936.35546875</v>
      </c>
    </row>
    <row r="34" spans="5:8">
      <c r="E34" s="10">
        <v>44693</v>
      </c>
      <c r="F34">
        <v>141.90982055664</v>
      </c>
      <c r="G34">
        <v>242.66667175292901</v>
      </c>
      <c r="H34">
        <v>29047.751953125</v>
      </c>
    </row>
    <row r="35" spans="5:8">
      <c r="E35" s="10">
        <v>44694</v>
      </c>
      <c r="F35">
        <v>146.43905639648401</v>
      </c>
      <c r="G35">
        <v>256.52999877929602</v>
      </c>
      <c r="H35">
        <v>29283.103515625</v>
      </c>
    </row>
    <row r="36" spans="5:8">
      <c r="E36" s="10">
        <v>44697</v>
      </c>
      <c r="F36">
        <v>144.876220703125</v>
      </c>
      <c r="G36">
        <v>241.45666503906199</v>
      </c>
      <c r="H36">
        <v>29862.91796875</v>
      </c>
    </row>
    <row r="37" spans="5:8">
      <c r="E37" s="10">
        <v>44698</v>
      </c>
      <c r="F37">
        <v>148.55934143066401</v>
      </c>
      <c r="G37">
        <v>253.86999511718699</v>
      </c>
      <c r="H37">
        <v>30425.857421875</v>
      </c>
    </row>
    <row r="38" spans="5:8">
      <c r="E38" s="10">
        <v>44699</v>
      </c>
      <c r="F38">
        <v>140.17774963378901</v>
      </c>
      <c r="G38">
        <v>236.60333251953099</v>
      </c>
      <c r="H38">
        <v>28720.271484375</v>
      </c>
    </row>
    <row r="39" spans="5:8">
      <c r="E39" s="10">
        <v>44700</v>
      </c>
      <c r="F39">
        <v>136.72357177734301</v>
      </c>
      <c r="G39">
        <v>236.47332763671801</v>
      </c>
      <c r="H39">
        <v>30314.333984375</v>
      </c>
    </row>
    <row r="40" spans="5:8">
      <c r="E40" s="10">
        <v>44701</v>
      </c>
      <c r="F40">
        <v>136.96246337890599</v>
      </c>
      <c r="G40">
        <v>221.30000305175699</v>
      </c>
      <c r="H40">
        <v>29200.740234375</v>
      </c>
    </row>
    <row r="41" spans="5:8">
      <c r="E41" s="10">
        <v>44704</v>
      </c>
      <c r="F41">
        <v>142.45730590820301</v>
      </c>
      <c r="G41">
        <v>224.96665954589801</v>
      </c>
      <c r="H41">
        <v>29098.91015625</v>
      </c>
    </row>
    <row r="42" spans="5:8">
      <c r="E42" s="10">
        <v>44705</v>
      </c>
      <c r="F42">
        <v>139.71984863281199</v>
      </c>
      <c r="G42">
        <v>209.38667297363199</v>
      </c>
      <c r="H42">
        <v>29655.5859375</v>
      </c>
    </row>
    <row r="43" spans="5:8">
      <c r="E43" s="10">
        <v>44706</v>
      </c>
      <c r="F43">
        <v>139.87911987304599</v>
      </c>
      <c r="G43">
        <v>219.600006103515</v>
      </c>
      <c r="H43">
        <v>29562.361328125</v>
      </c>
    </row>
    <row r="44" spans="5:8">
      <c r="E44" s="10">
        <v>44707</v>
      </c>
      <c r="F44">
        <v>143.124252319335</v>
      </c>
      <c r="G44">
        <v>235.91000366210901</v>
      </c>
      <c r="H44">
        <v>29267.224609375</v>
      </c>
    </row>
    <row r="45" spans="5:8">
      <c r="E45" s="10">
        <v>44708</v>
      </c>
      <c r="F45">
        <v>148.95751953125</v>
      </c>
      <c r="G45">
        <v>253.21000671386699</v>
      </c>
      <c r="H45">
        <v>28627.57421875</v>
      </c>
    </row>
    <row r="46" spans="5:8">
      <c r="E46" s="10">
        <v>44712</v>
      </c>
      <c r="F46">
        <v>148.16116333007801</v>
      </c>
      <c r="G46">
        <v>252.753326416015</v>
      </c>
      <c r="H46">
        <v>31726.390625</v>
      </c>
    </row>
    <row r="47" spans="5:8">
      <c r="E47" s="10">
        <v>44713</v>
      </c>
      <c r="F47">
        <v>148.03175354003901</v>
      </c>
      <c r="G47">
        <v>246.78999328613199</v>
      </c>
      <c r="H47">
        <v>31792.310546875</v>
      </c>
    </row>
    <row r="48" spans="5:8">
      <c r="E48" s="10">
        <v>44714</v>
      </c>
      <c r="F48">
        <v>150.52037048339801</v>
      </c>
      <c r="G48">
        <v>258.33334350585898</v>
      </c>
      <c r="H48">
        <v>29799.080078125</v>
      </c>
    </row>
    <row r="49" spans="5:8">
      <c r="E49" s="10">
        <v>44715</v>
      </c>
      <c r="F49">
        <v>144.71694946289</v>
      </c>
      <c r="G49">
        <v>234.51666259765599</v>
      </c>
      <c r="H49">
        <v>30467.48828125</v>
      </c>
    </row>
    <row r="50" spans="5:8">
      <c r="E50" s="10">
        <v>44718</v>
      </c>
      <c r="F50">
        <v>145.47348022460901</v>
      </c>
      <c r="G50">
        <v>238.27999877929599</v>
      </c>
      <c r="H50">
        <v>29704.390625</v>
      </c>
    </row>
    <row r="51" spans="5:8">
      <c r="E51" s="10">
        <v>44719</v>
      </c>
      <c r="F51">
        <v>148.03175354003901</v>
      </c>
      <c r="G51">
        <v>238.88667297363199</v>
      </c>
      <c r="H51">
        <v>31370.671875</v>
      </c>
    </row>
    <row r="52" spans="5:8">
      <c r="E52" s="10">
        <v>44720</v>
      </c>
      <c r="F52">
        <v>147.28518676757801</v>
      </c>
      <c r="G52">
        <v>241.86666870117099</v>
      </c>
      <c r="H52">
        <v>31155.478515625</v>
      </c>
    </row>
    <row r="53" spans="5:8">
      <c r="E53" s="10">
        <v>44721</v>
      </c>
      <c r="F53">
        <v>141.98944091796801</v>
      </c>
      <c r="G53">
        <v>239.70666503906199</v>
      </c>
      <c r="H53">
        <v>30214.35546875</v>
      </c>
    </row>
    <row r="54" spans="5:8">
      <c r="E54" s="10">
        <v>44722</v>
      </c>
      <c r="F54">
        <v>136.50457763671801</v>
      </c>
      <c r="G54">
        <v>232.22999572753901</v>
      </c>
      <c r="H54">
        <v>30111.998046875</v>
      </c>
    </row>
    <row r="55" spans="5:8">
      <c r="E55" s="10">
        <v>44725</v>
      </c>
      <c r="F55">
        <v>131.27851867675699</v>
      </c>
      <c r="G55">
        <v>215.73666381835901</v>
      </c>
      <c r="H55">
        <v>29083.8046875</v>
      </c>
    </row>
    <row r="56" spans="5:8">
      <c r="E56" s="10">
        <v>44726</v>
      </c>
      <c r="F56">
        <v>132.15451049804599</v>
      </c>
      <c r="G56">
        <v>220.88999938964801</v>
      </c>
      <c r="H56">
        <v>22487.388671875</v>
      </c>
    </row>
    <row r="57" spans="5:8">
      <c r="E57" s="10">
        <v>44727</v>
      </c>
      <c r="F57">
        <v>134.81231689453099</v>
      </c>
      <c r="G57">
        <v>233</v>
      </c>
      <c r="H57">
        <v>22206.79296875</v>
      </c>
    </row>
    <row r="58" spans="5:8">
      <c r="E58" s="10">
        <v>44728</v>
      </c>
      <c r="F58">
        <v>129.46681213378901</v>
      </c>
      <c r="G58">
        <v>213.100006103515</v>
      </c>
      <c r="H58">
        <v>22572.83984375</v>
      </c>
    </row>
    <row r="59" spans="5:8">
      <c r="E59" s="10">
        <v>44729</v>
      </c>
      <c r="F59">
        <v>130.95997619628901</v>
      </c>
      <c r="G59">
        <v>216.759994506835</v>
      </c>
      <c r="H59">
        <v>20381.650390625</v>
      </c>
    </row>
    <row r="60" spans="5:8">
      <c r="E60" s="10">
        <v>44733</v>
      </c>
      <c r="F60">
        <v>135.25032043457</v>
      </c>
      <c r="G60">
        <v>237.03666687011699</v>
      </c>
      <c r="H60">
        <v>20471.482421875</v>
      </c>
    </row>
    <row r="61" spans="5:8">
      <c r="E61" s="10">
        <v>44734</v>
      </c>
      <c r="F61">
        <v>134.73269653320301</v>
      </c>
      <c r="G61">
        <v>236.086669921875</v>
      </c>
      <c r="H61">
        <v>20710.59765625</v>
      </c>
    </row>
    <row r="62" spans="5:8">
      <c r="E62" s="10">
        <v>44735</v>
      </c>
      <c r="F62">
        <v>137.63937377929599</v>
      </c>
      <c r="G62">
        <v>235.07000732421801</v>
      </c>
      <c r="H62">
        <v>19987.029296875</v>
      </c>
    </row>
    <row r="63" spans="5:8">
      <c r="E63" s="10">
        <v>44736</v>
      </c>
      <c r="F63">
        <v>141.013916015625</v>
      </c>
      <c r="G63">
        <v>245.70666503906199</v>
      </c>
      <c r="H63">
        <v>21085.876953125</v>
      </c>
    </row>
    <row r="64" spans="5:8">
      <c r="E64" s="10">
        <v>44739</v>
      </c>
      <c r="F64">
        <v>141.013916015625</v>
      </c>
      <c r="G64">
        <v>244.919998168945</v>
      </c>
      <c r="H64">
        <v>21231.65625</v>
      </c>
    </row>
    <row r="65" spans="5:8">
      <c r="E65" s="10">
        <v>44740</v>
      </c>
      <c r="F65">
        <v>136.81317138671801</v>
      </c>
      <c r="G65">
        <v>232.663330078125</v>
      </c>
      <c r="H65">
        <v>20735.478515625</v>
      </c>
    </row>
    <row r="66" spans="5:8">
      <c r="E66" s="10">
        <v>44741</v>
      </c>
      <c r="F66">
        <v>138.59500122070301</v>
      </c>
      <c r="G66">
        <v>228.49000549316401</v>
      </c>
      <c r="H66">
        <v>20280.634765625</v>
      </c>
    </row>
    <row r="67" spans="5:8">
      <c r="E67" s="10">
        <v>44742</v>
      </c>
      <c r="F67">
        <v>136.09645080566401</v>
      </c>
      <c r="G67">
        <v>224.47332763671801</v>
      </c>
      <c r="H67">
        <v>20104.0234375</v>
      </c>
    </row>
    <row r="68" spans="5:8">
      <c r="E68" s="10">
        <v>44743</v>
      </c>
      <c r="F68">
        <v>138.29635620117099</v>
      </c>
      <c r="G68">
        <v>227.26333618164</v>
      </c>
      <c r="H68">
        <v>19784.7265625</v>
      </c>
    </row>
    <row r="69" spans="5:8">
      <c r="E69" s="10">
        <v>44747</v>
      </c>
      <c r="F69">
        <v>140.91436767578099</v>
      </c>
      <c r="G69">
        <v>233.06666564941401</v>
      </c>
      <c r="H69">
        <v>19269.3671875</v>
      </c>
    </row>
    <row r="70" spans="5:8">
      <c r="E70" s="10">
        <v>44748</v>
      </c>
      <c r="F70">
        <v>142.26817321777301</v>
      </c>
      <c r="G70">
        <v>231.73333740234301</v>
      </c>
      <c r="H70">
        <v>20190.115234375</v>
      </c>
    </row>
    <row r="71" spans="5:8">
      <c r="E71" s="10">
        <v>44749</v>
      </c>
      <c r="F71">
        <v>145.682525634765</v>
      </c>
      <c r="G71">
        <v>244.54333496093699</v>
      </c>
      <c r="H71">
        <v>20548.24609375</v>
      </c>
    </row>
    <row r="72" spans="5:8">
      <c r="E72" s="10">
        <v>44750</v>
      </c>
      <c r="F72">
        <v>146.369369506835</v>
      </c>
      <c r="G72">
        <v>250.76333618164</v>
      </c>
      <c r="H72">
        <v>21637.587890625</v>
      </c>
    </row>
    <row r="73" spans="5:8">
      <c r="E73" s="10">
        <v>44753</v>
      </c>
      <c r="F73">
        <v>144.20925903320301</v>
      </c>
      <c r="G73">
        <v>234.343338012695</v>
      </c>
      <c r="H73">
        <v>21731.1171875</v>
      </c>
    </row>
    <row r="74" spans="5:8">
      <c r="E74" s="10">
        <v>44754</v>
      </c>
      <c r="F74">
        <v>145.19476318359301</v>
      </c>
      <c r="G74">
        <v>233.07000732421801</v>
      </c>
      <c r="H74">
        <v>19970.556640625</v>
      </c>
    </row>
    <row r="75" spans="5:8">
      <c r="E75" s="10">
        <v>44755</v>
      </c>
      <c r="F75">
        <v>144.82644653320301</v>
      </c>
      <c r="G75">
        <v>237.03999328613199</v>
      </c>
      <c r="H75">
        <v>19323.9140625</v>
      </c>
    </row>
    <row r="76" spans="5:8">
      <c r="E76" s="10">
        <v>44756</v>
      </c>
      <c r="F76">
        <v>147.79284667968699</v>
      </c>
      <c r="G76">
        <v>238.31333923339801</v>
      </c>
      <c r="H76">
        <v>20212.07421875</v>
      </c>
    </row>
    <row r="77" spans="5:8">
      <c r="E77" s="10">
        <v>44757</v>
      </c>
      <c r="F77">
        <v>149.485092163085</v>
      </c>
      <c r="G77">
        <v>240.06666564941401</v>
      </c>
      <c r="H77">
        <v>20569.919921875</v>
      </c>
    </row>
    <row r="78" spans="5:8">
      <c r="E78" s="10">
        <v>44760</v>
      </c>
      <c r="F78">
        <v>146.39924621582</v>
      </c>
      <c r="G78">
        <v>240.54666137695301</v>
      </c>
      <c r="H78">
        <v>20836.328125</v>
      </c>
    </row>
    <row r="79" spans="5:8">
      <c r="E79" s="10">
        <v>44761</v>
      </c>
      <c r="F79">
        <v>150.31132507324199</v>
      </c>
      <c r="G79">
        <v>245.52999877929599</v>
      </c>
      <c r="H79">
        <v>22485.689453125</v>
      </c>
    </row>
    <row r="80" spans="5:8">
      <c r="E80" s="10">
        <v>44762</v>
      </c>
      <c r="F80">
        <v>152.34201049804599</v>
      </c>
      <c r="G80">
        <v>247.5</v>
      </c>
      <c r="H80">
        <v>23389.43359375</v>
      </c>
    </row>
    <row r="81" spans="5:8">
      <c r="E81" s="10">
        <v>44763</v>
      </c>
      <c r="F81">
        <v>154.64149475097599</v>
      </c>
      <c r="G81">
        <v>271.70666503906199</v>
      </c>
      <c r="H81">
        <v>23231.732421875</v>
      </c>
    </row>
    <row r="82" spans="5:8">
      <c r="E82" s="10">
        <v>44764</v>
      </c>
      <c r="F82">
        <v>153.38722229003901</v>
      </c>
      <c r="G82">
        <v>272.24334716796801</v>
      </c>
      <c r="H82">
        <v>23164.62890625</v>
      </c>
    </row>
    <row r="83" spans="5:8">
      <c r="E83" s="10">
        <v>44767</v>
      </c>
      <c r="F83">
        <v>152.25242614746</v>
      </c>
      <c r="G83">
        <v>268.43331909179602</v>
      </c>
      <c r="H83">
        <v>22714.978515625</v>
      </c>
    </row>
    <row r="84" spans="5:8">
      <c r="E84" s="10">
        <v>44768</v>
      </c>
      <c r="F84">
        <v>150.90858459472599</v>
      </c>
      <c r="G84">
        <v>258.85998535156199</v>
      </c>
      <c r="H84">
        <v>21361.701171875</v>
      </c>
    </row>
    <row r="85" spans="5:8">
      <c r="E85" s="10">
        <v>44769</v>
      </c>
      <c r="F85">
        <v>156.07490539550699</v>
      </c>
      <c r="G85">
        <v>274.82000732421801</v>
      </c>
      <c r="H85">
        <v>21239.75390625</v>
      </c>
    </row>
    <row r="86" spans="5:8">
      <c r="E86" s="10">
        <v>44770</v>
      </c>
      <c r="F86">
        <v>156.63235473632801</v>
      </c>
      <c r="G86">
        <v>280.89999389648398</v>
      </c>
      <c r="H86">
        <v>22930.548828125</v>
      </c>
    </row>
    <row r="87" spans="5:8">
      <c r="E87" s="10">
        <v>44771</v>
      </c>
      <c r="F87">
        <v>161.76882934570301</v>
      </c>
      <c r="G87">
        <v>297.14999389648398</v>
      </c>
      <c r="H87">
        <v>23843.88671875</v>
      </c>
    </row>
    <row r="88" spans="5:8">
      <c r="E88" s="10">
        <v>44774</v>
      </c>
      <c r="F88">
        <v>160.77337646484301</v>
      </c>
      <c r="G88">
        <v>297.27667236328102</v>
      </c>
      <c r="H88">
        <v>23804.6328125</v>
      </c>
    </row>
    <row r="89" spans="5:8">
      <c r="E89" s="10">
        <v>44775</v>
      </c>
      <c r="F89">
        <v>159.28021240234301</v>
      </c>
      <c r="G89">
        <v>300.586669921875</v>
      </c>
      <c r="H89">
        <v>23314.19921875</v>
      </c>
    </row>
    <row r="90" spans="5:8">
      <c r="E90" s="10">
        <v>44776</v>
      </c>
      <c r="F90">
        <v>165.37232971191401</v>
      </c>
      <c r="G90">
        <v>307.39666748046801</v>
      </c>
      <c r="H90">
        <v>22978.1171875</v>
      </c>
    </row>
    <row r="91" spans="5:8">
      <c r="E91" s="10">
        <v>44777</v>
      </c>
      <c r="F91">
        <v>165.05377197265599</v>
      </c>
      <c r="G91">
        <v>308.63333129882801</v>
      </c>
      <c r="H91">
        <v>22846.5078125</v>
      </c>
    </row>
    <row r="92" spans="5:8">
      <c r="E92" s="10">
        <v>44778</v>
      </c>
      <c r="F92">
        <v>164.82450866699199</v>
      </c>
      <c r="G92">
        <v>288.17001342773398</v>
      </c>
      <c r="H92">
        <v>22630.95703125</v>
      </c>
    </row>
    <row r="93" spans="5:8">
      <c r="E93" s="10">
        <v>44781</v>
      </c>
      <c r="F93">
        <v>164.34602355957</v>
      </c>
      <c r="G93">
        <v>290.42333984375</v>
      </c>
      <c r="H93">
        <v>23289.314453125</v>
      </c>
    </row>
    <row r="94" spans="5:8">
      <c r="E94" s="10">
        <v>44782</v>
      </c>
      <c r="F94">
        <v>164.39587402343699</v>
      </c>
      <c r="G94">
        <v>283.33334350585898</v>
      </c>
      <c r="H94">
        <v>23809.486328125</v>
      </c>
    </row>
    <row r="95" spans="5:8">
      <c r="E95" s="10">
        <v>44783</v>
      </c>
      <c r="F95">
        <v>168.7021484375</v>
      </c>
      <c r="G95">
        <v>294.35665893554602</v>
      </c>
      <c r="H95">
        <v>23164.318359375</v>
      </c>
    </row>
    <row r="96" spans="5:8">
      <c r="E96" s="10">
        <v>44784</v>
      </c>
      <c r="F96">
        <v>167.95452880859301</v>
      </c>
      <c r="G96">
        <v>286.63000488281199</v>
      </c>
      <c r="H96">
        <v>23947.642578125</v>
      </c>
    </row>
    <row r="97" spans="5:8">
      <c r="E97" s="10">
        <v>44785</v>
      </c>
      <c r="F97">
        <v>171.55305480957</v>
      </c>
      <c r="G97">
        <v>300.02999877929602</v>
      </c>
      <c r="H97">
        <v>23957.529296875</v>
      </c>
    </row>
    <row r="98" spans="5:8">
      <c r="E98" s="10">
        <v>44788</v>
      </c>
      <c r="F98">
        <v>172.63958740234301</v>
      </c>
      <c r="G98">
        <v>309.32000732421801</v>
      </c>
      <c r="H98">
        <v>24402.818359375</v>
      </c>
    </row>
    <row r="99" spans="5:8">
      <c r="E99" s="10">
        <v>44789</v>
      </c>
      <c r="F99">
        <v>172.48010253906199</v>
      </c>
      <c r="G99">
        <v>306.56332397460898</v>
      </c>
      <c r="H99">
        <v>24136.97265625</v>
      </c>
    </row>
    <row r="100" spans="5:8">
      <c r="E100" s="10">
        <v>44790</v>
      </c>
      <c r="F100">
        <v>173.99526977539</v>
      </c>
      <c r="G100">
        <v>303.99667358398398</v>
      </c>
      <c r="H100">
        <v>23883.291015625</v>
      </c>
    </row>
    <row r="101" spans="5:8">
      <c r="E101" s="10">
        <v>44791</v>
      </c>
      <c r="F101">
        <v>173.59652709960901</v>
      </c>
      <c r="G101">
        <v>302.86999511718699</v>
      </c>
      <c r="H101">
        <v>23335.998046875</v>
      </c>
    </row>
    <row r="102" spans="5:8">
      <c r="E102" s="10">
        <v>44792</v>
      </c>
      <c r="F102">
        <v>170.97488403320301</v>
      </c>
      <c r="G102">
        <v>296.66665649414</v>
      </c>
      <c r="H102">
        <v>23212.73828125</v>
      </c>
    </row>
    <row r="103" spans="5:8">
      <c r="E103" s="10">
        <v>44795</v>
      </c>
      <c r="F103">
        <v>167.03744506835901</v>
      </c>
      <c r="G103">
        <v>289.913330078125</v>
      </c>
      <c r="H103">
        <v>20877.552734375</v>
      </c>
    </row>
    <row r="104" spans="5:8">
      <c r="E104" s="10">
        <v>44796</v>
      </c>
      <c r="F104">
        <v>166.69851684570301</v>
      </c>
      <c r="G104">
        <v>296.45333862304602</v>
      </c>
      <c r="H104">
        <v>21398.908203125</v>
      </c>
    </row>
    <row r="105" spans="5:8">
      <c r="E105" s="10">
        <v>44797</v>
      </c>
      <c r="F105">
        <v>166.99757385253901</v>
      </c>
      <c r="G105">
        <v>297.0966796875</v>
      </c>
      <c r="H105">
        <v>21528.087890625</v>
      </c>
    </row>
    <row r="106" spans="5:8">
      <c r="E106" s="10">
        <v>44798</v>
      </c>
      <c r="F106">
        <v>169.48962402343699</v>
      </c>
      <c r="G106">
        <v>296.07000732421801</v>
      </c>
      <c r="H106">
        <v>21395.01953125</v>
      </c>
    </row>
    <row r="107" spans="5:8">
      <c r="E107" s="10">
        <v>44799</v>
      </c>
      <c r="F107">
        <v>163.100006103515</v>
      </c>
      <c r="G107">
        <v>288.08999633789</v>
      </c>
      <c r="H107">
        <v>21600.904296875</v>
      </c>
    </row>
    <row r="108" spans="5:8">
      <c r="E108" s="10">
        <v>44802</v>
      </c>
      <c r="F108">
        <v>160.86711120605401</v>
      </c>
      <c r="G108">
        <v>284.82000732421801</v>
      </c>
      <c r="H108">
        <v>20260.01953125</v>
      </c>
    </row>
    <row r="109" spans="5:8">
      <c r="E109" s="10">
        <v>44803</v>
      </c>
      <c r="F109">
        <v>158.40496826171801</v>
      </c>
      <c r="G109">
        <v>277.70001220703102</v>
      </c>
      <c r="H109">
        <v>20297.994140625</v>
      </c>
    </row>
    <row r="110" spans="5:8">
      <c r="E110" s="10">
        <v>44804</v>
      </c>
      <c r="F110">
        <v>156.72033691406199</v>
      </c>
      <c r="G110">
        <v>275.60998535156199</v>
      </c>
      <c r="H110">
        <v>19796.80859375</v>
      </c>
    </row>
    <row r="111" spans="5:8">
      <c r="E111" s="10">
        <v>44805</v>
      </c>
      <c r="F111">
        <v>157.45799255371</v>
      </c>
      <c r="G111">
        <v>277.16000366210898</v>
      </c>
      <c r="H111">
        <v>20049.763671875</v>
      </c>
    </row>
    <row r="112" spans="5:8">
      <c r="E112" s="10">
        <v>44806</v>
      </c>
      <c r="F112">
        <v>155.31481933593699</v>
      </c>
      <c r="G112">
        <v>270.20999145507801</v>
      </c>
      <c r="H112">
        <v>20127.140625</v>
      </c>
    </row>
    <row r="113" spans="5:8">
      <c r="E113" s="10">
        <v>44810</v>
      </c>
      <c r="F113">
        <v>154.03889465332</v>
      </c>
      <c r="G113">
        <v>274.42001342773398</v>
      </c>
      <c r="H113">
        <v>19969.771484375</v>
      </c>
    </row>
    <row r="114" spans="5:8">
      <c r="E114" s="10">
        <v>44811</v>
      </c>
      <c r="F114">
        <v>155.46435546875</v>
      </c>
      <c r="G114">
        <v>283.70001220703102</v>
      </c>
      <c r="H114">
        <v>18837.66796875</v>
      </c>
    </row>
    <row r="115" spans="5:8">
      <c r="E115" s="10">
        <v>44812</v>
      </c>
      <c r="F115">
        <v>153.96911621093699</v>
      </c>
      <c r="G115">
        <v>289.260009765625</v>
      </c>
      <c r="H115">
        <v>19290.32421875</v>
      </c>
    </row>
    <row r="116" spans="5:8">
      <c r="E116" s="10">
        <v>44813</v>
      </c>
      <c r="F116">
        <v>156.869857788085</v>
      </c>
      <c r="G116">
        <v>299.67999267578102</v>
      </c>
      <c r="H116">
        <v>19329.833984375</v>
      </c>
    </row>
    <row r="117" spans="5:8">
      <c r="E117" s="10">
        <v>44816</v>
      </c>
      <c r="F117">
        <v>162.91059875488199</v>
      </c>
      <c r="G117">
        <v>304.42001342773398</v>
      </c>
      <c r="H117">
        <v>21381.15234375</v>
      </c>
    </row>
    <row r="118" spans="5:8">
      <c r="E118" s="10">
        <v>44817</v>
      </c>
      <c r="F118">
        <v>153.35107421875</v>
      </c>
      <c r="G118">
        <v>292.13000488281199</v>
      </c>
      <c r="H118">
        <v>22370.44921875</v>
      </c>
    </row>
    <row r="119" spans="5:8">
      <c r="E119" s="10">
        <v>44818</v>
      </c>
      <c r="F119">
        <v>154.81640625</v>
      </c>
      <c r="G119">
        <v>302.60998535156199</v>
      </c>
      <c r="H119">
        <v>20296.70703125</v>
      </c>
    </row>
    <row r="120" spans="5:8">
      <c r="E120" s="10">
        <v>44819</v>
      </c>
      <c r="F120">
        <v>151.88575744628901</v>
      </c>
      <c r="G120">
        <v>303.75</v>
      </c>
      <c r="H120">
        <v>20241.08984375</v>
      </c>
    </row>
    <row r="121" spans="5:8">
      <c r="E121" s="10">
        <v>44820</v>
      </c>
      <c r="F121">
        <v>150.22106933593699</v>
      </c>
      <c r="G121">
        <v>303.350006103515</v>
      </c>
      <c r="H121">
        <v>19701.2109375</v>
      </c>
    </row>
    <row r="122" spans="5:8">
      <c r="E122" s="10">
        <v>44823</v>
      </c>
      <c r="F122">
        <v>153.98904418945301</v>
      </c>
      <c r="G122">
        <v>309.07000732421801</v>
      </c>
      <c r="H122">
        <v>19772.583984375</v>
      </c>
    </row>
    <row r="123" spans="5:8">
      <c r="E123" s="10">
        <v>44824</v>
      </c>
      <c r="F123">
        <v>156.40135192871</v>
      </c>
      <c r="G123">
        <v>308.73001098632801</v>
      </c>
      <c r="H123">
        <v>19544.12890625</v>
      </c>
    </row>
    <row r="124" spans="5:8">
      <c r="E124" s="10">
        <v>44825</v>
      </c>
      <c r="F124">
        <v>153.23146057128901</v>
      </c>
      <c r="G124">
        <v>300.79998779296801</v>
      </c>
      <c r="H124">
        <v>18890.7890625</v>
      </c>
    </row>
    <row r="125" spans="5:8">
      <c r="E125" s="10">
        <v>44826</v>
      </c>
      <c r="F125">
        <v>152.25459289550699</v>
      </c>
      <c r="G125">
        <v>288.58999633789</v>
      </c>
      <c r="H125">
        <v>18547.400390625</v>
      </c>
    </row>
    <row r="126" spans="5:8">
      <c r="E126" s="10">
        <v>44827</v>
      </c>
      <c r="F126">
        <v>149.95191955566401</v>
      </c>
      <c r="G126">
        <v>275.329986572265</v>
      </c>
      <c r="H126">
        <v>19413.55078125</v>
      </c>
    </row>
    <row r="127" spans="5:8">
      <c r="E127" s="10">
        <v>44830</v>
      </c>
      <c r="F127">
        <v>150.29084777832</v>
      </c>
      <c r="G127">
        <v>276.010009765625</v>
      </c>
      <c r="H127">
        <v>19297.638671875</v>
      </c>
    </row>
    <row r="128" spans="5:8">
      <c r="E128" s="10">
        <v>44831</v>
      </c>
      <c r="F128">
        <v>151.27769470214801</v>
      </c>
      <c r="G128">
        <v>282.94000244140602</v>
      </c>
      <c r="H128">
        <v>19222.671875</v>
      </c>
    </row>
    <row r="129" spans="5:8">
      <c r="E129" s="10">
        <v>44832</v>
      </c>
      <c r="F129">
        <v>149.36378479003901</v>
      </c>
      <c r="G129">
        <v>287.80999755859301</v>
      </c>
      <c r="H129">
        <v>19110.546875</v>
      </c>
    </row>
    <row r="130" spans="5:8">
      <c r="E130" s="10">
        <v>44833</v>
      </c>
      <c r="F130">
        <v>142.02717590332</v>
      </c>
      <c r="G130">
        <v>268.20999145507801</v>
      </c>
      <c r="H130">
        <v>19426.720703125</v>
      </c>
    </row>
    <row r="131" spans="5:8">
      <c r="E131" s="10">
        <v>44834</v>
      </c>
      <c r="F131">
        <v>137.76077270507801</v>
      </c>
      <c r="G131">
        <v>265.25</v>
      </c>
      <c r="H131">
        <v>19573.05078125</v>
      </c>
    </row>
    <row r="132" spans="5:8">
      <c r="E132" s="10">
        <v>44837</v>
      </c>
      <c r="F132">
        <v>141.99728393554599</v>
      </c>
      <c r="G132">
        <v>242.39999389648401</v>
      </c>
      <c r="H132">
        <v>19431.7890625</v>
      </c>
    </row>
    <row r="133" spans="5:8">
      <c r="E133" s="10">
        <v>44838</v>
      </c>
      <c r="F133">
        <v>145.63568115234301</v>
      </c>
      <c r="G133">
        <v>249.44000244140599</v>
      </c>
      <c r="H133">
        <v>19623.580078125</v>
      </c>
    </row>
    <row r="134" spans="5:8">
      <c r="E134" s="10">
        <v>44839</v>
      </c>
      <c r="F134">
        <v>145.93472290039</v>
      </c>
      <c r="G134">
        <v>240.80999755859301</v>
      </c>
      <c r="H134">
        <v>20336.84375</v>
      </c>
    </row>
    <row r="135" spans="5:8">
      <c r="E135" s="10">
        <v>44840</v>
      </c>
      <c r="F135">
        <v>144.96780395507801</v>
      </c>
      <c r="G135">
        <v>238.13000488281199</v>
      </c>
      <c r="H135">
        <v>20160.716796875</v>
      </c>
    </row>
    <row r="136" spans="5:8">
      <c r="E136" s="10">
        <v>44841</v>
      </c>
      <c r="F136">
        <v>139.644775390625</v>
      </c>
      <c r="G136">
        <v>223.07000732421801</v>
      </c>
      <c r="H136">
        <v>19955.443359375</v>
      </c>
    </row>
    <row r="137" spans="5:8">
      <c r="E137" s="10">
        <v>44844</v>
      </c>
      <c r="F137">
        <v>139.97373962402301</v>
      </c>
      <c r="G137">
        <v>222.96000671386699</v>
      </c>
      <c r="H137">
        <v>19546.849609375</v>
      </c>
    </row>
    <row r="138" spans="5:8">
      <c r="E138" s="10">
        <v>44845</v>
      </c>
      <c r="F138">
        <v>138.53829956054599</v>
      </c>
      <c r="G138">
        <v>216.5</v>
      </c>
      <c r="H138">
        <v>19141.484375</v>
      </c>
    </row>
    <row r="139" spans="5:8">
      <c r="E139" s="10">
        <v>44846</v>
      </c>
      <c r="F139">
        <v>137.90032958984301</v>
      </c>
      <c r="G139">
        <v>217.24000549316401</v>
      </c>
      <c r="H139">
        <v>19051.41796875</v>
      </c>
    </row>
    <row r="140" spans="5:8">
      <c r="E140" s="10">
        <v>44847</v>
      </c>
      <c r="F140">
        <v>142.53556823730401</v>
      </c>
      <c r="G140">
        <v>221.72000122070301</v>
      </c>
      <c r="H140">
        <v>19157.4453125</v>
      </c>
    </row>
    <row r="141" spans="5:8">
      <c r="E141" s="10">
        <v>44848</v>
      </c>
      <c r="F141">
        <v>137.94021606445301</v>
      </c>
      <c r="G141">
        <v>204.99000549316401</v>
      </c>
      <c r="H141">
        <v>19382.904296875</v>
      </c>
    </row>
    <row r="142" spans="5:8">
      <c r="E142" s="10">
        <v>44851</v>
      </c>
      <c r="F142">
        <v>141.95741271972599</v>
      </c>
      <c r="G142">
        <v>219.350006103515</v>
      </c>
      <c r="H142">
        <v>19185.65625</v>
      </c>
    </row>
    <row r="143" spans="5:8">
      <c r="E143" s="10">
        <v>44852</v>
      </c>
      <c r="F143">
        <v>143.29315185546801</v>
      </c>
      <c r="G143">
        <v>220.19000244140599</v>
      </c>
      <c r="H143">
        <v>19550.7578125</v>
      </c>
    </row>
    <row r="144" spans="5:8">
      <c r="E144" s="10">
        <v>44853</v>
      </c>
      <c r="F144">
        <v>143.40280151367099</v>
      </c>
      <c r="G144">
        <v>222.03999328613199</v>
      </c>
      <c r="H144">
        <v>19334.416015625</v>
      </c>
    </row>
    <row r="145" spans="5:8">
      <c r="E145" s="10">
        <v>44854</v>
      </c>
      <c r="F145">
        <v>142.93429565429599</v>
      </c>
      <c r="G145">
        <v>207.27999877929599</v>
      </c>
      <c r="H145">
        <v>19139.53515625</v>
      </c>
    </row>
    <row r="146" spans="5:8">
      <c r="E146" s="10">
        <v>44855</v>
      </c>
      <c r="F146">
        <v>146.80195617675699</v>
      </c>
      <c r="G146">
        <v>214.44000244140599</v>
      </c>
      <c r="H146">
        <v>19053.740234375</v>
      </c>
    </row>
    <row r="147" spans="5:8">
      <c r="E147" s="10">
        <v>44858</v>
      </c>
      <c r="F147">
        <v>148.97502136230401</v>
      </c>
      <c r="G147">
        <v>211.25</v>
      </c>
      <c r="H147">
        <v>19172.46875</v>
      </c>
    </row>
    <row r="148" spans="5:8">
      <c r="E148" s="10">
        <v>44859</v>
      </c>
      <c r="F148">
        <v>151.85585021972599</v>
      </c>
      <c r="G148">
        <v>222.419998168945</v>
      </c>
      <c r="H148">
        <v>19345.572265625</v>
      </c>
    </row>
    <row r="149" spans="5:8">
      <c r="E149" s="10">
        <v>44860</v>
      </c>
      <c r="F149">
        <v>148.87535095214801</v>
      </c>
      <c r="G149">
        <v>224.63999938964801</v>
      </c>
      <c r="H149">
        <v>20095.857421875</v>
      </c>
    </row>
    <row r="150" spans="5:8">
      <c r="E150" s="10">
        <v>44861</v>
      </c>
      <c r="F150">
        <v>144.33981323242099</v>
      </c>
      <c r="G150">
        <v>225.08999633789</v>
      </c>
      <c r="H150">
        <v>20770.44140625</v>
      </c>
    </row>
    <row r="151" spans="5:8">
      <c r="E151" s="10">
        <v>44862</v>
      </c>
      <c r="F151">
        <v>155.24505615234301</v>
      </c>
      <c r="G151">
        <v>228.52000427246</v>
      </c>
      <c r="H151">
        <v>20285.8359375</v>
      </c>
    </row>
    <row r="152" spans="5:8">
      <c r="E152" s="10">
        <v>44865</v>
      </c>
      <c r="F152">
        <v>152.85267639160099</v>
      </c>
      <c r="G152">
        <v>227.53999328613199</v>
      </c>
      <c r="H152">
        <v>20595.3515625</v>
      </c>
    </row>
    <row r="153" spans="5:8">
      <c r="E153" s="10">
        <v>44866</v>
      </c>
      <c r="F153">
        <v>150.17121887207</v>
      </c>
      <c r="G153">
        <v>227.82000732421801</v>
      </c>
      <c r="H153">
        <v>20495.7734375</v>
      </c>
    </row>
    <row r="154" spans="5:8">
      <c r="E154" s="10">
        <v>44867</v>
      </c>
      <c r="F154">
        <v>144.569076538085</v>
      </c>
      <c r="G154">
        <v>214.97999572753901</v>
      </c>
      <c r="H154">
        <v>20485.2734375</v>
      </c>
    </row>
    <row r="155" spans="5:8">
      <c r="E155" s="10">
        <v>44868</v>
      </c>
      <c r="F155">
        <v>138.43862915039</v>
      </c>
      <c r="G155">
        <v>215.30999755859301</v>
      </c>
      <c r="H155">
        <v>20159.50390625</v>
      </c>
    </row>
    <row r="156" spans="5:8">
      <c r="E156" s="10">
        <v>44869</v>
      </c>
      <c r="F156">
        <v>138.16903686523401</v>
      </c>
      <c r="G156">
        <v>207.47000122070301</v>
      </c>
      <c r="H156">
        <v>20209.98828125</v>
      </c>
    </row>
    <row r="157" spans="5:8">
      <c r="E157" s="10">
        <v>44872</v>
      </c>
      <c r="F157">
        <v>138.70820617675699</v>
      </c>
      <c r="G157">
        <v>197.08000183105401</v>
      </c>
      <c r="H157">
        <v>21147.23046875</v>
      </c>
    </row>
    <row r="158" spans="5:8">
      <c r="E158" s="10">
        <v>44873</v>
      </c>
      <c r="F158">
        <v>139.287338256835</v>
      </c>
      <c r="G158">
        <v>191.30000305175699</v>
      </c>
      <c r="H158">
        <v>20602.81640625</v>
      </c>
    </row>
    <row r="159" spans="5:8">
      <c r="E159" s="10">
        <v>44874</v>
      </c>
      <c r="F159">
        <v>134.66438293457</v>
      </c>
      <c r="G159">
        <v>177.58999633789</v>
      </c>
      <c r="H159">
        <v>18541.271484375</v>
      </c>
    </row>
    <row r="160" spans="5:8">
      <c r="E160" s="10">
        <v>44875</v>
      </c>
      <c r="F160">
        <v>146.64608764648401</v>
      </c>
      <c r="G160">
        <v>190.72000122070301</v>
      </c>
      <c r="H160">
        <v>15880.7802734375</v>
      </c>
    </row>
    <row r="161" spans="5:8">
      <c r="E161" s="10">
        <v>44876</v>
      </c>
      <c r="F161">
        <v>149.47177124023401</v>
      </c>
      <c r="G161">
        <v>195.97000122070301</v>
      </c>
      <c r="H161">
        <v>17586.771484375</v>
      </c>
    </row>
    <row r="162" spans="5:8">
      <c r="E162" s="10">
        <v>44879</v>
      </c>
      <c r="F162">
        <v>148.053939819335</v>
      </c>
      <c r="G162">
        <v>190.94999694824199</v>
      </c>
      <c r="H162">
        <v>17034.29296875</v>
      </c>
    </row>
    <row r="163" spans="5:8">
      <c r="E163" s="10">
        <v>44880</v>
      </c>
      <c r="F163">
        <v>149.81124877929599</v>
      </c>
      <c r="G163">
        <v>194.419998168945</v>
      </c>
      <c r="H163">
        <v>16618.19921875</v>
      </c>
    </row>
    <row r="164" spans="5:8">
      <c r="E164" s="10">
        <v>44881</v>
      </c>
      <c r="F164">
        <v>148.56315612792901</v>
      </c>
      <c r="G164">
        <v>186.919998168945</v>
      </c>
      <c r="H164">
        <v>16884.61328125</v>
      </c>
    </row>
    <row r="165" spans="5:8">
      <c r="E165" s="10">
        <v>44882</v>
      </c>
      <c r="F165">
        <v>150.490234375</v>
      </c>
      <c r="G165">
        <v>183.169998168945</v>
      </c>
      <c r="H165">
        <v>16669.439453125</v>
      </c>
    </row>
    <row r="166" spans="5:8">
      <c r="E166" s="10">
        <v>44883</v>
      </c>
      <c r="F166">
        <v>151.05935668945301</v>
      </c>
      <c r="G166">
        <v>180.19000244140599</v>
      </c>
      <c r="H166">
        <v>16687.517578125</v>
      </c>
    </row>
    <row r="167" spans="5:8">
      <c r="E167" s="10">
        <v>44886</v>
      </c>
      <c r="F167">
        <v>147.78434753417901</v>
      </c>
      <c r="G167">
        <v>167.86999511718699</v>
      </c>
      <c r="H167">
        <v>16697.77734375</v>
      </c>
    </row>
    <row r="168" spans="5:8">
      <c r="E168" s="10">
        <v>44887</v>
      </c>
      <c r="F168">
        <v>149.95103454589801</v>
      </c>
      <c r="G168">
        <v>169.91000366210901</v>
      </c>
      <c r="H168">
        <v>15787.2841796875</v>
      </c>
    </row>
    <row r="169" spans="5:8">
      <c r="E169" s="10">
        <v>44888</v>
      </c>
      <c r="F169">
        <v>150.83970642089801</v>
      </c>
      <c r="G169">
        <v>183.19999694824199</v>
      </c>
      <c r="H169">
        <v>16189.76953125</v>
      </c>
    </row>
    <row r="170" spans="5:8">
      <c r="E170" s="10">
        <v>44890</v>
      </c>
      <c r="F170">
        <v>147.88420104980401</v>
      </c>
      <c r="G170">
        <v>182.86000061035099</v>
      </c>
      <c r="H170">
        <v>16610.70703125</v>
      </c>
    </row>
    <row r="171" spans="5:8">
      <c r="E171" s="10">
        <v>44893</v>
      </c>
      <c r="F171">
        <v>144.00013732910099</v>
      </c>
      <c r="G171">
        <v>182.919998168945</v>
      </c>
      <c r="H171">
        <v>16604.46484375</v>
      </c>
    </row>
    <row r="172" spans="5:8">
      <c r="E172" s="10">
        <v>44894</v>
      </c>
      <c r="F172">
        <v>140.95478820800699</v>
      </c>
      <c r="G172">
        <v>180.83000183105401</v>
      </c>
      <c r="H172">
        <v>16521.841796875</v>
      </c>
    </row>
    <row r="173" spans="5:8">
      <c r="E173" s="10">
        <v>44895</v>
      </c>
      <c r="F173">
        <v>147.80432128906199</v>
      </c>
      <c r="G173">
        <v>194.69999694824199</v>
      </c>
      <c r="H173">
        <v>16217.322265625</v>
      </c>
    </row>
    <row r="174" spans="5:8">
      <c r="E174" s="10">
        <v>44896</v>
      </c>
      <c r="F174">
        <v>148.083892822265</v>
      </c>
      <c r="G174">
        <v>194.69999694824199</v>
      </c>
      <c r="H174">
        <v>16444.982421875</v>
      </c>
    </row>
    <row r="175" spans="5:8">
      <c r="E175" s="10">
        <v>44897</v>
      </c>
      <c r="F175">
        <v>147.58465576171801</v>
      </c>
      <c r="G175">
        <v>194.86000061035099</v>
      </c>
      <c r="H175">
        <v>17168.56640625</v>
      </c>
    </row>
    <row r="176" spans="5:8">
      <c r="E176" s="10">
        <v>44900</v>
      </c>
      <c r="F176">
        <v>146.40646362304599</v>
      </c>
      <c r="G176">
        <v>182.44999694824199</v>
      </c>
      <c r="H176">
        <v>16967.1328125</v>
      </c>
    </row>
    <row r="177" spans="5:8">
      <c r="E177" s="10">
        <v>44901</v>
      </c>
      <c r="F177">
        <v>142.692138671875</v>
      </c>
      <c r="G177">
        <v>179.82000732421801</v>
      </c>
      <c r="H177">
        <v>17088.66015625</v>
      </c>
    </row>
    <row r="178" spans="5:8">
      <c r="E178" s="10">
        <v>44902</v>
      </c>
      <c r="F178">
        <v>140.72514343261699</v>
      </c>
      <c r="G178">
        <v>174.03999328613199</v>
      </c>
      <c r="H178">
        <v>16974.826171875</v>
      </c>
    </row>
    <row r="179" spans="5:8">
      <c r="E179" s="10">
        <v>44903</v>
      </c>
      <c r="F179">
        <v>142.432525634765</v>
      </c>
      <c r="G179">
        <v>173.44000244140599</v>
      </c>
      <c r="H179">
        <v>17089.50390625</v>
      </c>
    </row>
    <row r="180" spans="5:8">
      <c r="E180" s="10">
        <v>44904</v>
      </c>
      <c r="F180">
        <v>141.94328308105401</v>
      </c>
      <c r="G180">
        <v>179.05000305175699</v>
      </c>
      <c r="H180">
        <v>16848.126953125</v>
      </c>
    </row>
    <row r="181" spans="5:8">
      <c r="E181" s="10">
        <v>44907</v>
      </c>
      <c r="F181">
        <v>144.26972961425699</v>
      </c>
      <c r="G181">
        <v>167.82000732421801</v>
      </c>
      <c r="H181">
        <v>17233.474609375</v>
      </c>
    </row>
    <row r="182" spans="5:8">
      <c r="E182" s="10">
        <v>44908</v>
      </c>
      <c r="F182">
        <v>145.24822998046801</v>
      </c>
      <c r="G182">
        <v>160.94999694824199</v>
      </c>
      <c r="H182">
        <v>17133.15234375</v>
      </c>
    </row>
    <row r="183" spans="5:8">
      <c r="E183" s="10">
        <v>44909</v>
      </c>
      <c r="F183">
        <v>142.99168395996</v>
      </c>
      <c r="G183">
        <v>156.80000305175699</v>
      </c>
      <c r="H183">
        <v>17206.4375</v>
      </c>
    </row>
    <row r="184" spans="5:8">
      <c r="E184" s="10">
        <v>44910</v>
      </c>
      <c r="F184">
        <v>136.291900634765</v>
      </c>
      <c r="G184">
        <v>157.669998168945</v>
      </c>
      <c r="H184">
        <v>17781.318359375</v>
      </c>
    </row>
    <row r="185" spans="5:8">
      <c r="E185" s="10">
        <v>44911</v>
      </c>
      <c r="F185">
        <v>134.304931640625</v>
      </c>
      <c r="G185">
        <v>150.22999572753901</v>
      </c>
      <c r="H185">
        <v>17815.650390625</v>
      </c>
    </row>
    <row r="186" spans="5:8">
      <c r="E186" s="10">
        <v>44914</v>
      </c>
      <c r="F186">
        <v>132.168197631835</v>
      </c>
      <c r="G186">
        <v>149.86999511718699</v>
      </c>
      <c r="H186">
        <v>17364.865234375</v>
      </c>
    </row>
    <row r="187" spans="5:8">
      <c r="E187" s="10">
        <v>44915</v>
      </c>
      <c r="F187">
        <v>132.09831237792901</v>
      </c>
      <c r="G187">
        <v>137.80000305175699</v>
      </c>
      <c r="H187">
        <v>16647.484375</v>
      </c>
    </row>
    <row r="188" spans="5:8">
      <c r="E188" s="10">
        <v>44916</v>
      </c>
      <c r="F188">
        <v>135.24349975585901</v>
      </c>
      <c r="G188">
        <v>137.57000732421801</v>
      </c>
      <c r="H188">
        <v>16439.6796875</v>
      </c>
    </row>
    <row r="189" spans="5:8">
      <c r="E189" s="10">
        <v>44917</v>
      </c>
      <c r="F189">
        <v>132.02841186523401</v>
      </c>
      <c r="G189">
        <v>125.34999847412099</v>
      </c>
      <c r="H189">
        <v>16906.3046875</v>
      </c>
    </row>
    <row r="190" spans="5:8">
      <c r="E190" s="10">
        <v>44918</v>
      </c>
      <c r="F190">
        <v>131.65898132324199</v>
      </c>
      <c r="G190">
        <v>123.150001525878</v>
      </c>
      <c r="H190">
        <v>16817.53515625</v>
      </c>
    </row>
    <row r="191" spans="5:8">
      <c r="E191" s="10">
        <v>44922</v>
      </c>
      <c r="F191">
        <v>129.831771850585</v>
      </c>
      <c r="G191">
        <v>109.09999847412099</v>
      </c>
      <c r="H191">
        <v>16830.341796875</v>
      </c>
    </row>
    <row r="192" spans="5:8">
      <c r="E192" s="10">
        <v>44923</v>
      </c>
      <c r="F192">
        <v>125.847854614257</v>
      </c>
      <c r="G192">
        <v>112.709999084472</v>
      </c>
      <c r="H192">
        <v>16796.953125</v>
      </c>
    </row>
    <row r="193" spans="5:8">
      <c r="E193" s="10">
        <v>44924</v>
      </c>
      <c r="F193">
        <v>129.41241455078099</v>
      </c>
      <c r="G193">
        <v>121.81999969482401</v>
      </c>
      <c r="H193">
        <v>16717.173828125</v>
      </c>
    </row>
    <row r="194" spans="5:8">
      <c r="E194" s="10">
        <v>44925</v>
      </c>
      <c r="F194">
        <v>129.73191833496</v>
      </c>
      <c r="G194">
        <v>123.180000305175</v>
      </c>
      <c r="H194">
        <v>16552.572265625</v>
      </c>
    </row>
    <row r="195" spans="5:8">
      <c r="E195" s="10">
        <v>44929</v>
      </c>
      <c r="F195">
        <v>124.87932586669901</v>
      </c>
      <c r="G195">
        <v>108.09999847412099</v>
      </c>
      <c r="H195">
        <v>16642.341796875</v>
      </c>
    </row>
    <row r="196" spans="5:8">
      <c r="E196" s="10">
        <v>44930</v>
      </c>
      <c r="F196">
        <v>126.167366027832</v>
      </c>
      <c r="G196">
        <v>113.639999389648</v>
      </c>
      <c r="H196">
        <v>16602.5859375</v>
      </c>
    </row>
    <row r="197" spans="5:8">
      <c r="E197" s="10">
        <v>44931</v>
      </c>
      <c r="F197">
        <v>124.82939910888599</v>
      </c>
      <c r="G197">
        <v>110.33999633789</v>
      </c>
      <c r="H197">
        <v>16679.857421875</v>
      </c>
    </row>
    <row r="198" spans="5:8">
      <c r="E198" s="10">
        <v>44932</v>
      </c>
      <c r="F198">
        <v>129.42239379882801</v>
      </c>
      <c r="G198">
        <v>113.059997558593</v>
      </c>
      <c r="H198">
        <v>16863.23828125</v>
      </c>
    </row>
    <row r="199" spans="5:8">
      <c r="E199" s="10">
        <v>44935</v>
      </c>
      <c r="F199">
        <v>129.95158386230401</v>
      </c>
      <c r="G199">
        <v>119.76999664306599</v>
      </c>
      <c r="H199">
        <v>16836.736328125</v>
      </c>
    </row>
    <row r="200" spans="5:8">
      <c r="E200" s="10">
        <v>44936</v>
      </c>
      <c r="F200">
        <v>130.53070068359301</v>
      </c>
      <c r="G200">
        <v>118.84999847412099</v>
      </c>
      <c r="H200">
        <v>16951.96875</v>
      </c>
    </row>
    <row r="201" spans="5:8">
      <c r="E201" s="10">
        <v>44937</v>
      </c>
      <c r="F201">
        <v>133.28649902343699</v>
      </c>
      <c r="G201">
        <v>123.220001220703</v>
      </c>
      <c r="H201">
        <v>17196.5546875</v>
      </c>
    </row>
    <row r="202" spans="5:8">
      <c r="E202" s="10">
        <v>44938</v>
      </c>
      <c r="F202">
        <v>133.206619262695</v>
      </c>
      <c r="G202">
        <v>123.559997558593</v>
      </c>
      <c r="H202">
        <v>17446.29296875</v>
      </c>
    </row>
    <row r="203" spans="5:8">
      <c r="E203" s="10">
        <v>44939</v>
      </c>
      <c r="F203">
        <v>134.55455017089801</v>
      </c>
      <c r="G203">
        <v>122.400001525878</v>
      </c>
      <c r="H203">
        <v>17934.896484375</v>
      </c>
    </row>
    <row r="204" spans="5:8">
      <c r="E204" s="10">
        <v>44943</v>
      </c>
      <c r="F204">
        <v>135.73275756835901</v>
      </c>
      <c r="G204">
        <v>131.49000549316401</v>
      </c>
      <c r="H204">
        <v>18869.587890625</v>
      </c>
    </row>
    <row r="205" spans="5:8">
      <c r="E205" s="10">
        <v>44944</v>
      </c>
      <c r="F205">
        <v>135.00387573242099</v>
      </c>
      <c r="G205">
        <v>128.77999877929599</v>
      </c>
      <c r="H205">
        <v>19909.57421875</v>
      </c>
    </row>
    <row r="206" spans="5:8">
      <c r="E206" s="10">
        <v>44945</v>
      </c>
      <c r="F206">
        <v>135.06378173828099</v>
      </c>
      <c r="G206">
        <v>127.169998168945</v>
      </c>
      <c r="H206">
        <v>21169.6328125</v>
      </c>
    </row>
    <row r="207" spans="5:8">
      <c r="E207" s="10">
        <v>44946</v>
      </c>
      <c r="F207">
        <v>137.65980529785099</v>
      </c>
      <c r="G207">
        <v>133.419998168945</v>
      </c>
      <c r="H207">
        <v>21161.51953125</v>
      </c>
    </row>
    <row r="208" spans="5:8">
      <c r="E208" s="10">
        <v>44949</v>
      </c>
      <c r="F208">
        <v>140.89488220214801</v>
      </c>
      <c r="G208">
        <v>143.75</v>
      </c>
      <c r="H208">
        <v>20688.78125</v>
      </c>
    </row>
    <row r="209" spans="5:8">
      <c r="E209" s="10">
        <v>44950</v>
      </c>
      <c r="F209">
        <v>142.31271362304599</v>
      </c>
      <c r="G209">
        <v>143.88999938964801</v>
      </c>
      <c r="H209">
        <v>21086.79296875</v>
      </c>
    </row>
    <row r="210" spans="5:8">
      <c r="E210" s="10">
        <v>44951</v>
      </c>
      <c r="F210">
        <v>141.64373779296801</v>
      </c>
      <c r="G210">
        <v>144.42999267578099</v>
      </c>
      <c r="H210">
        <v>22676.552734375</v>
      </c>
    </row>
    <row r="211" spans="5:8">
      <c r="E211" s="10">
        <v>44952</v>
      </c>
      <c r="F211">
        <v>143.74053955078099</v>
      </c>
      <c r="G211">
        <v>160.27000427246</v>
      </c>
      <c r="H211">
        <v>22934.431640625</v>
      </c>
    </row>
    <row r="212" spans="5:8">
      <c r="E212" s="10">
        <v>44953</v>
      </c>
      <c r="F212">
        <v>145.70751953125</v>
      </c>
      <c r="G212">
        <v>177.89999389648401</v>
      </c>
      <c r="H212">
        <v>22636.46875</v>
      </c>
    </row>
    <row r="213" spans="5:8">
      <c r="E213" s="10">
        <v>44956</v>
      </c>
      <c r="F213">
        <v>142.78199768066401</v>
      </c>
      <c r="G213">
        <v>166.66000366210901</v>
      </c>
      <c r="H213">
        <v>23117.859375</v>
      </c>
    </row>
    <row r="214" spans="5:8">
      <c r="E214" s="10">
        <v>44957</v>
      </c>
      <c r="F214">
        <v>144.07002258300699</v>
      </c>
      <c r="G214">
        <v>173.22000122070301</v>
      </c>
      <c r="H214">
        <v>23032.77734375</v>
      </c>
    </row>
    <row r="215" spans="5:8">
      <c r="E215" s="10">
        <v>44958</v>
      </c>
      <c r="F215">
        <v>145.20828247070301</v>
      </c>
      <c r="G215">
        <v>181.41000366210901</v>
      </c>
      <c r="H215">
        <v>23078.728515625</v>
      </c>
    </row>
    <row r="216" spans="5:8">
      <c r="E216" s="10">
        <v>44959</v>
      </c>
      <c r="F216">
        <v>150.590087890625</v>
      </c>
      <c r="G216">
        <v>188.27000427246</v>
      </c>
      <c r="H216">
        <v>22840.138671875</v>
      </c>
    </row>
    <row r="217" spans="5:8">
      <c r="E217" s="10">
        <v>44960</v>
      </c>
      <c r="F217">
        <v>154.26446533203099</v>
      </c>
      <c r="G217">
        <v>189.97999572753901</v>
      </c>
      <c r="H217">
        <v>23139.283203125</v>
      </c>
    </row>
    <row r="218" spans="5:8">
      <c r="E218" s="10">
        <v>44963</v>
      </c>
      <c r="F218">
        <v>151.49868774414</v>
      </c>
      <c r="G218">
        <v>194.759994506835</v>
      </c>
      <c r="H218">
        <v>23723.76953125</v>
      </c>
    </row>
    <row r="219" spans="5:8">
      <c r="E219" s="10">
        <v>44964</v>
      </c>
      <c r="F219">
        <v>154.41423034667901</v>
      </c>
      <c r="G219">
        <v>196.80999755859301</v>
      </c>
      <c r="H219">
        <v>23471.87109375</v>
      </c>
    </row>
    <row r="220" spans="5:8">
      <c r="E220" s="10">
        <v>44965</v>
      </c>
      <c r="F220">
        <v>151.68840026855401</v>
      </c>
      <c r="G220">
        <v>201.28999328613199</v>
      </c>
      <c r="H220">
        <v>23449.322265625</v>
      </c>
    </row>
    <row r="221" spans="5:8">
      <c r="E221" s="10">
        <v>44966</v>
      </c>
      <c r="F221">
        <v>150.63999938964801</v>
      </c>
      <c r="G221">
        <v>207.32000732421801</v>
      </c>
      <c r="H221">
        <v>22760.109375</v>
      </c>
    </row>
    <row r="222" spans="5:8">
      <c r="E222" s="10">
        <v>44967</v>
      </c>
      <c r="F222">
        <v>151.009994506835</v>
      </c>
      <c r="G222">
        <v>196.88999938964801</v>
      </c>
      <c r="H222">
        <v>23264.291015625</v>
      </c>
    </row>
    <row r="223" spans="5:8">
      <c r="E223" s="10">
        <v>44970</v>
      </c>
      <c r="F223">
        <v>153.850006103515</v>
      </c>
      <c r="G223">
        <v>194.63999938964801</v>
      </c>
      <c r="H223">
        <v>22939.3984375</v>
      </c>
    </row>
    <row r="224" spans="5:8">
      <c r="E224" s="10">
        <v>44971</v>
      </c>
      <c r="F224">
        <v>153.19999694824199</v>
      </c>
      <c r="G224">
        <v>209.25</v>
      </c>
      <c r="H224">
        <v>21819.0390625</v>
      </c>
    </row>
    <row r="225" spans="5:8">
      <c r="E225" s="10">
        <v>44972</v>
      </c>
      <c r="F225">
        <v>155.33000183105401</v>
      </c>
      <c r="G225">
        <v>214.24000549316401</v>
      </c>
      <c r="H225">
        <v>21651.18359375</v>
      </c>
    </row>
    <row r="226" spans="5:8">
      <c r="E226" s="10">
        <v>44973</v>
      </c>
      <c r="F226">
        <v>153.71000671386699</v>
      </c>
      <c r="G226">
        <v>202.03999328613199</v>
      </c>
      <c r="H226">
        <v>21808.1015625</v>
      </c>
    </row>
    <row r="227" spans="5:8">
      <c r="E227" s="10">
        <v>44974</v>
      </c>
      <c r="F227">
        <v>152.55000305175699</v>
      </c>
      <c r="G227">
        <v>208.30999755859301</v>
      </c>
      <c r="H227">
        <v>22220.8046875</v>
      </c>
    </row>
    <row r="228" spans="5:8">
      <c r="E228" s="10">
        <v>44978</v>
      </c>
      <c r="F228">
        <v>148.47999572753901</v>
      </c>
      <c r="G228">
        <v>197.36999511718699</v>
      </c>
      <c r="H228">
        <v>24307.841796875</v>
      </c>
    </row>
    <row r="229" spans="5:8">
      <c r="E229" s="10">
        <v>44979</v>
      </c>
      <c r="F229">
        <v>148.91000366210901</v>
      </c>
      <c r="G229">
        <v>200.86000061035099</v>
      </c>
      <c r="H229">
        <v>23623.474609375</v>
      </c>
    </row>
    <row r="230" spans="5:8">
      <c r="E230" s="10">
        <v>44980</v>
      </c>
      <c r="F230">
        <v>149.39999389648401</v>
      </c>
      <c r="G230">
        <v>202.07000732421801</v>
      </c>
      <c r="H230">
        <v>24565.6015625</v>
      </c>
    </row>
    <row r="231" spans="5:8">
      <c r="E231" s="10">
        <v>44981</v>
      </c>
      <c r="F231">
        <v>146.71000671386699</v>
      </c>
      <c r="G231">
        <v>196.88000488281199</v>
      </c>
      <c r="H231">
        <v>24436.353515625</v>
      </c>
    </row>
    <row r="232" spans="5:8">
      <c r="E232" s="10">
        <v>44984</v>
      </c>
      <c r="F232">
        <v>147.919998168945</v>
      </c>
      <c r="G232">
        <v>207.63000488281199</v>
      </c>
      <c r="H232">
        <v>24188.84375</v>
      </c>
    </row>
    <row r="233" spans="5:8">
      <c r="E233" s="10">
        <v>44985</v>
      </c>
      <c r="F233">
        <v>147.41000366210901</v>
      </c>
      <c r="G233">
        <v>205.71000671386699</v>
      </c>
      <c r="H233">
        <v>23947.4921875</v>
      </c>
    </row>
    <row r="234" spans="5:8">
      <c r="E234" s="10">
        <v>44986</v>
      </c>
      <c r="F234">
        <v>145.30999755859301</v>
      </c>
      <c r="G234">
        <v>202.77000427246</v>
      </c>
      <c r="H234">
        <v>23198.126953125</v>
      </c>
    </row>
    <row r="235" spans="5:8">
      <c r="E235" s="10">
        <v>44987</v>
      </c>
      <c r="F235">
        <v>145.91000366210901</v>
      </c>
      <c r="G235">
        <v>190.89999389648401</v>
      </c>
      <c r="H235">
        <v>23522.87109375</v>
      </c>
    </row>
    <row r="236" spans="5:8">
      <c r="E236" s="10">
        <v>44988</v>
      </c>
      <c r="F236">
        <v>151.02999877929599</v>
      </c>
      <c r="G236">
        <v>197.78999328613199</v>
      </c>
      <c r="H236">
        <v>23147.353515625</v>
      </c>
    </row>
    <row r="237" spans="5:8">
      <c r="E237" s="10">
        <v>44991</v>
      </c>
      <c r="F237">
        <v>153.83000183105401</v>
      </c>
      <c r="G237">
        <v>193.80999755859301</v>
      </c>
      <c r="H237">
        <v>23646.55078125</v>
      </c>
    </row>
    <row r="238" spans="5:8">
      <c r="E238" s="10">
        <v>44992</v>
      </c>
      <c r="F238">
        <v>151.600006103515</v>
      </c>
      <c r="G238">
        <v>187.71000671386699</v>
      </c>
      <c r="H238">
        <v>23475.466796875</v>
      </c>
    </row>
    <row r="239" spans="5:8">
      <c r="E239" s="10">
        <v>44993</v>
      </c>
      <c r="F239">
        <v>152.86999511718699</v>
      </c>
      <c r="G239">
        <v>182</v>
      </c>
      <c r="H239">
        <v>22362.6796875</v>
      </c>
    </row>
    <row r="240" spans="5:8">
      <c r="E240" s="10">
        <v>44994</v>
      </c>
      <c r="F240">
        <v>150.58999633789</v>
      </c>
      <c r="G240">
        <v>172.919998168945</v>
      </c>
      <c r="H240">
        <v>22429.7578125</v>
      </c>
    </row>
    <row r="241" spans="5:8">
      <c r="E241" s="10">
        <v>44995</v>
      </c>
      <c r="F241">
        <v>148.5</v>
      </c>
      <c r="G241">
        <v>173.44000244140599</v>
      </c>
      <c r="H241">
        <v>22219.76953125</v>
      </c>
    </row>
    <row r="242" spans="5:8">
      <c r="E242" s="10">
        <v>44998</v>
      </c>
      <c r="F242">
        <v>150.47000122070301</v>
      </c>
      <c r="G242">
        <v>174.47999572753901</v>
      </c>
      <c r="H242">
        <v>21718.080078125</v>
      </c>
    </row>
    <row r="243" spans="5:8">
      <c r="E243" s="10">
        <v>44999</v>
      </c>
      <c r="F243">
        <v>152.58999633789</v>
      </c>
      <c r="G243">
        <v>183.259994506835</v>
      </c>
      <c r="H243">
        <v>20363.021484375</v>
      </c>
    </row>
    <row r="244" spans="5:8">
      <c r="E244" s="10">
        <v>45000</v>
      </c>
      <c r="F244">
        <v>152.99000549316401</v>
      </c>
      <c r="G244">
        <v>180.44999694824199</v>
      </c>
      <c r="H244">
        <v>20187.244140625</v>
      </c>
    </row>
    <row r="245" spans="5:8">
      <c r="E245" s="10">
        <v>45001</v>
      </c>
      <c r="F245">
        <v>155.850006103515</v>
      </c>
      <c r="G245">
        <v>184.13000488281199</v>
      </c>
      <c r="H245">
        <v>24197.533203125</v>
      </c>
    </row>
    <row r="246" spans="5:8">
      <c r="E246" s="10">
        <v>45002</v>
      </c>
      <c r="F246">
        <v>155</v>
      </c>
      <c r="G246">
        <v>180.13000488281199</v>
      </c>
      <c r="H246">
        <v>24746.07421875</v>
      </c>
    </row>
    <row r="247" spans="5:8">
      <c r="E247" s="10">
        <v>45005</v>
      </c>
      <c r="F247">
        <v>157.39999389648401</v>
      </c>
      <c r="G247">
        <v>183.25</v>
      </c>
      <c r="H247">
        <v>24375.9609375</v>
      </c>
    </row>
    <row r="248" spans="5:8">
      <c r="E248" s="10">
        <v>45006</v>
      </c>
      <c r="F248">
        <v>159.27999877929599</v>
      </c>
      <c r="G248">
        <v>197.58000183105401</v>
      </c>
      <c r="H248">
        <v>25052.7890625</v>
      </c>
    </row>
    <row r="249" spans="5:8">
      <c r="E249" s="10">
        <v>45007</v>
      </c>
      <c r="F249">
        <v>157.83000183105401</v>
      </c>
      <c r="G249">
        <v>191.14999389648401</v>
      </c>
      <c r="H249">
        <v>27423.9296875</v>
      </c>
    </row>
    <row r="250" spans="5:8">
      <c r="E250" s="10">
        <v>45008</v>
      </c>
      <c r="F250">
        <v>158.92999267578099</v>
      </c>
      <c r="G250">
        <v>192.22000122070301</v>
      </c>
      <c r="H250">
        <v>27767.236328125</v>
      </c>
    </row>
    <row r="251" spans="5:8">
      <c r="E251" s="10">
        <v>45009</v>
      </c>
      <c r="F251">
        <v>160.25</v>
      </c>
      <c r="G251">
        <v>190.41000366210901</v>
      </c>
      <c r="H251">
        <v>28175.81640625</v>
      </c>
    </row>
    <row r="252" spans="5:8">
      <c r="E252" s="10">
        <v>45012</v>
      </c>
      <c r="F252">
        <v>158.27999877929599</v>
      </c>
      <c r="G252">
        <v>191.80999755859301</v>
      </c>
      <c r="H252">
        <v>27307.4375</v>
      </c>
    </row>
    <row r="253" spans="5:8">
      <c r="E253" s="10">
        <v>45013</v>
      </c>
      <c r="F253">
        <v>157.64999389648401</v>
      </c>
      <c r="G253">
        <v>189.19000244140599</v>
      </c>
      <c r="H253">
        <v>28333.97265625</v>
      </c>
    </row>
    <row r="254" spans="5:8">
      <c r="E254" s="10">
        <v>45014</v>
      </c>
      <c r="F254">
        <v>160.77000427246</v>
      </c>
      <c r="G254">
        <v>193.88000488281199</v>
      </c>
      <c r="H254">
        <v>27493.28515625</v>
      </c>
    </row>
    <row r="255" spans="5:8">
      <c r="E255" s="10">
        <v>45015</v>
      </c>
      <c r="F255">
        <v>162.36000061035099</v>
      </c>
      <c r="G255">
        <v>195.27999877929599</v>
      </c>
      <c r="H255">
        <v>27139.888671875</v>
      </c>
    </row>
    <row r="256" spans="5:8">
      <c r="E256" s="30"/>
      <c r="F256" s="31"/>
      <c r="G256" s="31"/>
    </row>
    <row r="257" spans="5:7">
      <c r="E257" s="30"/>
      <c r="F257" s="31"/>
      <c r="G257" s="31"/>
    </row>
    <row r="258" spans="5:7">
      <c r="E258" s="30"/>
      <c r="F258" s="31"/>
      <c r="G258" s="31"/>
    </row>
    <row r="259" spans="5:7">
      <c r="E259" s="30"/>
      <c r="F259" s="31"/>
      <c r="G259" s="31"/>
    </row>
    <row r="260" spans="5:7">
      <c r="E260" s="30"/>
      <c r="F260" s="31"/>
      <c r="G260" s="31"/>
    </row>
    <row r="261" spans="5:7">
      <c r="E261" s="30"/>
      <c r="F261" s="31"/>
      <c r="G261" s="31"/>
    </row>
    <row r="262" spans="5:7">
      <c r="E262" s="30"/>
      <c r="F262" s="31"/>
      <c r="G262" s="31"/>
    </row>
    <row r="263" spans="5:7">
      <c r="E263" s="30"/>
      <c r="F263" s="31"/>
      <c r="G263" s="31"/>
    </row>
    <row r="264" spans="5:7">
      <c r="E264" s="30"/>
      <c r="F264" s="31"/>
      <c r="G264" s="31"/>
    </row>
    <row r="265" spans="5:7">
      <c r="E265" s="30"/>
      <c r="F265" s="31"/>
      <c r="G265" s="31"/>
    </row>
    <row r="266" spans="5:7">
      <c r="E266" s="30"/>
      <c r="F266" s="31"/>
      <c r="G266" s="31"/>
    </row>
    <row r="267" spans="5:7">
      <c r="E267" s="30"/>
      <c r="F267" s="31"/>
      <c r="G267" s="31"/>
    </row>
    <row r="268" spans="5:7">
      <c r="E268" s="30"/>
      <c r="F268" s="31"/>
      <c r="G268" s="31"/>
    </row>
    <row r="269" spans="5:7">
      <c r="E269" s="30"/>
      <c r="F269" s="31"/>
      <c r="G269" s="31"/>
    </row>
    <row r="270" spans="5:7">
      <c r="E270" s="30"/>
      <c r="F270" s="31"/>
      <c r="G270" s="31"/>
    </row>
    <row r="271" spans="5:7">
      <c r="E271" s="30"/>
      <c r="F271" s="31"/>
      <c r="G271" s="31"/>
    </row>
    <row r="272" spans="5:7">
      <c r="E272" s="30"/>
      <c r="F272" s="31"/>
      <c r="G272" s="31"/>
    </row>
    <row r="273" spans="5:7">
      <c r="E273" s="30"/>
      <c r="F273" s="31"/>
      <c r="G273" s="31"/>
    </row>
    <row r="274" spans="5:7">
      <c r="E274" s="30"/>
      <c r="F274" s="31"/>
      <c r="G274" s="31"/>
    </row>
    <row r="275" spans="5:7">
      <c r="E275" s="30"/>
      <c r="F275" s="31"/>
      <c r="G275" s="31"/>
    </row>
    <row r="276" spans="5:7">
      <c r="E276" s="30"/>
      <c r="F276" s="31"/>
      <c r="G276" s="31"/>
    </row>
    <row r="277" spans="5:7">
      <c r="E277" s="30"/>
      <c r="F277" s="31"/>
      <c r="G277" s="31"/>
    </row>
    <row r="278" spans="5:7">
      <c r="E278" s="30"/>
      <c r="F278" s="31"/>
      <c r="G278" s="31"/>
    </row>
    <row r="279" spans="5:7">
      <c r="E279" s="30"/>
      <c r="F279" s="31"/>
      <c r="G279" s="31"/>
    </row>
    <row r="280" spans="5:7">
      <c r="E280" s="30"/>
      <c r="F280" s="31"/>
      <c r="G280" s="31"/>
    </row>
    <row r="281" spans="5:7">
      <c r="E281" s="30"/>
      <c r="F281" s="31"/>
      <c r="G281" s="31"/>
    </row>
    <row r="282" spans="5:7">
      <c r="E282" s="30"/>
      <c r="F282" s="31"/>
      <c r="G282" s="31"/>
    </row>
    <row r="283" spans="5:7">
      <c r="E283" s="30"/>
      <c r="F283" s="31"/>
      <c r="G283" s="31"/>
    </row>
    <row r="284" spans="5:7">
      <c r="E284" s="30"/>
      <c r="F284" s="31"/>
      <c r="G284" s="31"/>
    </row>
    <row r="285" spans="5:7">
      <c r="E285" s="30"/>
      <c r="F285" s="31"/>
      <c r="G285" s="31"/>
    </row>
    <row r="286" spans="5:7">
      <c r="E286" s="30"/>
      <c r="F286" s="31"/>
      <c r="G286" s="31"/>
    </row>
    <row r="287" spans="5:7">
      <c r="E287" s="30"/>
      <c r="F287" s="31"/>
      <c r="G287" s="31"/>
    </row>
    <row r="288" spans="5:7">
      <c r="E288" s="30"/>
      <c r="F288" s="31"/>
      <c r="G288" s="31"/>
    </row>
    <row r="289" spans="5:7">
      <c r="E289" s="30"/>
      <c r="F289" s="31"/>
      <c r="G289" s="31"/>
    </row>
    <row r="290" spans="5:7">
      <c r="E290" s="30"/>
      <c r="F290" s="31"/>
      <c r="G290" s="31"/>
    </row>
    <row r="291" spans="5:7">
      <c r="E291" s="30"/>
      <c r="F291" s="31"/>
      <c r="G291" s="31"/>
    </row>
    <row r="292" spans="5:7">
      <c r="E292" s="30"/>
      <c r="F292" s="31"/>
      <c r="G292" s="31"/>
    </row>
    <row r="293" spans="5:7">
      <c r="E293" s="30"/>
      <c r="F293" s="31"/>
      <c r="G293" s="31"/>
    </row>
    <row r="294" spans="5:7">
      <c r="E294" s="30"/>
      <c r="F294" s="31"/>
      <c r="G294" s="31"/>
    </row>
    <row r="295" spans="5:7">
      <c r="E295" s="30"/>
      <c r="F295" s="31"/>
      <c r="G295" s="31"/>
    </row>
    <row r="296" spans="5:7">
      <c r="E296" s="30"/>
      <c r="F296" s="31"/>
      <c r="G296" s="31"/>
    </row>
    <row r="297" spans="5:7">
      <c r="E297" s="30"/>
      <c r="F297" s="31"/>
      <c r="G297" s="31"/>
    </row>
    <row r="298" spans="5:7">
      <c r="E298" s="30"/>
      <c r="F298" s="31"/>
      <c r="G298" s="31"/>
    </row>
    <row r="299" spans="5:7">
      <c r="E299" s="30"/>
      <c r="F299" s="31"/>
      <c r="G299" s="31"/>
    </row>
    <row r="300" spans="5:7">
      <c r="E300" s="30"/>
      <c r="F300" s="31"/>
      <c r="G300" s="31"/>
    </row>
    <row r="301" spans="5:7">
      <c r="E301" s="30"/>
      <c r="F301" s="31"/>
      <c r="G301" s="31"/>
    </row>
    <row r="302" spans="5:7">
      <c r="E302" s="30"/>
      <c r="F302" s="31"/>
      <c r="G302" s="31"/>
    </row>
    <row r="303" spans="5:7">
      <c r="E303" s="30"/>
      <c r="F303" s="31"/>
      <c r="G303" s="31"/>
    </row>
    <row r="304" spans="5:7">
      <c r="E304" s="30"/>
      <c r="F304" s="31"/>
      <c r="G304" s="31"/>
    </row>
    <row r="305" spans="5:7">
      <c r="E305" s="30"/>
      <c r="F305" s="31"/>
      <c r="G305" s="31"/>
    </row>
    <row r="306" spans="5:7">
      <c r="E306" s="30"/>
      <c r="F306" s="31"/>
      <c r="G306" s="31"/>
    </row>
    <row r="307" spans="5:7">
      <c r="E307" s="30"/>
      <c r="F307" s="31"/>
      <c r="G307" s="31"/>
    </row>
    <row r="308" spans="5:7">
      <c r="E308" s="30"/>
      <c r="F308" s="31"/>
      <c r="G308" s="31"/>
    </row>
    <row r="309" spans="5:7">
      <c r="E309" s="30"/>
      <c r="F309" s="31"/>
      <c r="G309" s="31"/>
    </row>
    <row r="310" spans="5:7">
      <c r="E310" s="30"/>
      <c r="F310" s="31"/>
      <c r="G310" s="31"/>
    </row>
    <row r="311" spans="5:7">
      <c r="E311" s="30"/>
      <c r="F311" s="31"/>
      <c r="G311" s="31"/>
    </row>
    <row r="312" spans="5:7">
      <c r="E312" s="30"/>
      <c r="F312" s="31"/>
      <c r="G312" s="31"/>
    </row>
    <row r="313" spans="5:7">
      <c r="E313" s="30"/>
      <c r="F313" s="31"/>
      <c r="G313" s="31"/>
    </row>
    <row r="314" spans="5:7">
      <c r="E314" s="30"/>
      <c r="F314" s="31"/>
      <c r="G314" s="31"/>
    </row>
    <row r="315" spans="5:7">
      <c r="E315" s="30"/>
      <c r="F315" s="31"/>
      <c r="G315" s="31"/>
    </row>
    <row r="316" spans="5:7">
      <c r="E316" s="30"/>
      <c r="F316" s="31"/>
      <c r="G316" s="31"/>
    </row>
    <row r="317" spans="5:7">
      <c r="E317" s="30"/>
      <c r="F317" s="31"/>
      <c r="G317" s="31"/>
    </row>
    <row r="318" spans="5:7">
      <c r="E318" s="30"/>
      <c r="F318" s="31"/>
      <c r="G318" s="31"/>
    </row>
    <row r="319" spans="5:7">
      <c r="E319" s="30"/>
      <c r="F319" s="31"/>
      <c r="G319" s="31"/>
    </row>
    <row r="320" spans="5:7">
      <c r="E320" s="30"/>
      <c r="F320" s="31"/>
      <c r="G320" s="31"/>
    </row>
    <row r="321" spans="5:7">
      <c r="E321" s="30"/>
      <c r="F321" s="31"/>
      <c r="G321" s="31"/>
    </row>
    <row r="322" spans="5:7">
      <c r="E322" s="30"/>
      <c r="F322" s="31"/>
      <c r="G322" s="31"/>
    </row>
    <row r="323" spans="5:7">
      <c r="E323" s="30"/>
      <c r="F323" s="31"/>
      <c r="G323" s="31"/>
    </row>
    <row r="324" spans="5:7">
      <c r="E324" s="30"/>
      <c r="F324" s="31"/>
      <c r="G324" s="31"/>
    </row>
    <row r="325" spans="5:7">
      <c r="E325" s="30"/>
      <c r="F325" s="31"/>
      <c r="G325" s="31"/>
    </row>
    <row r="326" spans="5:7">
      <c r="E326" s="30"/>
      <c r="F326" s="31"/>
      <c r="G326" s="31"/>
    </row>
    <row r="327" spans="5:7">
      <c r="E327" s="30"/>
      <c r="F327" s="31"/>
      <c r="G327" s="31"/>
    </row>
    <row r="328" spans="5:7">
      <c r="E328" s="30"/>
      <c r="F328" s="31"/>
      <c r="G328" s="31"/>
    </row>
    <row r="329" spans="5:7">
      <c r="E329" s="30"/>
      <c r="F329" s="31"/>
      <c r="G329" s="31"/>
    </row>
    <row r="330" spans="5:7">
      <c r="E330" s="30"/>
      <c r="F330" s="31"/>
      <c r="G330" s="31"/>
    </row>
    <row r="331" spans="5:7">
      <c r="E331" s="30"/>
      <c r="F331" s="31"/>
      <c r="G331" s="31"/>
    </row>
    <row r="332" spans="5:7">
      <c r="E332" s="30"/>
      <c r="F332" s="31"/>
      <c r="G332" s="31"/>
    </row>
    <row r="333" spans="5:7">
      <c r="E333" s="30"/>
      <c r="F333" s="31"/>
      <c r="G333" s="31"/>
    </row>
    <row r="334" spans="5:7">
      <c r="E334" s="30"/>
      <c r="F334" s="31"/>
      <c r="G334" s="31"/>
    </row>
    <row r="335" spans="5:7">
      <c r="E335" s="30"/>
      <c r="F335" s="31"/>
      <c r="G335" s="31"/>
    </row>
    <row r="336" spans="5:7">
      <c r="E336" s="30"/>
      <c r="F336" s="31"/>
      <c r="G336" s="31"/>
    </row>
    <row r="337" spans="5:7">
      <c r="E337" s="30"/>
      <c r="F337" s="31"/>
      <c r="G337" s="31"/>
    </row>
    <row r="338" spans="5:7">
      <c r="E338" s="30"/>
      <c r="F338" s="31"/>
      <c r="G338" s="31"/>
    </row>
    <row r="339" spans="5:7">
      <c r="E339" s="30"/>
      <c r="F339" s="31"/>
      <c r="G339" s="31"/>
    </row>
    <row r="340" spans="5:7">
      <c r="E340" s="30"/>
      <c r="F340" s="31"/>
      <c r="G340" s="31"/>
    </row>
    <row r="341" spans="5:7">
      <c r="E341" s="30"/>
      <c r="F341" s="31"/>
      <c r="G341" s="31"/>
    </row>
    <row r="342" spans="5:7">
      <c r="E342" s="30"/>
      <c r="F342" s="31"/>
      <c r="G342" s="31"/>
    </row>
    <row r="343" spans="5:7">
      <c r="E343" s="30"/>
      <c r="F343" s="31"/>
      <c r="G343" s="31"/>
    </row>
    <row r="344" spans="5:7">
      <c r="E344" s="30"/>
      <c r="F344" s="31"/>
      <c r="G344" s="31"/>
    </row>
    <row r="345" spans="5:7">
      <c r="E345" s="30"/>
      <c r="F345" s="31"/>
      <c r="G345" s="31"/>
    </row>
    <row r="346" spans="5:7">
      <c r="E346" s="30"/>
      <c r="F346" s="31"/>
      <c r="G346" s="31"/>
    </row>
    <row r="347" spans="5:7">
      <c r="E347" s="30"/>
      <c r="F347" s="31"/>
      <c r="G347" s="31"/>
    </row>
    <row r="348" spans="5:7">
      <c r="E348" s="30"/>
      <c r="F348" s="31"/>
      <c r="G348" s="31"/>
    </row>
    <row r="349" spans="5:7">
      <c r="E349" s="30"/>
      <c r="F349" s="31"/>
      <c r="G349" s="31"/>
    </row>
    <row r="350" spans="5:7">
      <c r="E350" s="30"/>
      <c r="F350" s="31"/>
      <c r="G350" s="31"/>
    </row>
    <row r="351" spans="5:7">
      <c r="E351" s="30"/>
      <c r="F351" s="31"/>
      <c r="G351" s="31"/>
    </row>
    <row r="352" spans="5:7">
      <c r="E352" s="30"/>
      <c r="F352" s="31"/>
      <c r="G352" s="31"/>
    </row>
    <row r="353" spans="5:7">
      <c r="E353" s="30"/>
      <c r="F353" s="31"/>
      <c r="G353" s="31"/>
    </row>
    <row r="354" spans="5:7">
      <c r="E354" s="30"/>
      <c r="F354" s="31"/>
      <c r="G354" s="31"/>
    </row>
    <row r="355" spans="5:7">
      <c r="E355" s="30"/>
      <c r="F355" s="31"/>
      <c r="G355" s="31"/>
    </row>
    <row r="356" spans="5:7">
      <c r="E356" s="30"/>
      <c r="F356" s="31"/>
      <c r="G356" s="31"/>
    </row>
    <row r="357" spans="5:7">
      <c r="E357" s="30"/>
      <c r="F357" s="31"/>
      <c r="G357" s="31"/>
    </row>
    <row r="358" spans="5:7">
      <c r="E358" s="30"/>
      <c r="F358" s="31"/>
      <c r="G358" s="31"/>
    </row>
    <row r="359" spans="5:7">
      <c r="E359" s="30"/>
      <c r="F359" s="31"/>
      <c r="G359" s="31"/>
    </row>
    <row r="360" spans="5:7">
      <c r="E360" s="30"/>
      <c r="F360" s="31"/>
      <c r="G360" s="31"/>
    </row>
    <row r="361" spans="5:7">
      <c r="E361" s="30"/>
      <c r="F361" s="31"/>
      <c r="G361" s="31"/>
    </row>
    <row r="362" spans="5:7">
      <c r="E362" s="30"/>
      <c r="F362" s="31"/>
      <c r="G362" s="31"/>
    </row>
    <row r="363" spans="5:7">
      <c r="E363" s="30"/>
      <c r="F363" s="31"/>
      <c r="G363" s="31"/>
    </row>
    <row r="364" spans="5:7">
      <c r="E364" s="30"/>
      <c r="F364" s="31"/>
      <c r="G364" s="31"/>
    </row>
    <row r="365" spans="5:7">
      <c r="E365" s="30"/>
      <c r="F365" s="31"/>
      <c r="G365" s="31"/>
    </row>
    <row r="366" spans="5:7">
      <c r="E366" s="30"/>
      <c r="F366" s="31"/>
      <c r="G366" s="31"/>
    </row>
    <row r="367" spans="5:7">
      <c r="E367" s="30"/>
      <c r="F367" s="31"/>
      <c r="G367" s="31"/>
    </row>
    <row r="368" spans="5:7">
      <c r="E368" s="30"/>
      <c r="F368" s="31"/>
      <c r="G368" s="31"/>
    </row>
    <row r="369" spans="5:7">
      <c r="E369" s="30"/>
      <c r="F369" s="31"/>
      <c r="G369" s="31"/>
    </row>
    <row r="370" spans="5:7">
      <c r="E370" s="30"/>
      <c r="F370" s="31"/>
      <c r="G370" s="31"/>
    </row>
    <row r="371" spans="5:7">
      <c r="E371" s="30"/>
      <c r="F371" s="31"/>
      <c r="G371" s="31"/>
    </row>
    <row r="372" spans="5:7">
      <c r="E372" s="30"/>
      <c r="F372" s="31"/>
      <c r="G372" s="31"/>
    </row>
    <row r="373" spans="5:7">
      <c r="E373" s="30"/>
      <c r="F373" s="31"/>
      <c r="G373" s="31"/>
    </row>
    <row r="374" spans="5:7">
      <c r="E374" s="30"/>
      <c r="F374" s="31"/>
      <c r="G374" s="31"/>
    </row>
    <row r="375" spans="5:7">
      <c r="E375" s="30"/>
      <c r="F375" s="31"/>
      <c r="G375" s="31"/>
    </row>
    <row r="376" spans="5:7">
      <c r="E376" s="30"/>
      <c r="F376" s="31"/>
      <c r="G376" s="31"/>
    </row>
    <row r="377" spans="5:7">
      <c r="E377" s="30"/>
      <c r="F377" s="31"/>
      <c r="G377" s="31"/>
    </row>
    <row r="378" spans="5:7">
      <c r="E378" s="30"/>
      <c r="F378" s="31"/>
      <c r="G378" s="31"/>
    </row>
    <row r="379" spans="5:7">
      <c r="E379" s="30"/>
      <c r="F379" s="31"/>
      <c r="G379" s="31"/>
    </row>
    <row r="380" spans="5:7">
      <c r="E380" s="30"/>
      <c r="F380" s="31"/>
      <c r="G380" s="31"/>
    </row>
    <row r="381" spans="5:7">
      <c r="E381" s="30"/>
      <c r="F381" s="31"/>
      <c r="G381" s="31"/>
    </row>
    <row r="382" spans="5:7">
      <c r="E382" s="30"/>
      <c r="F382" s="31"/>
      <c r="G382" s="31"/>
    </row>
    <row r="383" spans="5:7">
      <c r="E383" s="30"/>
      <c r="F383" s="31"/>
      <c r="G383" s="31"/>
    </row>
    <row r="384" spans="5:7">
      <c r="E384" s="30"/>
      <c r="F384" s="31"/>
      <c r="G384" s="31"/>
    </row>
    <row r="385" spans="5:7">
      <c r="E385" s="30"/>
      <c r="F385" s="31"/>
      <c r="G385" s="31"/>
    </row>
    <row r="386" spans="5:7">
      <c r="E386" s="30"/>
      <c r="F386" s="31"/>
      <c r="G386" s="31"/>
    </row>
    <row r="387" spans="5:7">
      <c r="E387" s="30"/>
      <c r="F387" s="31"/>
      <c r="G387" s="31"/>
    </row>
    <row r="388" spans="5:7">
      <c r="E388" s="30"/>
      <c r="F388" s="31"/>
      <c r="G388" s="31"/>
    </row>
    <row r="389" spans="5:7">
      <c r="E389" s="30"/>
      <c r="F389" s="31"/>
      <c r="G389" s="31"/>
    </row>
    <row r="390" spans="5:7">
      <c r="E390" s="30"/>
      <c r="F390" s="31"/>
      <c r="G390" s="31"/>
    </row>
    <row r="391" spans="5:7">
      <c r="E391" s="30"/>
      <c r="F391" s="31"/>
      <c r="G391" s="31"/>
    </row>
    <row r="392" spans="5:7">
      <c r="E392" s="30"/>
      <c r="F392" s="31"/>
      <c r="G392" s="31"/>
    </row>
    <row r="393" spans="5:7">
      <c r="E393" s="30"/>
      <c r="F393" s="31"/>
      <c r="G393" s="31"/>
    </row>
    <row r="394" spans="5:7">
      <c r="E394" s="30"/>
      <c r="F394" s="31"/>
      <c r="G394" s="31"/>
    </row>
    <row r="395" spans="5:7">
      <c r="E395" s="30"/>
      <c r="F395" s="31"/>
      <c r="G395" s="31"/>
    </row>
    <row r="396" spans="5:7">
      <c r="E396" s="30"/>
      <c r="F396" s="31"/>
      <c r="G396" s="31"/>
    </row>
    <row r="397" spans="5:7">
      <c r="E397" s="30"/>
      <c r="F397" s="31"/>
      <c r="G397" s="31"/>
    </row>
    <row r="398" spans="5:7">
      <c r="E398" s="30"/>
      <c r="F398" s="31"/>
      <c r="G398" s="31"/>
    </row>
    <row r="399" spans="5:7">
      <c r="E399" s="30"/>
      <c r="F399" s="31"/>
      <c r="G399" s="31"/>
    </row>
    <row r="400" spans="5:7">
      <c r="E400" s="30"/>
      <c r="F400" s="31"/>
      <c r="G400" s="31"/>
    </row>
    <row r="401" spans="5:7">
      <c r="E401" s="30"/>
      <c r="F401" s="31"/>
      <c r="G401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F26A-752A-4475-A2E8-87F2AA7828AF}">
  <dimension ref="E1:AC400"/>
  <sheetViews>
    <sheetView topLeftCell="A10" zoomScale="110" zoomScaleNormal="110" workbookViewId="0">
      <selection activeCell="I25" sqref="I25"/>
    </sheetView>
  </sheetViews>
  <sheetFormatPr defaultRowHeight="15"/>
  <cols>
    <col min="5" max="5" width="12.42578125" customWidth="1"/>
    <col min="6" max="7" width="11.85546875" customWidth="1"/>
    <col min="8" max="8" width="10" bestFit="1" customWidth="1"/>
  </cols>
  <sheetData>
    <row r="1" spans="5:29" ht="21">
      <c r="E1" s="12" t="s">
        <v>25</v>
      </c>
      <c r="F1" s="12"/>
      <c r="G1" s="12"/>
      <c r="H1" s="12"/>
    </row>
    <row r="4" spans="5:29" ht="15.75">
      <c r="E4" s="29" t="s">
        <v>1</v>
      </c>
      <c r="F4" s="19" t="s">
        <v>111</v>
      </c>
      <c r="G4" s="16" t="s">
        <v>112</v>
      </c>
      <c r="H4" s="173" t="s">
        <v>113</v>
      </c>
      <c r="N4" s="13"/>
    </row>
    <row r="5" spans="5:29">
      <c r="E5" s="10">
        <v>44652</v>
      </c>
      <c r="F5" s="171">
        <f>('Financial data (Prices)'!F6-'Financial data (Prices)'!F5)/'Financial data (Prices)'!F5</f>
        <v>-1.7181657764935099E-3</v>
      </c>
      <c r="G5" s="171">
        <f>('Financial data (Prices)'!G6-'Financial data (Prices)'!G5)/'Financial data (Prices)'!G5</f>
        <v>6.4865993682708244E-3</v>
      </c>
      <c r="H5" s="171">
        <f>('Financial data (Prices)'!H6-'Financial data (Prices)'!H5)/'Financial data (Prices)'!H5</f>
        <v>1.6315115388267579E-2</v>
      </c>
      <c r="U5" s="35"/>
      <c r="V5" s="35"/>
      <c r="W5" s="35"/>
      <c r="X5" s="35"/>
      <c r="Y5" s="35"/>
      <c r="Z5" s="35"/>
      <c r="AA5" s="35"/>
      <c r="AB5" s="35"/>
      <c r="AC5" s="35"/>
    </row>
    <row r="6" spans="5:29" ht="15.75">
      <c r="E6" s="10">
        <v>44655</v>
      </c>
      <c r="F6" s="171">
        <f>('Financial data (Prices)'!F7-'Financial data (Prices)'!F6)/'Financial data (Prices)'!F6</f>
        <v>2.3693512415372469E-2</v>
      </c>
      <c r="G6" s="171">
        <f>('Financial data (Prices)'!G7-'Financial data (Prices)'!G6)/'Financial data (Prices)'!G6</f>
        <v>5.6113412987593987E-2</v>
      </c>
      <c r="H6" s="171">
        <f>('Financial data (Prices)'!H7-'Financial data (Prices)'!H6)/'Financial data (Prices)'!H6</f>
        <v>7.3686070029281483E-3</v>
      </c>
      <c r="J6" s="13"/>
      <c r="K6" s="13"/>
      <c r="L6" s="13"/>
      <c r="M6" s="13"/>
      <c r="U6" s="35"/>
      <c r="V6" s="35"/>
      <c r="W6" s="35"/>
      <c r="X6" s="35"/>
      <c r="Y6" s="35"/>
      <c r="Z6" s="35"/>
      <c r="AA6" s="35"/>
      <c r="AB6" s="35"/>
      <c r="AC6" s="35"/>
    </row>
    <row r="7" spans="5:29">
      <c r="E7" s="10">
        <v>44656</v>
      </c>
      <c r="F7" s="171">
        <f>('Financial data (Prices)'!F8-'Financial data (Prices)'!F7)/'Financial data (Prices)'!F7</f>
        <v>-1.8941947796728382E-2</v>
      </c>
      <c r="G7" s="171">
        <f>('Financial data (Prices)'!G8-'Financial data (Prices)'!G7)/'Financial data (Prices)'!G7</f>
        <v>-4.7308971544202473E-2</v>
      </c>
      <c r="H7" s="171">
        <f>('Financial data (Prices)'!H8-'Financial data (Prices)'!H7)/'Financial data (Prices)'!H7</f>
        <v>-2.2879072809008156E-2</v>
      </c>
    </row>
    <row r="8" spans="5:29">
      <c r="E8" s="10">
        <v>44657</v>
      </c>
      <c r="F8" s="171">
        <f>('Financial data (Prices)'!F9-'Financial data (Prices)'!F8)/'Financial data (Prices)'!F8</f>
        <v>-1.8450929715244219E-2</v>
      </c>
      <c r="G8" s="171">
        <f>('Financial data (Prices)'!G9-'Financial data (Prices)'!G8)/'Financial data (Prices)'!G8</f>
        <v>-4.1694894294366666E-2</v>
      </c>
      <c r="H8" s="171">
        <f>('Financial data (Prices)'!H9-'Financial data (Prices)'!H8)/'Financial data (Prices)'!H8</f>
        <v>-5.1568493922400094E-2</v>
      </c>
      <c r="U8" s="35"/>
      <c r="V8" s="35"/>
      <c r="W8" s="35"/>
      <c r="X8" s="35"/>
      <c r="Y8" s="35"/>
      <c r="Z8" s="35"/>
      <c r="AA8" s="35"/>
      <c r="AB8" s="35"/>
    </row>
    <row r="9" spans="5:29">
      <c r="E9" s="10">
        <v>44658</v>
      </c>
      <c r="F9" s="171">
        <f>('Financial data (Prices)'!F10-'Financial data (Prices)'!F9)/'Financial data (Prices)'!F9</f>
        <v>1.8040344868709987E-3</v>
      </c>
      <c r="G9" s="171">
        <f>('Financial data (Prices)'!G10-'Financial data (Prices)'!G9)/'Financial data (Prices)'!G9</f>
        <v>1.0996816105211664E-2</v>
      </c>
      <c r="H9" s="171">
        <f>('Financial data (Prices)'!H10-'Financial data (Prices)'!H9)/'Financial data (Prices)'!H9</f>
        <v>6.8764592473052662E-3</v>
      </c>
    </row>
    <row r="10" spans="5:29">
      <c r="E10" s="10">
        <v>44659</v>
      </c>
      <c r="F10" s="171">
        <f>('Financial data (Prices)'!F11-'Financial data (Prices)'!F10)/'Financial data (Prices)'!F10</f>
        <v>-1.1908836522749548E-2</v>
      </c>
      <c r="G10" s="171">
        <f>('Financial data (Prices)'!G11-'Financial data (Prices)'!G10)/'Financial data (Prices)'!G10</f>
        <v>-3.0049447965419057E-2</v>
      </c>
      <c r="H10" s="171">
        <f>('Financial data (Prices)'!H11-'Financial data (Prices)'!H10)/'Financial data (Prices)'!H10</f>
        <v>-2.7955770794339762E-2</v>
      </c>
    </row>
    <row r="11" spans="5:29">
      <c r="E11" s="10">
        <v>44662</v>
      </c>
      <c r="F11" s="171">
        <f>('Financial data (Prices)'!F12-'Financial data (Prices)'!F11)/'Financial data (Prices)'!F11</f>
        <v>-2.5515846308704068E-2</v>
      </c>
      <c r="G11" s="171">
        <f>('Financial data (Prices)'!G12-'Financial data (Prices)'!G11)/'Financial data (Prices)'!G11</f>
        <v>-4.8328086073804878E-2</v>
      </c>
      <c r="H11" s="171">
        <f>('Financial data (Prices)'!H12-'Financial data (Prices)'!H11)/'Financial data (Prices)'!H11</f>
        <v>-6.5403511403757858E-2</v>
      </c>
    </row>
    <row r="12" spans="5:29">
      <c r="E12" s="10">
        <v>44663</v>
      </c>
      <c r="F12" s="171">
        <f>('Financial data (Prices)'!F13-'Financial data (Prices)'!F12)/'Financial data (Prices)'!F12</f>
        <v>1.1523372849183419E-2</v>
      </c>
      <c r="G12" s="171">
        <f>('Financial data (Prices)'!G13-'Financial data (Prices)'!G12)/'Financial data (Prices)'!G12</f>
        <v>1.1291813566499378E-2</v>
      </c>
      <c r="H12" s="171">
        <f>('Financial data (Prices)'!H13-'Financial data (Prices)'!H12)/'Financial data (Prices)'!H12</f>
        <v>1.5315083892861228E-2</v>
      </c>
    </row>
    <row r="13" spans="5:29">
      <c r="E13" s="10">
        <v>44664</v>
      </c>
      <c r="F13" s="171">
        <f>('Financial data (Prices)'!F14-'Financial data (Prices)'!F13)/'Financial data (Prices)'!F13</f>
        <v>1.6342559876264588E-2</v>
      </c>
      <c r="G13" s="171">
        <f>('Financial data (Prices)'!G14-'Financial data (Prices)'!G13)/'Financial data (Prices)'!G13</f>
        <v>3.5888356035912485E-2</v>
      </c>
      <c r="H13" s="171">
        <f>('Financial data (Prices)'!H14-'Financial data (Prices)'!H13)/'Financial data (Prices)'!H13</f>
        <v>2.5906300465151869E-2</v>
      </c>
    </row>
    <row r="14" spans="5:29">
      <c r="E14" s="10">
        <v>44665</v>
      </c>
      <c r="F14" s="171">
        <f>('Financial data (Prices)'!F15-'Financial data (Prices)'!F14)/'Financial data (Prices)'!F14</f>
        <v>-2.9988217215834865E-2</v>
      </c>
      <c r="G14" s="171">
        <f>('Financial data (Prices)'!G15-'Financial data (Prices)'!G14)/'Financial data (Prices)'!G14</f>
        <v>-3.6552318808431489E-2</v>
      </c>
      <c r="H14" s="171">
        <f>('Financial data (Prices)'!H15-'Financial data (Prices)'!H14)/'Financial data (Prices)'!H14</f>
        <v>-2.990800653174595E-2</v>
      </c>
    </row>
    <row r="15" spans="5:29">
      <c r="E15" s="10">
        <v>44669</v>
      </c>
      <c r="F15" s="171">
        <f>('Financial data (Prices)'!F16-'Financial data (Prices)'!F15)/'Financial data (Prices)'!F15</f>
        <v>-1.3309841044425964E-3</v>
      </c>
      <c r="G15" s="171">
        <f>('Financial data (Prices)'!G16-'Financial data (Prices)'!G15)/'Financial data (Prices)'!G15</f>
        <v>1.9583733431162414E-2</v>
      </c>
      <c r="H15" s="171">
        <f>('Financial data (Prices)'!H16-'Financial data (Prices)'!H15)/'Financial data (Prices)'!H15</f>
        <v>2.2303436047096236E-2</v>
      </c>
    </row>
    <row r="16" spans="5:29">
      <c r="E16" s="10">
        <v>44670</v>
      </c>
      <c r="F16" s="171">
        <f>('Financial data (Prices)'!F17-'Financial data (Prices)'!F16)/'Financial data (Prices)'!F16</f>
        <v>1.4115182058031611E-2</v>
      </c>
      <c r="G16" s="171">
        <f>('Financial data (Prices)'!G17-'Financial data (Prices)'!G16)/'Financial data (Prices)'!G16</f>
        <v>2.3758093445249838E-2</v>
      </c>
      <c r="H16" s="171">
        <f>('Financial data (Prices)'!H17-'Financial data (Prices)'!H16)/'Financial data (Prices)'!H16</f>
        <v>1.657109675337853E-2</v>
      </c>
    </row>
    <row r="17" spans="5:8">
      <c r="E17" s="10">
        <v>44671</v>
      </c>
      <c r="F17" s="171">
        <f>('Financial data (Prices)'!F18-'Financial data (Prices)'!F17)/'Financial data (Prices)'!F17</f>
        <v>-1.0156200064382528E-3</v>
      </c>
      <c r="G17" s="171">
        <f>('Financial data (Prices)'!G18-'Financial data (Prices)'!G17)/'Financial data (Prices)'!G17</f>
        <v>-4.9555036713701546E-2</v>
      </c>
      <c r="H17" s="171">
        <f>('Financial data (Prices)'!H18-'Financial data (Prices)'!H17)/'Financial data (Prices)'!H17</f>
        <v>-3.093074404708122E-3</v>
      </c>
    </row>
    <row r="18" spans="5:8">
      <c r="E18" s="10">
        <v>44672</v>
      </c>
      <c r="F18" s="171">
        <f>('Financial data (Prices)'!F19-'Financial data (Prices)'!F18)/'Financial data (Prices)'!F18</f>
        <v>-4.8435805483495126E-3</v>
      </c>
      <c r="G18" s="171">
        <f>('Financial data (Prices)'!G19-'Financial data (Prices)'!G18)/'Financial data (Prices)'!G18</f>
        <v>3.231684066245738E-2</v>
      </c>
      <c r="H18" s="171">
        <f>('Financial data (Prices)'!H19-'Financial data (Prices)'!H18)/'Financial data (Prices)'!H18</f>
        <v>-2.0471984048854207E-2</v>
      </c>
    </row>
    <row r="19" spans="5:8">
      <c r="E19" s="10">
        <v>44673</v>
      </c>
      <c r="F19" s="171">
        <f>('Financial data (Prices)'!F20-'Financial data (Prices)'!F19)/'Financial data (Prices)'!F19</f>
        <v>-2.7821117017791521E-2</v>
      </c>
      <c r="G19" s="171">
        <f>('Financial data (Prices)'!G20-'Financial data (Prices)'!G19)/'Financial data (Prices)'!G19</f>
        <v>-3.6975766723958549E-3</v>
      </c>
      <c r="H19" s="171">
        <f>('Financial data (Prices)'!H20-'Financial data (Prices)'!H19)/'Financial data (Prices)'!H19</f>
        <v>-1.9420038833716225E-2</v>
      </c>
    </row>
    <row r="20" spans="5:8">
      <c r="E20" s="10">
        <v>44676</v>
      </c>
      <c r="F20" s="171">
        <f>('Financial data (Prices)'!F21-'Financial data (Prices)'!F20)/'Financial data (Prices)'!F20</f>
        <v>6.737212011585416E-3</v>
      </c>
      <c r="G20" s="171">
        <f>('Financial data (Prices)'!G21-'Financial data (Prices)'!G20)/'Financial data (Prices)'!G20</f>
        <v>-6.9946453878930673E-3</v>
      </c>
      <c r="H20" s="171">
        <f>('Financial data (Prices)'!H21-'Financial data (Prices)'!H20)/'Financial data (Prices)'!H20</f>
        <v>1.8066997840079375E-2</v>
      </c>
    </row>
    <row r="21" spans="5:8">
      <c r="E21" s="10">
        <v>44677</v>
      </c>
      <c r="F21" s="171">
        <f>('Financial data (Prices)'!F22-'Financial data (Prices)'!F21)/'Financial data (Prices)'!F21</f>
        <v>-3.7328122262372782E-2</v>
      </c>
      <c r="G21" s="171">
        <f>('Financial data (Prices)'!G22-'Financial data (Prices)'!G21)/'Financial data (Prices)'!G21</f>
        <v>-0.12184121881949032</v>
      </c>
      <c r="H21" s="171">
        <f>('Financial data (Prices)'!H22-'Financial data (Prices)'!H21)/'Financial data (Prices)'!H21</f>
        <v>-5.7858267871623632E-2</v>
      </c>
    </row>
    <row r="22" spans="5:8">
      <c r="E22" s="10">
        <v>44678</v>
      </c>
      <c r="F22" s="171">
        <f>('Financial data (Prices)'!F23-'Financial data (Prices)'!F22)/'Financial data (Prices)'!F22</f>
        <v>-1.466785703898618E-3</v>
      </c>
      <c r="G22" s="171">
        <f>('Financial data (Prices)'!G23-'Financial data (Prices)'!G22)/'Financial data (Prices)'!G22</f>
        <v>5.807678470475113E-3</v>
      </c>
      <c r="H22" s="171">
        <f>('Financial data (Prices)'!H23-'Financial data (Prices)'!H22)/'Financial data (Prices)'!H22</f>
        <v>2.9478882606908948E-2</v>
      </c>
    </row>
    <row r="23" spans="5:8">
      <c r="E23" s="10">
        <v>44679</v>
      </c>
      <c r="F23" s="171">
        <f>('Financial data (Prices)'!F24-'Financial data (Prices)'!F23)/'Financial data (Prices)'!F23</f>
        <v>4.5155354999302802E-2</v>
      </c>
      <c r="G23" s="171">
        <f>('Financial data (Prices)'!G24-'Financial data (Prices)'!G23)/'Financial data (Prices)'!G23</f>
        <v>-4.5377028885282026E-3</v>
      </c>
      <c r="H23" s="171">
        <f>('Financial data (Prices)'!H24-'Financial data (Prices)'!H23)/'Financial data (Prices)'!H23</f>
        <v>1.357522457060599E-2</v>
      </c>
    </row>
    <row r="24" spans="5:8">
      <c r="E24" s="10">
        <v>44680</v>
      </c>
      <c r="F24" s="171">
        <f>('Financial data (Prices)'!F25-'Financial data (Prices)'!F24)/'Financial data (Prices)'!F24</f>
        <v>-3.6604749254130833E-2</v>
      </c>
      <c r="G24" s="171">
        <f>('Financial data (Prices)'!G25-'Financial data (Prices)'!G24)/'Financial data (Prices)'!G24</f>
        <v>-7.6922202135914211E-3</v>
      </c>
      <c r="H24" s="171">
        <f>('Financial data (Prices)'!H25-'Financial data (Prices)'!H24)/'Financial data (Prices)'!H24</f>
        <v>-2.9265573899293858E-2</v>
      </c>
    </row>
    <row r="25" spans="5:8">
      <c r="E25" s="10">
        <v>44683</v>
      </c>
      <c r="F25" s="171">
        <f>('Financial data (Prices)'!F26-'Financial data (Prices)'!F25)/'Financial data (Prices)'!F25</f>
        <v>1.966495091307776E-3</v>
      </c>
      <c r="G25" s="171">
        <f>('Financial data (Prices)'!G26-'Financial data (Prices)'!G25)/'Financial data (Prices)'!G25</f>
        <v>3.6956284714334826E-2</v>
      </c>
      <c r="H25" s="171">
        <f>('Financial data (Prices)'!H26-'Financial data (Prices)'!H25)/'Financial data (Prices)'!H25</f>
        <v>-2.0848604048010369E-3</v>
      </c>
    </row>
    <row r="26" spans="5:8">
      <c r="E26" s="10">
        <v>44684</v>
      </c>
      <c r="F26" s="171">
        <f>('Financial data (Prices)'!F27-'Financial data (Prices)'!F26)/'Financial data (Prices)'!F26</f>
        <v>9.6225024259594429E-3</v>
      </c>
      <c r="G26" s="171">
        <f>('Financial data (Prices)'!G27-'Financial data (Prices)'!G26)/'Financial data (Prices)'!G26</f>
        <v>6.988279761962363E-3</v>
      </c>
      <c r="H26" s="171">
        <f>('Financial data (Prices)'!H27-'Financial data (Prices)'!H26)/'Financial data (Prices)'!H26</f>
        <v>-2.0215120218891696E-2</v>
      </c>
    </row>
    <row r="27" spans="5:8">
      <c r="E27" s="10">
        <v>44685</v>
      </c>
      <c r="F27" s="171">
        <f>('Financial data (Prices)'!F28-'Financial data (Prices)'!F27)/'Financial data (Prices)'!F27</f>
        <v>4.1008406402775983E-2</v>
      </c>
      <c r="G27" s="171">
        <f>('Financial data (Prices)'!G28-'Financial data (Prices)'!G27)/'Financial data (Prices)'!G27</f>
        <v>4.7698645764684126E-2</v>
      </c>
      <c r="H27" s="171">
        <f>('Financial data (Prices)'!H28-'Financial data (Prices)'!H27)/'Financial data (Prices)'!H27</f>
        <v>5.1599856624237543E-2</v>
      </c>
    </row>
    <row r="28" spans="5:8">
      <c r="E28" s="10">
        <v>44686</v>
      </c>
      <c r="F28" s="171">
        <f>('Financial data (Prices)'!F29-'Financial data (Prices)'!F28)/'Financial data (Prices)'!F28</f>
        <v>-5.5716097257327284E-2</v>
      </c>
      <c r="G28" s="171">
        <f>('Financial data (Prices)'!G29-'Financial data (Prices)'!G28)/'Financial data (Prices)'!G28</f>
        <v>-8.3286153175478356E-2</v>
      </c>
      <c r="H28" s="171">
        <f>('Financial data (Prices)'!H29-'Financial data (Prices)'!H28)/'Financial data (Prices)'!H28</f>
        <v>-7.8674020689017965E-2</v>
      </c>
    </row>
    <row r="29" spans="5:8">
      <c r="E29" s="10">
        <v>44687</v>
      </c>
      <c r="F29" s="171">
        <f>('Financial data (Prices)'!F30-'Financial data (Prices)'!F29)/'Financial data (Prices)'!F29</f>
        <v>4.727181179168931E-3</v>
      </c>
      <c r="G29" s="171">
        <f>('Financial data (Prices)'!G30-'Financial data (Prices)'!G29)/'Financial data (Prices)'!G29</f>
        <v>-8.7371806981920343E-3</v>
      </c>
      <c r="H29" s="171">
        <f>('Financial data (Prices)'!H30-'Financial data (Prices)'!H29)/'Financial data (Prices)'!H29</f>
        <v>-1.460606140868392E-2</v>
      </c>
    </row>
    <row r="30" spans="5:8">
      <c r="E30" s="10">
        <v>44690</v>
      </c>
      <c r="F30" s="171">
        <f>('Financial data (Prices)'!F31-'Financial data (Prices)'!F30)/'Financial data (Prices)'!F30</f>
        <v>-3.3189246675496713E-2</v>
      </c>
      <c r="G30" s="171">
        <f>('Financial data (Prices)'!G31-'Financial data (Prices)'!G30)/'Financial data (Prices)'!G30</f>
        <v>-9.0729488072496228E-2</v>
      </c>
      <c r="H30" s="171">
        <f>('Financial data (Prices)'!H31-'Financial data (Prices)'!H30)/'Financial data (Prices)'!H30</f>
        <v>-0.15937352462630369</v>
      </c>
    </row>
    <row r="31" spans="5:8">
      <c r="E31" s="10">
        <v>44691</v>
      </c>
      <c r="F31" s="171">
        <f>('Financial data (Prices)'!F32-'Financial data (Prices)'!F31)/'Financial data (Prices)'!F31</f>
        <v>1.6112070680969922E-2</v>
      </c>
      <c r="G31" s="171">
        <f>('Financial data (Prices)'!G32-'Financial data (Prices)'!G31)/'Financial data (Prices)'!G31</f>
        <v>1.6427173986373646E-2</v>
      </c>
      <c r="H31" s="171">
        <f>('Financial data (Prices)'!H32-'Financial data (Prices)'!H31)/'Financial data (Prices)'!H31</f>
        <v>2.3961258480509333E-2</v>
      </c>
    </row>
    <row r="32" spans="5:8">
      <c r="E32" s="10">
        <v>44692</v>
      </c>
      <c r="F32" s="171">
        <f>('Financial data (Prices)'!F33-'Financial data (Prices)'!F32)/'Financial data (Prices)'!F32</f>
        <v>-5.1841284313106029E-2</v>
      </c>
      <c r="G32" s="171">
        <f>('Financial data (Prices)'!G33-'Financial data (Prices)'!G32)/'Financial data (Prices)'!G32</f>
        <v>-8.2545828436462201E-2</v>
      </c>
      <c r="H32" s="171">
        <f>('Financial data (Prices)'!H33-'Financial data (Prices)'!H32)/'Financial data (Prices)'!H32</f>
        <v>-6.725839173272169E-2</v>
      </c>
    </row>
    <row r="33" spans="5:8">
      <c r="E33" s="10">
        <v>44693</v>
      </c>
      <c r="F33" s="171">
        <f>('Financial data (Prices)'!F34-'Financial data (Prices)'!F33)/'Financial data (Prices)'!F33</f>
        <v>-2.6894177354208338E-2</v>
      </c>
      <c r="G33" s="171">
        <f>('Financial data (Prices)'!G34-'Financial data (Prices)'!G33)/'Financial data (Prices)'!G33</f>
        <v>-8.1743867510473758E-3</v>
      </c>
      <c r="H33" s="171">
        <f>('Financial data (Prices)'!H34-'Financial data (Prices)'!H33)/'Financial data (Prices)'!H33</f>
        <v>3.8497067986085305E-3</v>
      </c>
    </row>
    <row r="34" spans="5:8">
      <c r="E34" s="10">
        <v>44694</v>
      </c>
      <c r="F34" s="171">
        <f>('Financial data (Prices)'!F35-'Financial data (Prices)'!F34)/'Financial data (Prices)'!F34</f>
        <v>3.1916296011636959E-2</v>
      </c>
      <c r="G34" s="171">
        <f>('Financial data (Prices)'!G35-'Financial data (Prices)'!G34)/'Financial data (Prices)'!G34</f>
        <v>5.7129093691456564E-2</v>
      </c>
      <c r="H34" s="171">
        <f>('Financial data (Prices)'!H35-'Financial data (Prices)'!H34)/'Financial data (Prices)'!H34</f>
        <v>8.1022298345080901E-3</v>
      </c>
    </row>
    <row r="35" spans="5:8">
      <c r="E35" s="10">
        <v>44697</v>
      </c>
      <c r="F35" s="171">
        <f>('Financial data (Prices)'!F36-'Financial data (Prices)'!F35)/'Financial data (Prices)'!F35</f>
        <v>-1.0672260063788073E-2</v>
      </c>
      <c r="G35" s="171">
        <f>('Financial data (Prices)'!G36-'Financial data (Prices)'!G35)/'Financial data (Prices)'!G35</f>
        <v>-5.8758561618371515E-2</v>
      </c>
      <c r="H35" s="171">
        <f>('Financial data (Prices)'!H36-'Financial data (Prices)'!H35)/'Financial data (Prices)'!H35</f>
        <v>1.9800307464528825E-2</v>
      </c>
    </row>
    <row r="36" spans="5:8">
      <c r="E36" s="10">
        <v>44698</v>
      </c>
      <c r="F36" s="171">
        <f>('Financial data (Prices)'!F37-'Financial data (Prices)'!F36)/'Financial data (Prices)'!F36</f>
        <v>2.542253455856169E-2</v>
      </c>
      <c r="G36" s="171">
        <f>('Financial data (Prices)'!G37-'Financial data (Prices)'!G36)/'Financial data (Prices)'!G36</f>
        <v>5.1410177789529297E-2</v>
      </c>
      <c r="H36" s="171">
        <f>('Financial data (Prices)'!H37-'Financial data (Prices)'!H36)/'Financial data (Prices)'!H36</f>
        <v>1.8850785235189911E-2</v>
      </c>
    </row>
    <row r="37" spans="5:8">
      <c r="E37" s="10">
        <v>44699</v>
      </c>
      <c r="F37" s="171">
        <f>('Financial data (Prices)'!F38-'Financial data (Prices)'!F37)/'Financial data (Prices)'!F37</f>
        <v>-5.6419150193842763E-2</v>
      </c>
      <c r="G37" s="171">
        <f>('Financial data (Prices)'!G38-'Financial data (Prices)'!G37)/'Financial data (Prices)'!G37</f>
        <v>-6.8013798124058195E-2</v>
      </c>
      <c r="H37" s="171">
        <f>('Financial data (Prices)'!H38-'Financial data (Prices)'!H37)/'Financial data (Prices)'!H37</f>
        <v>-5.6057119898082167E-2</v>
      </c>
    </row>
    <row r="38" spans="5:8">
      <c r="E38" s="10">
        <v>44700</v>
      </c>
      <c r="F38" s="171">
        <f>('Financial data (Prices)'!F39-'Financial data (Prices)'!F38)/'Financial data (Prices)'!F38</f>
        <v>-2.4641413244754971E-2</v>
      </c>
      <c r="G38" s="171">
        <f>('Financial data (Prices)'!G39-'Financial data (Prices)'!G38)/'Financial data (Prices)'!G38</f>
        <v>-5.4946344765558874E-4</v>
      </c>
      <c r="H38" s="171">
        <f>('Financial data (Prices)'!H39-'Financial data (Prices)'!H38)/'Financial data (Prices)'!H38</f>
        <v>5.5503044282406419E-2</v>
      </c>
    </row>
    <row r="39" spans="5:8">
      <c r="E39" s="10">
        <v>44701</v>
      </c>
      <c r="F39" s="171">
        <f>('Financial data (Prices)'!F40-'Financial data (Prices)'!F39)/'Financial data (Prices)'!F39</f>
        <v>1.7472598064657262E-3</v>
      </c>
      <c r="G39" s="171">
        <f>('Financial data (Prices)'!G40-'Financial data (Prices)'!G39)/'Financial data (Prices)'!G39</f>
        <v>-6.4165057161419209E-2</v>
      </c>
      <c r="H39" s="171">
        <f>('Financial data (Prices)'!H40-'Financial data (Prices)'!H39)/'Financial data (Prices)'!H39</f>
        <v>-3.6734890846488087E-2</v>
      </c>
    </row>
    <row r="40" spans="5:8">
      <c r="E40" s="10">
        <v>44704</v>
      </c>
      <c r="F40" s="171">
        <f>('Financial data (Prices)'!F41-'Financial data (Prices)'!F40)/'Financial data (Prices)'!F40</f>
        <v>4.0119331923050783E-2</v>
      </c>
      <c r="G40" s="171">
        <f>('Financial data (Prices)'!G41-'Financial data (Prices)'!G40)/'Financial data (Prices)'!G40</f>
        <v>1.6568714159861428E-2</v>
      </c>
      <c r="H40" s="171">
        <f>('Financial data (Prices)'!H41-'Financial data (Prices)'!H40)/'Financial data (Prices)'!H40</f>
        <v>-3.4872430393091893E-3</v>
      </c>
    </row>
    <row r="41" spans="5:8">
      <c r="E41" s="10">
        <v>44705</v>
      </c>
      <c r="F41" s="171">
        <f>('Financial data (Prices)'!F42-'Financial data (Prices)'!F41)/'Financial data (Prices)'!F41</f>
        <v>-1.921598374993131E-2</v>
      </c>
      <c r="G41" s="171">
        <f>('Financial data (Prices)'!G42-'Financial data (Prices)'!G41)/'Financial data (Prices)'!G41</f>
        <v>-6.9254646905077821E-2</v>
      </c>
      <c r="H41" s="171">
        <f>('Financial data (Prices)'!H42-'Financial data (Prices)'!H41)/'Financial data (Prices)'!H41</f>
        <v>1.9130468401079775E-2</v>
      </c>
    </row>
    <row r="42" spans="5:8">
      <c r="E42" s="10">
        <v>44706</v>
      </c>
      <c r="F42" s="171">
        <f>('Financial data (Prices)'!F43-'Financial data (Prices)'!F42)/'Financial data (Prices)'!F42</f>
        <v>1.1399328140740774E-3</v>
      </c>
      <c r="G42" s="171">
        <f>('Financial data (Prices)'!G43-'Financial data (Prices)'!G42)/'Financial data (Prices)'!G42</f>
        <v>4.8777379117959305E-2</v>
      </c>
      <c r="H42" s="171">
        <f>('Financial data (Prices)'!H43-'Financial data (Prices)'!H42)/'Financial data (Prices)'!H42</f>
        <v>-3.1435767133879446E-3</v>
      </c>
    </row>
    <row r="43" spans="5:8">
      <c r="E43" s="10">
        <v>44707</v>
      </c>
      <c r="F43" s="171">
        <f>('Financial data (Prices)'!F44-'Financial data (Prices)'!F43)/'Financial data (Prices)'!F43</f>
        <v>2.3199548647677232E-2</v>
      </c>
      <c r="G43" s="171">
        <f>('Financial data (Prices)'!G44-'Financial data (Prices)'!G43)/'Financial data (Prices)'!G43</f>
        <v>7.4271389368294471E-2</v>
      </c>
      <c r="H43" s="171">
        <f>('Financial data (Prices)'!H44-'Financial data (Prices)'!H43)/'Financial data (Prices)'!H43</f>
        <v>-9.9835299174566693E-3</v>
      </c>
    </row>
    <row r="44" spans="5:8">
      <c r="E44" s="10">
        <v>44708</v>
      </c>
      <c r="F44" s="171">
        <f>('Financial data (Prices)'!F45-'Financial data (Prices)'!F44)/'Financial data (Prices)'!F44</f>
        <v>4.0756665047234415E-2</v>
      </c>
      <c r="G44" s="171">
        <f>('Financial data (Prices)'!G45-'Financial data (Prices)'!G44)/'Financial data (Prices)'!G44</f>
        <v>7.3333062537426622E-2</v>
      </c>
      <c r="H44" s="171">
        <f>('Financial data (Prices)'!H45-'Financial data (Prices)'!H44)/'Financial data (Prices)'!H44</f>
        <v>-2.1855519242508035E-2</v>
      </c>
    </row>
    <row r="45" spans="5:8">
      <c r="E45" s="10">
        <v>44712</v>
      </c>
      <c r="F45" s="171">
        <f>('Financial data (Prices)'!F46-'Financial data (Prices)'!F45)/'Financial data (Prices)'!F45</f>
        <v>-5.3461967121768567E-3</v>
      </c>
      <c r="G45" s="171">
        <f>('Financial data (Prices)'!G46-'Financial data (Prices)'!G45)/'Financial data (Prices)'!G45</f>
        <v>-1.8035633890569256E-3</v>
      </c>
      <c r="H45" s="171">
        <f>('Financial data (Prices)'!H46-'Financial data (Prices)'!H45)/'Financial data (Prices)'!H45</f>
        <v>0.10824586053191997</v>
      </c>
    </row>
    <row r="46" spans="5:8">
      <c r="E46" s="10">
        <v>44713</v>
      </c>
      <c r="F46" s="171">
        <f>('Financial data (Prices)'!F47-'Financial data (Prices)'!F46)/'Financial data (Prices)'!F46</f>
        <v>-8.7343934895207681E-4</v>
      </c>
      <c r="G46" s="171">
        <f>('Financial data (Prices)'!G47-'Financial data (Prices)'!G46)/'Financial data (Prices)'!G46</f>
        <v>-2.359349020027442E-2</v>
      </c>
      <c r="H46" s="171">
        <f>('Financial data (Prices)'!H47-'Financial data (Prices)'!H46)/'Financial data (Prices)'!H46</f>
        <v>2.0777630413166483E-3</v>
      </c>
    </row>
    <row r="47" spans="5:8">
      <c r="E47" s="10">
        <v>44714</v>
      </c>
      <c r="F47" s="171">
        <f>('Financial data (Prices)'!F48-'Financial data (Prices)'!F47)/'Financial data (Prices)'!F47</f>
        <v>1.6811372451153831E-2</v>
      </c>
      <c r="G47" s="171">
        <f>('Financial data (Prices)'!G48-'Financial data (Prices)'!G47)/'Financial data (Prices)'!G47</f>
        <v>4.6773980038742724E-2</v>
      </c>
      <c r="H47" s="171">
        <f>('Financial data (Prices)'!H48-'Financial data (Prices)'!H47)/'Financial data (Prices)'!H47</f>
        <v>-6.2695363578911784E-2</v>
      </c>
    </row>
    <row r="48" spans="5:8">
      <c r="E48" s="10">
        <v>44715</v>
      </c>
      <c r="F48" s="171">
        <f>('Financial data (Prices)'!F49-'Financial data (Prices)'!F48)/'Financial data (Prices)'!F48</f>
        <v>-3.8555718417847724E-2</v>
      </c>
      <c r="G48" s="171">
        <f>('Financial data (Prices)'!G49-'Financial data (Prices)'!G48)/'Financial data (Prices)'!G48</f>
        <v>-9.2193599885269248E-2</v>
      </c>
      <c r="H48" s="171">
        <f>('Financial data (Prices)'!H49-'Financial data (Prices)'!H48)/'Financial data (Prices)'!H48</f>
        <v>2.243049790035858E-2</v>
      </c>
    </row>
    <row r="49" spans="5:8">
      <c r="E49" s="10">
        <v>44718</v>
      </c>
      <c r="F49" s="171">
        <f>('Financial data (Prices)'!F50-'Financial data (Prices)'!F49)/'Financial data (Prices)'!F49</f>
        <v>5.2276582979867486E-3</v>
      </c>
      <c r="G49" s="171">
        <f>('Financial data (Prices)'!G50-'Financial data (Prices)'!G49)/'Financial data (Prices)'!G49</f>
        <v>1.6047201678357905E-2</v>
      </c>
      <c r="H49" s="171">
        <f>('Financial data (Prices)'!H50-'Financial data (Prices)'!H49)/'Financial data (Prices)'!H49</f>
        <v>-2.5046293583695839E-2</v>
      </c>
    </row>
    <row r="50" spans="5:8">
      <c r="E50" s="10">
        <v>44719</v>
      </c>
      <c r="F50" s="171">
        <f>('Financial data (Prices)'!F51-'Financial data (Prices)'!F50)/'Financial data (Prices)'!F50</f>
        <v>1.7585839779732101E-2</v>
      </c>
      <c r="G50" s="171">
        <f>('Financial data (Prices)'!G51-'Financial data (Prices)'!G50)/'Financial data (Prices)'!G50</f>
        <v>2.5460558898941369E-3</v>
      </c>
      <c r="H50" s="171">
        <f>('Financial data (Prices)'!H51-'Financial data (Prices)'!H50)/'Financial data (Prices)'!H50</f>
        <v>5.6095453060653389E-2</v>
      </c>
    </row>
    <row r="51" spans="5:8">
      <c r="E51" s="10">
        <v>44720</v>
      </c>
      <c r="F51" s="171">
        <f>('Financial data (Prices)'!F52-'Financial data (Prices)'!F51)/'Financial data (Prices)'!F51</f>
        <v>-5.043288041974495E-3</v>
      </c>
      <c r="G51" s="171">
        <f>('Financial data (Prices)'!G52-'Financial data (Prices)'!G51)/'Financial data (Prices)'!G51</f>
        <v>1.2474516432601218E-2</v>
      </c>
      <c r="H51" s="171">
        <f>('Financial data (Prices)'!H52-'Financial data (Prices)'!H51)/'Financial data (Prices)'!H51</f>
        <v>-6.8596987731873371E-3</v>
      </c>
    </row>
    <row r="52" spans="5:8">
      <c r="E52" s="10">
        <v>44721</v>
      </c>
      <c r="F52" s="171">
        <f>('Financial data (Prices)'!F53-'Financial data (Prices)'!F52)/'Financial data (Prices)'!F52</f>
        <v>-3.5955726205968708E-2</v>
      </c>
      <c r="G52" s="171">
        <f>('Financial data (Prices)'!G53-'Financial data (Prices)'!G52)/'Financial data (Prices)'!G52</f>
        <v>-8.9305553084609371E-3</v>
      </c>
      <c r="H52" s="171">
        <f>('Financial data (Prices)'!H53-'Financial data (Prices)'!H52)/'Financial data (Prices)'!H52</f>
        <v>-3.0207305158321058E-2</v>
      </c>
    </row>
    <row r="53" spans="5:8">
      <c r="E53" s="10">
        <v>44722</v>
      </c>
      <c r="F53" s="171">
        <f>('Financial data (Prices)'!F54-'Financial data (Prices)'!F53)/'Financial data (Prices)'!F53</f>
        <v>-3.8628670172867197E-2</v>
      </c>
      <c r="G53" s="171">
        <f>('Financial data (Prices)'!G54-'Financial data (Prices)'!G53)/'Financial data (Prices)'!G53</f>
        <v>-3.1190911234381422E-2</v>
      </c>
      <c r="H53" s="171">
        <f>('Financial data (Prices)'!H54-'Financial data (Prices)'!H53)/'Financial data (Prices)'!H53</f>
        <v>-3.3877082693644046E-3</v>
      </c>
    </row>
    <row r="54" spans="5:8">
      <c r="E54" s="10">
        <v>44725</v>
      </c>
      <c r="F54" s="171">
        <f>('Financial data (Prices)'!F55-'Financial data (Prices)'!F54)/'Financial data (Prices)'!F54</f>
        <v>-3.8284862313330059E-2</v>
      </c>
      <c r="G54" s="171">
        <f>('Financial data (Prices)'!G55-'Financial data (Prices)'!G54)/'Financial data (Prices)'!G54</f>
        <v>-7.1021539907060921E-2</v>
      </c>
      <c r="H54" s="171">
        <f>('Financial data (Prices)'!H55-'Financial data (Prices)'!H54)/'Financial data (Prices)'!H54</f>
        <v>-3.4145637156804513E-2</v>
      </c>
    </row>
    <row r="55" spans="5:8">
      <c r="E55" s="10">
        <v>44726</v>
      </c>
      <c r="F55" s="171">
        <f>('Financial data (Prices)'!F56-'Financial data (Prices)'!F55)/'Financial data (Prices)'!F55</f>
        <v>6.6727735056634286E-3</v>
      </c>
      <c r="G55" s="171">
        <f>('Financial data (Prices)'!G56-'Financial data (Prices)'!G55)/'Financial data (Prices)'!G55</f>
        <v>2.3887157055640262E-2</v>
      </c>
      <c r="H55" s="171">
        <f>('Financial data (Prices)'!H56-'Financial data (Prices)'!H55)/'Financial data (Prices)'!H55</f>
        <v>-0.22680718999808475</v>
      </c>
    </row>
    <row r="56" spans="5:8">
      <c r="E56" s="10">
        <v>44727</v>
      </c>
      <c r="F56" s="171">
        <f>('Financial data (Prices)'!F57-'Financial data (Prices)'!F56)/'Financial data (Prices)'!F56</f>
        <v>2.0111355915652218E-2</v>
      </c>
      <c r="G56" s="171">
        <f>('Financial data (Prices)'!G57-'Financial data (Prices)'!G56)/'Financial data (Prices)'!G56</f>
        <v>5.4823670803629522E-2</v>
      </c>
      <c r="H56" s="171">
        <f>('Financial data (Prices)'!H57-'Financial data (Prices)'!H56)/'Financial data (Prices)'!H56</f>
        <v>-1.247791405304171E-2</v>
      </c>
    </row>
    <row r="57" spans="5:8">
      <c r="E57" s="10">
        <v>44728</v>
      </c>
      <c r="F57" s="171">
        <f>('Financial data (Prices)'!F58-'Financial data (Prices)'!F57)/'Financial data (Prices)'!F57</f>
        <v>-3.9651456809573181E-2</v>
      </c>
      <c r="G57" s="171">
        <f>('Financial data (Prices)'!G58-'Financial data (Prices)'!G57)/'Financial data (Prices)'!G57</f>
        <v>-8.540769912654507E-2</v>
      </c>
      <c r="H57" s="171">
        <f>('Financial data (Prices)'!H58-'Financial data (Prices)'!H57)/'Financial data (Prices)'!H57</f>
        <v>1.6483554177098469E-2</v>
      </c>
    </row>
    <row r="58" spans="5:8">
      <c r="E58" s="10">
        <v>44729</v>
      </c>
      <c r="F58" s="171">
        <f>('Financial data (Prices)'!F59-'Financial data (Prices)'!F58)/'Financial data (Prices)'!F58</f>
        <v>1.1533180109177225E-2</v>
      </c>
      <c r="G58" s="171">
        <f>('Financial data (Prices)'!G59-'Financial data (Prices)'!G58)/'Financial data (Prices)'!G58</f>
        <v>1.7174980283867904E-2</v>
      </c>
      <c r="H58" s="171">
        <f>('Financial data (Prices)'!H59-'Financial data (Prices)'!H58)/'Financial data (Prices)'!H58</f>
        <v>-9.7071944349602937E-2</v>
      </c>
    </row>
    <row r="59" spans="5:8">
      <c r="E59" s="10">
        <v>44733</v>
      </c>
      <c r="F59" s="171">
        <f>('Financial data (Prices)'!F60-'Financial data (Prices)'!F59)/'Financial data (Prices)'!F59</f>
        <v>3.2760728604977932E-2</v>
      </c>
      <c r="G59" s="171">
        <f>('Financial data (Prices)'!G60-'Financial data (Prices)'!G59)/'Financial data (Prices)'!G59</f>
        <v>9.3544348021482412E-2</v>
      </c>
      <c r="H59" s="171">
        <f>('Financial data (Prices)'!H60-'Financial data (Prices)'!H59)/'Financial data (Prices)'!H59</f>
        <v>4.4074954445946276E-3</v>
      </c>
    </row>
    <row r="60" spans="5:8">
      <c r="E60" s="10">
        <v>44734</v>
      </c>
      <c r="F60" s="171">
        <f>('Financial data (Prices)'!F61-'Financial data (Prices)'!F60)/'Financial data (Prices)'!F60</f>
        <v>-3.8271547135993612E-3</v>
      </c>
      <c r="G60" s="171">
        <f>('Financial data (Prices)'!G61-'Financial data (Prices)'!G60)/'Financial data (Prices)'!G60</f>
        <v>-4.0078058841526588E-3</v>
      </c>
      <c r="H60" s="171">
        <f>('Financial data (Prices)'!H61-'Financial data (Prices)'!H60)/'Financial data (Prices)'!H60</f>
        <v>1.1680406403763468E-2</v>
      </c>
    </row>
    <row r="61" spans="5:8">
      <c r="E61" s="10">
        <v>44735</v>
      </c>
      <c r="F61" s="171">
        <f>('Financial data (Prices)'!F62-'Financial data (Prices)'!F61)/'Financial data (Prices)'!F61</f>
        <v>2.1573658962408374E-2</v>
      </c>
      <c r="G61" s="171">
        <f>('Financial data (Prices)'!G62-'Financial data (Prices)'!G61)/'Financial data (Prices)'!G61</f>
        <v>-4.3063108899516417E-3</v>
      </c>
      <c r="H61" s="171">
        <f>('Financial data (Prices)'!H62-'Financial data (Prices)'!H61)/'Financial data (Prices)'!H61</f>
        <v>-3.4937106663198735E-2</v>
      </c>
    </row>
    <row r="62" spans="5:8">
      <c r="E62" s="10">
        <v>44736</v>
      </c>
      <c r="F62" s="171">
        <f>('Financial data (Prices)'!F63-'Financial data (Prices)'!F62)/'Financial data (Prices)'!F62</f>
        <v>2.4517273972345054E-2</v>
      </c>
      <c r="G62" s="171">
        <f>('Financial data (Prices)'!G63-'Financial data (Prices)'!G62)/'Financial data (Prices)'!G62</f>
        <v>4.5248893450594366E-2</v>
      </c>
      <c r="H62" s="171">
        <f>('Financial data (Prices)'!H63-'Financial data (Prices)'!H62)/'Financial data (Prices)'!H62</f>
        <v>5.4978038002966571E-2</v>
      </c>
    </row>
    <row r="63" spans="5:8">
      <c r="E63" s="10">
        <v>44739</v>
      </c>
      <c r="F63" s="171">
        <f>('Financial data (Prices)'!F64-'Financial data (Prices)'!F63)/'Financial data (Prices)'!F63</f>
        <v>0</v>
      </c>
      <c r="G63" s="171">
        <f>('Financial data (Prices)'!G64-'Financial data (Prices)'!G63)/'Financial data (Prices)'!G63</f>
        <v>-3.2016505127849329E-3</v>
      </c>
      <c r="H63" s="171">
        <f>('Financial data (Prices)'!H64-'Financial data (Prices)'!H63)/'Financial data (Prices)'!H63</f>
        <v>6.9135989553137846E-3</v>
      </c>
    </row>
    <row r="64" spans="5:8">
      <c r="E64" s="10">
        <v>44740</v>
      </c>
      <c r="F64" s="171">
        <f>('Financial data (Prices)'!F65-'Financial data (Prices)'!F64)/'Financial data (Prices)'!F64</f>
        <v>-2.9789575012167783E-2</v>
      </c>
      <c r="G64" s="171">
        <f>('Financial data (Prices)'!G65-'Financial data (Prices)'!G64)/'Financial data (Prices)'!G64</f>
        <v>-5.0043557824810167E-2</v>
      </c>
      <c r="H64" s="171">
        <f>('Financial data (Prices)'!H65-'Financial data (Prices)'!H64)/'Financial data (Prices)'!H64</f>
        <v>-2.3369714003117398E-2</v>
      </c>
    </row>
    <row r="65" spans="5:8">
      <c r="E65" s="10">
        <v>44741</v>
      </c>
      <c r="F65" s="171">
        <f>('Financial data (Prices)'!F66-'Financial data (Prices)'!F65)/'Financial data (Prices)'!F65</f>
        <v>1.3023817925749673E-2</v>
      </c>
      <c r="G65" s="171">
        <f>('Financial data (Prices)'!G66-'Financial data (Prices)'!G65)/'Financial data (Prices)'!G65</f>
        <v>-1.7937182380909154E-2</v>
      </c>
      <c r="H65" s="171">
        <f>('Financial data (Prices)'!H66-'Financial data (Prices)'!H65)/'Financial data (Prices)'!H65</f>
        <v>-2.1935531878719716E-2</v>
      </c>
    </row>
    <row r="66" spans="5:8">
      <c r="E66" s="10">
        <v>44742</v>
      </c>
      <c r="F66" s="171">
        <f>('Financial data (Prices)'!F67-'Financial data (Prices)'!F66)/'Financial data (Prices)'!F66</f>
        <v>-1.8027709463058022E-2</v>
      </c>
      <c r="G66" s="171">
        <f>('Financial data (Prices)'!G67-'Financial data (Prices)'!G66)/'Financial data (Prices)'!G66</f>
        <v>-1.7579227799380336E-2</v>
      </c>
      <c r="H66" s="171">
        <f>('Financial data (Prices)'!H67-'Financial data (Prices)'!H66)/'Financial data (Prices)'!H66</f>
        <v>-8.7083727982888541E-3</v>
      </c>
    </row>
    <row r="67" spans="5:8">
      <c r="E67" s="10">
        <v>44743</v>
      </c>
      <c r="F67" s="171">
        <f>('Financial data (Prices)'!F68-'Financial data (Prices)'!F67)/'Financial data (Prices)'!F67</f>
        <v>1.6164311284269241E-2</v>
      </c>
      <c r="G67" s="171">
        <f>('Financial data (Prices)'!G68-'Financial data (Prices)'!G67)/'Financial data (Prices)'!G67</f>
        <v>1.2429131666980356E-2</v>
      </c>
      <c r="H67" s="171">
        <f>('Financial data (Prices)'!H68-'Financial data (Prices)'!H67)/'Financial data (Prices)'!H67</f>
        <v>-1.5882237502987392E-2</v>
      </c>
    </row>
    <row r="68" spans="5:8">
      <c r="E68" s="10">
        <v>44747</v>
      </c>
      <c r="F68" s="171">
        <f>('Financial data (Prices)'!F69-'Financial data (Prices)'!F68)/'Financial data (Prices)'!F68</f>
        <v>1.8930444348090734E-2</v>
      </c>
      <c r="G68" s="171">
        <f>('Financial data (Prices)'!G69-'Financial data (Prices)'!G68)/'Financial data (Prices)'!G68</f>
        <v>2.5535704813977125E-2</v>
      </c>
      <c r="H68" s="171">
        <f>('Financial data (Prices)'!H69-'Financial data (Prices)'!H68)/'Financial data (Prices)'!H68</f>
        <v>-2.604834458398899E-2</v>
      </c>
    </row>
    <row r="69" spans="5:8">
      <c r="E69" s="10">
        <v>44748</v>
      </c>
      <c r="F69" s="171">
        <f>('Financial data (Prices)'!F70-'Financial data (Prices)'!F69)/'Financial data (Prices)'!F69</f>
        <v>9.6072924593955094E-3</v>
      </c>
      <c r="G69" s="171">
        <f>('Financial data (Prices)'!G70-'Financial data (Prices)'!G69)/'Financial data (Prices)'!G69</f>
        <v>-5.7208020003882819E-3</v>
      </c>
      <c r="H69" s="171">
        <f>('Financial data (Prices)'!H70-'Financial data (Prices)'!H69)/'Financial data (Prices)'!H69</f>
        <v>4.7782993489910108E-2</v>
      </c>
    </row>
    <row r="70" spans="5:8">
      <c r="E70" s="10">
        <v>44749</v>
      </c>
      <c r="F70" s="171">
        <f>('Financial data (Prices)'!F71-'Financial data (Prices)'!F70)/'Financial data (Prices)'!F70</f>
        <v>2.3999411391650925E-2</v>
      </c>
      <c r="G70" s="171">
        <f>('Financial data (Prices)'!G71-'Financial data (Prices)'!G70)/'Financial data (Prices)'!G70</f>
        <v>5.5279044880594111E-2</v>
      </c>
      <c r="H70" s="171">
        <f>('Financial data (Prices)'!H71-'Financial data (Prices)'!H70)/'Financial data (Prices)'!H70</f>
        <v>1.7737930428710909E-2</v>
      </c>
    </row>
    <row r="71" spans="5:8">
      <c r="E71" s="10">
        <v>44750</v>
      </c>
      <c r="F71" s="171">
        <f>('Financial data (Prices)'!F72-'Financial data (Prices)'!F71)/'Financial data (Prices)'!F71</f>
        <v>4.714662030173471E-3</v>
      </c>
      <c r="G71" s="171">
        <f>('Financial data (Prices)'!G72-'Financial data (Prices)'!G71)/'Financial data (Prices)'!G71</f>
        <v>2.5435169687599891E-2</v>
      </c>
      <c r="H71" s="171">
        <f>('Financial data (Prices)'!H72-'Financial data (Prices)'!H71)/'Financial data (Prices)'!H71</f>
        <v>5.3013857820514258E-2</v>
      </c>
    </row>
    <row r="72" spans="5:8">
      <c r="E72" s="10">
        <v>44753</v>
      </c>
      <c r="F72" s="171">
        <f>('Financial data (Prices)'!F73-'Financial data (Prices)'!F72)/'Financial data (Prices)'!F72</f>
        <v>-1.4757940687386222E-2</v>
      </c>
      <c r="G72" s="171">
        <f>('Financial data (Prices)'!G73-'Financial data (Prices)'!G72)/'Financial data (Prices)'!G72</f>
        <v>-6.5480059481467429E-2</v>
      </c>
      <c r="H72" s="171">
        <f>('Financial data (Prices)'!H73-'Financial data (Prices)'!H72)/'Financial data (Prices)'!H72</f>
        <v>4.3225380457275362E-3</v>
      </c>
    </row>
    <row r="73" spans="5:8">
      <c r="E73" s="10">
        <v>44754</v>
      </c>
      <c r="F73" s="171">
        <f>('Financial data (Prices)'!F74-'Financial data (Prices)'!F73)/'Financial data (Prices)'!F73</f>
        <v>6.833847958147371E-3</v>
      </c>
      <c r="G73" s="171">
        <f>('Financial data (Prices)'!G74-'Financial data (Prices)'!G73)/'Financial data (Prices)'!G73</f>
        <v>-5.4336116369905476E-3</v>
      </c>
      <c r="H73" s="171">
        <f>('Financial data (Prices)'!H74-'Financial data (Prices)'!H73)/'Financial data (Prices)'!H73</f>
        <v>-8.1015648283729091E-2</v>
      </c>
    </row>
    <row r="74" spans="5:8">
      <c r="E74" s="10">
        <v>44755</v>
      </c>
      <c r="F74" s="171">
        <f>('Financial data (Prices)'!F75-'Financial data (Prices)'!F74)/'Financial data (Prices)'!F74</f>
        <v>-2.5367075389921465E-3</v>
      </c>
      <c r="G74" s="171">
        <f>('Financial data (Prices)'!G75-'Financial data (Prices)'!G74)/'Financial data (Prices)'!G74</f>
        <v>1.7033448479672576E-2</v>
      </c>
      <c r="H74" s="171">
        <f>('Financial data (Prices)'!H75-'Financial data (Prices)'!H74)/'Financial data (Prices)'!H74</f>
        <v>-3.2379797406826942E-2</v>
      </c>
    </row>
    <row r="75" spans="5:8">
      <c r="E75" s="10">
        <v>44756</v>
      </c>
      <c r="F75" s="171">
        <f>('Financial data (Prices)'!F76-'Financial data (Prices)'!F75)/'Financial data (Prices)'!F75</f>
        <v>2.0482447905700002E-2</v>
      </c>
      <c r="G75" s="171">
        <f>('Financial data (Prices)'!G76-'Financial data (Prices)'!G75)/'Financial data (Prices)'!G75</f>
        <v>5.371861218916597E-3</v>
      </c>
      <c r="H75" s="171">
        <f>('Financial data (Prices)'!H76-'Financial data (Prices)'!H75)/'Financial data (Prices)'!H75</f>
        <v>4.5961711140786128E-2</v>
      </c>
    </row>
    <row r="76" spans="5:8">
      <c r="E76" s="10">
        <v>44757</v>
      </c>
      <c r="F76" s="171">
        <f>('Financial data (Prices)'!F77-'Financial data (Prices)'!F76)/'Financial data (Prices)'!F76</f>
        <v>1.1450117657356129E-2</v>
      </c>
      <c r="G76" s="171">
        <f>('Financial data (Prices)'!G77-'Financial data (Prices)'!G76)/'Financial data (Prices)'!G76</f>
        <v>7.3572315408615514E-3</v>
      </c>
      <c r="H76" s="171">
        <f>('Financial data (Prices)'!H77-'Financial data (Prices)'!H76)/'Financial data (Prices)'!H76</f>
        <v>1.7704551212910136E-2</v>
      </c>
    </row>
    <row r="77" spans="5:8">
      <c r="E77" s="10">
        <v>44760</v>
      </c>
      <c r="F77" s="171">
        <f>('Financial data (Prices)'!F78-'Financial data (Prices)'!F77)/'Financial data (Prices)'!F77</f>
        <v>-2.0643168510063925E-2</v>
      </c>
      <c r="G77" s="171">
        <f>('Financial data (Prices)'!G78-'Financial data (Prices)'!G77)/'Financial data (Prices)'!G77</f>
        <v>1.9994268102176945E-3</v>
      </c>
      <c r="H77" s="171">
        <f>('Financial data (Prices)'!H78-'Financial data (Prices)'!H77)/'Financial data (Prices)'!H77</f>
        <v>1.2951348577769098E-2</v>
      </c>
    </row>
    <row r="78" spans="5:8">
      <c r="E78" s="10">
        <v>44761</v>
      </c>
      <c r="F78" s="171">
        <f>('Financial data (Prices)'!F79-'Financial data (Prices)'!F78)/'Financial data (Prices)'!F78</f>
        <v>2.6721987705147398E-2</v>
      </c>
      <c r="G78" s="171">
        <f>('Financial data (Prices)'!G79-'Financial data (Prices)'!G78)/'Financial data (Prices)'!G78</f>
        <v>2.0716718219313604E-2</v>
      </c>
      <c r="H78" s="171">
        <f>('Financial data (Prices)'!H79-'Financial data (Prices)'!H78)/'Financial data (Prices)'!H78</f>
        <v>7.915796479256107E-2</v>
      </c>
    </row>
    <row r="79" spans="5:8">
      <c r="E79" s="10">
        <v>44762</v>
      </c>
      <c r="F79" s="171">
        <f>('Financial data (Prices)'!F80-'Financial data (Prices)'!F79)/'Financial data (Prices)'!F79</f>
        <v>1.35098631045566E-2</v>
      </c>
      <c r="G79" s="171">
        <f>('Financial data (Prices)'!G80-'Financial data (Prices)'!G79)/'Financial data (Prices)'!G79</f>
        <v>8.0234644666569519E-3</v>
      </c>
      <c r="H79" s="171">
        <f>('Financial data (Prices)'!H80-'Financial data (Prices)'!H79)/'Financial data (Prices)'!H79</f>
        <v>4.0191969319375263E-2</v>
      </c>
    </row>
    <row r="80" spans="5:8">
      <c r="E80" s="10">
        <v>44763</v>
      </c>
      <c r="F80" s="171">
        <f>('Financial data (Prices)'!F81-'Financial data (Prices)'!F80)/'Financial data (Prices)'!F80</f>
        <v>1.509422283067148E-2</v>
      </c>
      <c r="G80" s="171">
        <f>('Financial data (Prices)'!G81-'Financial data (Prices)'!G80)/'Financial data (Prices)'!G80</f>
        <v>9.780470722853328E-2</v>
      </c>
      <c r="H80" s="171">
        <f>('Financial data (Prices)'!H81-'Financial data (Prices)'!H80)/'Financial data (Prices)'!H80</f>
        <v>-6.742410894342481E-3</v>
      </c>
    </row>
    <row r="81" spans="5:8">
      <c r="E81" s="10">
        <v>44764</v>
      </c>
      <c r="F81" s="171">
        <f>('Financial data (Prices)'!F82-'Financial data (Prices)'!F81)/'Financial data (Prices)'!F81</f>
        <v>-8.1108402564058386E-3</v>
      </c>
      <c r="G81" s="171">
        <f>('Financial data (Prices)'!G82-'Financial data (Prices)'!G81)/'Financial data (Prices)'!G81</f>
        <v>1.9752262198973526E-3</v>
      </c>
      <c r="H81" s="171">
        <f>('Financial data (Prices)'!H82-'Financial data (Prices)'!H81)/'Financial data (Prices)'!H81</f>
        <v>-2.8884421706671919E-3</v>
      </c>
    </row>
    <row r="82" spans="5:8">
      <c r="E82" s="10">
        <v>44767</v>
      </c>
      <c r="F82" s="171">
        <f>('Financial data (Prices)'!F83-'Financial data (Prices)'!F82)/'Financial data (Prices)'!F82</f>
        <v>-7.3982442972546089E-3</v>
      </c>
      <c r="G82" s="171">
        <f>('Financial data (Prices)'!G83-'Financial data (Prices)'!G82)/'Financial data (Prices)'!G82</f>
        <v>-1.3994935471540787E-2</v>
      </c>
      <c r="H82" s="171">
        <f>('Financial data (Prices)'!H83-'Financial data (Prices)'!H82)/'Financial data (Prices)'!H82</f>
        <v>-1.9411076794918169E-2</v>
      </c>
    </row>
    <row r="83" spans="5:8">
      <c r="E83" s="10">
        <v>44768</v>
      </c>
      <c r="F83" s="171">
        <f>('Financial data (Prices)'!F84-'Financial data (Prices)'!F83)/'Financial data (Prices)'!F83</f>
        <v>-8.8264048510626938E-3</v>
      </c>
      <c r="G83" s="171">
        <f>('Financial data (Prices)'!G84-'Financial data (Prices)'!G83)/'Financial data (Prices)'!G83</f>
        <v>-3.566373121125193E-2</v>
      </c>
      <c r="H83" s="171">
        <f>('Financial data (Prices)'!H84-'Financial data (Prices)'!H83)/'Financial data (Prices)'!H83</f>
        <v>-5.9576430715931265E-2</v>
      </c>
    </row>
    <row r="84" spans="5:8">
      <c r="E84" s="10">
        <v>44769</v>
      </c>
      <c r="F84" s="171">
        <f>('Financial data (Prices)'!F85-'Financial data (Prices)'!F84)/'Financial data (Prices)'!F84</f>
        <v>3.423477076970443E-2</v>
      </c>
      <c r="G84" s="171">
        <f>('Financial data (Prices)'!G85-'Financial data (Prices)'!G84)/'Financial data (Prices)'!G84</f>
        <v>6.1655036992219775E-2</v>
      </c>
      <c r="H84" s="171">
        <f>('Financial data (Prices)'!H85-'Financial data (Prices)'!H84)/'Financial data (Prices)'!H84</f>
        <v>-5.7086869928485292E-3</v>
      </c>
    </row>
    <row r="85" spans="5:8">
      <c r="E85" s="10">
        <v>44770</v>
      </c>
      <c r="F85" s="171">
        <f>('Financial data (Prices)'!F86-'Financial data (Prices)'!F85)/'Financial data (Prices)'!F85</f>
        <v>3.5716782234043285E-3</v>
      </c>
      <c r="G85" s="171">
        <f>('Financial data (Prices)'!G86-'Financial data (Prices)'!G85)/'Financial data (Prices)'!G85</f>
        <v>2.2123522342727842E-2</v>
      </c>
      <c r="H85" s="171">
        <f>('Financial data (Prices)'!H86-'Financial data (Prices)'!H85)/'Financial data (Prices)'!H85</f>
        <v>7.9605203023443108E-2</v>
      </c>
    </row>
    <row r="86" spans="5:8">
      <c r="E86" s="10">
        <v>44771</v>
      </c>
      <c r="F86" s="171">
        <f>('Financial data (Prices)'!F87-'Financial data (Prices)'!F86)/'Financial data (Prices)'!F86</f>
        <v>3.2793190257668317E-2</v>
      </c>
      <c r="G86" s="171">
        <f>('Financial data (Prices)'!G87-'Financial data (Prices)'!G86)/'Financial data (Prices)'!G86</f>
        <v>5.784976985791028E-2</v>
      </c>
      <c r="H86" s="171">
        <f>('Financial data (Prices)'!H87-'Financial data (Prices)'!H86)/'Financial data (Prices)'!H86</f>
        <v>3.9830616243461382E-2</v>
      </c>
    </row>
    <row r="87" spans="5:8">
      <c r="E87" s="10">
        <v>44774</v>
      </c>
      <c r="F87" s="171">
        <f>('Financial data (Prices)'!F88-'Financial data (Prices)'!F87)/'Financial data (Prices)'!F87</f>
        <v>-6.153551860925561E-3</v>
      </c>
      <c r="G87" s="171">
        <f>('Financial data (Prices)'!G88-'Financial data (Prices)'!G87)/'Financial data (Prices)'!G87</f>
        <v>4.2631152414283945E-4</v>
      </c>
      <c r="H87" s="171">
        <f>('Financial data (Prices)'!H88-'Financial data (Prices)'!H87)/'Financial data (Prices)'!H87</f>
        <v>-1.6462880701044473E-3</v>
      </c>
    </row>
    <row r="88" spans="5:8">
      <c r="E88" s="10">
        <v>44775</v>
      </c>
      <c r="F88" s="171">
        <f>('Financial data (Prices)'!F89-'Financial data (Prices)'!F88)/'Financial data (Prices)'!F88</f>
        <v>-9.2873838649928236E-3</v>
      </c>
      <c r="G88" s="171">
        <f>('Financial data (Prices)'!G89-'Financial data (Prices)'!G88)/'Financial data (Prices)'!G88</f>
        <v>1.113440059820456E-2</v>
      </c>
      <c r="H88" s="171">
        <f>('Financial data (Prices)'!H89-'Financial data (Prices)'!H88)/'Financial data (Prices)'!H88</f>
        <v>-2.0602443129997344E-2</v>
      </c>
    </row>
    <row r="89" spans="5:8">
      <c r="E89" s="10">
        <v>44776</v>
      </c>
      <c r="F89" s="171">
        <f>('Financial data (Prices)'!F90-'Financial data (Prices)'!F89)/'Financial data (Prices)'!F89</f>
        <v>3.8247797499053181E-2</v>
      </c>
      <c r="G89" s="171">
        <f>('Financial data (Prices)'!G90-'Financial data (Prices)'!G89)/'Financial data (Prices)'!G89</f>
        <v>2.2655687161253647E-2</v>
      </c>
      <c r="H89" s="171">
        <f>('Financial data (Prices)'!H90-'Financial data (Prices)'!H89)/'Financial data (Prices)'!H89</f>
        <v>-1.4415336683737026E-2</v>
      </c>
    </row>
    <row r="90" spans="5:8">
      <c r="E90" s="10">
        <v>44777</v>
      </c>
      <c r="F90" s="171">
        <f>('Financial data (Prices)'!F91-'Financial data (Prices)'!F90)/'Financial data (Prices)'!F90</f>
        <v>-1.9263061711288297E-3</v>
      </c>
      <c r="G90" s="171">
        <f>('Financial data (Prices)'!G91-'Financial data (Prices)'!G90)/'Financial data (Prices)'!G90</f>
        <v>4.0230228534880843E-3</v>
      </c>
      <c r="H90" s="171">
        <f>('Financial data (Prices)'!H91-'Financial data (Prices)'!H90)/'Financial data (Prices)'!H90</f>
        <v>-5.7275961266136698E-3</v>
      </c>
    </row>
    <row r="91" spans="5:8">
      <c r="E91" s="10">
        <v>44778</v>
      </c>
      <c r="F91" s="171">
        <f>('Financial data (Prices)'!F92-'Financial data (Prices)'!F91)/'Financial data (Prices)'!F91</f>
        <v>-1.3890219103989158E-3</v>
      </c>
      <c r="G91" s="171">
        <f>('Financial data (Prices)'!G92-'Financial data (Prices)'!G91)/'Financial data (Prices)'!G91</f>
        <v>-6.6303006823591706E-2</v>
      </c>
      <c r="H91" s="171">
        <f>('Financial data (Prices)'!H92-'Financial data (Prices)'!H91)/'Financial data (Prices)'!H91</f>
        <v>-9.4347365041087729E-3</v>
      </c>
    </row>
    <row r="92" spans="5:8">
      <c r="E92" s="10">
        <v>44781</v>
      </c>
      <c r="F92" s="171">
        <f>('Financial data (Prices)'!F93-'Financial data (Prices)'!F92)/'Financial data (Prices)'!F92</f>
        <v>-2.9029973229813175E-3</v>
      </c>
      <c r="G92" s="171">
        <f>('Financial data (Prices)'!G93-'Financial data (Prices)'!G92)/'Financial data (Prices)'!G92</f>
        <v>7.8194340528810868E-3</v>
      </c>
      <c r="H92" s="171">
        <f>('Financial data (Prices)'!H93-'Financial data (Prices)'!H92)/'Financial data (Prices)'!H92</f>
        <v>2.9091011085651656E-2</v>
      </c>
    </row>
    <row r="93" spans="5:8">
      <c r="E93" s="10">
        <v>44782</v>
      </c>
      <c r="F93" s="171">
        <f>('Financial data (Prices)'!F94-'Financial data (Prices)'!F93)/'Financial data (Prices)'!F93</f>
        <v>3.0332625510053431E-4</v>
      </c>
      <c r="G93" s="171">
        <f>('Financial data (Prices)'!G94-'Financial data (Prices)'!G93)/'Financial data (Prices)'!G93</f>
        <v>-2.4412625864386434E-2</v>
      </c>
      <c r="H93" s="171">
        <f>('Financial data (Prices)'!H94-'Financial data (Prices)'!H93)/'Financial data (Prices)'!H93</f>
        <v>2.2335216266110507E-2</v>
      </c>
    </row>
    <row r="94" spans="5:8">
      <c r="E94" s="10">
        <v>44783</v>
      </c>
      <c r="F94" s="171">
        <f>('Financial data (Prices)'!F95-'Financial data (Prices)'!F94)/'Financial data (Prices)'!F94</f>
        <v>2.6194540706350636E-2</v>
      </c>
      <c r="G94" s="171">
        <f>('Financial data (Prices)'!G95-'Financial data (Prices)'!G94)/'Financial data (Prices)'!G94</f>
        <v>3.8905817766764529E-2</v>
      </c>
      <c r="H94" s="171">
        <f>('Financial data (Prices)'!H95-'Financial data (Prices)'!H94)/'Financial data (Prices)'!H94</f>
        <v>-2.7097097344258709E-2</v>
      </c>
    </row>
    <row r="95" spans="5:8">
      <c r="E95" s="10">
        <v>44784</v>
      </c>
      <c r="F95" s="171">
        <f>('Financial data (Prices)'!F96-'Financial data (Prices)'!F95)/'Financial data (Prices)'!F95</f>
        <v>-4.4315951861393374E-3</v>
      </c>
      <c r="G95" s="171">
        <f>('Financial data (Prices)'!G96-'Financial data (Prices)'!G95)/'Financial data (Prices)'!G95</f>
        <v>-2.6249292544205379E-2</v>
      </c>
      <c r="H95" s="171">
        <f>('Financial data (Prices)'!H96-'Financial data (Prices)'!H95)/'Financial data (Prices)'!H95</f>
        <v>3.381598398870974E-2</v>
      </c>
    </row>
    <row r="96" spans="5:8">
      <c r="E96" s="10">
        <v>44785</v>
      </c>
      <c r="F96" s="171">
        <f>('Financial data (Prices)'!F97-'Financial data (Prices)'!F96)/'Financial data (Prices)'!F96</f>
        <v>2.1425596716585105E-2</v>
      </c>
      <c r="G96" s="171">
        <f>('Financial data (Prices)'!G97-'Financial data (Prices)'!G96)/'Financial data (Prices)'!G96</f>
        <v>4.675014362841249E-2</v>
      </c>
      <c r="H96" s="171">
        <f>('Financial data (Prices)'!H97-'Financial data (Prices)'!H96)/'Financial data (Prices)'!H96</f>
        <v>4.1284726535174837E-4</v>
      </c>
    </row>
    <row r="97" spans="5:8">
      <c r="E97" s="10">
        <v>44788</v>
      </c>
      <c r="F97" s="171">
        <f>('Financial data (Prices)'!F98-'Financial data (Prices)'!F97)/'Financial data (Prices)'!F97</f>
        <v>6.3335076952089316E-3</v>
      </c>
      <c r="G97" s="171">
        <f>('Financial data (Prices)'!G98-'Financial data (Prices)'!G97)/'Financial data (Prices)'!G97</f>
        <v>3.0963598915839673E-2</v>
      </c>
      <c r="H97" s="171">
        <f>('Financial data (Prices)'!H98-'Financial data (Prices)'!H97)/'Financial data (Prices)'!H97</f>
        <v>1.8586602023192896E-2</v>
      </c>
    </row>
    <row r="98" spans="5:8">
      <c r="E98" s="10">
        <v>44789</v>
      </c>
      <c r="F98" s="171">
        <f>('Financial data (Prices)'!F99-'Financial data (Prices)'!F98)/'Financial data (Prices)'!F98</f>
        <v>-9.2380238901600934E-4</v>
      </c>
      <c r="G98" s="171">
        <f>('Financial data (Prices)'!G99-'Financial data (Prices)'!G98)/'Financial data (Prices)'!G98</f>
        <v>-8.9120757931431781E-3</v>
      </c>
      <c r="H98" s="171">
        <f>('Financial data (Prices)'!H99-'Financial data (Prices)'!H98)/'Financial data (Prices)'!H98</f>
        <v>-1.0894057367060974E-2</v>
      </c>
    </row>
    <row r="99" spans="5:8">
      <c r="E99" s="10">
        <v>44790</v>
      </c>
      <c r="F99" s="171">
        <f>('Financial data (Prices)'!F100-'Financial data (Prices)'!F99)/'Financial data (Prices)'!F99</f>
        <v>8.7845914631507586E-3</v>
      </c>
      <c r="G99" s="171">
        <f>('Financial data (Prices)'!G100-'Financial data (Prices)'!G99)/'Financial data (Prices)'!G99</f>
        <v>-8.3723335112245272E-3</v>
      </c>
      <c r="H99" s="171">
        <f>('Financial data (Prices)'!H100-'Financial data (Prices)'!H99)/'Financial data (Prices)'!H99</f>
        <v>-1.0510085263708991E-2</v>
      </c>
    </row>
    <row r="100" spans="5:8">
      <c r="E100" s="10">
        <v>44791</v>
      </c>
      <c r="F100" s="171">
        <f>('Financial data (Prices)'!F101-'Financial data (Prices)'!F100)/'Financial data (Prices)'!F100</f>
        <v>-2.2916868734174783E-3</v>
      </c>
      <c r="G100" s="171">
        <f>('Financial data (Prices)'!G101-'Financial data (Prices)'!G100)/'Financial data (Prices)'!G100</f>
        <v>-3.7062197211369342E-3</v>
      </c>
      <c r="H100" s="171">
        <f>('Financial data (Prices)'!H101-'Financial data (Prices)'!H100)/'Financial data (Prices)'!H100</f>
        <v>-2.2915307961199664E-2</v>
      </c>
    </row>
    <row r="101" spans="5:8">
      <c r="E101" s="10">
        <v>44792</v>
      </c>
      <c r="F101" s="171">
        <f>('Financial data (Prices)'!F102-'Financial data (Prices)'!F101)/'Financial data (Prices)'!F101</f>
        <v>-1.5101932683835926E-2</v>
      </c>
      <c r="G101" s="171">
        <f>('Financial data (Prices)'!G102-'Financial data (Prices)'!G101)/'Financial data (Prices)'!G101</f>
        <v>-2.0481852686155926E-2</v>
      </c>
      <c r="H101" s="171">
        <f>('Financial data (Prices)'!H102-'Financial data (Prices)'!H101)/'Financial data (Prices)'!H101</f>
        <v>-5.2819581736940589E-3</v>
      </c>
    </row>
    <row r="102" spans="5:8">
      <c r="E102" s="10">
        <v>44795</v>
      </c>
      <c r="F102" s="171">
        <f>('Financial data (Prices)'!F103-'Financial data (Prices)'!F102)/'Financial data (Prices)'!F102</f>
        <v>-2.3029341339277424E-2</v>
      </c>
      <c r="G102" s="171">
        <f>('Financial data (Prices)'!G103-'Financial data (Prices)'!G102)/'Financial data (Prices)'!G102</f>
        <v>-2.276402240758188E-2</v>
      </c>
      <c r="H102" s="171">
        <f>('Financial data (Prices)'!H103-'Financial data (Prices)'!H102)/'Financial data (Prices)'!H102</f>
        <v>-0.10059931398792521</v>
      </c>
    </row>
    <row r="103" spans="5:8">
      <c r="E103" s="10">
        <v>44796</v>
      </c>
      <c r="F103" s="171">
        <f>('Financial data (Prices)'!F104-'Financial data (Prices)'!F103)/'Financial data (Prices)'!F103</f>
        <v>-2.0290553565237425E-3</v>
      </c>
      <c r="G103" s="171">
        <f>('Financial data (Prices)'!G104-'Financial data (Prices)'!G103)/'Financial data (Prices)'!G103</f>
        <v>2.2558495475729384E-2</v>
      </c>
      <c r="H103" s="171">
        <f>('Financial data (Prices)'!H104-'Financial data (Prices)'!H103)/'Financial data (Prices)'!H103</f>
        <v>2.4972058525403004E-2</v>
      </c>
    </row>
    <row r="104" spans="5:8">
      <c r="E104" s="10">
        <v>44797</v>
      </c>
      <c r="F104" s="171">
        <f>('Financial data (Prices)'!F105-'Financial data (Prices)'!F104)/'Financial data (Prices)'!F104</f>
        <v>1.7939992058405836E-3</v>
      </c>
      <c r="G104" s="171">
        <f>('Financial data (Prices)'!G105-'Financial data (Prices)'!G104)/'Financial data (Prices)'!G104</f>
        <v>2.1701258870692472E-3</v>
      </c>
      <c r="H104" s="171">
        <f>('Financial data (Prices)'!H105-'Financial data (Prices)'!H104)/'Financial data (Prices)'!H104</f>
        <v>6.0367419811229051E-3</v>
      </c>
    </row>
    <row r="105" spans="5:8">
      <c r="E105" s="10">
        <v>44798</v>
      </c>
      <c r="F105" s="171">
        <f>('Financial data (Prices)'!F106-'Financial data (Prices)'!F105)/'Financial data (Prices)'!F105</f>
        <v>1.4922672907203401E-2</v>
      </c>
      <c r="G105" s="171">
        <f>('Financial data (Prices)'!G106-'Financial data (Prices)'!G105)/'Financial data (Prices)'!G105</f>
        <v>-3.4556844067119511E-3</v>
      </c>
      <c r="H105" s="171">
        <f>('Financial data (Prices)'!H106-'Financial data (Prices)'!H105)/'Financial data (Prices)'!H105</f>
        <v>-6.1811508783809962E-3</v>
      </c>
    </row>
    <row r="106" spans="5:8">
      <c r="E106" s="10">
        <v>44799</v>
      </c>
      <c r="F106" s="171">
        <f>('Financial data (Prices)'!F107-'Financial data (Prices)'!F106)/'Financial data (Prices)'!F106</f>
        <v>-3.7699168646680305E-2</v>
      </c>
      <c r="G106" s="171">
        <f>('Financial data (Prices)'!G107-'Financial data (Prices)'!G106)/'Financial data (Prices)'!G106</f>
        <v>-2.6953121859416593E-2</v>
      </c>
      <c r="H106" s="171">
        <f>('Financial data (Prices)'!H107-'Financial data (Prices)'!H106)/'Financial data (Prices)'!H106</f>
        <v>9.6230230275920307E-3</v>
      </c>
    </row>
    <row r="107" spans="5:8">
      <c r="E107" s="10">
        <v>44802</v>
      </c>
      <c r="F107" s="171">
        <f>('Financial data (Prices)'!F108-'Financial data (Prices)'!F107)/'Financial data (Prices)'!F107</f>
        <v>-1.3690342206632651E-2</v>
      </c>
      <c r="G107" s="171">
        <f>('Financial data (Prices)'!G108-'Financial data (Prices)'!G107)/'Financial data (Prices)'!G107</f>
        <v>-1.1350581607272266E-2</v>
      </c>
      <c r="H107" s="171">
        <f>('Financial data (Prices)'!H108-'Financial data (Prices)'!H107)/'Financial data (Prices)'!H107</f>
        <v>-6.2075399584960229E-2</v>
      </c>
    </row>
    <row r="108" spans="5:8">
      <c r="E108" s="10">
        <v>44803</v>
      </c>
      <c r="F108" s="171">
        <f>('Financial data (Prices)'!F109-'Financial data (Prices)'!F108)/'Financial data (Prices)'!F108</f>
        <v>-1.5305446376681967E-2</v>
      </c>
      <c r="G108" s="171">
        <f>('Financial data (Prices)'!G109-'Financial data (Prices)'!G108)/'Financial data (Prices)'!G108</f>
        <v>-2.4998226718961191E-2</v>
      </c>
      <c r="H108" s="171">
        <f>('Financial data (Prices)'!H109-'Financial data (Prices)'!H108)/'Financial data (Prices)'!H108</f>
        <v>1.8743619331869938E-3</v>
      </c>
    </row>
    <row r="109" spans="5:8">
      <c r="E109" s="10">
        <v>44804</v>
      </c>
      <c r="F109" s="171">
        <f>('Financial data (Prices)'!F110-'Financial data (Prices)'!F109)/'Financial data (Prices)'!F109</f>
        <v>-1.0634965343212345E-2</v>
      </c>
      <c r="G109" s="171">
        <f>('Financial data (Prices)'!G110-'Financial data (Prices)'!G109)/'Financial data (Prices)'!G109</f>
        <v>-7.5262036859792304E-3</v>
      </c>
      <c r="H109" s="171">
        <f>('Financial data (Prices)'!H110-'Financial data (Prices)'!H109)/'Financial data (Prices)'!H109</f>
        <v>-2.4691382971281511E-2</v>
      </c>
    </row>
    <row r="110" spans="5:8">
      <c r="E110" s="10">
        <v>44805</v>
      </c>
      <c r="F110" s="171">
        <f>('Financial data (Prices)'!F111-'Financial data (Prices)'!F110)/'Financial data (Prices)'!F110</f>
        <v>4.7068278066075536E-3</v>
      </c>
      <c r="G110" s="171">
        <f>('Financial data (Prices)'!G111-'Financial data (Prices)'!G110)/'Financial data (Prices)'!G110</f>
        <v>5.6239555637645697E-3</v>
      </c>
      <c r="H110" s="171">
        <f>('Financial data (Prices)'!H111-'Financial data (Prices)'!H110)/'Financial data (Prices)'!H110</f>
        <v>1.2777568511970146E-2</v>
      </c>
    </row>
    <row r="111" spans="5:8">
      <c r="E111" s="10">
        <v>44806</v>
      </c>
      <c r="F111" s="171">
        <f>('Financial data (Prices)'!F112-'Financial data (Prices)'!F111)/'Financial data (Prices)'!F111</f>
        <v>-1.3611079266376142E-2</v>
      </c>
      <c r="G111" s="171">
        <f>('Financial data (Prices)'!G112-'Financial data (Prices)'!G111)/'Financial data (Prices)'!G111</f>
        <v>-2.5075812221101921E-2</v>
      </c>
      <c r="H111" s="171">
        <f>('Financial data (Prices)'!H112-'Financial data (Prices)'!H111)/'Financial data (Prices)'!H111</f>
        <v>3.8592451457939761E-3</v>
      </c>
    </row>
    <row r="112" spans="5:8">
      <c r="E112" s="10">
        <v>44810</v>
      </c>
      <c r="F112" s="171">
        <f>('Financial data (Prices)'!F113-'Financial data (Prices)'!F112)/'Financial data (Prices)'!F112</f>
        <v>-8.2150865453298246E-3</v>
      </c>
      <c r="G112" s="171">
        <f>('Financial data (Prices)'!G113-'Financial data (Prices)'!G112)/'Financial data (Prices)'!G112</f>
        <v>1.5580556255470203E-2</v>
      </c>
      <c r="H112" s="171">
        <f>('Financial data (Prices)'!H113-'Financial data (Prices)'!H112)/'Financial data (Prices)'!H112</f>
        <v>-7.8187529742566198E-3</v>
      </c>
    </row>
    <row r="113" spans="5:8">
      <c r="E113" s="10">
        <v>44811</v>
      </c>
      <c r="F113" s="171">
        <f>('Financial data (Prices)'!F114-'Financial data (Prices)'!F113)/'Financial data (Prices)'!F113</f>
        <v>9.2539018709407311E-3</v>
      </c>
      <c r="G113" s="171">
        <f>('Financial data (Prices)'!G114-'Financial data (Prices)'!G113)/'Financial data (Prices)'!G113</f>
        <v>3.3816771099826684E-2</v>
      </c>
      <c r="H113" s="171">
        <f>('Financial data (Prices)'!H114-'Financial data (Prices)'!H113)/'Financial data (Prices)'!H113</f>
        <v>-5.6690859808325535E-2</v>
      </c>
    </row>
    <row r="114" spans="5:8">
      <c r="E114" s="10">
        <v>44812</v>
      </c>
      <c r="F114" s="171">
        <f>('Financial data (Prices)'!F115-'Financial data (Prices)'!F114)/'Financial data (Prices)'!F114</f>
        <v>-9.6178912092397331E-3</v>
      </c>
      <c r="G114" s="171">
        <f>('Financial data (Prices)'!G115-'Financial data (Prices)'!G114)/'Financial data (Prices)'!G114</f>
        <v>1.959815762904004E-2</v>
      </c>
      <c r="H114" s="171">
        <f>('Financial data (Prices)'!H115-'Financial data (Prices)'!H114)/'Financial data (Prices)'!H114</f>
        <v>2.4029314602577987E-2</v>
      </c>
    </row>
    <row r="115" spans="5:8">
      <c r="E115" s="10">
        <v>44813</v>
      </c>
      <c r="F115" s="171">
        <f>('Financial data (Prices)'!F116-'Financial data (Prices)'!F115)/'Financial data (Prices)'!F115</f>
        <v>1.8839762470117764E-2</v>
      </c>
      <c r="G115" s="171">
        <f>('Financial data (Prices)'!G116-'Financial data (Prices)'!G115)/'Financial data (Prices)'!G115</f>
        <v>3.602289482946118E-2</v>
      </c>
      <c r="H115" s="171">
        <f>('Financial data (Prices)'!H116-'Financial data (Prices)'!H115)/'Financial data (Prices)'!H115</f>
        <v>2.0481649337234522E-3</v>
      </c>
    </row>
    <row r="116" spans="5:8">
      <c r="E116" s="10">
        <v>44816</v>
      </c>
      <c r="F116" s="171">
        <f>('Financial data (Prices)'!F117-'Financial data (Prices)'!F116)/'Financial data (Prices)'!F116</f>
        <v>3.8507977580737061E-2</v>
      </c>
      <c r="G116" s="171">
        <f>('Financial data (Prices)'!G117-'Financial data (Prices)'!G116)/'Financial data (Prices)'!G116</f>
        <v>1.5816940963026205E-2</v>
      </c>
      <c r="H116" s="171">
        <f>('Financial data (Prices)'!H117-'Financial data (Prices)'!H116)/'Financial data (Prices)'!H116</f>
        <v>0.10612188190716766</v>
      </c>
    </row>
    <row r="117" spans="5:8">
      <c r="E117" s="10">
        <v>44817</v>
      </c>
      <c r="F117" s="171">
        <f>('Financial data (Prices)'!F118-'Financial data (Prices)'!F117)/'Financial data (Prices)'!F117</f>
        <v>-5.8679574006817128E-2</v>
      </c>
      <c r="G117" s="171">
        <f>('Financial data (Prices)'!G118-'Financial data (Prices)'!G117)/'Financial data (Prices)'!G117</f>
        <v>-4.0371880963205806E-2</v>
      </c>
      <c r="H117" s="171">
        <f>('Financial data (Prices)'!H118-'Financial data (Prices)'!H117)/'Financial data (Prices)'!H117</f>
        <v>4.6269577013195215E-2</v>
      </c>
    </row>
    <row r="118" spans="5:8">
      <c r="E118" s="10">
        <v>44818</v>
      </c>
      <c r="F118" s="171">
        <f>('Financial data (Prices)'!F119-'Financial data (Prices)'!F118)/'Financial data (Prices)'!F118</f>
        <v>9.5554076729828085E-3</v>
      </c>
      <c r="G118" s="171">
        <f>('Financial data (Prices)'!G119-'Financial data (Prices)'!G118)/'Financial data (Prices)'!G118</f>
        <v>3.5874372004183704E-2</v>
      </c>
      <c r="H118" s="171">
        <f>('Financial data (Prices)'!H119-'Financial data (Prices)'!H118)/'Financial data (Prices)'!H118</f>
        <v>-9.2700069060833779E-2</v>
      </c>
    </row>
    <row r="119" spans="5:8">
      <c r="E119" s="10">
        <v>44819</v>
      </c>
      <c r="F119" s="171">
        <f>('Financial data (Prices)'!F120-'Financial data (Prices)'!F119)/'Financial data (Prices)'!F119</f>
        <v>-1.8929833566725066E-2</v>
      </c>
      <c r="G119" s="171">
        <f>('Financial data (Prices)'!G120-'Financial data (Prices)'!G119)/'Financial data (Prices)'!G119</f>
        <v>3.7672737306192368E-3</v>
      </c>
      <c r="H119" s="171">
        <f>('Financial data (Prices)'!H120-'Financial data (Prices)'!H119)/'Financial data (Prices)'!H119</f>
        <v>-2.7402074343571359E-3</v>
      </c>
    </row>
    <row r="120" spans="5:8">
      <c r="E120" s="10">
        <v>44820</v>
      </c>
      <c r="F120" s="171">
        <f>('Financial data (Prices)'!F121-'Financial data (Prices)'!F120)/'Financial data (Prices)'!F120</f>
        <v>-1.0960133052242881E-2</v>
      </c>
      <c r="G120" s="171">
        <f>('Financial data (Prices)'!G121-'Financial data (Prices)'!G120)/'Financial data (Prices)'!G120</f>
        <v>-1.3168523341069967E-3</v>
      </c>
      <c r="H120" s="171">
        <f>('Financial data (Prices)'!H121-'Financial data (Prices)'!H120)/'Financial data (Prices)'!H120</f>
        <v>-2.6672422800232895E-2</v>
      </c>
    </row>
    <row r="121" spans="5:8">
      <c r="E121" s="10">
        <v>44823</v>
      </c>
      <c r="F121" s="171">
        <f>('Financial data (Prices)'!F122-'Financial data (Prices)'!F121)/'Financial data (Prices)'!F121</f>
        <v>2.508286534087812E-2</v>
      </c>
      <c r="G121" s="171">
        <f>('Financial data (Prices)'!G122-'Financial data (Prices)'!G121)/'Financial data (Prices)'!G121</f>
        <v>1.8856110452000852E-2</v>
      </c>
      <c r="H121" s="171">
        <f>('Financial data (Prices)'!H122-'Financial data (Prices)'!H121)/'Financial data (Prices)'!H121</f>
        <v>3.6227746152976796E-3</v>
      </c>
    </row>
    <row r="122" spans="5:8">
      <c r="E122" s="10">
        <v>44824</v>
      </c>
      <c r="F122" s="171">
        <f>('Financial data (Prices)'!F123-'Financial data (Prices)'!F122)/'Financial data (Prices)'!F122</f>
        <v>1.5665450434831724E-2</v>
      </c>
      <c r="G122" s="171">
        <f>('Financial data (Prices)'!G123-'Financial data (Prices)'!G122)/'Financial data (Prices)'!G122</f>
        <v>-1.1000625419254598E-3</v>
      </c>
      <c r="H122" s="171">
        <f>('Financial data (Prices)'!H123-'Financial data (Prices)'!H122)/'Financial data (Prices)'!H122</f>
        <v>-1.1554133658278216E-2</v>
      </c>
    </row>
    <row r="123" spans="5:8">
      <c r="E123" s="10">
        <v>44825</v>
      </c>
      <c r="F123" s="171">
        <f>('Financial data (Prices)'!F124-'Financial data (Prices)'!F123)/'Financial data (Prices)'!F123</f>
        <v>-2.0267672359161423E-2</v>
      </c>
      <c r="G123" s="171">
        <f>('Financial data (Prices)'!G124-'Financial data (Prices)'!G123)/'Financial data (Prices)'!G123</f>
        <v>-2.5685948599636393E-2</v>
      </c>
      <c r="H123" s="171">
        <f>('Financial data (Prices)'!H124-'Financial data (Prices)'!H123)/'Financial data (Prices)'!H123</f>
        <v>-3.3428956945789949E-2</v>
      </c>
    </row>
    <row r="124" spans="5:8">
      <c r="E124" s="10">
        <v>44826</v>
      </c>
      <c r="F124" s="171">
        <f>('Financial data (Prices)'!F125-'Financial data (Prices)'!F124)/'Financial data (Prices)'!F124</f>
        <v>-6.3751116914241117E-3</v>
      </c>
      <c r="G124" s="171">
        <f>('Financial data (Prices)'!G125-'Financial data (Prices)'!G124)/'Financial data (Prices)'!G124</f>
        <v>-4.0591728559117489E-2</v>
      </c>
      <c r="H124" s="171">
        <f>('Financial data (Prices)'!H125-'Financial data (Prices)'!H124)/'Financial data (Prices)'!H124</f>
        <v>-1.8177571658806933E-2</v>
      </c>
    </row>
    <row r="125" spans="5:8">
      <c r="E125" s="10">
        <v>44827</v>
      </c>
      <c r="F125" s="171">
        <f>('Financial data (Prices)'!F126-'Financial data (Prices)'!F125)/'Financial data (Prices)'!F125</f>
        <v>-1.512383499276976E-2</v>
      </c>
      <c r="G125" s="171">
        <f>('Financial data (Prices)'!G126-'Financial data (Prices)'!G125)/'Financial data (Prices)'!G125</f>
        <v>-4.5947572451886985E-2</v>
      </c>
      <c r="H125" s="171">
        <f>('Financial data (Prices)'!H126-'Financial data (Prices)'!H125)/'Financial data (Prices)'!H125</f>
        <v>4.6699287899279178E-2</v>
      </c>
    </row>
    <row r="126" spans="5:8">
      <c r="E126" s="10">
        <v>44830</v>
      </c>
      <c r="F126" s="171">
        <f>('Financial data (Prices)'!F127-'Financial data (Prices)'!F126)/'Financial data (Prices)'!F126</f>
        <v>2.2602459752452844E-3</v>
      </c>
      <c r="G126" s="171">
        <f>('Financial data (Prices)'!G127-'Financial data (Prices)'!G126)/'Financial data (Prices)'!G126</f>
        <v>2.4698479153178496E-3</v>
      </c>
      <c r="H126" s="171">
        <f>('Financial data (Prices)'!H127-'Financial data (Prices)'!H126)/'Financial data (Prices)'!H126</f>
        <v>-5.9706805149190049E-3</v>
      </c>
    </row>
    <row r="127" spans="5:8">
      <c r="E127" s="10">
        <v>44831</v>
      </c>
      <c r="F127" s="171">
        <f>('Financial data (Prices)'!F128-'Financial data (Prices)'!F127)/'Financial data (Prices)'!F127</f>
        <v>6.5662476352759489E-3</v>
      </c>
      <c r="G127" s="171">
        <f>('Financial data (Prices)'!G128-'Financial data (Prices)'!G127)/'Financial data (Prices)'!G127</f>
        <v>2.5107758525372517E-2</v>
      </c>
      <c r="H127" s="171">
        <f>('Financial data (Prices)'!H128-'Financial data (Prices)'!H127)/'Financial data (Prices)'!H127</f>
        <v>-3.8847652891469578E-3</v>
      </c>
    </row>
    <row r="128" spans="5:8">
      <c r="E128" s="10">
        <v>44832</v>
      </c>
      <c r="F128" s="171">
        <f>('Financial data (Prices)'!F129-'Financial data (Prices)'!F128)/'Financial data (Prices)'!F128</f>
        <v>-1.2651633248889202E-2</v>
      </c>
      <c r="G128" s="171">
        <f>('Financial data (Prices)'!G129-'Financial data (Prices)'!G128)/'Financial data (Prices)'!G128</f>
        <v>1.7212112374232112E-2</v>
      </c>
      <c r="H128" s="171">
        <f>('Financial data (Prices)'!H129-'Financial data (Prices)'!H128)/'Financial data (Prices)'!H128</f>
        <v>-5.8329560390521932E-3</v>
      </c>
    </row>
    <row r="129" spans="5:8">
      <c r="E129" s="10">
        <v>44833</v>
      </c>
      <c r="F129" s="171">
        <f>('Financial data (Prices)'!F130-'Financial data (Prices)'!F129)/'Financial data (Prices)'!F129</f>
        <v>-4.9119061203705384E-2</v>
      </c>
      <c r="G129" s="171">
        <f>('Financial data (Prices)'!G130-'Financial data (Prices)'!G129)/'Financial data (Prices)'!G129</f>
        <v>-6.8100504741934076E-2</v>
      </c>
      <c r="H129" s="171">
        <f>('Financial data (Prices)'!H130-'Financial data (Prices)'!H129)/'Financial data (Prices)'!H129</f>
        <v>1.654446783721358E-2</v>
      </c>
    </row>
    <row r="130" spans="5:8">
      <c r="E130" s="10">
        <v>44834</v>
      </c>
      <c r="F130" s="171">
        <f>('Financial data (Prices)'!F131-'Financial data (Prices)'!F130)/'Financial data (Prices)'!F130</f>
        <v>-3.0039344027696448E-2</v>
      </c>
      <c r="G130" s="171">
        <f>('Financial data (Prices)'!G131-'Financial data (Prices)'!G130)/'Financial data (Prices)'!G130</f>
        <v>-1.1036096899372128E-2</v>
      </c>
      <c r="H130" s="171">
        <f>('Financial data (Prices)'!H131-'Financial data (Prices)'!H130)/'Financial data (Prices)'!H130</f>
        <v>7.5324127196342103E-3</v>
      </c>
    </row>
    <row r="131" spans="5:8">
      <c r="E131" s="10">
        <v>44837</v>
      </c>
      <c r="F131" s="171">
        <f>('Financial data (Prices)'!F132-'Financial data (Prices)'!F131)/'Financial data (Prices)'!F131</f>
        <v>3.0752667448647523E-2</v>
      </c>
      <c r="G131" s="171">
        <f>('Financial data (Prices)'!G132-'Financial data (Prices)'!G131)/'Financial data (Prices)'!G131</f>
        <v>-8.6145169099023547E-2</v>
      </c>
      <c r="H131" s="171">
        <f>('Financial data (Prices)'!H132-'Financial data (Prices)'!H131)/'Financial data (Prices)'!H131</f>
        <v>-7.2171538473359319E-3</v>
      </c>
    </row>
    <row r="132" spans="5:8">
      <c r="E132" s="10">
        <v>44838</v>
      </c>
      <c r="F132" s="171">
        <f>('Financial data (Prices)'!F133-'Financial data (Prices)'!F132)/'Financial data (Prices)'!F132</f>
        <v>2.5623005707972008E-2</v>
      </c>
      <c r="G132" s="171">
        <f>('Financial data (Prices)'!G133-'Financial data (Prices)'!G132)/'Financial data (Prices)'!G132</f>
        <v>2.9042940273044715E-2</v>
      </c>
      <c r="H132" s="171">
        <f>('Financial data (Prices)'!H133-'Financial data (Prices)'!H132)/'Financial data (Prices)'!H132</f>
        <v>9.8699617934368978E-3</v>
      </c>
    </row>
    <row r="133" spans="5:8">
      <c r="E133" s="10">
        <v>44839</v>
      </c>
      <c r="F133" s="171">
        <f>('Financial data (Prices)'!F134-'Financial data (Prices)'!F133)/'Financial data (Prices)'!F133</f>
        <v>2.053354958625657E-3</v>
      </c>
      <c r="G133" s="171">
        <f>('Financial data (Prices)'!G134-'Financial data (Prices)'!G133)/'Financial data (Prices)'!G133</f>
        <v>-3.459751763288324E-2</v>
      </c>
      <c r="H133" s="171">
        <f>('Financial data (Prices)'!H134-'Financial data (Prices)'!H133)/'Financial data (Prices)'!H133</f>
        <v>3.6347275524413442E-2</v>
      </c>
    </row>
    <row r="134" spans="5:8">
      <c r="E134" s="10">
        <v>44840</v>
      </c>
      <c r="F134" s="171">
        <f>('Financial data (Prices)'!F135-'Financial data (Prices)'!F134)/'Financial data (Prices)'!F134</f>
        <v>-6.6256948729876567E-3</v>
      </c>
      <c r="G134" s="171">
        <f>('Financial data (Prices)'!G135-'Financial data (Prices)'!G134)/'Financial data (Prices)'!G134</f>
        <v>-1.1129075632040304E-2</v>
      </c>
      <c r="H134" s="171">
        <f>('Financial data (Prices)'!H135-'Financial data (Prices)'!H134)/'Financial data (Prices)'!H134</f>
        <v>-8.6604861250900844E-3</v>
      </c>
    </row>
    <row r="135" spans="5:8">
      <c r="E135" s="10">
        <v>44841</v>
      </c>
      <c r="F135" s="171">
        <f>('Financial data (Prices)'!F136-'Financial data (Prices)'!F135)/'Financial data (Prices)'!F135</f>
        <v>-3.6718694904852724E-2</v>
      </c>
      <c r="G135" s="171">
        <f>('Financial data (Prices)'!G136-'Financial data (Prices)'!G135)/'Financial data (Prices)'!G135</f>
        <v>-6.3242755006893275E-2</v>
      </c>
      <c r="H135" s="171">
        <f>('Financial data (Prices)'!H136-'Financial data (Prices)'!H135)/'Financial data (Prices)'!H135</f>
        <v>-1.0181852141875149E-2</v>
      </c>
    </row>
    <row r="136" spans="5:8">
      <c r="E136" s="10">
        <v>44844</v>
      </c>
      <c r="F136" s="171">
        <f>('Financial data (Prices)'!F137-'Financial data (Prices)'!F136)/'Financial data (Prices)'!F136</f>
        <v>2.3557217409516922E-3</v>
      </c>
      <c r="G136" s="171">
        <f>('Financial data (Prices)'!G137-'Financial data (Prices)'!G136)/'Financial data (Prices)'!G136</f>
        <v>-4.9312147191147768E-4</v>
      </c>
      <c r="H136" s="171">
        <f>('Financial data (Prices)'!H137-'Financial data (Prices)'!H136)/'Financial data (Prices)'!H136</f>
        <v>-2.0475303035953046E-2</v>
      </c>
    </row>
    <row r="137" spans="5:8">
      <c r="E137" s="10">
        <v>44845</v>
      </c>
      <c r="F137" s="171">
        <f>('Financial data (Prices)'!F138-'Financial data (Prices)'!F137)/'Financial data (Prices)'!F137</f>
        <v>-1.0255066895638328E-2</v>
      </c>
      <c r="G137" s="171">
        <f>('Financial data (Prices)'!G138-'Financial data (Prices)'!G137)/'Financial data (Prices)'!G137</f>
        <v>-2.8973836200845472E-2</v>
      </c>
      <c r="H137" s="171">
        <f>('Financial data (Prices)'!H138-'Financial data (Prices)'!H137)/'Financial data (Prices)'!H137</f>
        <v>-2.0738136450417052E-2</v>
      </c>
    </row>
    <row r="138" spans="5:8">
      <c r="E138" s="10">
        <v>44846</v>
      </c>
      <c r="F138" s="171">
        <f>('Financial data (Prices)'!F139-'Financial data (Prices)'!F138)/'Financial data (Prices)'!F138</f>
        <v>-4.6050079488969622E-3</v>
      </c>
      <c r="G138" s="171">
        <f>('Financial data (Prices)'!G139-'Financial data (Prices)'!G138)/'Financial data (Prices)'!G138</f>
        <v>3.4180392293949452E-3</v>
      </c>
      <c r="H138" s="171">
        <f>('Financial data (Prices)'!H139-'Financial data (Prices)'!H138)/'Financial data (Prices)'!H138</f>
        <v>-4.7052989457616184E-3</v>
      </c>
    </row>
    <row r="139" spans="5:8">
      <c r="E139" s="10">
        <v>44847</v>
      </c>
      <c r="F139" s="171">
        <f>('Financial data (Prices)'!F140-'Financial data (Prices)'!F139)/'Financial data (Prices)'!F139</f>
        <v>3.3612962791659644E-2</v>
      </c>
      <c r="G139" s="171">
        <f>('Financial data (Prices)'!G140-'Financial data (Prices)'!G139)/'Financial data (Prices)'!G139</f>
        <v>2.0622332969329537E-2</v>
      </c>
      <c r="H139" s="171">
        <f>('Financial data (Prices)'!H140-'Financial data (Prices)'!H139)/'Financial data (Prices)'!H139</f>
        <v>5.5653255796453797E-3</v>
      </c>
    </row>
    <row r="140" spans="5:8">
      <c r="E140" s="10">
        <v>44848</v>
      </c>
      <c r="F140" s="171">
        <f>('Financial data (Prices)'!F141-'Financial data (Prices)'!F140)/'Financial data (Prices)'!F140</f>
        <v>-3.2240038256277928E-2</v>
      </c>
      <c r="G140" s="171">
        <f>('Financial data (Prices)'!G141-'Financial data (Prices)'!G140)/'Financial data (Prices)'!G140</f>
        <v>-7.5455509811610311E-2</v>
      </c>
      <c r="H140" s="171">
        <f>('Financial data (Prices)'!H141-'Financial data (Prices)'!H140)/'Financial data (Prices)'!H140</f>
        <v>1.1768739552548311E-2</v>
      </c>
    </row>
    <row r="141" spans="5:8">
      <c r="E141" s="10">
        <v>44851</v>
      </c>
      <c r="F141" s="171">
        <f>('Financial data (Prices)'!F142-'Financial data (Prices)'!F141)/'Financial data (Prices)'!F141</f>
        <v>2.9122737152999199E-2</v>
      </c>
      <c r="G141" s="171">
        <f>('Financial data (Prices)'!G142-'Financial data (Prices)'!G141)/'Financial data (Prices)'!G141</f>
        <v>7.0052198768441279E-2</v>
      </c>
      <c r="H141" s="171">
        <f>('Financial data (Prices)'!H142-'Financial data (Prices)'!H141)/'Financial data (Prices)'!H141</f>
        <v>-1.0176392755898879E-2</v>
      </c>
    </row>
    <row r="142" spans="5:8">
      <c r="E142" s="10">
        <v>44852</v>
      </c>
      <c r="F142" s="171">
        <f>('Financial data (Prices)'!F143-'Financial data (Prices)'!F142)/'Financial data (Prices)'!F142</f>
        <v>9.409435619816749E-3</v>
      </c>
      <c r="G142" s="171">
        <f>('Financial data (Prices)'!G143-'Financial data (Prices)'!G142)/'Financial data (Prices)'!G142</f>
        <v>3.8294794370536097E-3</v>
      </c>
      <c r="H142" s="171">
        <f>('Financial data (Prices)'!H143-'Financial data (Prices)'!H142)/'Financial data (Prices)'!H142</f>
        <v>1.9029923070783675E-2</v>
      </c>
    </row>
    <row r="143" spans="5:8">
      <c r="E143" s="10">
        <v>44853</v>
      </c>
      <c r="F143" s="171">
        <f>('Financial data (Prices)'!F144-'Financial data (Prices)'!F143)/'Financial data (Prices)'!F143</f>
        <v>7.6521213179524814E-4</v>
      </c>
      <c r="G143" s="171">
        <f>('Financial data (Prices)'!G144-'Financial data (Prices)'!G143)/'Financial data (Prices)'!G143</f>
        <v>8.4017931069249562E-3</v>
      </c>
      <c r="H143" s="171">
        <f>('Financial data (Prices)'!H144-'Financial data (Prices)'!H143)/'Financial data (Prices)'!H143</f>
        <v>-1.1065647631146012E-2</v>
      </c>
    </row>
    <row r="144" spans="5:8">
      <c r="E144" s="10">
        <v>44854</v>
      </c>
      <c r="F144" s="171">
        <f>('Financial data (Prices)'!F145-'Financial data (Prices)'!F144)/'Financial data (Prices)'!F144</f>
        <v>-3.2670621105706644E-3</v>
      </c>
      <c r="G144" s="171">
        <f>('Financial data (Prices)'!G145-'Financial data (Prices)'!G144)/'Financial data (Prices)'!G144</f>
        <v>-6.647448636793786E-2</v>
      </c>
      <c r="H144" s="171">
        <f>('Financial data (Prices)'!H145-'Financial data (Prices)'!H144)/'Financial data (Prices)'!H144</f>
        <v>-1.0079479991405384E-2</v>
      </c>
    </row>
    <row r="145" spans="5:8">
      <c r="E145" s="10">
        <v>44855</v>
      </c>
      <c r="F145" s="171">
        <f>('Financial data (Prices)'!F146-'Financial data (Prices)'!F145)/'Financial data (Prices)'!F145</f>
        <v>2.7059009909108186E-2</v>
      </c>
      <c r="G145" s="171">
        <f>('Financial data (Prices)'!G146-'Financial data (Prices)'!G145)/'Financial data (Prices)'!G145</f>
        <v>3.4542665497280828E-2</v>
      </c>
      <c r="H145" s="171">
        <f>('Financial data (Prices)'!H146-'Financial data (Prices)'!H145)/'Financial data (Prices)'!H145</f>
        <v>-4.4826021726543201E-3</v>
      </c>
    </row>
    <row r="146" spans="5:8">
      <c r="E146" s="10">
        <v>44858</v>
      </c>
      <c r="F146" s="171">
        <f>('Financial data (Prices)'!F147-'Financial data (Prices)'!F146)/'Financial data (Prices)'!F146</f>
        <v>1.4802699106615014E-2</v>
      </c>
      <c r="G146" s="171">
        <f>('Financial data (Prices)'!G147-'Financial data (Prices)'!G146)/'Financial data (Prices)'!G146</f>
        <v>-1.4875967194029652E-2</v>
      </c>
      <c r="H146" s="171">
        <f>('Financial data (Prices)'!H147-'Financial data (Prices)'!H146)/'Financial data (Prices)'!H146</f>
        <v>6.2312445831921737E-3</v>
      </c>
    </row>
    <row r="147" spans="5:8">
      <c r="E147" s="10">
        <v>44859</v>
      </c>
      <c r="F147" s="171">
        <f>('Financial data (Prices)'!F148-'Financial data (Prices)'!F147)/'Financial data (Prices)'!F147</f>
        <v>1.9337663663869367E-2</v>
      </c>
      <c r="G147" s="171">
        <f>('Financial data (Prices)'!G148-'Financial data (Prices)'!G147)/'Financial data (Prices)'!G147</f>
        <v>5.287573097725444E-2</v>
      </c>
      <c r="H147" s="171">
        <f>('Financial data (Prices)'!H148-'Financial data (Prices)'!H147)/'Financial data (Prices)'!H147</f>
        <v>9.0287546106966529E-3</v>
      </c>
    </row>
    <row r="148" spans="5:8">
      <c r="E148" s="10">
        <v>44860</v>
      </c>
      <c r="F148" s="171">
        <f>('Financial data (Prices)'!F149-'Financial data (Prices)'!F148)/'Financial data (Prices)'!F148</f>
        <v>-1.9627161306366436E-2</v>
      </c>
      <c r="G148" s="171">
        <f>('Financial data (Prices)'!G149-'Financial data (Prices)'!G148)/'Financial data (Prices)'!G148</f>
        <v>9.9811223764904033E-3</v>
      </c>
      <c r="H148" s="171">
        <f>('Financial data (Prices)'!H149-'Financial data (Prices)'!H148)/'Financial data (Prices)'!H148</f>
        <v>3.8783301209609392E-2</v>
      </c>
    </row>
    <row r="149" spans="5:8">
      <c r="E149" s="10">
        <v>44861</v>
      </c>
      <c r="F149" s="171">
        <f>('Financial data (Prices)'!F150-'Financial data (Prices)'!F149)/'Financial data (Prices)'!F149</f>
        <v>-3.0465336878936017E-2</v>
      </c>
      <c r="G149" s="171">
        <f>('Financial data (Prices)'!G150-'Financial data (Prices)'!G149)/'Financial data (Prices)'!G149</f>
        <v>2.0031915485427374E-3</v>
      </c>
      <c r="H149" s="171">
        <f>('Financial data (Prices)'!H150-'Financial data (Prices)'!H149)/'Financial data (Prices)'!H149</f>
        <v>3.3568310633050831E-2</v>
      </c>
    </row>
    <row r="150" spans="5:8">
      <c r="E150" s="10">
        <v>44862</v>
      </c>
      <c r="F150" s="171">
        <f>('Financial data (Prices)'!F151-'Financial data (Prices)'!F150)/'Financial data (Prices)'!F150</f>
        <v>7.5552563604623868E-2</v>
      </c>
      <c r="G150" s="171">
        <f>('Financial data (Prices)'!G151-'Financial data (Prices)'!G150)/'Financial data (Prices)'!G150</f>
        <v>1.5238384603379273E-2</v>
      </c>
      <c r="H150" s="171">
        <f>('Financial data (Prices)'!H151-'Financial data (Prices)'!H150)/'Financial data (Prices)'!H150</f>
        <v>-2.333149591150134E-2</v>
      </c>
    </row>
    <row r="151" spans="5:8">
      <c r="E151" s="10">
        <v>44865</v>
      </c>
      <c r="F151" s="171">
        <f>('Financial data (Prices)'!F152-'Financial data (Prices)'!F151)/'Financial data (Prices)'!F151</f>
        <v>-1.5410344264968791E-2</v>
      </c>
      <c r="G151" s="171">
        <f>('Financial data (Prices)'!G152-'Financial data (Prices)'!G151)/'Financial data (Prices)'!G151</f>
        <v>-4.2885129004267084E-3</v>
      </c>
      <c r="H151" s="171">
        <f>('Financial data (Prices)'!H152-'Financial data (Prices)'!H151)/'Financial data (Prices)'!H151</f>
        <v>1.525772100068282E-2</v>
      </c>
    </row>
    <row r="152" spans="5:8">
      <c r="E152" s="10">
        <v>44866</v>
      </c>
      <c r="F152" s="171">
        <f>('Financial data (Prices)'!F153-'Financial data (Prices)'!F152)/'Financial data (Prices)'!F152</f>
        <v>-1.7542758051950838E-2</v>
      </c>
      <c r="G152" s="171">
        <f>('Financial data (Prices)'!G153-'Financial data (Prices)'!G152)/'Financial data (Prices)'!G152</f>
        <v>1.2306146011611442E-3</v>
      </c>
      <c r="H152" s="171">
        <f>('Financial data (Prices)'!H153-'Financial data (Prices)'!H152)/'Financial data (Prices)'!H152</f>
        <v>-4.8349805876250138E-3</v>
      </c>
    </row>
    <row r="153" spans="5:8">
      <c r="E153" s="10">
        <v>44867</v>
      </c>
      <c r="F153" s="171">
        <f>('Financial data (Prices)'!F154-'Financial data (Prices)'!F153)/'Financial data (Prices)'!F153</f>
        <v>-3.7305033388304806E-2</v>
      </c>
      <c r="G153" s="171">
        <f>('Financial data (Prices)'!G154-'Financial data (Prices)'!G153)/'Financial data (Prices)'!G153</f>
        <v>-5.6360333525957491E-2</v>
      </c>
      <c r="H153" s="171">
        <f>('Financial data (Prices)'!H154-'Financial data (Prices)'!H153)/'Financial data (Prices)'!H153</f>
        <v>-5.1230074493254895E-4</v>
      </c>
    </row>
    <row r="154" spans="5:8">
      <c r="E154" s="10">
        <v>44868</v>
      </c>
      <c r="F154" s="171">
        <f>('Financial data (Prices)'!F155-'Financial data (Prices)'!F154)/'Financial data (Prices)'!F154</f>
        <v>-4.2404970236356226E-2</v>
      </c>
      <c r="G154" s="171">
        <f>('Financial data (Prices)'!G155-'Financial data (Prices)'!G154)/'Financial data (Prices)'!G154</f>
        <v>1.5350350619238199E-3</v>
      </c>
      <c r="H154" s="171">
        <f>('Financial data (Prices)'!H155-'Financial data (Prices)'!H154)/'Financial data (Prices)'!H154</f>
        <v>-1.5902620594443799E-2</v>
      </c>
    </row>
    <row r="155" spans="5:8">
      <c r="E155" s="10">
        <v>44869</v>
      </c>
      <c r="F155" s="171">
        <f>('Financial data (Prices)'!F156-'Financial data (Prices)'!F155)/'Financial data (Prices)'!F155</f>
        <v>-1.9473775983661907E-3</v>
      </c>
      <c r="G155" s="171">
        <f>('Financial data (Prices)'!G156-'Financial data (Prices)'!G155)/'Financial data (Prices)'!G155</f>
        <v>-3.6412597774315963E-2</v>
      </c>
      <c r="H155" s="171">
        <f>('Financial data (Prices)'!H156-'Financial data (Prices)'!H155)/'Financial data (Prices)'!H155</f>
        <v>2.5042468919261678E-3</v>
      </c>
    </row>
    <row r="156" spans="5:8">
      <c r="E156" s="10">
        <v>44872</v>
      </c>
      <c r="F156" s="171">
        <f>('Financial data (Prices)'!F157-'Financial data (Prices)'!F156)/'Financial data (Prices)'!F156</f>
        <v>3.9022441189111895E-3</v>
      </c>
      <c r="G156" s="171">
        <f>('Financial data (Prices)'!G157-'Financial data (Prices)'!G156)/'Financial data (Prices)'!G156</f>
        <v>-5.007952633400866E-2</v>
      </c>
      <c r="H156" s="171">
        <f>('Financial data (Prices)'!H157-'Financial data (Prices)'!H156)/'Financial data (Prices)'!H156</f>
        <v>4.6375196979680337E-2</v>
      </c>
    </row>
    <row r="157" spans="5:8">
      <c r="E157" s="10">
        <v>44873</v>
      </c>
      <c r="F157" s="171">
        <f>('Financial data (Prices)'!F158-'Financial data (Prices)'!F157)/'Financial data (Prices)'!F157</f>
        <v>4.1751825363527421E-3</v>
      </c>
      <c r="G157" s="171">
        <f>('Financial data (Prices)'!G158-'Financial data (Prices)'!G157)/'Financial data (Prices)'!G157</f>
        <v>-2.9328185130888605E-2</v>
      </c>
      <c r="H157" s="171">
        <f>('Financial data (Prices)'!H158-'Financial data (Prices)'!H157)/'Financial data (Prices)'!H157</f>
        <v>-2.5743988713061015E-2</v>
      </c>
    </row>
    <row r="158" spans="5:8">
      <c r="E158" s="10">
        <v>44874</v>
      </c>
      <c r="F158" s="171">
        <f>('Financial data (Prices)'!F159-'Financial data (Prices)'!F158)/'Financial data (Prices)'!F158</f>
        <v>-3.3190061495328674E-2</v>
      </c>
      <c r="G158" s="171">
        <f>('Financial data (Prices)'!G159-'Financial data (Prices)'!G158)/'Financial data (Prices)'!G158</f>
        <v>-7.1667571851306719E-2</v>
      </c>
      <c r="H158" s="171">
        <f>('Financial data (Prices)'!H159-'Financial data (Prices)'!H158)/'Financial data (Prices)'!H158</f>
        <v>-0.10006131594948431</v>
      </c>
    </row>
    <row r="159" spans="5:8">
      <c r="E159" s="10">
        <v>44875</v>
      </c>
      <c r="F159" s="171">
        <f>('Financial data (Prices)'!F160-'Financial data (Prices)'!F159)/'Financial data (Prices)'!F159</f>
        <v>8.8974563658273415E-2</v>
      </c>
      <c r="G159" s="171">
        <f>('Financial data (Prices)'!G160-'Financial data (Prices)'!G159)/'Financial data (Prices)'!G159</f>
        <v>7.3934372169428539E-2</v>
      </c>
      <c r="H159" s="171">
        <f>('Financial data (Prices)'!H160-'Financial data (Prices)'!H159)/'Financial data (Prices)'!H159</f>
        <v>-0.14349022466876313</v>
      </c>
    </row>
    <row r="160" spans="5:8">
      <c r="E160" s="10">
        <v>44876</v>
      </c>
      <c r="F160" s="171">
        <f>('Financial data (Prices)'!F161-'Financial data (Prices)'!F160)/'Financial data (Prices)'!F160</f>
        <v>1.9268728127011501E-2</v>
      </c>
      <c r="G160" s="171">
        <f>('Financial data (Prices)'!G161-'Financial data (Prices)'!G160)/'Financial data (Prices)'!G160</f>
        <v>2.752726492448293E-2</v>
      </c>
      <c r="H160" s="171">
        <f>('Financial data (Prices)'!H161-'Financial data (Prices)'!H160)/'Financial data (Prices)'!H160</f>
        <v>0.10742489862358803</v>
      </c>
    </row>
    <row r="161" spans="5:8">
      <c r="E161" s="10">
        <v>44879</v>
      </c>
      <c r="F161" s="171">
        <f>('Financial data (Prices)'!F162-'Financial data (Prices)'!F161)/'Financial data (Prices)'!F161</f>
        <v>-9.4856132976456065E-3</v>
      </c>
      <c r="G161" s="171">
        <f>('Financial data (Prices)'!G162-'Financial data (Prices)'!G161)/'Financial data (Prices)'!G161</f>
        <v>-2.5616187381697533E-2</v>
      </c>
      <c r="H161" s="171">
        <f>('Financial data (Prices)'!H162-'Financial data (Prices)'!H161)/'Financial data (Prices)'!H161</f>
        <v>-3.1414436476635325E-2</v>
      </c>
    </row>
    <row r="162" spans="5:8">
      <c r="E162" s="10">
        <v>44880</v>
      </c>
      <c r="F162" s="171">
        <f>('Financial data (Prices)'!F163-'Financial data (Prices)'!F162)/'Financial data (Prices)'!F162</f>
        <v>1.1869383294395113E-2</v>
      </c>
      <c r="G162" s="171">
        <f>('Financial data (Prices)'!G163-'Financial data (Prices)'!G162)/'Financial data (Prices)'!G162</f>
        <v>1.8172303095891504E-2</v>
      </c>
      <c r="H162" s="171">
        <f>('Financial data (Prices)'!H163-'Financial data (Prices)'!H162)/'Financial data (Prices)'!H162</f>
        <v>-2.4426828325856458E-2</v>
      </c>
    </row>
    <row r="163" spans="5:8">
      <c r="E163" s="10">
        <v>44881</v>
      </c>
      <c r="F163" s="171">
        <f>('Financial data (Prices)'!F164-'Financial data (Prices)'!F163)/'Financial data (Prices)'!F163</f>
        <v>-8.3311010457278543E-3</v>
      </c>
      <c r="G163" s="171">
        <f>('Financial data (Prices)'!G164-'Financial data (Prices)'!G163)/'Financial data (Prices)'!G163</f>
        <v>-3.8576278523995922E-2</v>
      </c>
      <c r="H163" s="171">
        <f>('Financial data (Prices)'!H164-'Financial data (Prices)'!H163)/'Financial data (Prices)'!H163</f>
        <v>1.6031463998783337E-2</v>
      </c>
    </row>
    <row r="164" spans="5:8">
      <c r="E164" s="10">
        <v>44882</v>
      </c>
      <c r="F164" s="171">
        <f>('Financial data (Prices)'!F165-'Financial data (Prices)'!F164)/'Financial data (Prices)'!F164</f>
        <v>1.2971441219326084E-2</v>
      </c>
      <c r="G164" s="171">
        <f>('Financial data (Prices)'!G165-'Financial data (Prices)'!G164)/'Financial data (Prices)'!G164</f>
        <v>-2.0062058831236535E-2</v>
      </c>
      <c r="H164" s="171">
        <f>('Financial data (Prices)'!H165-'Financial data (Prices)'!H164)/'Financial data (Prices)'!H164</f>
        <v>-1.2743781840946627E-2</v>
      </c>
    </row>
    <row r="165" spans="5:8">
      <c r="E165" s="10">
        <v>44883</v>
      </c>
      <c r="F165" s="171">
        <f>('Financial data (Prices)'!F166-'Financial data (Prices)'!F165)/'Financial data (Prices)'!F165</f>
        <v>3.78178900987582E-3</v>
      </c>
      <c r="G165" s="171">
        <f>('Financial data (Prices)'!G166-'Financial data (Prices)'!G165)/'Financial data (Prices)'!G165</f>
        <v>-1.6269016527425177E-2</v>
      </c>
      <c r="H165" s="171">
        <f>('Financial data (Prices)'!H166-'Financial data (Prices)'!H165)/'Financial data (Prices)'!H165</f>
        <v>1.0845070736083399E-3</v>
      </c>
    </row>
    <row r="166" spans="5:8">
      <c r="E166" s="10">
        <v>44886</v>
      </c>
      <c r="F166" s="171">
        <f>('Financial data (Prices)'!F167-'Financial data (Prices)'!F166)/'Financial data (Prices)'!F166</f>
        <v>-2.1680280037248877E-2</v>
      </c>
      <c r="G166" s="171">
        <f>('Financial data (Prices)'!G167-'Financial data (Prices)'!G166)/'Financial data (Prices)'!G166</f>
        <v>-6.8372313431902046E-2</v>
      </c>
      <c r="H166" s="171">
        <f>('Financial data (Prices)'!H167-'Financial data (Prices)'!H166)/'Financial data (Prices)'!H166</f>
        <v>6.1481676810031449E-4</v>
      </c>
    </row>
    <row r="167" spans="5:8">
      <c r="E167" s="10">
        <v>44887</v>
      </c>
      <c r="F167" s="171">
        <f>('Financial data (Prices)'!F168-'Financial data (Prices)'!F167)/'Financial data (Prices)'!F167</f>
        <v>1.4661140018349389E-2</v>
      </c>
      <c r="G167" s="171">
        <f>('Financial data (Prices)'!G168-'Financial data (Prices)'!G167)/'Financial data (Prices)'!G167</f>
        <v>1.2152311933397771E-2</v>
      </c>
      <c r="H167" s="171">
        <f>('Financial data (Prices)'!H168-'Financial data (Prices)'!H167)/'Financial data (Prices)'!H167</f>
        <v>-5.4527806025830065E-2</v>
      </c>
    </row>
    <row r="168" spans="5:8">
      <c r="E168" s="10">
        <v>44888</v>
      </c>
      <c r="F168" s="171">
        <f>('Financial data (Prices)'!F169-'Financial data (Prices)'!F168)/'Financial data (Prices)'!F168</f>
        <v>5.9264137636075419E-3</v>
      </c>
      <c r="G168" s="171">
        <f>('Financial data (Prices)'!G169-'Financial data (Prices)'!G168)/'Financial data (Prices)'!G168</f>
        <v>7.821783885404468E-2</v>
      </c>
      <c r="H168" s="171">
        <f>('Financial data (Prices)'!H169-'Financial data (Prices)'!H168)/'Financial data (Prices)'!H168</f>
        <v>2.5494274188105921E-2</v>
      </c>
    </row>
    <row r="169" spans="5:8">
      <c r="E169" s="10">
        <v>44890</v>
      </c>
      <c r="F169" s="171">
        <f>('Financial data (Prices)'!F170-'Financial data (Prices)'!F169)/'Financial data (Prices)'!F169</f>
        <v>-1.9593682865220272E-2</v>
      </c>
      <c r="G169" s="171">
        <f>('Financial data (Prices)'!G170-'Financial data (Prices)'!G169)/'Financial data (Prices)'!G169</f>
        <v>-1.8558752377438679E-3</v>
      </c>
      <c r="H169" s="171">
        <f>('Financial data (Prices)'!H170-'Financial data (Prices)'!H169)/'Financial data (Prices)'!H169</f>
        <v>2.6000215703348543E-2</v>
      </c>
    </row>
    <row r="170" spans="5:8">
      <c r="E170" s="10">
        <v>44893</v>
      </c>
      <c r="F170" s="171">
        <f>('Financial data (Prices)'!F171-'Financial data (Prices)'!F170)/'Financial data (Prices)'!F170</f>
        <v>-2.6264223582578287E-2</v>
      </c>
      <c r="G170" s="171">
        <f>('Financial data (Prices)'!G171-'Financial data (Prices)'!G170)/'Financial data (Prices)'!G170</f>
        <v>3.2810652080140904E-4</v>
      </c>
      <c r="H170" s="171">
        <f>('Financial data (Prices)'!H171-'Financial data (Prices)'!H170)/'Financial data (Prices)'!H170</f>
        <v>-3.7579300437100413E-4</v>
      </c>
    </row>
    <row r="171" spans="5:8">
      <c r="E171" s="10">
        <v>44894</v>
      </c>
      <c r="F171" s="171">
        <f>('Financial data (Prices)'!F172-'Financial data (Prices)'!F171)/'Financial data (Prices)'!F171</f>
        <v>-2.1148237616844073E-2</v>
      </c>
      <c r="G171" s="171">
        <f>('Financial data (Prices)'!G172-'Financial data (Prices)'!G171)/'Financial data (Prices)'!G171</f>
        <v>-1.1425739989132697E-2</v>
      </c>
      <c r="H171" s="171">
        <f>('Financial data (Prices)'!H172-'Financial data (Prices)'!H171)/'Financial data (Prices)'!H171</f>
        <v>-4.9759536156384898E-3</v>
      </c>
    </row>
    <row r="172" spans="5:8">
      <c r="E172" s="10">
        <v>44895</v>
      </c>
      <c r="F172" s="171">
        <f>('Financial data (Prices)'!F173-'Financial data (Prices)'!F172)/'Financial data (Prices)'!F172</f>
        <v>4.8593830462482362E-2</v>
      </c>
      <c r="G172" s="171">
        <f>('Financial data (Prices)'!G173-'Financial data (Prices)'!G172)/'Financial data (Prices)'!G172</f>
        <v>7.6701846910041255E-2</v>
      </c>
      <c r="H172" s="171">
        <f>('Financial data (Prices)'!H173-'Financial data (Prices)'!H172)/'Financial data (Prices)'!H172</f>
        <v>-1.8431330779816443E-2</v>
      </c>
    </row>
    <row r="173" spans="5:8">
      <c r="E173" s="10">
        <v>44896</v>
      </c>
      <c r="F173" s="171">
        <f>('Financial data (Prices)'!F174-'Financial data (Prices)'!F173)/'Financial data (Prices)'!F173</f>
        <v>1.8914976961752778E-3</v>
      </c>
      <c r="G173" s="171">
        <f>('Financial data (Prices)'!G174-'Financial data (Prices)'!G173)/'Financial data (Prices)'!G173</f>
        <v>0</v>
      </c>
      <c r="H173" s="171">
        <f>('Financial data (Prices)'!H174-'Financial data (Prices)'!H173)/'Financial data (Prices)'!H173</f>
        <v>1.4038085481754234E-2</v>
      </c>
    </row>
    <row r="174" spans="5:8">
      <c r="E174" s="10">
        <v>44897</v>
      </c>
      <c r="F174" s="171">
        <f>('Financial data (Prices)'!F175-'Financial data (Prices)'!F174)/'Financial data (Prices)'!F174</f>
        <v>-3.3713123759259145E-3</v>
      </c>
      <c r="G174" s="171">
        <f>('Financial data (Prices)'!G175-'Financial data (Prices)'!G174)/'Financial data (Prices)'!G174</f>
        <v>8.2179591482756955E-4</v>
      </c>
      <c r="H174" s="171">
        <f>('Financial data (Prices)'!H175-'Financial data (Prices)'!H174)/'Financial data (Prices)'!H174</f>
        <v>4.400028931697085E-2</v>
      </c>
    </row>
    <row r="175" spans="5:8">
      <c r="E175" s="10">
        <v>44900</v>
      </c>
      <c r="F175" s="171">
        <f>('Financial data (Prices)'!F176-'Financial data (Prices)'!F175)/'Financial data (Prices)'!F175</f>
        <v>-7.9831614783467779E-3</v>
      </c>
      <c r="G175" s="171">
        <f>('Financial data (Prices)'!G176-'Financial data (Prices)'!G175)/'Financial data (Prices)'!G175</f>
        <v>-6.3686768055207454E-2</v>
      </c>
      <c r="H175" s="171">
        <f>('Financial data (Prices)'!H176-'Financial data (Prices)'!H175)/'Financial data (Prices)'!H175</f>
        <v>-1.1732697360023645E-2</v>
      </c>
    </row>
    <row r="176" spans="5:8">
      <c r="E176" s="10">
        <v>44901</v>
      </c>
      <c r="F176" s="171">
        <f>('Financial data (Prices)'!F177-'Financial data (Prices)'!F176)/'Financial data (Prices)'!F176</f>
        <v>-2.536995197653499E-2</v>
      </c>
      <c r="G176" s="171">
        <f>('Financial data (Prices)'!G177-'Financial data (Prices)'!G176)/'Financial data (Prices)'!G176</f>
        <v>-1.4414851564892389E-2</v>
      </c>
      <c r="H176" s="171">
        <f>('Financial data (Prices)'!H177-'Financial data (Prices)'!H176)/'Financial data (Prices)'!H176</f>
        <v>7.1625150279055142E-3</v>
      </c>
    </row>
    <row r="177" spans="5:8">
      <c r="E177" s="10">
        <v>44902</v>
      </c>
      <c r="F177" s="171">
        <f>('Financial data (Prices)'!F178-'Financial data (Prices)'!F177)/'Financial data (Prices)'!F177</f>
        <v>-1.378488862502214E-2</v>
      </c>
      <c r="G177" s="171">
        <f>('Financial data (Prices)'!G178-'Financial data (Prices)'!G177)/'Financial data (Prices)'!G177</f>
        <v>-3.2143331123686232E-2</v>
      </c>
      <c r="H177" s="171">
        <f>('Financial data (Prices)'!H178-'Financial data (Prices)'!H177)/'Financial data (Prices)'!H177</f>
        <v>-6.661375633558164E-3</v>
      </c>
    </row>
    <row r="178" spans="5:8">
      <c r="E178" s="10">
        <v>44903</v>
      </c>
      <c r="F178" s="171">
        <f>('Financial data (Prices)'!F179-'Financial data (Prices)'!F178)/'Financial data (Prices)'!F178</f>
        <v>1.2132744444247463E-2</v>
      </c>
      <c r="G178" s="171">
        <f>('Financial data (Prices)'!G179-'Financial data (Prices)'!G178)/'Financial data (Prices)'!G178</f>
        <v>-3.447430865729659E-3</v>
      </c>
      <c r="H178" s="171">
        <f>('Financial data (Prices)'!H179-'Financial data (Prices)'!H178)/'Financial data (Prices)'!H178</f>
        <v>6.75575309071533E-3</v>
      </c>
    </row>
    <row r="179" spans="5:8">
      <c r="E179" s="10">
        <v>44904</v>
      </c>
      <c r="F179" s="171">
        <f>('Financial data (Prices)'!F180-'Financial data (Prices)'!F179)/'Financial data (Prices)'!F179</f>
        <v>-3.4349075222154159E-3</v>
      </c>
      <c r="G179" s="171">
        <f>('Financial data (Prices)'!G180-'Financial data (Prices)'!G179)/'Financial data (Prices)'!G179</f>
        <v>3.2345482768580132E-2</v>
      </c>
      <c r="H179" s="171">
        <f>('Financial data (Prices)'!H180-'Financial data (Prices)'!H179)/'Financial data (Prices)'!H179</f>
        <v>-1.4124280871413901E-2</v>
      </c>
    </row>
    <row r="180" spans="5:8">
      <c r="E180" s="10">
        <v>44907</v>
      </c>
      <c r="F180" s="171">
        <f>('Financial data (Prices)'!F181-'Financial data (Prices)'!F180)/'Financial data (Prices)'!F180</f>
        <v>1.6389972689827878E-2</v>
      </c>
      <c r="G180" s="171">
        <f>('Financial data (Prices)'!G181-'Financial data (Prices)'!G180)/'Financial data (Prices)'!G180</f>
        <v>-6.2719885708646339E-2</v>
      </c>
      <c r="H180" s="171">
        <f>('Financial data (Prices)'!H181-'Financial data (Prices)'!H180)/'Financial data (Prices)'!H180</f>
        <v>2.2871839541696089E-2</v>
      </c>
    </row>
    <row r="181" spans="5:8">
      <c r="E181" s="10">
        <v>44908</v>
      </c>
      <c r="F181" s="171">
        <f>('Financial data (Prices)'!F182-'Financial data (Prices)'!F181)/'Financial data (Prices)'!F181</f>
        <v>6.7824370977009555E-3</v>
      </c>
      <c r="G181" s="171">
        <f>('Financial data (Prices)'!G182-'Financial data (Prices)'!G181)/'Financial data (Prices)'!G181</f>
        <v>-4.0936777953439016E-2</v>
      </c>
      <c r="H181" s="171">
        <f>('Financial data (Prices)'!H182-'Financial data (Prices)'!H181)/'Financial data (Prices)'!H181</f>
        <v>-5.8213603407884298E-3</v>
      </c>
    </row>
    <row r="182" spans="5:8">
      <c r="E182" s="10">
        <v>44909</v>
      </c>
      <c r="F182" s="171">
        <f>('Financial data (Prices)'!F183-'Financial data (Prices)'!F182)/'Financial data (Prices)'!F182</f>
        <v>-1.5535790149122342E-2</v>
      </c>
      <c r="G182" s="171">
        <f>('Financial data (Prices)'!G183-'Financial data (Prices)'!G182)/'Financial data (Prices)'!G182</f>
        <v>-2.5784367661836911E-2</v>
      </c>
      <c r="H182" s="171">
        <f>('Financial data (Prices)'!H183-'Financial data (Prices)'!H182)/'Financial data (Prices)'!H182</f>
        <v>4.2773889346016166E-3</v>
      </c>
    </row>
    <row r="183" spans="5:8">
      <c r="E183" s="10">
        <v>44910</v>
      </c>
      <c r="F183" s="171">
        <f>('Financial data (Prices)'!F184-'Financial data (Prices)'!F183)/'Financial data (Prices)'!F183</f>
        <v>-4.6854356418874317E-2</v>
      </c>
      <c r="G183" s="171">
        <f>('Financial data (Prices)'!G184-'Financial data (Prices)'!G183)/'Financial data (Prices)'!G183</f>
        <v>5.5484381393847365E-3</v>
      </c>
      <c r="H183" s="171">
        <f>('Financial data (Prices)'!H184-'Financial data (Prices)'!H183)/'Financial data (Prices)'!H183</f>
        <v>3.3410801008343531E-2</v>
      </c>
    </row>
    <row r="184" spans="5:8">
      <c r="E184" s="10">
        <v>44911</v>
      </c>
      <c r="F184" s="171">
        <f>('Financial data (Prices)'!F185-'Financial data (Prices)'!F184)/'Financial data (Prices)'!F184</f>
        <v>-1.4578775296887808E-2</v>
      </c>
      <c r="G184" s="171">
        <f>('Financial data (Prices)'!G185-'Financial data (Prices)'!G184)/'Financial data (Prices)'!G184</f>
        <v>-4.7187179094363638E-2</v>
      </c>
      <c r="H184" s="171">
        <f>('Financial data (Prices)'!H185-'Financial data (Prices)'!H184)/'Financial data (Prices)'!H184</f>
        <v>1.9307922256450024E-3</v>
      </c>
    </row>
    <row r="185" spans="5:8">
      <c r="E185" s="10">
        <v>44914</v>
      </c>
      <c r="F185" s="171">
        <f>('Financial data (Prices)'!F186-'Financial data (Prices)'!F185)/'Financial data (Prices)'!F185</f>
        <v>-1.5909572215170049E-2</v>
      </c>
      <c r="G185" s="171">
        <f>('Financial data (Prices)'!G186-'Financial data (Prices)'!G185)/'Financial data (Prices)'!G185</f>
        <v>-2.3963297649620095E-3</v>
      </c>
      <c r="H185" s="171">
        <f>('Financial data (Prices)'!H186-'Financial data (Prices)'!H185)/'Financial data (Prices)'!H185</f>
        <v>-2.5302761693573275E-2</v>
      </c>
    </row>
    <row r="186" spans="5:8">
      <c r="E186" s="10">
        <v>44915</v>
      </c>
      <c r="F186" s="171">
        <f>('Financial data (Prices)'!F187-'Financial data (Prices)'!F186)/'Financial data (Prices)'!F186</f>
        <v>-5.2875998279605142E-4</v>
      </c>
      <c r="G186" s="171">
        <f>('Financial data (Prices)'!G187-'Financial data (Prices)'!G186)/'Financial data (Prices)'!G186</f>
        <v>-8.0536414617163224E-2</v>
      </c>
      <c r="H186" s="171">
        <f>('Financial data (Prices)'!H187-'Financial data (Prices)'!H186)/'Financial data (Prices)'!H186</f>
        <v>-4.131220425223301E-2</v>
      </c>
    </row>
    <row r="187" spans="5:8">
      <c r="E187" s="10">
        <v>44916</v>
      </c>
      <c r="F187" s="171">
        <f>('Financial data (Prices)'!F188-'Financial data (Prices)'!F187)/'Financial data (Prices)'!F187</f>
        <v>2.3809444052030889E-2</v>
      </c>
      <c r="G187" s="171">
        <f>('Financial data (Prices)'!G188-'Financial data (Prices)'!G187)/'Financial data (Prices)'!G187</f>
        <v>-1.6690545895894646E-3</v>
      </c>
      <c r="H187" s="171">
        <f>('Financial data (Prices)'!H188-'Financial data (Prices)'!H187)/'Financial data (Prices)'!H187</f>
        <v>-1.2482647997679829E-2</v>
      </c>
    </row>
    <row r="188" spans="5:8">
      <c r="E188" s="10">
        <v>44917</v>
      </c>
      <c r="F188" s="171">
        <f>('Financial data (Prices)'!F189-'Financial data (Prices)'!F188)/'Financial data (Prices)'!F188</f>
        <v>-2.3772587195901192E-2</v>
      </c>
      <c r="G188" s="171">
        <f>('Financial data (Prices)'!G189-'Financial data (Prices)'!G188)/'Financial data (Prices)'!G188</f>
        <v>-8.8827565599364403E-2</v>
      </c>
      <c r="H188" s="171">
        <f>('Financial data (Prices)'!H189-'Financial data (Prices)'!H188)/'Financial data (Prices)'!H188</f>
        <v>2.8384068842582186E-2</v>
      </c>
    </row>
    <row r="189" spans="5:8">
      <c r="E189" s="10">
        <v>44918</v>
      </c>
      <c r="F189" s="171">
        <f>('Financial data (Prices)'!F190-'Financial data (Prices)'!F189)/'Financial data (Prices)'!F189</f>
        <v>-2.7981139572375345E-3</v>
      </c>
      <c r="G189" s="171">
        <f>('Financial data (Prices)'!G190-'Financial data (Prices)'!G189)/'Financial data (Prices)'!G189</f>
        <v>-1.7550833466481418E-2</v>
      </c>
      <c r="H189" s="171">
        <f>('Financial data (Prices)'!H190-'Financial data (Prices)'!H189)/'Financial data (Prices)'!H189</f>
        <v>-5.2506761761861214E-3</v>
      </c>
    </row>
    <row r="190" spans="5:8">
      <c r="E190" s="10">
        <v>44922</v>
      </c>
      <c r="F190" s="171">
        <f>('Financial data (Prices)'!F191-'Financial data (Prices)'!F190)/'Financial data (Prices)'!F190</f>
        <v>-1.3878350373765412E-2</v>
      </c>
      <c r="G190" s="171">
        <f>('Financial data (Prices)'!G191-'Financial data (Prices)'!G190)/'Financial data (Prices)'!G190</f>
        <v>-0.1140885333144281</v>
      </c>
      <c r="H190" s="171">
        <f>('Financial data (Prices)'!H191-'Financial data (Prices)'!H190)/'Financial data (Prices)'!H190</f>
        <v>7.6150520905797492E-4</v>
      </c>
    </row>
    <row r="191" spans="5:8">
      <c r="E191" s="10">
        <v>44923</v>
      </c>
      <c r="F191" s="171">
        <f>('Financial data (Prices)'!F192-'Financial data (Prices)'!F191)/'Financial data (Prices)'!F191</f>
        <v>-3.0685225808308542E-2</v>
      </c>
      <c r="G191" s="171">
        <f>('Financial data (Prices)'!G192-'Financial data (Prices)'!G191)/'Financial data (Prices)'!G191</f>
        <v>3.308891531476342E-2</v>
      </c>
      <c r="H191" s="171">
        <f>('Financial data (Prices)'!H192-'Financial data (Prices)'!H191)/'Financial data (Prices)'!H191</f>
        <v>-1.9838380157674216E-3</v>
      </c>
    </row>
    <row r="192" spans="5:8">
      <c r="E192" s="10">
        <v>44924</v>
      </c>
      <c r="F192" s="171">
        <f>('Financial data (Prices)'!F193-'Financial data (Prices)'!F192)/'Financial data (Prices)'!F192</f>
        <v>2.8324359977767721E-2</v>
      </c>
      <c r="G192" s="171">
        <f>('Financial data (Prices)'!G193-'Financial data (Prices)'!G192)/'Financial data (Prices)'!G192</f>
        <v>8.08269069678937E-2</v>
      </c>
      <c r="H192" s="171">
        <f>('Financial data (Prices)'!H193-'Financial data (Prices)'!H192)/'Financial data (Prices)'!H192</f>
        <v>-4.7496290714926911E-3</v>
      </c>
    </row>
    <row r="193" spans="5:8">
      <c r="E193" s="10">
        <v>44925</v>
      </c>
      <c r="F193" s="171">
        <f>('Financial data (Prices)'!F194-'Financial data (Prices)'!F193)/'Financial data (Prices)'!F193</f>
        <v>2.4688804801925178E-3</v>
      </c>
      <c r="G193" s="171">
        <f>('Financial data (Prices)'!G194-'Financial data (Prices)'!G193)/'Financial data (Prices)'!G193</f>
        <v>1.1164017515662324E-2</v>
      </c>
      <c r="H193" s="171">
        <f>('Financial data (Prices)'!H194-'Financial data (Prices)'!H193)/'Financial data (Prices)'!H193</f>
        <v>-9.8462553654298946E-3</v>
      </c>
    </row>
    <row r="194" spans="5:8">
      <c r="E194" s="10">
        <v>44929</v>
      </c>
      <c r="F194" s="171">
        <f>('Financial data (Prices)'!F195-'Financial data (Prices)'!F194)/'Financial data (Prices)'!F194</f>
        <v>-3.7404769239069546E-2</v>
      </c>
      <c r="G194" s="171">
        <f>('Financial data (Prices)'!G195-'Financial data (Prices)'!G194)/'Financial data (Prices)'!G194</f>
        <v>-0.12242248574195262</v>
      </c>
      <c r="H194" s="171">
        <f>('Financial data (Prices)'!H195-'Financial data (Prices)'!H194)/'Financial data (Prices)'!H194</f>
        <v>5.4232979508825867E-3</v>
      </c>
    </row>
    <row r="195" spans="5:8">
      <c r="E195" s="10">
        <v>44930</v>
      </c>
      <c r="F195" s="171">
        <f>('Financial data (Prices)'!F196-'Financial data (Prices)'!F195)/'Financial data (Prices)'!F195</f>
        <v>1.0314278622130782E-2</v>
      </c>
      <c r="G195" s="171">
        <f>('Financial data (Prices)'!G196-'Financial data (Prices)'!G195)/'Financial data (Prices)'!G195</f>
        <v>5.1248852855934793E-2</v>
      </c>
      <c r="H195" s="171">
        <f>('Financial data (Prices)'!H196-'Financial data (Prices)'!H195)/'Financial data (Prices)'!H195</f>
        <v>-2.3888380529755206E-3</v>
      </c>
    </row>
    <row r="196" spans="5:8">
      <c r="E196" s="10">
        <v>44931</v>
      </c>
      <c r="F196" s="171">
        <f>('Financial data (Prices)'!F197-'Financial data (Prices)'!F196)/'Financial data (Prices)'!F196</f>
        <v>-1.0604698830368376E-2</v>
      </c>
      <c r="G196" s="171">
        <f>('Financial data (Prices)'!G197-'Financial data (Prices)'!G196)/'Financial data (Prices)'!G196</f>
        <v>-2.9039097760313874E-2</v>
      </c>
      <c r="H196" s="171">
        <f>('Financial data (Prices)'!H197-'Financial data (Prices)'!H196)/'Financial data (Prices)'!H196</f>
        <v>4.6541836715007215E-3</v>
      </c>
    </row>
    <row r="197" spans="5:8">
      <c r="E197" s="10">
        <v>44932</v>
      </c>
      <c r="F197" s="171">
        <f>('Financial data (Prices)'!F198-'Financial data (Prices)'!F197)/'Financial data (Prices)'!F197</f>
        <v>3.6794174471156807E-2</v>
      </c>
      <c r="G197" s="171">
        <f>('Financial data (Prices)'!G198-'Financial data (Prices)'!G197)/'Financial data (Prices)'!G197</f>
        <v>2.4651090365941649E-2</v>
      </c>
      <c r="H197" s="171">
        <f>('Financial data (Prices)'!H198-'Financial data (Prices)'!H197)/'Financial data (Prices)'!H197</f>
        <v>1.0994150293785063E-2</v>
      </c>
    </row>
    <row r="198" spans="5:8">
      <c r="E198" s="10">
        <v>44935</v>
      </c>
      <c r="F198" s="171">
        <f>('Financial data (Prices)'!F199-'Financial data (Prices)'!F198)/'Financial data (Prices)'!F198</f>
        <v>4.0888601110141585E-3</v>
      </c>
      <c r="G198" s="171">
        <f>('Financial data (Prices)'!G199-'Financial data (Prices)'!G198)/'Financial data (Prices)'!G198</f>
        <v>5.9349011404281705E-2</v>
      </c>
      <c r="H198" s="171">
        <f>('Financial data (Prices)'!H199-'Financial data (Prices)'!H198)/'Financial data (Prices)'!H198</f>
        <v>-1.571581488857164E-3</v>
      </c>
    </row>
    <row r="199" spans="5:8">
      <c r="E199" s="10">
        <v>44936</v>
      </c>
      <c r="F199" s="171">
        <f>('Financial data (Prices)'!F200-'Financial data (Prices)'!F199)/'Financial data (Prices)'!F199</f>
        <v>4.4564044860171516E-3</v>
      </c>
      <c r="G199" s="171">
        <f>('Financial data (Prices)'!G200-'Financial data (Prices)'!G199)/'Financial data (Prices)'!G199</f>
        <v>-7.6813742567493218E-3</v>
      </c>
      <c r="H199" s="171">
        <f>('Financial data (Prices)'!H200-'Financial data (Prices)'!H199)/'Financial data (Prices)'!H199</f>
        <v>6.8441068167415259E-3</v>
      </c>
    </row>
    <row r="200" spans="5:8">
      <c r="E200" s="10">
        <v>44937</v>
      </c>
      <c r="F200" s="171">
        <f>('Financial data (Prices)'!F201-'Financial data (Prices)'!F200)/'Financial data (Prices)'!F200</f>
        <v>2.1112261907825381E-2</v>
      </c>
      <c r="G200" s="171">
        <f>('Financial data (Prices)'!G201-'Financial data (Prices)'!G200)/'Financial data (Prices)'!G200</f>
        <v>3.6769060182474882E-2</v>
      </c>
      <c r="H200" s="171">
        <f>('Financial data (Prices)'!H201-'Financial data (Prices)'!H200)/'Financial data (Prices)'!H200</f>
        <v>1.4428172981383063E-2</v>
      </c>
    </row>
    <row r="201" spans="5:8">
      <c r="E201" s="10">
        <v>44938</v>
      </c>
      <c r="F201" s="171">
        <f>('Financial data (Prices)'!F202-'Financial data (Prices)'!F201)/'Financial data (Prices)'!F201</f>
        <v>-5.9930871714128039E-4</v>
      </c>
      <c r="G201" s="171">
        <f>('Financial data (Prices)'!G202-'Financial data (Prices)'!G201)/'Financial data (Prices)'!G201</f>
        <v>2.759262575245574E-3</v>
      </c>
      <c r="H201" s="171">
        <f>('Financial data (Prices)'!H202-'Financial data (Prices)'!H201)/'Financial data (Prices)'!H201</f>
        <v>1.4522576515372129E-2</v>
      </c>
    </row>
    <row r="202" spans="5:8">
      <c r="E202" s="10">
        <v>44939</v>
      </c>
      <c r="F202" s="171">
        <f>('Financial data (Prices)'!F203-'Financial data (Prices)'!F202)/'Financial data (Prices)'!F202</f>
        <v>1.0119098552788692E-2</v>
      </c>
      <c r="G202" s="171">
        <f>('Financial data (Prices)'!G203-'Financial data (Prices)'!G202)/'Financial data (Prices)'!G202</f>
        <v>-9.3881195826741749E-3</v>
      </c>
      <c r="H202" s="171">
        <f>('Financial data (Prices)'!H203-'Financial data (Prices)'!H202)/'Financial data (Prices)'!H202</f>
        <v>2.8006151020173294E-2</v>
      </c>
    </row>
    <row r="203" spans="5:8">
      <c r="E203" s="10">
        <v>44943</v>
      </c>
      <c r="F203" s="171">
        <f>('Financial data (Prices)'!F204-'Financial data (Prices)'!F203)/'Financial data (Prices)'!F203</f>
        <v>8.7563549204731517E-3</v>
      </c>
      <c r="G203" s="171">
        <f>('Financial data (Prices)'!G204-'Financial data (Prices)'!G203)/'Financial data (Prices)'!G203</f>
        <v>7.4264737369012096E-2</v>
      </c>
      <c r="H203" s="171">
        <f>('Financial data (Prices)'!H204-'Financial data (Prices)'!H203)/'Financial data (Prices)'!H203</f>
        <v>5.2115795988246116E-2</v>
      </c>
    </row>
    <row r="204" spans="5:8">
      <c r="E204" s="10">
        <v>44944</v>
      </c>
      <c r="F204" s="171">
        <f>('Financial data (Prices)'!F205-'Financial data (Prices)'!F204)/'Financial data (Prices)'!F204</f>
        <v>-5.3699773657875129E-3</v>
      </c>
      <c r="G204" s="171">
        <f>('Financial data (Prices)'!G205-'Financial data (Prices)'!G204)/'Financial data (Prices)'!G204</f>
        <v>-2.0609982513149272E-2</v>
      </c>
      <c r="H204" s="171">
        <f>('Financial data (Prices)'!H205-'Financial data (Prices)'!H204)/'Financial data (Prices)'!H204</f>
        <v>5.5114416602691021E-2</v>
      </c>
    </row>
    <row r="205" spans="5:8">
      <c r="E205" s="10">
        <v>44945</v>
      </c>
      <c r="F205" s="171">
        <f>('Financial data (Prices)'!F206-'Financial data (Prices)'!F205)/'Financial data (Prices)'!F205</f>
        <v>4.4373545229719601E-4</v>
      </c>
      <c r="G205" s="171">
        <f>('Financial data (Prices)'!G206-'Financial data (Prices)'!G205)/'Financial data (Prices)'!G205</f>
        <v>-1.2501946153223869E-2</v>
      </c>
      <c r="H205" s="171">
        <f>('Financial data (Prices)'!H206-'Financial data (Prices)'!H205)/'Financial data (Prices)'!H205</f>
        <v>6.3289077903199445E-2</v>
      </c>
    </row>
    <row r="206" spans="5:8">
      <c r="E206" s="10">
        <v>44946</v>
      </c>
      <c r="F206" s="171">
        <f>('Financial data (Prices)'!F207-'Financial data (Prices)'!F206)/'Financial data (Prices)'!F206</f>
        <v>1.9220723173592372E-2</v>
      </c>
      <c r="G206" s="171">
        <f>('Financial data (Prices)'!G207-'Financial data (Prices)'!G206)/'Financial data (Prices)'!G206</f>
        <v>4.9146812062518801E-2</v>
      </c>
      <c r="H206" s="171">
        <f>('Financial data (Prices)'!H207-'Financial data (Prices)'!H206)/'Financial data (Prices)'!H206</f>
        <v>-3.832509199313728E-4</v>
      </c>
    </row>
    <row r="207" spans="5:8">
      <c r="E207" s="10">
        <v>44949</v>
      </c>
      <c r="F207" s="171">
        <f>('Financial data (Prices)'!F208-'Financial data (Prices)'!F207)/'Financial data (Prices)'!F207</f>
        <v>2.3500519249590422E-2</v>
      </c>
      <c r="G207" s="171">
        <f>('Financial data (Prices)'!G208-'Financial data (Prices)'!G207)/'Financial data (Prices)'!G207</f>
        <v>7.7424688748492454E-2</v>
      </c>
      <c r="H207" s="171">
        <f>('Financial data (Prices)'!H208-'Financial data (Prices)'!H207)/'Financial data (Prices)'!H207</f>
        <v>-2.233952436883797E-2</v>
      </c>
    </row>
    <row r="208" spans="5:8">
      <c r="E208" s="10">
        <v>44950</v>
      </c>
      <c r="F208" s="171">
        <f>('Financial data (Prices)'!F209-'Financial data (Prices)'!F208)/'Financial data (Prices)'!F208</f>
        <v>1.0063044155597918E-2</v>
      </c>
      <c r="G208" s="171">
        <f>('Financial data (Prices)'!G209-'Financial data (Prices)'!G208)/'Financial data (Prices)'!G208</f>
        <v>9.7390879755138203E-4</v>
      </c>
      <c r="H208" s="171">
        <f>('Financial data (Prices)'!H209-'Financial data (Prices)'!H208)/'Financial data (Prices)'!H208</f>
        <v>1.9238045679950334E-2</v>
      </c>
    </row>
    <row r="209" spans="5:8">
      <c r="E209" s="10">
        <v>44951</v>
      </c>
      <c r="F209" s="171">
        <f>('Financial data (Prices)'!F210-'Financial data (Prices)'!F209)/'Financial data (Prices)'!F209</f>
        <v>-4.7007453729675033E-3</v>
      </c>
      <c r="G209" s="171">
        <f>('Financial data (Prices)'!G210-'Financial data (Prices)'!G209)/'Financial data (Prices)'!G209</f>
        <v>3.752820129428899E-3</v>
      </c>
      <c r="H209" s="171">
        <f>('Financial data (Prices)'!H210-'Financial data (Prices)'!H209)/'Financial data (Prices)'!H209</f>
        <v>7.5391254041379197E-2</v>
      </c>
    </row>
    <row r="210" spans="5:8">
      <c r="E210" s="10">
        <v>44952</v>
      </c>
      <c r="F210" s="171">
        <f>('Financial data (Prices)'!F211-'Financial data (Prices)'!F210)/'Financial data (Prices)'!F210</f>
        <v>1.4803349519607779E-2</v>
      </c>
      <c r="G210" s="171">
        <f>('Financial data (Prices)'!G211-'Financial data (Prices)'!G210)/'Financial data (Prices)'!G210</f>
        <v>0.10967259156646877</v>
      </c>
      <c r="H210" s="171">
        <f>('Financial data (Prices)'!H211-'Financial data (Prices)'!H210)/'Financial data (Prices)'!H210</f>
        <v>1.1372050649439575E-2</v>
      </c>
    </row>
    <row r="211" spans="5:8">
      <c r="E211" s="10">
        <v>44953</v>
      </c>
      <c r="F211" s="171">
        <f>('Financial data (Prices)'!F212-'Financial data (Prices)'!F211)/'Financial data (Prices)'!F211</f>
        <v>1.3684239579287974E-2</v>
      </c>
      <c r="G211" s="171">
        <f>('Financial data (Prices)'!G212-'Financial data (Prices)'!G211)/'Financial data (Prices)'!G211</f>
        <v>0.11000180416825169</v>
      </c>
      <c r="H211" s="171">
        <f>('Financial data (Prices)'!H212-'Financial data (Prices)'!H211)/'Financial data (Prices)'!H211</f>
        <v>-1.299194570390845E-2</v>
      </c>
    </row>
    <row r="212" spans="5:8">
      <c r="E212" s="10">
        <v>44956</v>
      </c>
      <c r="F212" s="171">
        <f>('Financial data (Prices)'!F213-'Financial data (Prices)'!F212)/'Financial data (Prices)'!F212</f>
        <v>-2.0078043055002083E-2</v>
      </c>
      <c r="G212" s="171">
        <f>('Financial data (Prices)'!G213-'Financial data (Prices)'!G212)/'Financial data (Prices)'!G212</f>
        <v>-6.3181509949434264E-2</v>
      </c>
      <c r="H212" s="171">
        <f>('Financial data (Prices)'!H213-'Financial data (Prices)'!H212)/'Financial data (Prices)'!H212</f>
        <v>2.1266153759075163E-2</v>
      </c>
    </row>
    <row r="213" spans="5:8">
      <c r="E213" s="10">
        <v>44957</v>
      </c>
      <c r="F213" s="171">
        <f>('Financial data (Prices)'!F214-'Financial data (Prices)'!F213)/'Financial data (Prices)'!F213</f>
        <v>9.0209194664980594E-3</v>
      </c>
      <c r="G213" s="171">
        <f>('Financial data (Prices)'!G214-'Financial data (Prices)'!G213)/'Financial data (Prices)'!G213</f>
        <v>3.9361558949044077E-2</v>
      </c>
      <c r="H213" s="171">
        <f>('Financial data (Prices)'!H214-'Financial data (Prices)'!H213)/'Financial data (Prices)'!H213</f>
        <v>-3.6803594082767451E-3</v>
      </c>
    </row>
    <row r="214" spans="5:8">
      <c r="E214" s="10">
        <v>44958</v>
      </c>
      <c r="F214" s="171">
        <f>('Financial data (Prices)'!F215-'Financial data (Prices)'!F214)/'Financial data (Prices)'!F214</f>
        <v>7.9007406765707021E-3</v>
      </c>
      <c r="G214" s="171">
        <f>('Financial data (Prices)'!G215-'Financial data (Prices)'!G214)/'Financial data (Prices)'!G214</f>
        <v>4.7280928205115015E-2</v>
      </c>
      <c r="H214" s="171">
        <f>('Financial data (Prices)'!H215-'Financial data (Prices)'!H214)/'Financial data (Prices)'!H214</f>
        <v>1.9950339114214104E-3</v>
      </c>
    </row>
    <row r="215" spans="5:8">
      <c r="E215" s="10">
        <v>44959</v>
      </c>
      <c r="F215" s="171">
        <f>('Financial data (Prices)'!F216-'Financial data (Prices)'!F215)/'Financial data (Prices)'!F215</f>
        <v>3.7062661498029996E-2</v>
      </c>
      <c r="G215" s="171">
        <f>('Financial data (Prices)'!G216-'Financial data (Prices)'!G215)/'Financial data (Prices)'!G215</f>
        <v>3.7814897039130803E-2</v>
      </c>
      <c r="H215" s="171">
        <f>('Financial data (Prices)'!H216-'Financial data (Prices)'!H215)/'Financial data (Prices)'!H215</f>
        <v>-1.0338084422132156E-2</v>
      </c>
    </row>
    <row r="216" spans="5:8">
      <c r="E216" s="10">
        <v>44960</v>
      </c>
      <c r="F216" s="171">
        <f>('Financial data (Prices)'!F217-'Financial data (Prices)'!F216)/'Financial data (Prices)'!F216</f>
        <v>2.4399862520000183E-2</v>
      </c>
      <c r="G216" s="171">
        <f>('Financial data (Prices)'!G217-'Financial data (Prices)'!G216)/'Financial data (Prices)'!G216</f>
        <v>9.0826547844782852E-3</v>
      </c>
      <c r="H216" s="171">
        <f>('Financial data (Prices)'!H217-'Financial data (Prices)'!H216)/'Financial data (Prices)'!H216</f>
        <v>1.3097316769725309E-2</v>
      </c>
    </row>
    <row r="217" spans="5:8">
      <c r="E217" s="10">
        <v>44963</v>
      </c>
      <c r="F217" s="171">
        <f>('Financial data (Prices)'!F218-'Financial data (Prices)'!F217)/'Financial data (Prices)'!F217</f>
        <v>-1.7928805457161346E-2</v>
      </c>
      <c r="G217" s="171">
        <f>('Financial data (Prices)'!G218-'Financial data (Prices)'!G217)/'Financial data (Prices)'!G217</f>
        <v>2.5160537355476409E-2</v>
      </c>
      <c r="H217" s="171">
        <f>('Financial data (Prices)'!H218-'Financial data (Prices)'!H217)/'Financial data (Prices)'!H217</f>
        <v>2.5259482888651628E-2</v>
      </c>
    </row>
    <row r="218" spans="5:8">
      <c r="E218" s="10">
        <v>44964</v>
      </c>
      <c r="F218" s="171">
        <f>('Financial data (Prices)'!F219-'Financial data (Prices)'!F218)/'Financial data (Prices)'!F218</f>
        <v>1.9244672319954002E-2</v>
      </c>
      <c r="G218" s="171">
        <f>('Financial data (Prices)'!G219-'Financial data (Prices)'!G218)/'Financial data (Prices)'!G218</f>
        <v>1.0525791279410144E-2</v>
      </c>
      <c r="H218" s="171">
        <f>('Financial data (Prices)'!H219-'Financial data (Prices)'!H218)/'Financial data (Prices)'!H218</f>
        <v>-1.0617976926819671E-2</v>
      </c>
    </row>
    <row r="219" spans="5:8">
      <c r="E219" s="10">
        <v>44965</v>
      </c>
      <c r="F219" s="171">
        <f>('Financial data (Prices)'!F220-'Financial data (Prices)'!F219)/'Financial data (Prices)'!F219</f>
        <v>-1.7652712913862764E-2</v>
      </c>
      <c r="G219" s="171">
        <f>('Financial data (Prices)'!G220-'Financial data (Prices)'!G219)/'Financial data (Prices)'!G219</f>
        <v>2.2763049555982143E-2</v>
      </c>
      <c r="H219" s="171">
        <f>('Financial data (Prices)'!H220-'Financial data (Prices)'!H219)/'Financial data (Prices)'!H219</f>
        <v>-9.606745041729637E-4</v>
      </c>
    </row>
    <row r="220" spans="5:8">
      <c r="E220" s="10">
        <v>44966</v>
      </c>
      <c r="F220" s="171">
        <f>('Financial data (Prices)'!F221-'Financial data (Prices)'!F220)/'Financial data (Prices)'!F220</f>
        <v>-6.9115428539682118E-3</v>
      </c>
      <c r="G220" s="171">
        <f>('Financial data (Prices)'!G221-'Financial data (Prices)'!G220)/'Financial data (Prices)'!G220</f>
        <v>2.99568495166792E-2</v>
      </c>
      <c r="H220" s="171">
        <f>('Financial data (Prices)'!H221-'Financial data (Prices)'!H220)/'Financial data (Prices)'!H220</f>
        <v>-2.939159105827702E-2</v>
      </c>
    </row>
    <row r="221" spans="5:8">
      <c r="E221" s="10">
        <v>44967</v>
      </c>
      <c r="F221" s="171">
        <f>('Financial data (Prices)'!F222-'Financial data (Prices)'!F221)/'Financial data (Prices)'!F221</f>
        <v>2.4561545319045884E-3</v>
      </c>
      <c r="G221" s="171">
        <f>('Financial data (Prices)'!G222-'Financial data (Prices)'!G221)/'Financial data (Prices)'!G221</f>
        <v>-5.0308738018993993E-2</v>
      </c>
      <c r="H221" s="171">
        <f>('Financial data (Prices)'!H222-'Financial data (Prices)'!H221)/'Financial data (Prices)'!H221</f>
        <v>2.2151986720186839E-2</v>
      </c>
    </row>
    <row r="222" spans="5:8">
      <c r="E222" s="10">
        <v>44970</v>
      </c>
      <c r="F222" s="171">
        <f>('Financial data (Prices)'!F223-'Financial data (Prices)'!F222)/'Financial data (Prices)'!F222</f>
        <v>1.8806779021182309E-2</v>
      </c>
      <c r="G222" s="171">
        <f>('Financial data (Prices)'!G223-'Financial data (Prices)'!G222)/'Financial data (Prices)'!G222</f>
        <v>-1.1427700782035248E-2</v>
      </c>
      <c r="H222" s="171">
        <f>('Financial data (Prices)'!H223-'Financial data (Prices)'!H222)/'Financial data (Prices)'!H222</f>
        <v>-1.3965290320121612E-2</v>
      </c>
    </row>
    <row r="223" spans="5:8">
      <c r="E223" s="10">
        <v>44971</v>
      </c>
      <c r="F223" s="171">
        <f>('Financial data (Prices)'!F224-'Financial data (Prices)'!F223)/'Financial data (Prices)'!F223</f>
        <v>-4.2249537178156828E-3</v>
      </c>
      <c r="G223" s="171">
        <f>('Financial data (Prices)'!G224-'Financial data (Prices)'!G223)/'Financial data (Prices)'!G223</f>
        <v>7.5061655652312056E-2</v>
      </c>
      <c r="H223" s="171">
        <f>('Financial data (Prices)'!H224-'Financial data (Prices)'!H223)/'Financial data (Prices)'!H223</f>
        <v>-4.8839963177434567E-2</v>
      </c>
    </row>
    <row r="224" spans="5:8">
      <c r="E224" s="10">
        <v>44972</v>
      </c>
      <c r="F224" s="171">
        <f>('Financial data (Prices)'!F225-'Financial data (Prices)'!F224)/'Financial data (Prices)'!F224</f>
        <v>1.3903426404973301E-2</v>
      </c>
      <c r="G224" s="171">
        <f>('Financial data (Prices)'!G225-'Financial data (Prices)'!G224)/'Financial data (Prices)'!G224</f>
        <v>2.3847099131010779E-2</v>
      </c>
      <c r="H224" s="171">
        <f>('Financial data (Prices)'!H225-'Financial data (Prices)'!H224)/'Financial data (Prices)'!H224</f>
        <v>-7.6930733873835097E-3</v>
      </c>
    </row>
    <row r="225" spans="5:8">
      <c r="E225" s="10">
        <v>44973</v>
      </c>
      <c r="F225" s="171">
        <f>('Financial data (Prices)'!F226-'Financial data (Prices)'!F225)/'Financial data (Prices)'!F225</f>
        <v>-1.0429376798366476E-2</v>
      </c>
      <c r="G225" s="171">
        <f>('Financial data (Prices)'!G226-'Financial data (Prices)'!G225)/'Financial data (Prices)'!G225</f>
        <v>-5.6945537220971072E-2</v>
      </c>
      <c r="H225" s="171">
        <f>('Financial data (Prices)'!H226-'Financial data (Prices)'!H225)/'Financial data (Prices)'!H225</f>
        <v>7.2475469098741176E-3</v>
      </c>
    </row>
    <row r="226" spans="5:8">
      <c r="E226" s="10">
        <v>44974</v>
      </c>
      <c r="F226" s="171">
        <f>('Financial data (Prices)'!F227-'Financial data (Prices)'!F226)/'Financial data (Prices)'!F226</f>
        <v>-7.5467023059166277E-3</v>
      </c>
      <c r="G226" s="171">
        <f>('Financial data (Prices)'!G227-'Financial data (Prices)'!G226)/'Financial data (Prices)'!G226</f>
        <v>3.1033480898909709E-2</v>
      </c>
      <c r="H226" s="171">
        <f>('Financial data (Prices)'!H227-'Financial data (Prices)'!H226)/'Financial data (Prices)'!H226</f>
        <v>1.8924303145655803E-2</v>
      </c>
    </row>
    <row r="227" spans="5:8">
      <c r="E227" s="10">
        <v>44978</v>
      </c>
      <c r="F227" s="171">
        <f>('Financial data (Prices)'!F228-'Financial data (Prices)'!F227)/'Financial data (Prices)'!F227</f>
        <v>-2.6679824600443405E-2</v>
      </c>
      <c r="G227" s="171">
        <f>('Financial data (Prices)'!G228-'Financial data (Prices)'!G227)/'Financial data (Prices)'!G227</f>
        <v>-5.2517894338359065E-2</v>
      </c>
      <c r="H227" s="171">
        <f>('Financial data (Prices)'!H228-'Financial data (Prices)'!H227)/'Financial data (Prices)'!H227</f>
        <v>9.3922661160377924E-2</v>
      </c>
    </row>
    <row r="228" spans="5:8">
      <c r="E228" s="10">
        <v>44979</v>
      </c>
      <c r="F228" s="171">
        <f>('Financial data (Prices)'!F229-'Financial data (Prices)'!F228)/'Financial data (Prices)'!F228</f>
        <v>2.8960664530127346E-3</v>
      </c>
      <c r="G228" s="171">
        <f>('Financial data (Prices)'!G229-'Financial data (Prices)'!G228)/'Financial data (Prices)'!G228</f>
        <v>1.7682553475728873E-2</v>
      </c>
      <c r="H228" s="171">
        <f>('Financial data (Prices)'!H229-'Financial data (Prices)'!H228)/'Financial data (Prices)'!H228</f>
        <v>-2.8154173176656999E-2</v>
      </c>
    </row>
    <row r="229" spans="5:8">
      <c r="E229" s="10">
        <v>44980</v>
      </c>
      <c r="F229" s="171">
        <f>('Financial data (Prices)'!F230-'Financial data (Prices)'!F229)/'Financial data (Prices)'!F229</f>
        <v>3.2905125399555731E-3</v>
      </c>
      <c r="G229" s="171">
        <f>('Financial data (Prices)'!G230-'Financial data (Prices)'!G229)/'Financial data (Prices)'!G229</f>
        <v>6.0241297928416973E-3</v>
      </c>
      <c r="H229" s="171">
        <f>('Financial data (Prices)'!H230-'Financial data (Prices)'!H229)/'Financial data (Prices)'!H229</f>
        <v>3.9880964536483383E-2</v>
      </c>
    </row>
    <row r="230" spans="5:8">
      <c r="E230" s="10">
        <v>44981</v>
      </c>
      <c r="F230" s="171">
        <f>('Financial data (Prices)'!F231-'Financial data (Prices)'!F230)/'Financial data (Prices)'!F230</f>
        <v>-1.8005269695531918E-2</v>
      </c>
      <c r="G230" s="171">
        <f>('Financial data (Prices)'!G231-'Financial data (Prices)'!G230)/'Financial data (Prices)'!G230</f>
        <v>-2.5684180003412129E-2</v>
      </c>
      <c r="H230" s="171">
        <f>('Financial data (Prices)'!H231-'Financial data (Prices)'!H230)/'Financial data (Prices)'!H230</f>
        <v>-5.2613426358058477E-3</v>
      </c>
    </row>
    <row r="231" spans="5:8">
      <c r="E231" s="10">
        <v>44984</v>
      </c>
      <c r="F231" s="171">
        <f>('Financial data (Prices)'!F232-'Financial data (Prices)'!F231)/'Financial data (Prices)'!F231</f>
        <v>8.2475045989050672E-3</v>
      </c>
      <c r="G231" s="171">
        <f>('Financial data (Prices)'!G232-'Financial data (Prices)'!G231)/'Financial data (Prices)'!G231</f>
        <v>5.4601786536924733E-2</v>
      </c>
      <c r="H231" s="171">
        <f>('Financial data (Prices)'!H232-'Financial data (Prices)'!H231)/'Financial data (Prices)'!H231</f>
        <v>-1.0128752044233533E-2</v>
      </c>
    </row>
    <row r="232" spans="5:8">
      <c r="E232" s="10">
        <v>44985</v>
      </c>
      <c r="F232" s="171">
        <f>('Financial data (Prices)'!F233-'Financial data (Prices)'!F232)/'Financial data (Prices)'!F232</f>
        <v>-3.4477725334576491E-3</v>
      </c>
      <c r="G232" s="171">
        <f>('Financial data (Prices)'!G233-'Financial data (Prices)'!G232)/'Financial data (Prices)'!G232</f>
        <v>-9.2472095737254449E-3</v>
      </c>
      <c r="H232" s="171">
        <f>('Financial data (Prices)'!H233-'Financial data (Prices)'!H232)/'Financial data (Prices)'!H232</f>
        <v>-9.977804850634913E-3</v>
      </c>
    </row>
    <row r="233" spans="5:8">
      <c r="E233" s="10">
        <v>44986</v>
      </c>
      <c r="F233" s="171">
        <f>('Financial data (Prices)'!F234-'Financial data (Prices)'!F233)/'Financial data (Prices)'!F233</f>
        <v>-1.4246021649450583E-2</v>
      </c>
      <c r="G233" s="171">
        <f>('Financial data (Prices)'!G234-'Financial data (Prices)'!G233)/'Financial data (Prices)'!G233</f>
        <v>-1.429197581766839E-2</v>
      </c>
      <c r="H233" s="171">
        <f>('Financial data (Prices)'!H234-'Financial data (Prices)'!H233)/'Financial data (Prices)'!H233</f>
        <v>-3.1292012896705322E-2</v>
      </c>
    </row>
    <row r="234" spans="5:8">
      <c r="E234" s="10">
        <v>44987</v>
      </c>
      <c r="F234" s="171">
        <f>('Financial data (Prices)'!F235-'Financial data (Prices)'!F234)/'Financial data (Prices)'!F234</f>
        <v>4.1291453691894488E-3</v>
      </c>
      <c r="G234" s="171">
        <f>('Financial data (Prices)'!G235-'Financial data (Prices)'!G234)/'Financial data (Prices)'!G234</f>
        <v>-5.8539281579470609E-2</v>
      </c>
      <c r="H234" s="171">
        <f>('Financial data (Prices)'!H235-'Financial data (Prices)'!H234)/'Financial data (Prices)'!H234</f>
        <v>1.3998722452083744E-2</v>
      </c>
    </row>
    <row r="235" spans="5:8">
      <c r="E235" s="10">
        <v>44988</v>
      </c>
      <c r="F235" s="171">
        <f>('Financial data (Prices)'!F236-'Financial data (Prices)'!F235)/'Financial data (Prices)'!F235</f>
        <v>3.5090089703812312E-2</v>
      </c>
      <c r="G235" s="171">
        <f>('Financial data (Prices)'!G236-'Financial data (Prices)'!G235)/'Financial data (Prices)'!G235</f>
        <v>3.6092192823139121E-2</v>
      </c>
      <c r="H235" s="171">
        <f>('Financial data (Prices)'!H236-'Financial data (Prices)'!H235)/'Financial data (Prices)'!H235</f>
        <v>-1.5963934701184269E-2</v>
      </c>
    </row>
    <row r="236" spans="5:8">
      <c r="E236" s="10">
        <v>44991</v>
      </c>
      <c r="F236" s="171">
        <f>('Financial data (Prices)'!F237-'Financial data (Prices)'!F236)/'Financial data (Prices)'!F236</f>
        <v>1.8539383396604058E-2</v>
      </c>
      <c r="G236" s="171">
        <f>('Financial data (Prices)'!G237-'Financial data (Prices)'!G236)/'Financial data (Prices)'!G236</f>
        <v>-2.0122331071528651E-2</v>
      </c>
      <c r="H236" s="171">
        <f>('Financial data (Prices)'!H237-'Financial data (Prices)'!H236)/'Financial data (Prices)'!H236</f>
        <v>2.1566062197478874E-2</v>
      </c>
    </row>
    <row r="237" spans="5:8">
      <c r="E237" s="10">
        <v>44992</v>
      </c>
      <c r="F237" s="171">
        <f>('Financial data (Prices)'!F238-'Financial data (Prices)'!F237)/'Financial data (Prices)'!F237</f>
        <v>-1.4496494188358199E-2</v>
      </c>
      <c r="G237" s="171">
        <f>('Financial data (Prices)'!G238-'Financial data (Prices)'!G237)/'Financial data (Prices)'!G237</f>
        <v>-3.1474077300278909E-2</v>
      </c>
      <c r="H237" s="171">
        <f>('Financial data (Prices)'!H238-'Financial data (Prices)'!H237)/'Financial data (Prices)'!H237</f>
        <v>-7.2350503021631884E-3</v>
      </c>
    </row>
    <row r="238" spans="5:8">
      <c r="E238" s="10">
        <v>44993</v>
      </c>
      <c r="F238" s="171">
        <f>('Financial data (Prices)'!F239-'Financial data (Prices)'!F238)/'Financial data (Prices)'!F238</f>
        <v>8.3772359006688904E-3</v>
      </c>
      <c r="G238" s="171">
        <f>('Financial data (Prices)'!G239-'Financial data (Prices)'!G238)/'Financial data (Prices)'!G238</f>
        <v>-3.0419298437141681E-2</v>
      </c>
      <c r="H238" s="171">
        <f>('Financial data (Prices)'!H239-'Financial data (Prices)'!H238)/'Financial data (Prices)'!H238</f>
        <v>-4.7402129167592601E-2</v>
      </c>
    </row>
    <row r="239" spans="5:8">
      <c r="E239" s="10">
        <v>44994</v>
      </c>
      <c r="F239" s="171">
        <f>('Financial data (Prices)'!F240-'Financial data (Prices)'!F239)/'Financial data (Prices)'!F239</f>
        <v>-1.4914625839748268E-2</v>
      </c>
      <c r="G239" s="171">
        <f>('Financial data (Prices)'!G240-'Financial data (Prices)'!G239)/'Financial data (Prices)'!G239</f>
        <v>-4.9890119950851651E-2</v>
      </c>
      <c r="H239" s="171">
        <f>('Financial data (Prices)'!H240-'Financial data (Prices)'!H239)/'Financial data (Prices)'!H239</f>
        <v>2.9995566692973051E-3</v>
      </c>
    </row>
    <row r="240" spans="5:8">
      <c r="E240" s="10">
        <v>44995</v>
      </c>
      <c r="F240" s="171">
        <f>('Financial data (Prices)'!F241-'Financial data (Prices)'!F240)/'Financial data (Prices)'!F240</f>
        <v>-1.3878719627567551E-2</v>
      </c>
      <c r="G240" s="171">
        <f>('Financial data (Prices)'!G241-'Financial data (Prices)'!G240)/'Financial data (Prices)'!G240</f>
        <v>3.0071956856773945E-3</v>
      </c>
      <c r="H240" s="171">
        <f>('Financial data (Prices)'!H241-'Financial data (Prices)'!H240)/'Financial data (Prices)'!H240</f>
        <v>-9.3620396174306664E-3</v>
      </c>
    </row>
    <row r="241" spans="5:8">
      <c r="E241" s="10">
        <v>44998</v>
      </c>
      <c r="F241" s="171">
        <f>('Financial data (Prices)'!F242-'Financial data (Prices)'!F241)/'Financial data (Prices)'!F241</f>
        <v>1.3266001486215564E-2</v>
      </c>
      <c r="G241" s="171">
        <f>('Financial data (Prices)'!G242-'Financial data (Prices)'!G241)/'Financial data (Prices)'!G241</f>
        <v>5.9962711686674299E-3</v>
      </c>
      <c r="H241" s="171">
        <f>('Financial data (Prices)'!H242-'Financial data (Prices)'!H241)/'Financial data (Prices)'!H241</f>
        <v>-2.2578517406286386E-2</v>
      </c>
    </row>
    <row r="242" spans="5:8">
      <c r="E242" s="10">
        <v>44999</v>
      </c>
      <c r="F242" s="171">
        <f>('Financial data (Prices)'!F243-'Financial data (Prices)'!F242)/'Financial data (Prices)'!F242</f>
        <v>1.4089154648689539E-2</v>
      </c>
      <c r="G242" s="171">
        <f>('Financial data (Prices)'!G243-'Financial data (Prices)'!G242)/'Financial data (Prices)'!G242</f>
        <v>5.0320947926927331E-2</v>
      </c>
      <c r="H242" s="171">
        <f>('Financial data (Prices)'!H243-'Financial data (Prices)'!H242)/'Financial data (Prices)'!H242</f>
        <v>-6.2393111586085792E-2</v>
      </c>
    </row>
    <row r="243" spans="5:8">
      <c r="E243" s="10">
        <v>45000</v>
      </c>
      <c r="F243" s="171">
        <f>('Financial data (Prices)'!F244-'Financial data (Prices)'!F243)/'Financial data (Prices)'!F243</f>
        <v>2.6214638238029673E-3</v>
      </c>
      <c r="G243" s="171">
        <f>('Financial data (Prices)'!G244-'Financial data (Prices)'!G243)/'Financial data (Prices)'!G243</f>
        <v>-1.5333393227228364E-2</v>
      </c>
      <c r="H243" s="171">
        <f>('Financial data (Prices)'!H244-'Financial data (Prices)'!H243)/'Financial data (Prices)'!H243</f>
        <v>-8.6321837790564564E-3</v>
      </c>
    </row>
    <row r="244" spans="5:8">
      <c r="E244" s="10">
        <v>45001</v>
      </c>
      <c r="F244" s="171">
        <f>('Financial data (Prices)'!F245-'Financial data (Prices)'!F244)/'Financial data (Prices)'!F244</f>
        <v>1.8694035607958629E-2</v>
      </c>
      <c r="G244" s="171">
        <f>('Financial data (Prices)'!G245-'Financial data (Prices)'!G244)/'Financial data (Prices)'!G244</f>
        <v>2.0393505108373747E-2</v>
      </c>
      <c r="H244" s="171">
        <f>('Financial data (Prices)'!H245-'Financial data (Prices)'!H244)/'Financial data (Prices)'!H244</f>
        <v>0.19865460756129941</v>
      </c>
    </row>
    <row r="245" spans="5:8">
      <c r="E245" s="10">
        <v>45002</v>
      </c>
      <c r="F245" s="171">
        <f>('Financial data (Prices)'!F246-'Financial data (Prices)'!F245)/'Financial data (Prices)'!F245</f>
        <v>-5.4540010922452505E-3</v>
      </c>
      <c r="G245" s="171">
        <f>('Financial data (Prices)'!G246-'Financial data (Prices)'!G245)/'Financial data (Prices)'!G245</f>
        <v>-2.1723781534387983E-2</v>
      </c>
      <c r="H245" s="171">
        <f>('Financial data (Prices)'!H246-'Financial data (Prices)'!H245)/'Financial data (Prices)'!H245</f>
        <v>2.266929488308992E-2</v>
      </c>
    </row>
    <row r="246" spans="5:8">
      <c r="E246" s="10">
        <v>45005</v>
      </c>
      <c r="F246" s="171">
        <f>('Financial data (Prices)'!F247-'Financial data (Prices)'!F246)/'Financial data (Prices)'!F246</f>
        <v>1.5483831590219391E-2</v>
      </c>
      <c r="G246" s="171">
        <f>('Financial data (Prices)'!G247-'Financial data (Prices)'!G246)/'Financial data (Prices)'!G246</f>
        <v>1.7320796272768668E-2</v>
      </c>
      <c r="H246" s="171">
        <f>('Financial data (Prices)'!H247-'Financial data (Prices)'!H246)/'Financial data (Prices)'!H246</f>
        <v>-1.4956444322371209E-2</v>
      </c>
    </row>
    <row r="247" spans="5:8">
      <c r="E247" s="10">
        <v>45006</v>
      </c>
      <c r="F247" s="171">
        <f>('Financial data (Prices)'!F248-'Financial data (Prices)'!F247)/'Financial data (Prices)'!F247</f>
        <v>1.1944122971493863E-2</v>
      </c>
      <c r="G247" s="171">
        <f>('Financial data (Prices)'!G248-'Financial data (Prices)'!G247)/'Financial data (Prices)'!G247</f>
        <v>7.8199191438221044E-2</v>
      </c>
      <c r="H247" s="171">
        <f>('Financial data (Prices)'!H248-'Financial data (Prices)'!H247)/'Financial data (Prices)'!H247</f>
        <v>2.7766213062754258E-2</v>
      </c>
    </row>
    <row r="248" spans="5:8">
      <c r="E248" s="10">
        <v>45007</v>
      </c>
      <c r="F248" s="171">
        <f>('Financial data (Prices)'!F249-'Financial data (Prices)'!F248)/'Financial data (Prices)'!F248</f>
        <v>-9.1034465052398424E-3</v>
      </c>
      <c r="G248" s="171">
        <f>('Financial data (Prices)'!G249-'Financial data (Prices)'!G248)/'Financial data (Prices)'!G248</f>
        <v>-3.2543819591965326E-2</v>
      </c>
      <c r="H248" s="171">
        <f>('Financial data (Prices)'!H249-'Financial data (Prices)'!H248)/'Financial data (Prices)'!H248</f>
        <v>9.4645774531715368E-2</v>
      </c>
    </row>
    <row r="249" spans="5:8">
      <c r="E249" s="10">
        <v>45008</v>
      </c>
      <c r="F249" s="171">
        <f>('Financial data (Prices)'!F250-'Financial data (Prices)'!F249)/'Financial data (Prices)'!F249</f>
        <v>6.9694660835425458E-3</v>
      </c>
      <c r="G249" s="171">
        <f>('Financial data (Prices)'!G250-'Financial data (Prices)'!G249)/'Financial data (Prices)'!G249</f>
        <v>5.5977366381631229E-3</v>
      </c>
      <c r="H249" s="171">
        <f>('Financial data (Prices)'!H250-'Financial data (Prices)'!H249)/'Financial data (Prices)'!H249</f>
        <v>1.251850644809235E-2</v>
      </c>
    </row>
    <row r="250" spans="5:8">
      <c r="E250" s="10">
        <v>45009</v>
      </c>
      <c r="F250" s="171">
        <f>('Financial data (Prices)'!F251-'Financial data (Prices)'!F250)/'Financial data (Prices)'!F250</f>
        <v>8.3055897882776345E-3</v>
      </c>
      <c r="G250" s="171">
        <f>('Financial data (Prices)'!G251-'Financial data (Prices)'!G250)/'Financial data (Prices)'!G250</f>
        <v>-9.4162810690850227E-3</v>
      </c>
      <c r="H250" s="171">
        <f>('Financial data (Prices)'!H251-'Financial data (Prices)'!H250)/'Financial data (Prices)'!H250</f>
        <v>1.4714466837708138E-2</v>
      </c>
    </row>
    <row r="251" spans="5:8">
      <c r="E251" s="10">
        <v>45012</v>
      </c>
      <c r="F251" s="171">
        <f>('Financial data (Prices)'!F252-'Financial data (Prices)'!F251)/'Financial data (Prices)'!F251</f>
        <v>-1.2293299349166965E-2</v>
      </c>
      <c r="G251" s="171">
        <f>('Financial data (Prices)'!G252-'Financial data (Prices)'!G251)/'Financial data (Prices)'!G251</f>
        <v>7.3525228168597528E-3</v>
      </c>
      <c r="H251" s="171">
        <f>('Financial data (Prices)'!H252-'Financial data (Prices)'!H251)/'Financial data (Prices)'!H251</f>
        <v>-3.0820008681536375E-2</v>
      </c>
    </row>
    <row r="252" spans="5:8">
      <c r="E252" s="10">
        <v>45013</v>
      </c>
      <c r="F252" s="171">
        <f>('Financial data (Prices)'!F253-'Financial data (Prices)'!F252)/'Financial data (Prices)'!F252</f>
        <v>-3.9803189769445271E-3</v>
      </c>
      <c r="G252" s="171">
        <f>('Financial data (Prices)'!G253-'Financial data (Prices)'!G252)/'Financial data (Prices)'!G252</f>
        <v>-1.3659325116182621E-2</v>
      </c>
      <c r="H252" s="171">
        <f>('Financial data (Prices)'!H253-'Financial data (Prices)'!H252)/'Financial data (Prices)'!H252</f>
        <v>3.759177902540288E-2</v>
      </c>
    </row>
    <row r="253" spans="5:8">
      <c r="E253" s="10">
        <v>45014</v>
      </c>
      <c r="F253" s="171">
        <f>('Financial data (Prices)'!F254-'Financial data (Prices)'!F253)/'Financial data (Prices)'!F253</f>
        <v>1.9790742129838917E-2</v>
      </c>
      <c r="G253" s="171">
        <f>('Financial data (Prices)'!G254-'Financial data (Prices)'!G253)/'Financial data (Prices)'!G253</f>
        <v>2.4789906342215593E-2</v>
      </c>
      <c r="H253" s="171">
        <f>('Financial data (Prices)'!H254-'Financial data (Prices)'!H253)/'Financial data (Prices)'!H253</f>
        <v>-2.9670654030738552E-2</v>
      </c>
    </row>
    <row r="254" spans="5:8">
      <c r="E254" s="10">
        <v>45015</v>
      </c>
      <c r="F254" s="171">
        <f>('Financial data (Prices)'!F255-'Financial data (Prices)'!F254)/'Financial data (Prices)'!F254</f>
        <v>9.8898817916083237E-3</v>
      </c>
      <c r="G254" s="171">
        <f>('Financial data (Prices)'!G255-'Financial data (Prices)'!G254)/'Financial data (Prices)'!G254</f>
        <v>7.2209297566822941E-3</v>
      </c>
      <c r="H254" s="171">
        <f>('Financial data (Prices)'!H255-'Financial data (Prices)'!H254)/'Financial data (Prices)'!H254</f>
        <v>-1.2853919870491105E-2</v>
      </c>
    </row>
    <row r="255" spans="5:8">
      <c r="E255" s="30"/>
      <c r="F255" s="31"/>
      <c r="G255" s="31"/>
    </row>
    <row r="256" spans="5:8">
      <c r="E256" s="30"/>
      <c r="F256" s="31"/>
      <c r="G256" s="31"/>
    </row>
    <row r="257" spans="5:7">
      <c r="E257" s="30"/>
      <c r="F257" s="31"/>
      <c r="G257" s="31"/>
    </row>
    <row r="258" spans="5:7">
      <c r="E258" s="30"/>
      <c r="F258" s="31"/>
      <c r="G258" s="31"/>
    </row>
    <row r="259" spans="5:7">
      <c r="E259" s="30"/>
      <c r="F259" s="31"/>
      <c r="G259" s="31"/>
    </row>
    <row r="260" spans="5:7">
      <c r="E260" s="30"/>
      <c r="F260" s="31"/>
      <c r="G260" s="31"/>
    </row>
    <row r="261" spans="5:7">
      <c r="E261" s="30"/>
      <c r="F261" s="31"/>
      <c r="G261" s="31"/>
    </row>
    <row r="262" spans="5:7">
      <c r="E262" s="30"/>
      <c r="F262" s="31"/>
      <c r="G262" s="31"/>
    </row>
    <row r="263" spans="5:7">
      <c r="E263" s="30"/>
      <c r="F263" s="31"/>
      <c r="G263" s="31"/>
    </row>
    <row r="264" spans="5:7">
      <c r="E264" s="30"/>
      <c r="F264" s="31"/>
      <c r="G264" s="31"/>
    </row>
    <row r="265" spans="5:7">
      <c r="E265" s="30"/>
      <c r="F265" s="31"/>
      <c r="G265" s="31"/>
    </row>
    <row r="266" spans="5:7">
      <c r="E266" s="30"/>
      <c r="F266" s="31"/>
      <c r="G266" s="31"/>
    </row>
    <row r="267" spans="5:7">
      <c r="E267" s="30"/>
      <c r="F267" s="31"/>
      <c r="G267" s="31"/>
    </row>
    <row r="268" spans="5:7">
      <c r="E268" s="30"/>
      <c r="F268" s="31"/>
      <c r="G268" s="31"/>
    </row>
    <row r="269" spans="5:7">
      <c r="E269" s="30"/>
      <c r="F269" s="31"/>
      <c r="G269" s="31"/>
    </row>
    <row r="270" spans="5:7">
      <c r="E270" s="30"/>
      <c r="F270" s="31"/>
      <c r="G270" s="31"/>
    </row>
    <row r="271" spans="5:7">
      <c r="E271" s="30"/>
      <c r="F271" s="31"/>
      <c r="G271" s="31"/>
    </row>
    <row r="272" spans="5:7">
      <c r="E272" s="30"/>
      <c r="F272" s="31"/>
      <c r="G272" s="31"/>
    </row>
    <row r="273" spans="5:7">
      <c r="E273" s="30"/>
      <c r="F273" s="31"/>
      <c r="G273" s="31"/>
    </row>
    <row r="274" spans="5:7">
      <c r="E274" s="30"/>
      <c r="F274" s="31"/>
      <c r="G274" s="31"/>
    </row>
    <row r="275" spans="5:7">
      <c r="E275" s="30"/>
      <c r="F275" s="31"/>
      <c r="G275" s="31"/>
    </row>
    <row r="276" spans="5:7">
      <c r="E276" s="30"/>
      <c r="F276" s="31"/>
      <c r="G276" s="31"/>
    </row>
    <row r="277" spans="5:7">
      <c r="E277" s="30"/>
      <c r="F277" s="31"/>
      <c r="G277" s="31"/>
    </row>
    <row r="278" spans="5:7">
      <c r="E278" s="30"/>
      <c r="F278" s="31"/>
      <c r="G278" s="31"/>
    </row>
    <row r="279" spans="5:7">
      <c r="E279" s="30"/>
      <c r="F279" s="31"/>
      <c r="G279" s="31"/>
    </row>
    <row r="280" spans="5:7">
      <c r="E280" s="30"/>
      <c r="F280" s="31"/>
      <c r="G280" s="31"/>
    </row>
    <row r="281" spans="5:7">
      <c r="E281" s="30"/>
      <c r="F281" s="31"/>
      <c r="G281" s="31"/>
    </row>
    <row r="282" spans="5:7">
      <c r="E282" s="30"/>
      <c r="F282" s="31"/>
      <c r="G282" s="31"/>
    </row>
    <row r="283" spans="5:7">
      <c r="E283" s="30"/>
      <c r="F283" s="31"/>
      <c r="G283" s="31"/>
    </row>
    <row r="284" spans="5:7">
      <c r="E284" s="30"/>
      <c r="F284" s="31"/>
      <c r="G284" s="31"/>
    </row>
    <row r="285" spans="5:7">
      <c r="E285" s="30"/>
      <c r="F285" s="31"/>
      <c r="G285" s="31"/>
    </row>
    <row r="286" spans="5:7">
      <c r="E286" s="30"/>
      <c r="F286" s="31"/>
      <c r="G286" s="31"/>
    </row>
    <row r="287" spans="5:7">
      <c r="E287" s="30"/>
      <c r="F287" s="31"/>
      <c r="G287" s="31"/>
    </row>
    <row r="288" spans="5:7">
      <c r="E288" s="30"/>
      <c r="F288" s="31"/>
      <c r="G288" s="31"/>
    </row>
    <row r="289" spans="5:7">
      <c r="E289" s="30"/>
      <c r="F289" s="31"/>
      <c r="G289" s="31"/>
    </row>
    <row r="290" spans="5:7">
      <c r="E290" s="30"/>
      <c r="F290" s="31"/>
      <c r="G290" s="31"/>
    </row>
    <row r="291" spans="5:7">
      <c r="E291" s="30"/>
      <c r="F291" s="31"/>
      <c r="G291" s="31"/>
    </row>
    <row r="292" spans="5:7">
      <c r="E292" s="30"/>
      <c r="F292" s="31"/>
      <c r="G292" s="31"/>
    </row>
    <row r="293" spans="5:7">
      <c r="E293" s="30"/>
      <c r="F293" s="31"/>
      <c r="G293" s="31"/>
    </row>
    <row r="294" spans="5:7">
      <c r="E294" s="30"/>
      <c r="F294" s="31"/>
      <c r="G294" s="31"/>
    </row>
    <row r="295" spans="5:7">
      <c r="E295" s="30"/>
      <c r="F295" s="31"/>
      <c r="G295" s="31"/>
    </row>
    <row r="296" spans="5:7">
      <c r="E296" s="30"/>
      <c r="F296" s="31"/>
      <c r="G296" s="31"/>
    </row>
    <row r="297" spans="5:7">
      <c r="E297" s="30"/>
      <c r="F297" s="31"/>
      <c r="G297" s="31"/>
    </row>
    <row r="298" spans="5:7">
      <c r="E298" s="30"/>
      <c r="F298" s="31"/>
      <c r="G298" s="31"/>
    </row>
    <row r="299" spans="5:7">
      <c r="E299" s="30"/>
      <c r="F299" s="31"/>
      <c r="G299" s="31"/>
    </row>
    <row r="300" spans="5:7">
      <c r="E300" s="30"/>
      <c r="F300" s="31"/>
      <c r="G300" s="31"/>
    </row>
    <row r="301" spans="5:7">
      <c r="E301" s="30"/>
      <c r="F301" s="31"/>
      <c r="G301" s="31"/>
    </row>
    <row r="302" spans="5:7">
      <c r="E302" s="30"/>
      <c r="F302" s="31"/>
      <c r="G302" s="31"/>
    </row>
    <row r="303" spans="5:7">
      <c r="E303" s="30"/>
      <c r="F303" s="31"/>
      <c r="G303" s="31"/>
    </row>
    <row r="304" spans="5:7">
      <c r="E304" s="30"/>
      <c r="F304" s="31"/>
      <c r="G304" s="31"/>
    </row>
    <row r="305" spans="5:7">
      <c r="E305" s="30"/>
      <c r="F305" s="31"/>
      <c r="G305" s="31"/>
    </row>
    <row r="306" spans="5:7">
      <c r="E306" s="30"/>
      <c r="F306" s="31"/>
      <c r="G306" s="31"/>
    </row>
    <row r="307" spans="5:7">
      <c r="E307" s="30"/>
      <c r="F307" s="31"/>
      <c r="G307" s="31"/>
    </row>
    <row r="308" spans="5:7">
      <c r="E308" s="30"/>
      <c r="F308" s="31"/>
      <c r="G308" s="31"/>
    </row>
    <row r="309" spans="5:7">
      <c r="E309" s="30"/>
      <c r="F309" s="31"/>
      <c r="G309" s="31"/>
    </row>
    <row r="310" spans="5:7">
      <c r="E310" s="30"/>
      <c r="F310" s="31"/>
      <c r="G310" s="31"/>
    </row>
    <row r="311" spans="5:7">
      <c r="E311" s="30"/>
      <c r="F311" s="31"/>
      <c r="G311" s="31"/>
    </row>
    <row r="312" spans="5:7">
      <c r="E312" s="30"/>
      <c r="F312" s="31"/>
      <c r="G312" s="31"/>
    </row>
    <row r="313" spans="5:7">
      <c r="E313" s="30"/>
      <c r="F313" s="31"/>
      <c r="G313" s="31"/>
    </row>
    <row r="314" spans="5:7">
      <c r="E314" s="30"/>
      <c r="F314" s="31"/>
      <c r="G314" s="31"/>
    </row>
    <row r="315" spans="5:7">
      <c r="E315" s="30"/>
      <c r="F315" s="31"/>
      <c r="G315" s="31"/>
    </row>
    <row r="316" spans="5:7">
      <c r="E316" s="30"/>
      <c r="F316" s="31"/>
      <c r="G316" s="31"/>
    </row>
    <row r="317" spans="5:7">
      <c r="E317" s="30"/>
      <c r="F317" s="31"/>
      <c r="G317" s="31"/>
    </row>
    <row r="318" spans="5:7">
      <c r="E318" s="30"/>
      <c r="F318" s="31"/>
      <c r="G318" s="31"/>
    </row>
    <row r="319" spans="5:7">
      <c r="E319" s="30"/>
      <c r="F319" s="31"/>
      <c r="G319" s="31"/>
    </row>
    <row r="320" spans="5:7">
      <c r="E320" s="30"/>
      <c r="F320" s="31"/>
      <c r="G320" s="31"/>
    </row>
    <row r="321" spans="5:7">
      <c r="E321" s="30"/>
      <c r="F321" s="31"/>
      <c r="G321" s="31"/>
    </row>
    <row r="322" spans="5:7">
      <c r="E322" s="30"/>
      <c r="F322" s="31"/>
      <c r="G322" s="31"/>
    </row>
    <row r="323" spans="5:7">
      <c r="E323" s="30"/>
      <c r="F323" s="31"/>
      <c r="G323" s="31"/>
    </row>
    <row r="324" spans="5:7">
      <c r="E324" s="30"/>
      <c r="F324" s="31"/>
      <c r="G324" s="31"/>
    </row>
    <row r="325" spans="5:7">
      <c r="E325" s="30"/>
      <c r="F325" s="31"/>
      <c r="G325" s="31"/>
    </row>
    <row r="326" spans="5:7">
      <c r="E326" s="30"/>
      <c r="F326" s="31"/>
      <c r="G326" s="31"/>
    </row>
    <row r="327" spans="5:7">
      <c r="E327" s="30"/>
      <c r="F327" s="31"/>
      <c r="G327" s="31"/>
    </row>
    <row r="328" spans="5:7">
      <c r="E328" s="30"/>
      <c r="F328" s="31"/>
      <c r="G328" s="31"/>
    </row>
    <row r="329" spans="5:7">
      <c r="E329" s="30"/>
      <c r="F329" s="31"/>
      <c r="G329" s="31"/>
    </row>
    <row r="330" spans="5:7">
      <c r="E330" s="30"/>
      <c r="F330" s="31"/>
      <c r="G330" s="31"/>
    </row>
    <row r="331" spans="5:7">
      <c r="E331" s="30"/>
      <c r="F331" s="31"/>
      <c r="G331" s="31"/>
    </row>
    <row r="332" spans="5:7">
      <c r="E332" s="30"/>
      <c r="F332" s="31"/>
      <c r="G332" s="31"/>
    </row>
    <row r="333" spans="5:7">
      <c r="E333" s="30"/>
      <c r="F333" s="31"/>
      <c r="G333" s="31"/>
    </row>
    <row r="334" spans="5:7">
      <c r="E334" s="30"/>
      <c r="F334" s="31"/>
      <c r="G334" s="31"/>
    </row>
    <row r="335" spans="5:7">
      <c r="E335" s="30"/>
      <c r="F335" s="31"/>
      <c r="G335" s="31"/>
    </row>
    <row r="336" spans="5:7">
      <c r="E336" s="30"/>
      <c r="F336" s="31"/>
      <c r="G336" s="31"/>
    </row>
    <row r="337" spans="5:7">
      <c r="E337" s="30"/>
      <c r="F337" s="31"/>
      <c r="G337" s="31"/>
    </row>
    <row r="338" spans="5:7">
      <c r="E338" s="30"/>
      <c r="F338" s="31"/>
      <c r="G338" s="31"/>
    </row>
    <row r="339" spans="5:7">
      <c r="E339" s="30"/>
      <c r="F339" s="31"/>
      <c r="G339" s="31"/>
    </row>
    <row r="340" spans="5:7">
      <c r="E340" s="30"/>
      <c r="F340" s="31"/>
      <c r="G340" s="31"/>
    </row>
    <row r="341" spans="5:7">
      <c r="E341" s="30"/>
      <c r="F341" s="31"/>
      <c r="G341" s="31"/>
    </row>
    <row r="342" spans="5:7">
      <c r="E342" s="30"/>
      <c r="F342" s="31"/>
      <c r="G342" s="31"/>
    </row>
    <row r="343" spans="5:7">
      <c r="E343" s="30"/>
      <c r="F343" s="31"/>
      <c r="G343" s="31"/>
    </row>
    <row r="344" spans="5:7">
      <c r="E344" s="30"/>
      <c r="F344" s="31"/>
      <c r="G344" s="31"/>
    </row>
    <row r="345" spans="5:7">
      <c r="E345" s="30"/>
      <c r="F345" s="31"/>
      <c r="G345" s="31"/>
    </row>
    <row r="346" spans="5:7">
      <c r="E346" s="30"/>
      <c r="F346" s="31"/>
      <c r="G346" s="31"/>
    </row>
    <row r="347" spans="5:7">
      <c r="E347" s="30"/>
      <c r="F347" s="31"/>
      <c r="G347" s="31"/>
    </row>
    <row r="348" spans="5:7">
      <c r="E348" s="30"/>
      <c r="F348" s="31"/>
      <c r="G348" s="31"/>
    </row>
    <row r="349" spans="5:7">
      <c r="E349" s="30"/>
      <c r="F349" s="31"/>
      <c r="G349" s="31"/>
    </row>
    <row r="350" spans="5:7">
      <c r="E350" s="30"/>
      <c r="F350" s="31"/>
      <c r="G350" s="31"/>
    </row>
    <row r="351" spans="5:7">
      <c r="E351" s="30"/>
      <c r="F351" s="31"/>
      <c r="G351" s="31"/>
    </row>
    <row r="352" spans="5:7">
      <c r="E352" s="30"/>
      <c r="F352" s="31"/>
      <c r="G352" s="31"/>
    </row>
    <row r="353" spans="5:7">
      <c r="E353" s="30"/>
      <c r="F353" s="31"/>
      <c r="G353" s="31"/>
    </row>
    <row r="354" spans="5:7">
      <c r="E354" s="30"/>
      <c r="F354" s="31"/>
      <c r="G354" s="31"/>
    </row>
    <row r="355" spans="5:7">
      <c r="E355" s="30"/>
      <c r="F355" s="31"/>
      <c r="G355" s="31"/>
    </row>
    <row r="356" spans="5:7">
      <c r="E356" s="30"/>
      <c r="F356" s="31"/>
      <c r="G356" s="31"/>
    </row>
    <row r="357" spans="5:7">
      <c r="E357" s="30"/>
      <c r="F357" s="31"/>
      <c r="G357" s="31"/>
    </row>
    <row r="358" spans="5:7">
      <c r="E358" s="30"/>
      <c r="F358" s="31"/>
      <c r="G358" s="31"/>
    </row>
    <row r="359" spans="5:7">
      <c r="E359" s="30"/>
      <c r="F359" s="31"/>
      <c r="G359" s="31"/>
    </row>
    <row r="360" spans="5:7">
      <c r="E360" s="30"/>
      <c r="F360" s="31"/>
      <c r="G360" s="31"/>
    </row>
    <row r="361" spans="5:7">
      <c r="E361" s="30"/>
      <c r="F361" s="31"/>
      <c r="G361" s="31"/>
    </row>
    <row r="362" spans="5:7">
      <c r="E362" s="30"/>
      <c r="F362" s="31"/>
      <c r="G362" s="31"/>
    </row>
    <row r="363" spans="5:7">
      <c r="E363" s="30"/>
      <c r="F363" s="31"/>
      <c r="G363" s="31"/>
    </row>
    <row r="364" spans="5:7">
      <c r="E364" s="30"/>
      <c r="F364" s="31"/>
      <c r="G364" s="31"/>
    </row>
    <row r="365" spans="5:7">
      <c r="E365" s="30"/>
      <c r="F365" s="31"/>
      <c r="G365" s="31"/>
    </row>
    <row r="366" spans="5:7">
      <c r="E366" s="30"/>
      <c r="F366" s="31"/>
      <c r="G366" s="31"/>
    </row>
    <row r="367" spans="5:7">
      <c r="E367" s="30"/>
      <c r="F367" s="31"/>
      <c r="G367" s="31"/>
    </row>
    <row r="368" spans="5:7">
      <c r="E368" s="30"/>
      <c r="F368" s="31"/>
      <c r="G368" s="31"/>
    </row>
    <row r="369" spans="5:7">
      <c r="E369" s="30"/>
      <c r="F369" s="31"/>
      <c r="G369" s="31"/>
    </row>
    <row r="370" spans="5:7">
      <c r="E370" s="30"/>
      <c r="F370" s="31"/>
      <c r="G370" s="31"/>
    </row>
    <row r="371" spans="5:7">
      <c r="E371" s="30"/>
      <c r="F371" s="31"/>
      <c r="G371" s="31"/>
    </row>
    <row r="372" spans="5:7">
      <c r="E372" s="30"/>
      <c r="F372" s="31"/>
      <c r="G372" s="31"/>
    </row>
    <row r="373" spans="5:7">
      <c r="E373" s="30"/>
      <c r="F373" s="31"/>
      <c r="G373" s="31"/>
    </row>
    <row r="374" spans="5:7">
      <c r="E374" s="30"/>
      <c r="F374" s="31"/>
      <c r="G374" s="31"/>
    </row>
    <row r="375" spans="5:7">
      <c r="E375" s="30"/>
      <c r="F375" s="31"/>
      <c r="G375" s="31"/>
    </row>
    <row r="376" spans="5:7">
      <c r="E376" s="30"/>
      <c r="F376" s="31"/>
      <c r="G376" s="31"/>
    </row>
    <row r="377" spans="5:7">
      <c r="E377" s="30"/>
      <c r="F377" s="31"/>
      <c r="G377" s="31"/>
    </row>
    <row r="378" spans="5:7">
      <c r="E378" s="30"/>
      <c r="F378" s="31"/>
      <c r="G378" s="31"/>
    </row>
    <row r="379" spans="5:7">
      <c r="E379" s="30"/>
      <c r="F379" s="31"/>
      <c r="G379" s="31"/>
    </row>
    <row r="380" spans="5:7">
      <c r="E380" s="30"/>
      <c r="F380" s="31"/>
      <c r="G380" s="31"/>
    </row>
    <row r="381" spans="5:7">
      <c r="E381" s="30"/>
      <c r="F381" s="31"/>
      <c r="G381" s="31"/>
    </row>
    <row r="382" spans="5:7">
      <c r="E382" s="30"/>
      <c r="F382" s="31"/>
      <c r="G382" s="31"/>
    </row>
    <row r="383" spans="5:7">
      <c r="E383" s="30"/>
      <c r="F383" s="31"/>
      <c r="G383" s="31"/>
    </row>
    <row r="384" spans="5:7">
      <c r="E384" s="30"/>
      <c r="F384" s="31"/>
      <c r="G384" s="31"/>
    </row>
    <row r="385" spans="5:7">
      <c r="E385" s="30"/>
      <c r="F385" s="31"/>
      <c r="G385" s="31"/>
    </row>
    <row r="386" spans="5:7">
      <c r="E386" s="30"/>
      <c r="F386" s="31"/>
      <c r="G386" s="31"/>
    </row>
    <row r="387" spans="5:7">
      <c r="E387" s="30"/>
      <c r="F387" s="31"/>
      <c r="G387" s="31"/>
    </row>
    <row r="388" spans="5:7">
      <c r="E388" s="30"/>
      <c r="F388" s="31"/>
      <c r="G388" s="31"/>
    </row>
    <row r="389" spans="5:7">
      <c r="E389" s="30"/>
      <c r="F389" s="31"/>
      <c r="G389" s="31"/>
    </row>
    <row r="390" spans="5:7">
      <c r="E390" s="30"/>
      <c r="F390" s="31"/>
      <c r="G390" s="31"/>
    </row>
    <row r="391" spans="5:7">
      <c r="E391" s="30"/>
      <c r="F391" s="31"/>
      <c r="G391" s="31"/>
    </row>
    <row r="392" spans="5:7">
      <c r="E392" s="30"/>
      <c r="F392" s="31"/>
      <c r="G392" s="31"/>
    </row>
    <row r="393" spans="5:7">
      <c r="E393" s="30"/>
      <c r="F393" s="31"/>
      <c r="G393" s="31"/>
    </row>
    <row r="394" spans="5:7">
      <c r="E394" s="30"/>
      <c r="F394" s="31"/>
      <c r="G394" s="31"/>
    </row>
    <row r="395" spans="5:7">
      <c r="E395" s="30"/>
      <c r="F395" s="31"/>
      <c r="G395" s="31"/>
    </row>
    <row r="396" spans="5:7">
      <c r="E396" s="30"/>
      <c r="F396" s="31"/>
      <c r="G396" s="31"/>
    </row>
    <row r="397" spans="5:7">
      <c r="E397" s="30"/>
      <c r="F397" s="31"/>
      <c r="G397" s="31"/>
    </row>
    <row r="398" spans="5:7">
      <c r="E398" s="30"/>
      <c r="F398" s="31"/>
      <c r="G398" s="31"/>
    </row>
    <row r="399" spans="5:7">
      <c r="E399" s="30"/>
      <c r="F399" s="31"/>
      <c r="G399" s="31"/>
    </row>
    <row r="400" spans="5:7">
      <c r="E400" s="30"/>
      <c r="F400" s="31"/>
      <c r="G400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8"/>
  <sheetViews>
    <sheetView topLeftCell="A25" zoomScale="66" zoomScaleNormal="40" workbookViewId="0">
      <selection activeCell="H105" sqref="H105"/>
    </sheetView>
  </sheetViews>
  <sheetFormatPr defaultRowHeight="15"/>
  <cols>
    <col min="1" max="1" width="11.5703125" customWidth="1"/>
    <col min="2" max="2" width="14.42578125" customWidth="1"/>
    <col min="3" max="3" width="30.7109375" style="15" customWidth="1"/>
    <col min="4" max="4" width="15.140625" customWidth="1"/>
    <col min="5" max="5" width="10.140625" customWidth="1"/>
    <col min="6" max="6" width="12.7109375" customWidth="1"/>
    <col min="7" max="7" width="12.5703125" customWidth="1"/>
    <col min="8" max="8" width="11.85546875" customWidth="1"/>
    <col min="9" max="9" width="13.85546875" bestFit="1" customWidth="1"/>
    <col min="21" max="21" width="11.42578125" customWidth="1"/>
  </cols>
  <sheetData>
    <row r="1" spans="1:20" ht="23.25">
      <c r="C1" s="184" t="s">
        <v>49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</row>
    <row r="2" spans="1:20">
      <c r="C2" s="180"/>
      <c r="S2" s="2"/>
    </row>
    <row r="3" spans="1:20" ht="15.75" thickBot="1">
      <c r="C3" s="180"/>
      <c r="S3" s="2"/>
    </row>
    <row r="4" spans="1:20" ht="15.75" thickBot="1">
      <c r="C4" s="94" t="s">
        <v>37</v>
      </c>
      <c r="D4" s="95" t="s">
        <v>38</v>
      </c>
      <c r="G4" s="98" t="s">
        <v>24</v>
      </c>
      <c r="H4" s="99" t="s">
        <v>4</v>
      </c>
      <c r="S4" s="2"/>
    </row>
    <row r="5" spans="1:20">
      <c r="C5" s="100" t="s">
        <v>11</v>
      </c>
      <c r="D5" s="93">
        <v>0.01</v>
      </c>
      <c r="G5" s="96">
        <v>-1.9999999999999997E-2</v>
      </c>
      <c r="H5" s="97">
        <v>2</v>
      </c>
      <c r="S5" s="2"/>
    </row>
    <row r="6" spans="1:20">
      <c r="C6" s="101" t="s">
        <v>29</v>
      </c>
      <c r="D6" s="42">
        <v>0.02</v>
      </c>
      <c r="G6" s="90">
        <v>-9.9999999999999967E-3</v>
      </c>
      <c r="H6" s="91">
        <v>2</v>
      </c>
      <c r="S6" s="2"/>
      <c r="T6" s="36"/>
    </row>
    <row r="7" spans="1:20">
      <c r="C7" s="101" t="s">
        <v>30</v>
      </c>
      <c r="D7" s="42">
        <v>-0.01</v>
      </c>
      <c r="G7" s="90">
        <v>0</v>
      </c>
      <c r="H7" s="91">
        <v>0</v>
      </c>
      <c r="S7" s="2"/>
    </row>
    <row r="8" spans="1:20">
      <c r="C8" s="101" t="s">
        <v>31</v>
      </c>
      <c r="D8" s="42">
        <v>0.03</v>
      </c>
      <c r="G8" s="90">
        <v>0.01</v>
      </c>
      <c r="H8" s="91">
        <v>3</v>
      </c>
      <c r="S8" s="2"/>
    </row>
    <row r="9" spans="1:20">
      <c r="C9" s="101" t="s">
        <v>32</v>
      </c>
      <c r="D9" s="42">
        <v>0.02</v>
      </c>
      <c r="G9" s="90">
        <v>0.02</v>
      </c>
      <c r="H9" s="91">
        <v>3</v>
      </c>
      <c r="S9" s="2"/>
    </row>
    <row r="10" spans="1:20" ht="15.75" thickBot="1">
      <c r="C10" s="101" t="s">
        <v>33</v>
      </c>
      <c r="D10" s="42">
        <v>-0.02</v>
      </c>
      <c r="G10" s="90">
        <v>0.03</v>
      </c>
      <c r="H10" s="91">
        <v>2</v>
      </c>
      <c r="S10" s="2"/>
    </row>
    <row r="11" spans="1:20" ht="15.75" thickBot="1">
      <c r="C11" s="101" t="s">
        <v>34</v>
      </c>
      <c r="D11" s="42">
        <v>-0.01</v>
      </c>
      <c r="G11" s="92" t="s">
        <v>6</v>
      </c>
      <c r="H11" s="102">
        <f>SUM(H5:H10)</f>
        <v>12</v>
      </c>
      <c r="S11" s="2"/>
    </row>
    <row r="12" spans="1:20">
      <c r="C12" s="101" t="s">
        <v>35</v>
      </c>
      <c r="D12" s="42">
        <v>0.03</v>
      </c>
      <c r="S12" s="2"/>
    </row>
    <row r="13" spans="1:20">
      <c r="C13" s="101" t="s">
        <v>36</v>
      </c>
      <c r="D13" s="42">
        <v>-0.02</v>
      </c>
      <c r="S13" s="2"/>
    </row>
    <row r="14" spans="1:20">
      <c r="A14" s="10"/>
      <c r="B14" s="18"/>
      <c r="C14" s="101" t="s">
        <v>14</v>
      </c>
      <c r="D14" s="42">
        <v>0.01</v>
      </c>
      <c r="S14" s="2"/>
    </row>
    <row r="15" spans="1:20">
      <c r="A15" s="10"/>
      <c r="B15" s="18"/>
      <c r="C15" s="101" t="s">
        <v>13</v>
      </c>
      <c r="D15" s="42">
        <v>0.02</v>
      </c>
      <c r="S15" s="2"/>
    </row>
    <row r="16" spans="1:20">
      <c r="A16" s="10"/>
      <c r="B16" s="18"/>
      <c r="C16" s="101" t="s">
        <v>12</v>
      </c>
      <c r="D16" s="42">
        <v>0.01</v>
      </c>
      <c r="S16" s="2"/>
    </row>
    <row r="17" spans="1:19">
      <c r="A17" s="10"/>
      <c r="B17" s="18"/>
      <c r="C17" s="180"/>
      <c r="S17" s="2"/>
    </row>
    <row r="18" spans="1:19">
      <c r="A18" s="10"/>
      <c r="B18" s="18"/>
      <c r="C18" s="180"/>
      <c r="S18" s="2"/>
    </row>
    <row r="19" spans="1:19">
      <c r="A19" s="10"/>
      <c r="C19" s="180"/>
      <c r="S19" s="2"/>
    </row>
    <row r="20" spans="1:19">
      <c r="A20" s="10"/>
      <c r="C20" s="180"/>
      <c r="S20" s="2"/>
    </row>
    <row r="21" spans="1:19">
      <c r="A21" s="10"/>
      <c r="C21" s="180"/>
      <c r="S21" s="2"/>
    </row>
    <row r="22" spans="1:19">
      <c r="A22" s="10"/>
      <c r="C22" s="180"/>
      <c r="S22" s="2"/>
    </row>
    <row r="23" spans="1:19" ht="15.75" thickBot="1">
      <c r="A23" s="10"/>
      <c r="C23" s="181"/>
      <c r="D23" s="14"/>
      <c r="E23" s="14"/>
      <c r="F23" s="14"/>
      <c r="G23" s="179"/>
      <c r="H23" s="179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3"/>
    </row>
    <row r="24" spans="1:19" ht="23.25">
      <c r="A24" s="10"/>
      <c r="C24" s="159" t="s">
        <v>50</v>
      </c>
      <c r="D24" s="160"/>
      <c r="E24" s="160"/>
      <c r="F24" s="160"/>
      <c r="G24" s="167"/>
      <c r="H24" s="167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1"/>
    </row>
    <row r="25" spans="1:19">
      <c r="A25" s="10"/>
      <c r="C25" s="180"/>
      <c r="S25" s="2"/>
    </row>
    <row r="26" spans="1:19" ht="15.75" thickBot="1">
      <c r="A26" s="10"/>
      <c r="C26" s="180"/>
      <c r="S26" s="2"/>
    </row>
    <row r="27" spans="1:19" ht="15.75" thickBot="1">
      <c r="A27" s="10"/>
      <c r="C27" s="94" t="s">
        <v>37</v>
      </c>
      <c r="D27" s="95" t="s">
        <v>38</v>
      </c>
      <c r="G27" s="98" t="s">
        <v>24</v>
      </c>
      <c r="H27" s="99" t="s">
        <v>5</v>
      </c>
      <c r="S27" s="2"/>
    </row>
    <row r="28" spans="1:19">
      <c r="A28" s="10"/>
      <c r="B28" s="18"/>
      <c r="C28" s="100" t="s">
        <v>11</v>
      </c>
      <c r="D28" s="93">
        <v>0.01</v>
      </c>
      <c r="G28" s="96">
        <v>-1.9999999999999997E-2</v>
      </c>
      <c r="H28" s="141">
        <f t="shared" ref="H28:H33" si="0">H5/$H$11</f>
        <v>0.16666666666666666</v>
      </c>
      <c r="S28" s="2"/>
    </row>
    <row r="29" spans="1:19">
      <c r="A29" s="10"/>
      <c r="B29" s="18"/>
      <c r="C29" s="101" t="s">
        <v>29</v>
      </c>
      <c r="D29" s="42">
        <v>0.02</v>
      </c>
      <c r="G29" s="90">
        <v>-9.9999999999999967E-3</v>
      </c>
      <c r="H29" s="141">
        <f t="shared" si="0"/>
        <v>0.16666666666666666</v>
      </c>
      <c r="S29" s="2"/>
    </row>
    <row r="30" spans="1:19">
      <c r="A30" s="10"/>
      <c r="B30" s="18"/>
      <c r="C30" s="101" t="s">
        <v>30</v>
      </c>
      <c r="D30" s="42">
        <v>-0.01</v>
      </c>
      <c r="G30" s="90">
        <v>0</v>
      </c>
      <c r="H30" s="141">
        <f t="shared" si="0"/>
        <v>0</v>
      </c>
      <c r="S30" s="2"/>
    </row>
    <row r="31" spans="1:19">
      <c r="A31" s="10"/>
      <c r="B31" s="18"/>
      <c r="C31" s="101" t="s">
        <v>31</v>
      </c>
      <c r="D31" s="42">
        <v>0.03</v>
      </c>
      <c r="G31" s="90">
        <v>0.01</v>
      </c>
      <c r="H31" s="141">
        <f t="shared" si="0"/>
        <v>0.25</v>
      </c>
      <c r="S31" s="2"/>
    </row>
    <row r="32" spans="1:19">
      <c r="A32" s="10"/>
      <c r="B32" s="18"/>
      <c r="C32" s="101" t="s">
        <v>32</v>
      </c>
      <c r="D32" s="42">
        <v>0.02</v>
      </c>
      <c r="G32" s="90">
        <v>0.02</v>
      </c>
      <c r="H32" s="141">
        <f t="shared" si="0"/>
        <v>0.25</v>
      </c>
      <c r="S32" s="2"/>
    </row>
    <row r="33" spans="1:20" ht="15.75" thickBot="1">
      <c r="A33" s="10"/>
      <c r="B33" s="18"/>
      <c r="C33" s="101" t="s">
        <v>33</v>
      </c>
      <c r="D33" s="42">
        <v>-0.02</v>
      </c>
      <c r="G33" s="90">
        <v>0.03</v>
      </c>
      <c r="H33" s="141">
        <f t="shared" si="0"/>
        <v>0.16666666666666666</v>
      </c>
      <c r="S33" s="2"/>
    </row>
    <row r="34" spans="1:20" ht="15.75" thickBot="1">
      <c r="A34" s="10"/>
      <c r="B34" s="18"/>
      <c r="C34" s="101" t="s">
        <v>34</v>
      </c>
      <c r="D34" s="42">
        <v>-0.01</v>
      </c>
      <c r="G34" s="92" t="s">
        <v>6</v>
      </c>
      <c r="H34" s="102">
        <f>SUM(H28:H33)</f>
        <v>0.99999999999999989</v>
      </c>
      <c r="S34" s="2"/>
    </row>
    <row r="35" spans="1:20">
      <c r="A35" s="10"/>
      <c r="B35" s="18"/>
      <c r="C35" s="101" t="s">
        <v>35</v>
      </c>
      <c r="D35" s="42">
        <v>0.03</v>
      </c>
      <c r="S35" s="2"/>
    </row>
    <row r="36" spans="1:20">
      <c r="A36" s="10"/>
      <c r="B36" s="18"/>
      <c r="C36" s="101" t="s">
        <v>36</v>
      </c>
      <c r="D36" s="42">
        <v>-0.02</v>
      </c>
      <c r="S36" s="2"/>
    </row>
    <row r="37" spans="1:20">
      <c r="A37" s="10"/>
      <c r="B37" s="18"/>
      <c r="C37" s="101" t="s">
        <v>14</v>
      </c>
      <c r="D37" s="42">
        <v>0.01</v>
      </c>
      <c r="S37" s="2"/>
    </row>
    <row r="38" spans="1:20">
      <c r="A38" s="10"/>
      <c r="B38" s="18"/>
      <c r="C38" s="101" t="s">
        <v>13</v>
      </c>
      <c r="D38" s="42">
        <v>0.02</v>
      </c>
      <c r="S38" s="2"/>
      <c r="T38" s="36"/>
    </row>
    <row r="39" spans="1:20">
      <c r="A39" s="10"/>
      <c r="B39" s="18"/>
      <c r="C39" s="101" t="s">
        <v>12</v>
      </c>
      <c r="D39" s="42">
        <v>0.01</v>
      </c>
      <c r="S39" s="2"/>
    </row>
    <row r="40" spans="1:20">
      <c r="A40" s="10"/>
      <c r="B40" s="18"/>
      <c r="C40" s="180"/>
      <c r="S40" s="2"/>
    </row>
    <row r="41" spans="1:20">
      <c r="A41" s="10"/>
      <c r="B41" s="18"/>
      <c r="C41" s="180"/>
      <c r="S41" s="2"/>
    </row>
    <row r="42" spans="1:20">
      <c r="A42" s="10"/>
      <c r="B42" s="18"/>
      <c r="C42" s="180"/>
      <c r="S42" s="2"/>
    </row>
    <row r="43" spans="1:20">
      <c r="A43" s="10"/>
      <c r="B43" s="18"/>
      <c r="C43" s="180"/>
      <c r="S43" s="2"/>
    </row>
    <row r="44" spans="1:20">
      <c r="A44" s="10"/>
      <c r="B44" s="18"/>
      <c r="C44" s="180"/>
      <c r="S44" s="2"/>
    </row>
    <row r="45" spans="1:20">
      <c r="A45" s="10"/>
      <c r="B45" s="18"/>
      <c r="C45" s="180"/>
      <c r="S45" s="2"/>
    </row>
    <row r="46" spans="1:20" ht="15.75" thickBot="1">
      <c r="A46" s="10"/>
      <c r="B46" s="18"/>
      <c r="C46" s="181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3"/>
    </row>
    <row r="47" spans="1:20">
      <c r="A47" s="10"/>
      <c r="B47" s="18"/>
    </row>
    <row r="48" spans="1:20">
      <c r="A48" s="10"/>
      <c r="B48" s="18"/>
    </row>
    <row r="49" spans="1:9">
      <c r="A49" s="10"/>
      <c r="B49" s="18"/>
    </row>
    <row r="50" spans="1:9">
      <c r="A50" s="10"/>
      <c r="B50" s="18"/>
      <c r="G50" t="s">
        <v>79</v>
      </c>
    </row>
    <row r="51" spans="1:9">
      <c r="A51" s="10"/>
      <c r="B51" s="18"/>
    </row>
    <row r="52" spans="1:9">
      <c r="A52" s="10"/>
      <c r="B52" s="18"/>
      <c r="G52" t="s">
        <v>114</v>
      </c>
    </row>
    <row r="53" spans="1:9">
      <c r="A53" s="10"/>
      <c r="B53" s="18"/>
      <c r="F53" s="174">
        <v>44705</v>
      </c>
      <c r="G53">
        <v>200</v>
      </c>
    </row>
    <row r="54" spans="1:9">
      <c r="A54" s="10"/>
      <c r="B54" s="18"/>
      <c r="F54" s="174">
        <v>44706</v>
      </c>
      <c r="G54">
        <v>220</v>
      </c>
    </row>
    <row r="55" spans="1:9">
      <c r="A55" s="10"/>
      <c r="B55" s="18"/>
    </row>
    <row r="56" spans="1:9">
      <c r="A56" s="10"/>
      <c r="B56" s="18"/>
      <c r="I56" s="175">
        <f>(G54-G53)/G53</f>
        <v>0.1</v>
      </c>
    </row>
    <row r="57" spans="1:9">
      <c r="A57" s="10"/>
      <c r="B57" s="18"/>
    </row>
    <row r="58" spans="1:9">
      <c r="A58" s="10"/>
      <c r="B58" s="18"/>
      <c r="G58" t="s">
        <v>80</v>
      </c>
    </row>
    <row r="59" spans="1:9">
      <c r="A59" s="10"/>
      <c r="B59" s="18"/>
      <c r="I59" s="175">
        <f>LN(G54)-LN(G53)</f>
        <v>9.5310179804325657E-2</v>
      </c>
    </row>
    <row r="60" spans="1:9">
      <c r="A60" s="10"/>
      <c r="B60" s="18"/>
    </row>
    <row r="61" spans="1:9">
      <c r="A61" s="10"/>
      <c r="B61" s="18"/>
      <c r="I61">
        <f>LN(G54/G53)</f>
        <v>9.5310179804324935E-2</v>
      </c>
    </row>
    <row r="62" spans="1:9">
      <c r="A62" s="10"/>
      <c r="B62" s="18"/>
    </row>
    <row r="63" spans="1:9">
      <c r="A63" s="10"/>
      <c r="B63" s="18"/>
    </row>
    <row r="64" spans="1:9">
      <c r="A64" s="10"/>
      <c r="B64" s="18"/>
    </row>
    <row r="65" spans="1:18">
      <c r="A65" s="10"/>
      <c r="B65" s="18"/>
    </row>
    <row r="66" spans="1:18">
      <c r="A66" s="10"/>
      <c r="B66" s="18"/>
      <c r="C66" s="15" t="s">
        <v>118</v>
      </c>
      <c r="D66">
        <f>COUNT(D70:D319)</f>
        <v>250</v>
      </c>
      <c r="E66">
        <f t="shared" ref="E66:F66" si="1">COUNT(E70:E319)</f>
        <v>250</v>
      </c>
      <c r="F66">
        <f t="shared" si="1"/>
        <v>250</v>
      </c>
    </row>
    <row r="67" spans="1:18">
      <c r="A67" s="10"/>
      <c r="B67" s="18"/>
      <c r="C67" s="15" t="s">
        <v>115</v>
      </c>
      <c r="D67" s="171">
        <f>MIN(D70:D319)</f>
        <v>-0.06</v>
      </c>
      <c r="E67" s="171">
        <f t="shared" ref="E67:F67" si="2">MIN(E70:E319)</f>
        <v>-0.12</v>
      </c>
      <c r="F67" s="171">
        <f t="shared" si="2"/>
        <v>-0.23</v>
      </c>
    </row>
    <row r="68" spans="1:18">
      <c r="A68" s="10"/>
      <c r="B68" s="18"/>
      <c r="C68" s="15" t="s">
        <v>116</v>
      </c>
      <c r="D68" s="171">
        <f>MAX(D70:D319)</f>
        <v>0.09</v>
      </c>
      <c r="E68" s="171">
        <f>MAX(E70:E319)</f>
        <v>0.11</v>
      </c>
      <c r="F68" s="171">
        <f t="shared" ref="F68" si="3">MAX(F70:F319)</f>
        <v>0.2</v>
      </c>
    </row>
    <row r="69" spans="1:18">
      <c r="A69" s="10"/>
      <c r="B69" s="18"/>
      <c r="C69" s="29" t="s">
        <v>1</v>
      </c>
      <c r="D69" s="19" t="s">
        <v>111</v>
      </c>
      <c r="E69" s="16" t="s">
        <v>112</v>
      </c>
      <c r="F69" s="173" t="s">
        <v>113</v>
      </c>
    </row>
    <row r="70" spans="1:18">
      <c r="A70" s="10"/>
      <c r="B70" s="18"/>
      <c r="C70" s="30">
        <v>44652</v>
      </c>
      <c r="D70" s="172">
        <v>0</v>
      </c>
      <c r="E70" s="172">
        <v>0.01</v>
      </c>
      <c r="F70" s="172">
        <v>0.02</v>
      </c>
      <c r="I70" s="1" t="s">
        <v>119</v>
      </c>
      <c r="J70" s="19" t="s">
        <v>111</v>
      </c>
      <c r="K70" s="16" t="s">
        <v>112</v>
      </c>
      <c r="L70" s="173" t="s">
        <v>113</v>
      </c>
      <c r="P70" s="171"/>
      <c r="Q70" s="171"/>
      <c r="R70" s="171"/>
    </row>
    <row r="71" spans="1:18">
      <c r="A71" s="10"/>
      <c r="B71" s="18"/>
      <c r="C71" s="30">
        <v>44655</v>
      </c>
      <c r="D71" s="172">
        <v>0.02</v>
      </c>
      <c r="E71" s="172">
        <v>0.06</v>
      </c>
      <c r="F71" s="172">
        <v>0.01</v>
      </c>
      <c r="I71" s="73" t="s">
        <v>120</v>
      </c>
      <c r="J71">
        <f>COUNTIFS(D70:D319,"&gt;=-0.300",D70:D319,"&lt;-0.200")</f>
        <v>0</v>
      </c>
      <c r="K71">
        <f t="shared" ref="K71:L71" si="4">COUNTIFS(E70:E319,"&gt;=-0.300",E70:E319,"&lt;-0.200")</f>
        <v>0</v>
      </c>
      <c r="L71">
        <f t="shared" si="4"/>
        <v>1</v>
      </c>
      <c r="P71" s="171"/>
      <c r="Q71" s="171"/>
      <c r="R71" s="171"/>
    </row>
    <row r="72" spans="1:18">
      <c r="A72" s="10"/>
      <c r="B72" s="18"/>
      <c r="C72" s="30">
        <v>44656</v>
      </c>
      <c r="D72" s="172">
        <v>-0.02</v>
      </c>
      <c r="E72" s="172">
        <v>-0.05</v>
      </c>
      <c r="F72" s="172">
        <v>-0.02</v>
      </c>
      <c r="I72" s="176" t="s">
        <v>121</v>
      </c>
      <c r="J72">
        <f>COUNTIFS(D70:D319,"&gt;=-0.200",D70:D319,"&lt;-0.100")</f>
        <v>0</v>
      </c>
      <c r="K72">
        <f t="shared" ref="K72:L72" si="5">COUNTIFS(E70:E319,"&gt;=-0.200",E70:E319,"&lt;-0.100")</f>
        <v>3</v>
      </c>
      <c r="L72">
        <f t="shared" si="5"/>
        <v>2</v>
      </c>
      <c r="P72" s="171"/>
      <c r="Q72" s="171"/>
      <c r="R72" s="171"/>
    </row>
    <row r="73" spans="1:18">
      <c r="A73" s="10"/>
      <c r="B73" s="18"/>
      <c r="C73" s="30">
        <v>44657</v>
      </c>
      <c r="D73" s="172">
        <v>-0.02</v>
      </c>
      <c r="E73" s="172">
        <v>-0.04</v>
      </c>
      <c r="F73" s="172">
        <v>-0.05</v>
      </c>
      <c r="I73" s="176" t="s">
        <v>122</v>
      </c>
      <c r="J73">
        <f>COUNTIFS(D70:D319,"&gt;=-0.100",D70:D319,"&lt;0")</f>
        <v>95</v>
      </c>
      <c r="K73">
        <f t="shared" ref="K73:L73" si="6">COUNTIFS(E70:E319,"&gt;=-0.100",E70:E319,"&lt;0")</f>
        <v>101</v>
      </c>
      <c r="L73">
        <f t="shared" si="6"/>
        <v>108</v>
      </c>
      <c r="P73" s="171"/>
      <c r="Q73" s="171"/>
      <c r="R73" s="171"/>
    </row>
    <row r="74" spans="1:18">
      <c r="A74" s="10"/>
      <c r="B74" s="18"/>
      <c r="C74" s="30">
        <v>44658</v>
      </c>
      <c r="D74" s="172">
        <v>0</v>
      </c>
      <c r="E74" s="172">
        <v>0.01</v>
      </c>
      <c r="F74" s="172">
        <v>0.01</v>
      </c>
      <c r="I74" s="171" t="s">
        <v>117</v>
      </c>
      <c r="J74">
        <f>COUNTIFS(D70:D319,"&gt;=0",D70:D319,"&lt;0.100")</f>
        <v>155</v>
      </c>
      <c r="K74">
        <f>COUNTIFS(E70:E319,"&gt;=0",E70:E319,"&lt;0.100")</f>
        <v>143</v>
      </c>
      <c r="L74">
        <f>COUNTIFS(F70:F319,"&gt;=0",F70:F319,"&lt;0.100")</f>
        <v>135</v>
      </c>
      <c r="P74" s="171"/>
      <c r="Q74" s="171"/>
      <c r="R74" s="171"/>
    </row>
    <row r="75" spans="1:18">
      <c r="A75" s="10"/>
      <c r="B75" s="18"/>
      <c r="C75" s="30">
        <v>44659</v>
      </c>
      <c r="D75" s="172">
        <v>-0.01</v>
      </c>
      <c r="E75" s="172">
        <v>-0.03</v>
      </c>
      <c r="F75" s="172">
        <v>-0.03</v>
      </c>
      <c r="I75" s="171" t="s">
        <v>123</v>
      </c>
      <c r="J75">
        <f>COUNTIFS(D70:D319,"&gt;=0.100",D70:D319,"&lt;0.2")</f>
        <v>0</v>
      </c>
      <c r="K75">
        <f>COUNTIFS(E70:E319,"&gt;=0.100",E70:E319,"&lt;0.2")</f>
        <v>3</v>
      </c>
      <c r="L75">
        <f>COUNTIFS(F70:F319,"&gt;=0.100",F70:F319,"&lt;0.2")</f>
        <v>3</v>
      </c>
      <c r="P75" s="171"/>
      <c r="Q75" s="171"/>
      <c r="R75" s="171"/>
    </row>
    <row r="76" spans="1:18">
      <c r="A76" s="10"/>
      <c r="B76" s="18"/>
      <c r="C76" s="30">
        <v>44662</v>
      </c>
      <c r="D76" s="172">
        <v>-0.03</v>
      </c>
      <c r="E76" s="172">
        <v>-0.05</v>
      </c>
      <c r="F76" s="172">
        <v>-7.0000000000000007E-2</v>
      </c>
      <c r="I76" t="s">
        <v>124</v>
      </c>
      <c r="J76">
        <f>COUNTIFS(D70:D319,"&gt;=0.20",D70:D319,"&lt;0.30")</f>
        <v>0</v>
      </c>
      <c r="K76">
        <f t="shared" ref="K76:L76" si="7">COUNTIFS(E70:E319,"&gt;=0.20",E70:E319,"&lt;0.30")</f>
        <v>0</v>
      </c>
      <c r="L76">
        <f t="shared" si="7"/>
        <v>1</v>
      </c>
      <c r="P76" s="171"/>
      <c r="Q76" s="171"/>
      <c r="R76" s="171"/>
    </row>
    <row r="77" spans="1:18">
      <c r="A77" s="10"/>
      <c r="B77" s="18"/>
      <c r="C77" s="30">
        <v>44663</v>
      </c>
      <c r="D77" s="172">
        <v>0.01</v>
      </c>
      <c r="E77" s="172">
        <v>0.01</v>
      </c>
      <c r="F77" s="172">
        <v>0.02</v>
      </c>
      <c r="I77" s="177" t="s">
        <v>6</v>
      </c>
      <c r="J77" s="178">
        <f>SUM(J71:J76)</f>
        <v>250</v>
      </c>
      <c r="K77" s="178">
        <f t="shared" ref="K77:L77" si="8">SUM(K71:K76)</f>
        <v>250</v>
      </c>
      <c r="L77" s="178">
        <f t="shared" si="8"/>
        <v>250</v>
      </c>
      <c r="P77" s="171"/>
      <c r="Q77" s="171"/>
      <c r="R77" s="171"/>
    </row>
    <row r="78" spans="1:18">
      <c r="A78" s="10"/>
      <c r="B78" s="18"/>
      <c r="C78" s="30">
        <v>44664</v>
      </c>
      <c r="D78" s="172">
        <v>0.02</v>
      </c>
      <c r="E78" s="172">
        <v>0.04</v>
      </c>
      <c r="F78" s="172">
        <v>0.03</v>
      </c>
      <c r="P78" s="171"/>
      <c r="Q78" s="171"/>
      <c r="R78" s="171"/>
    </row>
    <row r="79" spans="1:18">
      <c r="A79" s="10"/>
      <c r="B79" s="18"/>
      <c r="C79" s="30">
        <v>44665</v>
      </c>
      <c r="D79" s="172">
        <v>-0.03</v>
      </c>
      <c r="E79" s="172">
        <v>-0.04</v>
      </c>
      <c r="F79" s="172">
        <v>-0.03</v>
      </c>
      <c r="P79" s="171"/>
      <c r="Q79" s="171"/>
      <c r="R79" s="171"/>
    </row>
    <row r="80" spans="1:18">
      <c r="A80" s="10"/>
      <c r="B80" s="18"/>
      <c r="C80" s="30">
        <v>44669</v>
      </c>
      <c r="D80" s="172">
        <v>0</v>
      </c>
      <c r="E80" s="172">
        <v>0.02</v>
      </c>
      <c r="F80" s="172">
        <v>0.02</v>
      </c>
      <c r="P80" s="171"/>
      <c r="Q80" s="171"/>
      <c r="R80" s="171"/>
    </row>
    <row r="81" spans="1:18">
      <c r="A81" s="10"/>
      <c r="B81" s="18"/>
      <c r="C81" s="30">
        <v>44670</v>
      </c>
      <c r="D81" s="172">
        <v>0.01</v>
      </c>
      <c r="E81" s="172">
        <v>0.02</v>
      </c>
      <c r="F81" s="172">
        <v>0.02</v>
      </c>
      <c r="P81" s="171"/>
      <c r="Q81" s="171"/>
      <c r="R81" s="171"/>
    </row>
    <row r="82" spans="1:18">
      <c r="A82" s="10"/>
      <c r="B82" s="18"/>
      <c r="C82" s="30">
        <v>44671</v>
      </c>
      <c r="D82" s="172">
        <v>0</v>
      </c>
      <c r="E82" s="172">
        <v>-0.05</v>
      </c>
      <c r="F82" s="172">
        <v>0</v>
      </c>
      <c r="P82" s="171"/>
      <c r="Q82" s="171"/>
      <c r="R82" s="171"/>
    </row>
    <row r="83" spans="1:18">
      <c r="A83" s="10"/>
      <c r="B83" s="18"/>
      <c r="C83" s="30">
        <v>44672</v>
      </c>
      <c r="D83" s="172">
        <v>0</v>
      </c>
      <c r="E83" s="172">
        <v>0.03</v>
      </c>
      <c r="F83" s="172">
        <v>-0.02</v>
      </c>
      <c r="P83" s="171"/>
      <c r="Q83" s="171"/>
      <c r="R83" s="171"/>
    </row>
    <row r="84" spans="1:18">
      <c r="A84" s="10"/>
      <c r="B84" s="18"/>
      <c r="C84" s="30">
        <v>44673</v>
      </c>
      <c r="D84" s="172">
        <v>-0.03</v>
      </c>
      <c r="E84" s="172">
        <v>0</v>
      </c>
      <c r="F84" s="172">
        <v>-0.02</v>
      </c>
      <c r="P84" s="171"/>
      <c r="Q84" s="171"/>
      <c r="R84" s="171"/>
    </row>
    <row r="85" spans="1:18">
      <c r="A85" s="10"/>
      <c r="B85" s="18"/>
      <c r="C85" s="30">
        <v>44676</v>
      </c>
      <c r="D85" s="172">
        <v>0.01</v>
      </c>
      <c r="E85" s="172">
        <v>-0.01</v>
      </c>
      <c r="F85" s="172">
        <v>0.02</v>
      </c>
      <c r="P85" s="171"/>
      <c r="Q85" s="171"/>
      <c r="R85" s="171"/>
    </row>
    <row r="86" spans="1:18">
      <c r="A86" s="10"/>
      <c r="B86" s="18"/>
      <c r="C86" s="30">
        <v>44677</v>
      </c>
      <c r="D86" s="172">
        <v>-0.04</v>
      </c>
      <c r="E86" s="172">
        <v>-0.12</v>
      </c>
      <c r="F86" s="172">
        <v>-0.06</v>
      </c>
      <c r="P86" s="171"/>
      <c r="Q86" s="171"/>
      <c r="R86" s="171"/>
    </row>
    <row r="87" spans="1:18">
      <c r="A87" s="10"/>
      <c r="B87" s="18"/>
      <c r="C87" s="30">
        <v>44678</v>
      </c>
      <c r="D87" s="172">
        <v>0</v>
      </c>
      <c r="E87" s="172">
        <v>0.01</v>
      </c>
      <c r="F87" s="172">
        <v>0.03</v>
      </c>
      <c r="P87" s="171"/>
      <c r="Q87" s="171"/>
      <c r="R87" s="171"/>
    </row>
    <row r="88" spans="1:18">
      <c r="A88" s="10"/>
      <c r="B88" s="18"/>
      <c r="C88" s="30">
        <v>44679</v>
      </c>
      <c r="D88" s="172">
        <v>0.05</v>
      </c>
      <c r="E88" s="172">
        <v>0</v>
      </c>
      <c r="F88" s="172">
        <v>0.01</v>
      </c>
      <c r="P88" s="171"/>
      <c r="Q88" s="171"/>
      <c r="R88" s="171"/>
    </row>
    <row r="89" spans="1:18">
      <c r="A89" s="10"/>
      <c r="B89" s="18"/>
      <c r="C89" s="30">
        <v>44680</v>
      </c>
      <c r="D89" s="172">
        <v>-0.04</v>
      </c>
      <c r="E89" s="172">
        <v>-0.01</v>
      </c>
      <c r="F89" s="172">
        <v>-0.03</v>
      </c>
      <c r="P89" s="171"/>
      <c r="Q89" s="171"/>
      <c r="R89" s="171"/>
    </row>
    <row r="90" spans="1:18">
      <c r="A90" s="10"/>
      <c r="B90" s="18"/>
      <c r="C90" s="30">
        <v>44683</v>
      </c>
      <c r="D90" s="172">
        <v>0</v>
      </c>
      <c r="E90" s="172">
        <v>0.04</v>
      </c>
      <c r="F90" s="172">
        <v>0</v>
      </c>
      <c r="P90" s="171"/>
      <c r="Q90" s="171"/>
      <c r="R90" s="171"/>
    </row>
    <row r="91" spans="1:18">
      <c r="A91" s="10"/>
      <c r="B91" s="18"/>
      <c r="C91" s="30">
        <v>44684</v>
      </c>
      <c r="D91" s="172">
        <v>0.01</v>
      </c>
      <c r="E91" s="172">
        <v>0.01</v>
      </c>
      <c r="F91" s="172">
        <v>-0.02</v>
      </c>
      <c r="P91" s="171"/>
      <c r="Q91" s="171"/>
      <c r="R91" s="171"/>
    </row>
    <row r="92" spans="1:18">
      <c r="A92" s="10"/>
      <c r="B92" s="18"/>
      <c r="C92" s="30">
        <v>44685</v>
      </c>
      <c r="D92" s="172">
        <v>0.04</v>
      </c>
      <c r="E92" s="172">
        <v>0.05</v>
      </c>
      <c r="F92" s="172">
        <v>0.05</v>
      </c>
      <c r="P92" s="171"/>
      <c r="Q92" s="171"/>
      <c r="R92" s="171"/>
    </row>
    <row r="93" spans="1:18">
      <c r="A93" s="10"/>
      <c r="B93" s="18"/>
      <c r="C93" s="30">
        <v>44686</v>
      </c>
      <c r="D93" s="172">
        <v>-0.06</v>
      </c>
      <c r="E93" s="172">
        <v>-0.08</v>
      </c>
      <c r="F93" s="172">
        <v>-0.08</v>
      </c>
      <c r="P93" s="171"/>
      <c r="Q93" s="171"/>
      <c r="R93" s="171"/>
    </row>
    <row r="94" spans="1:18">
      <c r="A94" s="10"/>
      <c r="B94" s="18"/>
      <c r="C94" s="30">
        <v>44687</v>
      </c>
      <c r="D94" s="172">
        <v>0</v>
      </c>
      <c r="E94" s="172">
        <v>-0.01</v>
      </c>
      <c r="F94" s="172">
        <v>-0.01</v>
      </c>
      <c r="P94" s="171"/>
      <c r="Q94" s="171"/>
      <c r="R94" s="171"/>
    </row>
    <row r="95" spans="1:18">
      <c r="A95" s="10"/>
      <c r="B95" s="18"/>
      <c r="C95" s="30">
        <v>44690</v>
      </c>
      <c r="D95" s="172">
        <v>-0.03</v>
      </c>
      <c r="E95" s="172">
        <v>-0.09</v>
      </c>
      <c r="F95" s="172">
        <v>-0.16</v>
      </c>
      <c r="P95" s="171"/>
      <c r="Q95" s="171"/>
      <c r="R95" s="171"/>
    </row>
    <row r="96" spans="1:18">
      <c r="A96" s="10"/>
      <c r="B96" s="18"/>
      <c r="C96" s="30">
        <v>44691</v>
      </c>
      <c r="D96" s="172">
        <v>0.02</v>
      </c>
      <c r="E96" s="172">
        <v>0.02</v>
      </c>
      <c r="F96" s="172">
        <v>0.02</v>
      </c>
      <c r="P96" s="171"/>
      <c r="Q96" s="171"/>
      <c r="R96" s="171"/>
    </row>
    <row r="97" spans="1:18">
      <c r="A97" s="10"/>
      <c r="B97" s="18"/>
      <c r="C97" s="30">
        <v>44692</v>
      </c>
      <c r="D97" s="172">
        <v>-0.05</v>
      </c>
      <c r="E97" s="172">
        <v>-0.08</v>
      </c>
      <c r="F97" s="172">
        <v>-7.0000000000000007E-2</v>
      </c>
      <c r="P97" s="171"/>
      <c r="Q97" s="171"/>
      <c r="R97" s="171"/>
    </row>
    <row r="98" spans="1:18">
      <c r="A98" s="10"/>
      <c r="B98" s="18"/>
      <c r="C98" s="30">
        <v>44693</v>
      </c>
      <c r="D98" s="172">
        <v>-0.03</v>
      </c>
      <c r="E98" s="172">
        <v>-0.01</v>
      </c>
      <c r="F98" s="172">
        <v>0</v>
      </c>
      <c r="P98" s="171"/>
      <c r="Q98" s="171"/>
      <c r="R98" s="171"/>
    </row>
    <row r="99" spans="1:18">
      <c r="A99" s="10"/>
      <c r="B99" s="18"/>
      <c r="C99" s="30">
        <v>44694</v>
      </c>
      <c r="D99" s="172">
        <v>0.03</v>
      </c>
      <c r="E99" s="172">
        <v>0.06</v>
      </c>
      <c r="F99" s="172">
        <v>0.01</v>
      </c>
      <c r="P99" s="171"/>
      <c r="Q99" s="171"/>
      <c r="R99" s="171"/>
    </row>
    <row r="100" spans="1:18">
      <c r="A100" s="10"/>
      <c r="B100" s="18"/>
      <c r="C100" s="30">
        <v>44697</v>
      </c>
      <c r="D100" s="172">
        <v>-0.01</v>
      </c>
      <c r="E100" s="172">
        <v>-0.06</v>
      </c>
      <c r="F100" s="172">
        <v>0.02</v>
      </c>
      <c r="P100" s="171"/>
      <c r="Q100" s="171"/>
      <c r="R100" s="171"/>
    </row>
    <row r="101" spans="1:18">
      <c r="A101" s="10"/>
      <c r="B101" s="18"/>
      <c r="C101" s="30">
        <v>44698</v>
      </c>
      <c r="D101" s="172">
        <v>0.03</v>
      </c>
      <c r="E101" s="172">
        <v>0.05</v>
      </c>
      <c r="F101" s="172">
        <v>0.02</v>
      </c>
      <c r="P101" s="171"/>
      <c r="Q101" s="171"/>
      <c r="R101" s="171"/>
    </row>
    <row r="102" spans="1:18">
      <c r="A102" s="10"/>
      <c r="B102" s="18"/>
      <c r="C102" s="30">
        <v>44699</v>
      </c>
      <c r="D102" s="172">
        <v>-0.06</v>
      </c>
      <c r="E102" s="172">
        <v>-7.0000000000000007E-2</v>
      </c>
      <c r="F102" s="172">
        <v>-0.06</v>
      </c>
      <c r="P102" s="171"/>
      <c r="Q102" s="171"/>
      <c r="R102" s="171"/>
    </row>
    <row r="103" spans="1:18">
      <c r="A103" s="10"/>
      <c r="B103" s="18"/>
      <c r="C103" s="30">
        <v>44700</v>
      </c>
      <c r="D103" s="172">
        <v>-0.02</v>
      </c>
      <c r="E103" s="172">
        <v>0</v>
      </c>
      <c r="F103" s="172">
        <v>0.06</v>
      </c>
      <c r="P103" s="171"/>
      <c r="Q103" s="171"/>
      <c r="R103" s="171"/>
    </row>
    <row r="104" spans="1:18">
      <c r="A104" s="10"/>
      <c r="B104" s="18"/>
      <c r="C104" s="30">
        <v>44701</v>
      </c>
      <c r="D104" s="172">
        <v>0</v>
      </c>
      <c r="E104" s="172">
        <v>-0.06</v>
      </c>
      <c r="F104" s="172">
        <v>-0.04</v>
      </c>
      <c r="P104" s="171"/>
      <c r="Q104" s="171"/>
      <c r="R104" s="171"/>
    </row>
    <row r="105" spans="1:18">
      <c r="A105" s="10"/>
      <c r="B105" s="18"/>
      <c r="C105" s="30">
        <v>44704</v>
      </c>
      <c r="D105" s="172">
        <v>0.04</v>
      </c>
      <c r="E105" s="172">
        <v>0.02</v>
      </c>
      <c r="F105" s="172">
        <v>0</v>
      </c>
      <c r="P105" s="171"/>
      <c r="Q105" s="171"/>
      <c r="R105" s="171"/>
    </row>
    <row r="106" spans="1:18">
      <c r="A106" s="10"/>
      <c r="B106" s="18"/>
      <c r="C106" s="30">
        <v>44705</v>
      </c>
      <c r="D106" s="172">
        <v>-0.02</v>
      </c>
      <c r="E106" s="172">
        <v>-7.0000000000000007E-2</v>
      </c>
      <c r="F106" s="172">
        <v>0.02</v>
      </c>
      <c r="P106" s="171"/>
      <c r="Q106" s="171"/>
      <c r="R106" s="171"/>
    </row>
    <row r="107" spans="1:18">
      <c r="A107" s="10"/>
      <c r="B107" s="18"/>
      <c r="C107" s="30">
        <v>44706</v>
      </c>
      <c r="D107" s="172">
        <v>0</v>
      </c>
      <c r="E107" s="172">
        <v>0.05</v>
      </c>
      <c r="F107" s="172">
        <v>0</v>
      </c>
      <c r="P107" s="171"/>
      <c r="Q107" s="171"/>
      <c r="R107" s="171"/>
    </row>
    <row r="108" spans="1:18">
      <c r="A108" s="10"/>
      <c r="B108" s="18"/>
      <c r="C108" s="30">
        <v>44707</v>
      </c>
      <c r="D108" s="172">
        <v>0.02</v>
      </c>
      <c r="E108" s="172">
        <v>7.0000000000000007E-2</v>
      </c>
      <c r="F108" s="172">
        <v>-0.01</v>
      </c>
      <c r="P108" s="171"/>
      <c r="Q108" s="171"/>
      <c r="R108" s="171"/>
    </row>
    <row r="109" spans="1:18">
      <c r="A109" s="10"/>
      <c r="B109" s="18"/>
      <c r="C109" s="30">
        <v>44708</v>
      </c>
      <c r="D109" s="172">
        <v>0.04</v>
      </c>
      <c r="E109" s="172">
        <v>7.0000000000000007E-2</v>
      </c>
      <c r="F109" s="172">
        <v>-0.02</v>
      </c>
      <c r="P109" s="171"/>
      <c r="Q109" s="171"/>
      <c r="R109" s="171"/>
    </row>
    <row r="110" spans="1:18">
      <c r="A110" s="10"/>
      <c r="B110" s="18"/>
      <c r="C110" s="30">
        <v>44712</v>
      </c>
      <c r="D110" s="172">
        <v>-0.01</v>
      </c>
      <c r="E110" s="172">
        <v>0</v>
      </c>
      <c r="F110" s="172">
        <v>0.11</v>
      </c>
      <c r="P110" s="171"/>
      <c r="Q110" s="171"/>
      <c r="R110" s="171"/>
    </row>
    <row r="111" spans="1:18">
      <c r="A111" s="10"/>
      <c r="B111" s="18"/>
      <c r="C111" s="30">
        <v>44713</v>
      </c>
      <c r="D111" s="172">
        <v>0</v>
      </c>
      <c r="E111" s="172">
        <v>-0.02</v>
      </c>
      <c r="F111" s="172">
        <v>0</v>
      </c>
      <c r="P111" s="171"/>
      <c r="Q111" s="171"/>
      <c r="R111" s="171"/>
    </row>
    <row r="112" spans="1:18">
      <c r="A112" s="10"/>
      <c r="B112" s="18"/>
      <c r="C112" s="30">
        <v>44714</v>
      </c>
      <c r="D112" s="172">
        <v>0.02</v>
      </c>
      <c r="E112" s="172">
        <v>0.05</v>
      </c>
      <c r="F112" s="172">
        <v>-0.06</v>
      </c>
      <c r="P112" s="171"/>
      <c r="Q112" s="171"/>
      <c r="R112" s="171"/>
    </row>
    <row r="113" spans="1:18">
      <c r="A113" s="10"/>
      <c r="B113" s="18"/>
      <c r="C113" s="30">
        <v>44715</v>
      </c>
      <c r="D113" s="172">
        <v>-0.04</v>
      </c>
      <c r="E113" s="172">
        <v>-0.09</v>
      </c>
      <c r="F113" s="172">
        <v>0.02</v>
      </c>
      <c r="P113" s="171"/>
      <c r="Q113" s="171"/>
      <c r="R113" s="171"/>
    </row>
    <row r="114" spans="1:18">
      <c r="A114" s="10"/>
      <c r="B114" s="18"/>
      <c r="C114" s="30">
        <v>44718</v>
      </c>
      <c r="D114" s="172">
        <v>0.01</v>
      </c>
      <c r="E114" s="172">
        <v>0.02</v>
      </c>
      <c r="F114" s="172">
        <v>-0.03</v>
      </c>
      <c r="P114" s="171"/>
      <c r="Q114" s="171"/>
      <c r="R114" s="171"/>
    </row>
    <row r="115" spans="1:18">
      <c r="A115" s="10"/>
      <c r="B115" s="18"/>
      <c r="C115" s="30">
        <v>44719</v>
      </c>
      <c r="D115" s="172">
        <v>0.02</v>
      </c>
      <c r="E115" s="172">
        <v>0</v>
      </c>
      <c r="F115" s="172">
        <v>0.06</v>
      </c>
      <c r="P115" s="171"/>
      <c r="Q115" s="171"/>
      <c r="R115" s="171"/>
    </row>
    <row r="116" spans="1:18">
      <c r="A116" s="10"/>
      <c r="B116" s="18"/>
      <c r="C116" s="30">
        <v>44720</v>
      </c>
      <c r="D116" s="172">
        <v>-0.01</v>
      </c>
      <c r="E116" s="172">
        <v>0.01</v>
      </c>
      <c r="F116" s="172">
        <v>-0.01</v>
      </c>
      <c r="P116" s="171"/>
      <c r="Q116" s="171"/>
      <c r="R116" s="171"/>
    </row>
    <row r="117" spans="1:18">
      <c r="A117" s="10"/>
      <c r="B117" s="18"/>
      <c r="C117" s="30">
        <v>44721</v>
      </c>
      <c r="D117" s="172">
        <v>-0.04</v>
      </c>
      <c r="E117" s="172">
        <v>-0.01</v>
      </c>
      <c r="F117" s="172">
        <v>-0.03</v>
      </c>
      <c r="P117" s="171"/>
      <c r="Q117" s="171"/>
      <c r="R117" s="171"/>
    </row>
    <row r="118" spans="1:18">
      <c r="A118" s="10"/>
      <c r="B118" s="18"/>
      <c r="C118" s="30">
        <v>44722</v>
      </c>
      <c r="D118" s="172">
        <v>-0.04</v>
      </c>
      <c r="E118" s="172">
        <v>-0.03</v>
      </c>
      <c r="F118" s="172">
        <v>0</v>
      </c>
      <c r="P118" s="171"/>
      <c r="Q118" s="171"/>
      <c r="R118" s="171"/>
    </row>
    <row r="119" spans="1:18">
      <c r="A119" s="10"/>
      <c r="B119" s="18"/>
      <c r="C119" s="30">
        <v>44725</v>
      </c>
      <c r="D119" s="172">
        <v>-0.04</v>
      </c>
      <c r="E119" s="172">
        <v>-7.0000000000000007E-2</v>
      </c>
      <c r="F119" s="172">
        <v>-0.03</v>
      </c>
      <c r="P119" s="171"/>
      <c r="Q119" s="171"/>
      <c r="R119" s="171"/>
    </row>
    <row r="120" spans="1:18">
      <c r="A120" s="10"/>
      <c r="B120" s="18"/>
      <c r="C120" s="30">
        <v>44726</v>
      </c>
      <c r="D120" s="172">
        <v>0.01</v>
      </c>
      <c r="E120" s="172">
        <v>0.02</v>
      </c>
      <c r="F120" s="172">
        <v>-0.23</v>
      </c>
      <c r="P120" s="171"/>
      <c r="Q120" s="171"/>
      <c r="R120" s="171"/>
    </row>
    <row r="121" spans="1:18">
      <c r="A121" s="10"/>
      <c r="B121" s="18"/>
      <c r="C121" s="30">
        <v>44727</v>
      </c>
      <c r="D121" s="172">
        <v>0.02</v>
      </c>
      <c r="E121" s="172">
        <v>0.05</v>
      </c>
      <c r="F121" s="172">
        <v>-0.01</v>
      </c>
      <c r="P121" s="171"/>
      <c r="Q121" s="171"/>
      <c r="R121" s="171"/>
    </row>
    <row r="122" spans="1:18">
      <c r="A122" s="10"/>
      <c r="B122" s="18"/>
      <c r="C122" s="30">
        <v>44728</v>
      </c>
      <c r="D122" s="172">
        <v>-0.04</v>
      </c>
      <c r="E122" s="172">
        <v>-0.09</v>
      </c>
      <c r="F122" s="172">
        <v>0.02</v>
      </c>
      <c r="P122" s="171"/>
      <c r="Q122" s="171"/>
      <c r="R122" s="171"/>
    </row>
    <row r="123" spans="1:18">
      <c r="A123" s="10"/>
      <c r="B123" s="18"/>
      <c r="C123" s="30">
        <v>44729</v>
      </c>
      <c r="D123" s="172">
        <v>0.01</v>
      </c>
      <c r="E123" s="172">
        <v>0.02</v>
      </c>
      <c r="F123" s="172">
        <v>-0.1</v>
      </c>
      <c r="P123" s="171"/>
      <c r="Q123" s="171"/>
      <c r="R123" s="171"/>
    </row>
    <row r="124" spans="1:18">
      <c r="A124" s="10"/>
      <c r="B124" s="18"/>
      <c r="C124" s="30">
        <v>44733</v>
      </c>
      <c r="D124" s="172">
        <v>0.03</v>
      </c>
      <c r="E124" s="172">
        <v>0.09</v>
      </c>
      <c r="F124" s="172">
        <v>0</v>
      </c>
      <c r="P124" s="171"/>
      <c r="Q124" s="171"/>
      <c r="R124" s="171"/>
    </row>
    <row r="125" spans="1:18">
      <c r="A125" s="10"/>
      <c r="B125" s="18"/>
      <c r="C125" s="30">
        <v>44734</v>
      </c>
      <c r="D125" s="172">
        <v>0</v>
      </c>
      <c r="E125" s="172">
        <v>0</v>
      </c>
      <c r="F125" s="172">
        <v>0.01</v>
      </c>
      <c r="P125" s="171"/>
      <c r="Q125" s="171"/>
      <c r="R125" s="171"/>
    </row>
    <row r="126" spans="1:18">
      <c r="A126" s="10"/>
      <c r="B126" s="18"/>
      <c r="C126" s="30">
        <v>44735</v>
      </c>
      <c r="D126" s="172">
        <v>0.02</v>
      </c>
      <c r="E126" s="172">
        <v>0</v>
      </c>
      <c r="F126" s="172">
        <v>-0.03</v>
      </c>
      <c r="P126" s="171"/>
      <c r="Q126" s="171"/>
      <c r="R126" s="171"/>
    </row>
    <row r="127" spans="1:18">
      <c r="A127" s="10"/>
      <c r="B127" s="18"/>
      <c r="C127" s="30">
        <v>44736</v>
      </c>
      <c r="D127" s="172">
        <v>0.02</v>
      </c>
      <c r="E127" s="172">
        <v>0.05</v>
      </c>
      <c r="F127" s="172">
        <v>0.05</v>
      </c>
      <c r="P127" s="171"/>
      <c r="Q127" s="171"/>
      <c r="R127" s="171"/>
    </row>
    <row r="128" spans="1:18">
      <c r="A128" s="10"/>
      <c r="B128" s="18"/>
      <c r="C128" s="30">
        <v>44739</v>
      </c>
      <c r="D128" s="172">
        <v>0</v>
      </c>
      <c r="E128" s="172">
        <v>0</v>
      </c>
      <c r="F128" s="172">
        <v>0.01</v>
      </c>
      <c r="P128" s="171"/>
      <c r="Q128" s="171"/>
      <c r="R128" s="171"/>
    </row>
    <row r="129" spans="1:18">
      <c r="A129" s="10"/>
      <c r="B129" s="18"/>
      <c r="C129" s="30">
        <v>44740</v>
      </c>
      <c r="D129" s="172">
        <v>-0.03</v>
      </c>
      <c r="E129" s="172">
        <v>-0.05</v>
      </c>
      <c r="F129" s="172">
        <v>-0.02</v>
      </c>
      <c r="P129" s="171"/>
      <c r="Q129" s="171"/>
      <c r="R129" s="171"/>
    </row>
    <row r="130" spans="1:18">
      <c r="A130" s="10"/>
      <c r="B130" s="18"/>
      <c r="C130" s="30">
        <v>44741</v>
      </c>
      <c r="D130" s="172">
        <v>0.01</v>
      </c>
      <c r="E130" s="172">
        <v>-0.02</v>
      </c>
      <c r="F130" s="172">
        <v>-0.02</v>
      </c>
      <c r="P130" s="171"/>
      <c r="Q130" s="171"/>
      <c r="R130" s="171"/>
    </row>
    <row r="131" spans="1:18">
      <c r="A131" s="10"/>
      <c r="B131" s="18"/>
      <c r="C131" s="30">
        <v>44742</v>
      </c>
      <c r="D131" s="172">
        <v>-0.02</v>
      </c>
      <c r="E131" s="172">
        <v>-0.02</v>
      </c>
      <c r="F131" s="172">
        <v>-0.01</v>
      </c>
      <c r="P131" s="171"/>
      <c r="Q131" s="171"/>
      <c r="R131" s="171"/>
    </row>
    <row r="132" spans="1:18">
      <c r="A132" s="10"/>
      <c r="B132" s="18"/>
      <c r="C132" s="30">
        <v>44743</v>
      </c>
      <c r="D132" s="172">
        <v>0.02</v>
      </c>
      <c r="E132" s="172">
        <v>0.01</v>
      </c>
      <c r="F132" s="172">
        <v>-0.02</v>
      </c>
      <c r="P132" s="171"/>
      <c r="Q132" s="171"/>
      <c r="R132" s="171"/>
    </row>
    <row r="133" spans="1:18">
      <c r="A133" s="10"/>
      <c r="B133" s="18"/>
      <c r="C133" s="30">
        <v>44747</v>
      </c>
      <c r="D133" s="172">
        <v>0.02</v>
      </c>
      <c r="E133" s="172">
        <v>0.03</v>
      </c>
      <c r="F133" s="172">
        <v>-0.03</v>
      </c>
      <c r="P133" s="171"/>
      <c r="Q133" s="171"/>
      <c r="R133" s="171"/>
    </row>
    <row r="134" spans="1:18">
      <c r="A134" s="10"/>
      <c r="B134" s="18"/>
      <c r="C134" s="30">
        <v>44748</v>
      </c>
      <c r="D134" s="172">
        <v>0.01</v>
      </c>
      <c r="E134" s="172">
        <v>-0.01</v>
      </c>
      <c r="F134" s="172">
        <v>0.05</v>
      </c>
      <c r="P134" s="171"/>
      <c r="Q134" s="171"/>
      <c r="R134" s="171"/>
    </row>
    <row r="135" spans="1:18">
      <c r="A135" s="10"/>
      <c r="B135" s="18"/>
      <c r="C135" s="30">
        <v>44749</v>
      </c>
      <c r="D135" s="172">
        <v>0.02</v>
      </c>
      <c r="E135" s="172">
        <v>0.06</v>
      </c>
      <c r="F135" s="172">
        <v>0.02</v>
      </c>
      <c r="P135" s="171"/>
      <c r="Q135" s="171"/>
      <c r="R135" s="171"/>
    </row>
    <row r="136" spans="1:18">
      <c r="A136" s="10"/>
      <c r="B136" s="18"/>
      <c r="C136" s="30">
        <v>44750</v>
      </c>
      <c r="D136" s="172">
        <v>0</v>
      </c>
      <c r="E136" s="172">
        <v>0.03</v>
      </c>
      <c r="F136" s="172">
        <v>0.05</v>
      </c>
      <c r="P136" s="171"/>
      <c r="Q136" s="171"/>
      <c r="R136" s="171"/>
    </row>
    <row r="137" spans="1:18">
      <c r="A137" s="10"/>
      <c r="B137" s="18"/>
      <c r="C137" s="30">
        <v>44753</v>
      </c>
      <c r="D137" s="172">
        <v>-0.01</v>
      </c>
      <c r="E137" s="172">
        <v>-7.0000000000000007E-2</v>
      </c>
      <c r="F137" s="172">
        <v>0</v>
      </c>
      <c r="P137" s="171"/>
      <c r="Q137" s="171"/>
      <c r="R137" s="171"/>
    </row>
    <row r="138" spans="1:18">
      <c r="A138" s="10"/>
      <c r="B138" s="18"/>
      <c r="C138" s="30">
        <v>44754</v>
      </c>
      <c r="D138" s="172">
        <v>0.01</v>
      </c>
      <c r="E138" s="172">
        <v>-0.01</v>
      </c>
      <c r="F138" s="172">
        <v>-0.08</v>
      </c>
      <c r="P138" s="171"/>
      <c r="Q138" s="171"/>
      <c r="R138" s="171"/>
    </row>
    <row r="139" spans="1:18">
      <c r="A139" s="10"/>
      <c r="B139" s="18"/>
      <c r="C139" s="30">
        <v>44755</v>
      </c>
      <c r="D139" s="172">
        <v>0</v>
      </c>
      <c r="E139" s="172">
        <v>0.02</v>
      </c>
      <c r="F139" s="172">
        <v>-0.03</v>
      </c>
      <c r="P139" s="171"/>
      <c r="Q139" s="171"/>
      <c r="R139" s="171"/>
    </row>
    <row r="140" spans="1:18">
      <c r="A140" s="10"/>
      <c r="B140" s="18"/>
      <c r="C140" s="30">
        <v>44756</v>
      </c>
      <c r="D140" s="172">
        <v>0.02</v>
      </c>
      <c r="E140" s="172">
        <v>0.01</v>
      </c>
      <c r="F140" s="172">
        <v>0.05</v>
      </c>
      <c r="P140" s="171"/>
      <c r="Q140" s="171"/>
      <c r="R140" s="171"/>
    </row>
    <row r="141" spans="1:18">
      <c r="A141" s="10"/>
      <c r="B141" s="18"/>
      <c r="C141" s="30">
        <v>44757</v>
      </c>
      <c r="D141" s="172">
        <v>0.01</v>
      </c>
      <c r="E141" s="172">
        <v>0.01</v>
      </c>
      <c r="F141" s="172">
        <v>0.02</v>
      </c>
      <c r="P141" s="171"/>
      <c r="Q141" s="171"/>
      <c r="R141" s="171"/>
    </row>
    <row r="142" spans="1:18">
      <c r="A142" s="10"/>
      <c r="B142" s="18"/>
      <c r="C142" s="30">
        <v>44760</v>
      </c>
      <c r="D142" s="172">
        <v>-0.02</v>
      </c>
      <c r="E142" s="172">
        <v>0</v>
      </c>
      <c r="F142" s="172">
        <v>0.01</v>
      </c>
      <c r="P142" s="171"/>
      <c r="Q142" s="171"/>
      <c r="R142" s="171"/>
    </row>
    <row r="143" spans="1:18">
      <c r="A143" s="10"/>
      <c r="B143" s="18"/>
      <c r="C143" s="30">
        <v>44761</v>
      </c>
      <c r="D143" s="172">
        <v>0.03</v>
      </c>
      <c r="E143" s="172">
        <v>0.02</v>
      </c>
      <c r="F143" s="172">
        <v>0.08</v>
      </c>
      <c r="P143" s="171"/>
      <c r="Q143" s="171"/>
      <c r="R143" s="171"/>
    </row>
    <row r="144" spans="1:18">
      <c r="A144" s="10"/>
      <c r="B144" s="18"/>
      <c r="C144" s="30">
        <v>44762</v>
      </c>
      <c r="D144" s="172">
        <v>0.01</v>
      </c>
      <c r="E144" s="172">
        <v>0.01</v>
      </c>
      <c r="F144" s="172">
        <v>0.04</v>
      </c>
      <c r="P144" s="171"/>
      <c r="Q144" s="171"/>
      <c r="R144" s="171"/>
    </row>
    <row r="145" spans="1:18">
      <c r="A145" s="10"/>
      <c r="B145" s="18"/>
      <c r="C145" s="30">
        <v>44763</v>
      </c>
      <c r="D145" s="172">
        <v>0.02</v>
      </c>
      <c r="E145" s="172">
        <v>0.1</v>
      </c>
      <c r="F145" s="172">
        <v>-0.01</v>
      </c>
      <c r="P145" s="171"/>
      <c r="Q145" s="171"/>
      <c r="R145" s="171"/>
    </row>
    <row r="146" spans="1:18">
      <c r="A146" s="10"/>
      <c r="B146" s="18"/>
      <c r="C146" s="30">
        <v>44764</v>
      </c>
      <c r="D146" s="172">
        <v>-0.01</v>
      </c>
      <c r="E146" s="172">
        <v>0</v>
      </c>
      <c r="F146" s="172">
        <v>0</v>
      </c>
      <c r="P146" s="171"/>
      <c r="Q146" s="171"/>
      <c r="R146" s="171"/>
    </row>
    <row r="147" spans="1:18">
      <c r="A147" s="10"/>
      <c r="B147" s="18"/>
      <c r="C147" s="30">
        <v>44767</v>
      </c>
      <c r="D147" s="172">
        <v>-0.01</v>
      </c>
      <c r="E147" s="172">
        <v>-0.01</v>
      </c>
      <c r="F147" s="172">
        <v>-0.02</v>
      </c>
      <c r="P147" s="171"/>
      <c r="Q147" s="171"/>
      <c r="R147" s="171"/>
    </row>
    <row r="148" spans="1:18">
      <c r="A148" s="10"/>
      <c r="B148" s="18"/>
      <c r="C148" s="30">
        <v>44768</v>
      </c>
      <c r="D148" s="172">
        <v>-0.01</v>
      </c>
      <c r="E148" s="172">
        <v>-0.04</v>
      </c>
      <c r="F148" s="172">
        <v>-0.06</v>
      </c>
      <c r="P148" s="171"/>
      <c r="Q148" s="171"/>
      <c r="R148" s="171"/>
    </row>
    <row r="149" spans="1:18">
      <c r="A149" s="10"/>
      <c r="B149" s="18"/>
      <c r="C149" s="30">
        <v>44769</v>
      </c>
      <c r="D149" s="172">
        <v>0.03</v>
      </c>
      <c r="E149" s="172">
        <v>0.06</v>
      </c>
      <c r="F149" s="172">
        <v>-0.01</v>
      </c>
      <c r="P149" s="171"/>
      <c r="Q149" s="171"/>
      <c r="R149" s="171"/>
    </row>
    <row r="150" spans="1:18">
      <c r="A150" s="10"/>
      <c r="B150" s="18"/>
      <c r="C150" s="30">
        <v>44770</v>
      </c>
      <c r="D150" s="172">
        <v>0</v>
      </c>
      <c r="E150" s="172">
        <v>0.02</v>
      </c>
      <c r="F150" s="172">
        <v>0.08</v>
      </c>
      <c r="P150" s="171"/>
      <c r="Q150" s="171"/>
      <c r="R150" s="171"/>
    </row>
    <row r="151" spans="1:18">
      <c r="A151" s="10"/>
      <c r="B151" s="18"/>
      <c r="C151" s="30">
        <v>44771</v>
      </c>
      <c r="D151" s="172">
        <v>0.03</v>
      </c>
      <c r="E151" s="172">
        <v>0.06</v>
      </c>
      <c r="F151" s="172">
        <v>0.04</v>
      </c>
      <c r="P151" s="171"/>
      <c r="Q151" s="171"/>
      <c r="R151" s="171"/>
    </row>
    <row r="152" spans="1:18">
      <c r="A152" s="10"/>
      <c r="B152" s="18"/>
      <c r="C152" s="30">
        <v>44774</v>
      </c>
      <c r="D152" s="172">
        <v>-0.01</v>
      </c>
      <c r="E152" s="172">
        <v>0</v>
      </c>
      <c r="F152" s="172">
        <v>0</v>
      </c>
      <c r="P152" s="171"/>
      <c r="Q152" s="171"/>
      <c r="R152" s="171"/>
    </row>
    <row r="153" spans="1:18">
      <c r="A153" s="10"/>
      <c r="B153" s="18"/>
      <c r="C153" s="30">
        <v>44775</v>
      </c>
      <c r="D153" s="172">
        <v>-0.01</v>
      </c>
      <c r="E153" s="172">
        <v>0.01</v>
      </c>
      <c r="F153" s="172">
        <v>-0.02</v>
      </c>
      <c r="P153" s="171"/>
      <c r="Q153" s="171"/>
      <c r="R153" s="171"/>
    </row>
    <row r="154" spans="1:18">
      <c r="A154" s="10"/>
      <c r="B154" s="18"/>
      <c r="C154" s="30">
        <v>44776</v>
      </c>
      <c r="D154" s="172">
        <v>0.04</v>
      </c>
      <c r="E154" s="172">
        <v>0.02</v>
      </c>
      <c r="F154" s="172">
        <v>-0.01</v>
      </c>
      <c r="P154" s="171"/>
      <c r="Q154" s="171"/>
      <c r="R154" s="171"/>
    </row>
    <row r="155" spans="1:18">
      <c r="A155" s="10"/>
      <c r="B155" s="18"/>
      <c r="C155" s="30">
        <v>44777</v>
      </c>
      <c r="D155" s="172">
        <v>0</v>
      </c>
      <c r="E155" s="172">
        <v>0</v>
      </c>
      <c r="F155" s="172">
        <v>-0.01</v>
      </c>
      <c r="P155" s="171"/>
      <c r="Q155" s="171"/>
      <c r="R155" s="171"/>
    </row>
    <row r="156" spans="1:18">
      <c r="A156" s="10"/>
      <c r="B156" s="18"/>
      <c r="C156" s="30">
        <v>44778</v>
      </c>
      <c r="D156" s="172">
        <v>0</v>
      </c>
      <c r="E156" s="172">
        <v>-7.0000000000000007E-2</v>
      </c>
      <c r="F156" s="172">
        <v>-0.01</v>
      </c>
      <c r="P156" s="171"/>
      <c r="Q156" s="171"/>
      <c r="R156" s="171"/>
    </row>
    <row r="157" spans="1:18">
      <c r="A157" s="10"/>
      <c r="B157" s="18"/>
      <c r="C157" s="30">
        <v>44781</v>
      </c>
      <c r="D157" s="172">
        <v>0</v>
      </c>
      <c r="E157" s="172">
        <v>0.01</v>
      </c>
      <c r="F157" s="172">
        <v>0.03</v>
      </c>
      <c r="P157" s="171"/>
      <c r="Q157" s="171"/>
      <c r="R157" s="171"/>
    </row>
    <row r="158" spans="1:18">
      <c r="A158" s="10"/>
      <c r="B158" s="18"/>
      <c r="C158" s="30">
        <v>44782</v>
      </c>
      <c r="D158" s="172">
        <v>0</v>
      </c>
      <c r="E158" s="172">
        <v>-0.02</v>
      </c>
      <c r="F158" s="172">
        <v>0.02</v>
      </c>
      <c r="P158" s="171"/>
      <c r="Q158" s="171"/>
      <c r="R158" s="171"/>
    </row>
    <row r="159" spans="1:18">
      <c r="A159" s="10"/>
      <c r="B159" s="18"/>
      <c r="C159" s="30">
        <v>44783</v>
      </c>
      <c r="D159" s="172">
        <v>0.03</v>
      </c>
      <c r="E159" s="172">
        <v>0.04</v>
      </c>
      <c r="F159" s="172">
        <v>-0.03</v>
      </c>
      <c r="P159" s="171"/>
      <c r="Q159" s="171"/>
      <c r="R159" s="171"/>
    </row>
    <row r="160" spans="1:18">
      <c r="A160" s="10"/>
      <c r="B160" s="18"/>
      <c r="C160" s="30">
        <v>44784</v>
      </c>
      <c r="D160" s="172">
        <v>0</v>
      </c>
      <c r="E160" s="172">
        <v>-0.03</v>
      </c>
      <c r="F160" s="172">
        <v>0.03</v>
      </c>
      <c r="P160" s="171"/>
      <c r="Q160" s="171"/>
      <c r="R160" s="171"/>
    </row>
    <row r="161" spans="1:18">
      <c r="A161" s="10"/>
      <c r="B161" s="18"/>
      <c r="C161" s="30">
        <v>44785</v>
      </c>
      <c r="D161" s="172">
        <v>0.02</v>
      </c>
      <c r="E161" s="172">
        <v>0.05</v>
      </c>
      <c r="F161" s="172">
        <v>0</v>
      </c>
      <c r="P161" s="171"/>
      <c r="Q161" s="171"/>
      <c r="R161" s="171"/>
    </row>
    <row r="162" spans="1:18">
      <c r="A162" s="10"/>
      <c r="B162" s="18"/>
      <c r="C162" s="30">
        <v>44788</v>
      </c>
      <c r="D162" s="172">
        <v>0.01</v>
      </c>
      <c r="E162" s="172">
        <v>0.03</v>
      </c>
      <c r="F162" s="172">
        <v>0.02</v>
      </c>
      <c r="P162" s="171"/>
      <c r="Q162" s="171"/>
      <c r="R162" s="171"/>
    </row>
    <row r="163" spans="1:18">
      <c r="A163" s="10"/>
      <c r="B163" s="18"/>
      <c r="C163" s="30">
        <v>44789</v>
      </c>
      <c r="D163" s="172">
        <v>0</v>
      </c>
      <c r="E163" s="172">
        <v>-0.01</v>
      </c>
      <c r="F163" s="172">
        <v>-0.01</v>
      </c>
      <c r="P163" s="171"/>
      <c r="Q163" s="171"/>
      <c r="R163" s="171"/>
    </row>
    <row r="164" spans="1:18">
      <c r="A164" s="10"/>
      <c r="B164" s="18"/>
      <c r="C164" s="30">
        <v>44790</v>
      </c>
      <c r="D164" s="172">
        <v>0.01</v>
      </c>
      <c r="E164" s="172">
        <v>-0.01</v>
      </c>
      <c r="F164" s="172">
        <v>-0.01</v>
      </c>
      <c r="P164" s="171"/>
      <c r="Q164" s="171"/>
      <c r="R164" s="171"/>
    </row>
    <row r="165" spans="1:18">
      <c r="A165" s="10"/>
      <c r="B165" s="18"/>
      <c r="C165" s="30">
        <v>44791</v>
      </c>
      <c r="D165" s="172">
        <v>0</v>
      </c>
      <c r="E165" s="172">
        <v>0</v>
      </c>
      <c r="F165" s="172">
        <v>-0.02</v>
      </c>
      <c r="P165" s="171"/>
      <c r="Q165" s="171"/>
      <c r="R165" s="171"/>
    </row>
    <row r="166" spans="1:18">
      <c r="A166" s="10"/>
      <c r="B166" s="18"/>
      <c r="C166" s="30">
        <v>44792</v>
      </c>
      <c r="D166" s="172">
        <v>-0.02</v>
      </c>
      <c r="E166" s="172">
        <v>-0.02</v>
      </c>
      <c r="F166" s="172">
        <v>-0.01</v>
      </c>
      <c r="P166" s="171"/>
      <c r="Q166" s="171"/>
      <c r="R166" s="171"/>
    </row>
    <row r="167" spans="1:18">
      <c r="A167" s="10"/>
      <c r="B167" s="18"/>
      <c r="C167" s="30">
        <v>44795</v>
      </c>
      <c r="D167" s="172">
        <v>-0.02</v>
      </c>
      <c r="E167" s="172">
        <v>-0.02</v>
      </c>
      <c r="F167" s="172">
        <v>-0.1</v>
      </c>
      <c r="P167" s="171"/>
      <c r="Q167" s="171"/>
      <c r="R167" s="171"/>
    </row>
    <row r="168" spans="1:18">
      <c r="A168" s="10"/>
      <c r="B168" s="18"/>
      <c r="C168" s="30">
        <v>44796</v>
      </c>
      <c r="D168" s="172">
        <v>0</v>
      </c>
      <c r="E168" s="172">
        <v>0.02</v>
      </c>
      <c r="F168" s="172">
        <v>0.02</v>
      </c>
      <c r="P168" s="171"/>
      <c r="Q168" s="171"/>
      <c r="R168" s="171"/>
    </row>
    <row r="169" spans="1:18">
      <c r="A169" s="10"/>
      <c r="B169" s="18"/>
      <c r="C169" s="30">
        <v>44797</v>
      </c>
      <c r="D169" s="172">
        <v>0</v>
      </c>
      <c r="E169" s="172">
        <v>0</v>
      </c>
      <c r="F169" s="172">
        <v>0.01</v>
      </c>
      <c r="P169" s="171"/>
      <c r="Q169" s="171"/>
      <c r="R169" s="171"/>
    </row>
    <row r="170" spans="1:18">
      <c r="A170" s="10"/>
      <c r="B170" s="18"/>
      <c r="C170" s="30">
        <v>44798</v>
      </c>
      <c r="D170" s="172">
        <v>0.01</v>
      </c>
      <c r="E170" s="172">
        <v>0</v>
      </c>
      <c r="F170" s="172">
        <v>-0.01</v>
      </c>
      <c r="P170" s="171"/>
      <c r="Q170" s="171"/>
      <c r="R170" s="171"/>
    </row>
    <row r="171" spans="1:18">
      <c r="A171" s="10"/>
      <c r="B171" s="18"/>
      <c r="C171" s="30">
        <v>44799</v>
      </c>
      <c r="D171" s="172">
        <v>-0.04</v>
      </c>
      <c r="E171" s="172">
        <v>-0.03</v>
      </c>
      <c r="F171" s="172">
        <v>0.01</v>
      </c>
      <c r="P171" s="171"/>
      <c r="Q171" s="171"/>
      <c r="R171" s="171"/>
    </row>
    <row r="172" spans="1:18">
      <c r="A172" s="10"/>
      <c r="B172" s="18"/>
      <c r="C172" s="30">
        <v>44802</v>
      </c>
      <c r="D172" s="172">
        <v>-0.01</v>
      </c>
      <c r="E172" s="172">
        <v>-0.01</v>
      </c>
      <c r="F172" s="172">
        <v>-0.06</v>
      </c>
      <c r="P172" s="171"/>
      <c r="Q172" s="171"/>
      <c r="R172" s="171"/>
    </row>
    <row r="173" spans="1:18">
      <c r="A173" s="10"/>
      <c r="B173" s="18"/>
      <c r="C173" s="30">
        <v>44803</v>
      </c>
      <c r="D173" s="172">
        <v>-0.02</v>
      </c>
      <c r="E173" s="172">
        <v>-0.02</v>
      </c>
      <c r="F173" s="172">
        <v>0</v>
      </c>
      <c r="P173" s="171"/>
      <c r="Q173" s="171"/>
      <c r="R173" s="171"/>
    </row>
    <row r="174" spans="1:18">
      <c r="A174" s="10"/>
      <c r="B174" s="18"/>
      <c r="C174" s="30">
        <v>44804</v>
      </c>
      <c r="D174" s="172">
        <v>-0.01</v>
      </c>
      <c r="E174" s="172">
        <v>-0.01</v>
      </c>
      <c r="F174" s="172">
        <v>-0.02</v>
      </c>
      <c r="P174" s="171"/>
      <c r="Q174" s="171"/>
      <c r="R174" s="171"/>
    </row>
    <row r="175" spans="1:18">
      <c r="A175" s="10"/>
      <c r="B175" s="18"/>
      <c r="C175" s="30">
        <v>44805</v>
      </c>
      <c r="D175" s="172">
        <v>0</v>
      </c>
      <c r="E175" s="172">
        <v>0.01</v>
      </c>
      <c r="F175" s="172">
        <v>0.01</v>
      </c>
      <c r="P175" s="171"/>
      <c r="Q175" s="171"/>
      <c r="R175" s="171"/>
    </row>
    <row r="176" spans="1:18">
      <c r="A176" s="10"/>
      <c r="B176" s="18"/>
      <c r="C176" s="30">
        <v>44806</v>
      </c>
      <c r="D176" s="172">
        <v>-0.01</v>
      </c>
      <c r="E176" s="172">
        <v>-0.03</v>
      </c>
      <c r="F176" s="172">
        <v>0</v>
      </c>
      <c r="P176" s="171"/>
      <c r="Q176" s="171"/>
      <c r="R176" s="171"/>
    </row>
    <row r="177" spans="1:18">
      <c r="A177" s="10"/>
      <c r="B177" s="18"/>
      <c r="C177" s="30">
        <v>44810</v>
      </c>
      <c r="D177" s="172">
        <v>-0.01</v>
      </c>
      <c r="E177" s="172">
        <v>0.02</v>
      </c>
      <c r="F177" s="172">
        <v>-0.01</v>
      </c>
      <c r="P177" s="171"/>
      <c r="Q177" s="171"/>
      <c r="R177" s="171"/>
    </row>
    <row r="178" spans="1:18">
      <c r="A178" s="10"/>
      <c r="B178" s="18"/>
      <c r="C178" s="30">
        <v>44811</v>
      </c>
      <c r="D178" s="172">
        <v>0.01</v>
      </c>
      <c r="E178" s="172">
        <v>0.03</v>
      </c>
      <c r="F178" s="172">
        <v>-0.06</v>
      </c>
      <c r="P178" s="171"/>
      <c r="Q178" s="171"/>
      <c r="R178" s="171"/>
    </row>
    <row r="179" spans="1:18">
      <c r="A179" s="10"/>
      <c r="B179" s="18"/>
      <c r="C179" s="30">
        <v>44812</v>
      </c>
      <c r="D179" s="172">
        <v>-0.01</v>
      </c>
      <c r="E179" s="172">
        <v>0.02</v>
      </c>
      <c r="F179" s="172">
        <v>0.02</v>
      </c>
      <c r="P179" s="171"/>
      <c r="Q179" s="171"/>
      <c r="R179" s="171"/>
    </row>
    <row r="180" spans="1:18">
      <c r="A180" s="10"/>
      <c r="B180" s="18"/>
      <c r="C180" s="30">
        <v>44813</v>
      </c>
      <c r="D180" s="172">
        <v>0.02</v>
      </c>
      <c r="E180" s="172">
        <v>0.04</v>
      </c>
      <c r="F180" s="172">
        <v>0</v>
      </c>
      <c r="P180" s="171"/>
      <c r="Q180" s="171"/>
      <c r="R180" s="171"/>
    </row>
    <row r="181" spans="1:18">
      <c r="A181" s="10"/>
      <c r="B181" s="18"/>
      <c r="C181" s="30">
        <v>44816</v>
      </c>
      <c r="D181" s="172">
        <v>0.04</v>
      </c>
      <c r="E181" s="172">
        <v>0.02</v>
      </c>
      <c r="F181" s="172">
        <v>0.11</v>
      </c>
      <c r="P181" s="171"/>
      <c r="Q181" s="171"/>
      <c r="R181" s="171"/>
    </row>
    <row r="182" spans="1:18">
      <c r="A182" s="10"/>
      <c r="B182" s="18"/>
      <c r="C182" s="30">
        <v>44817</v>
      </c>
      <c r="D182" s="172">
        <v>-0.06</v>
      </c>
      <c r="E182" s="172">
        <v>-0.04</v>
      </c>
      <c r="F182" s="172">
        <v>0.05</v>
      </c>
      <c r="P182" s="171"/>
      <c r="Q182" s="171"/>
      <c r="R182" s="171"/>
    </row>
    <row r="183" spans="1:18">
      <c r="A183" s="10"/>
      <c r="B183" s="18"/>
      <c r="C183" s="30">
        <v>44818</v>
      </c>
      <c r="D183" s="172">
        <v>0.01</v>
      </c>
      <c r="E183" s="172">
        <v>0.04</v>
      </c>
      <c r="F183" s="172">
        <v>-0.09</v>
      </c>
      <c r="P183" s="171"/>
      <c r="Q183" s="171"/>
      <c r="R183" s="171"/>
    </row>
    <row r="184" spans="1:18">
      <c r="A184" s="10"/>
      <c r="B184" s="18"/>
      <c r="C184" s="30">
        <v>44819</v>
      </c>
      <c r="D184" s="172">
        <v>-0.02</v>
      </c>
      <c r="E184" s="172">
        <v>0</v>
      </c>
      <c r="F184" s="172">
        <v>0</v>
      </c>
      <c r="P184" s="171"/>
      <c r="Q184" s="171"/>
      <c r="R184" s="171"/>
    </row>
    <row r="185" spans="1:18">
      <c r="A185" s="10"/>
      <c r="B185" s="18"/>
      <c r="C185" s="30">
        <v>44820</v>
      </c>
      <c r="D185" s="172">
        <v>-0.01</v>
      </c>
      <c r="E185" s="172">
        <v>0</v>
      </c>
      <c r="F185" s="172">
        <v>-0.03</v>
      </c>
      <c r="P185" s="171"/>
      <c r="Q185" s="171"/>
      <c r="R185" s="171"/>
    </row>
    <row r="186" spans="1:18">
      <c r="A186" s="10"/>
      <c r="B186" s="18"/>
      <c r="C186" s="30">
        <v>44823</v>
      </c>
      <c r="D186" s="172">
        <v>0.03</v>
      </c>
      <c r="E186" s="172">
        <v>0.02</v>
      </c>
      <c r="F186" s="172">
        <v>0</v>
      </c>
      <c r="P186" s="171"/>
      <c r="Q186" s="171"/>
      <c r="R186" s="171"/>
    </row>
    <row r="187" spans="1:18">
      <c r="A187" s="10"/>
      <c r="B187" s="18"/>
      <c r="C187" s="30">
        <v>44824</v>
      </c>
      <c r="D187" s="172">
        <v>0.02</v>
      </c>
      <c r="E187" s="172">
        <v>0</v>
      </c>
      <c r="F187" s="172">
        <v>-0.01</v>
      </c>
      <c r="P187" s="171"/>
      <c r="Q187" s="171"/>
      <c r="R187" s="171"/>
    </row>
    <row r="188" spans="1:18">
      <c r="A188" s="10"/>
      <c r="B188" s="18"/>
      <c r="C188" s="30">
        <v>44825</v>
      </c>
      <c r="D188" s="172">
        <v>-0.02</v>
      </c>
      <c r="E188" s="172">
        <v>-0.03</v>
      </c>
      <c r="F188" s="172">
        <v>-0.03</v>
      </c>
      <c r="P188" s="171"/>
      <c r="Q188" s="171"/>
      <c r="R188" s="171"/>
    </row>
    <row r="189" spans="1:18">
      <c r="A189" s="10"/>
      <c r="B189" s="18"/>
      <c r="C189" s="30">
        <v>44826</v>
      </c>
      <c r="D189" s="172">
        <v>-0.01</v>
      </c>
      <c r="E189" s="172">
        <v>-0.04</v>
      </c>
      <c r="F189" s="172">
        <v>-0.02</v>
      </c>
      <c r="P189" s="171"/>
      <c r="Q189" s="171"/>
      <c r="R189" s="171"/>
    </row>
    <row r="190" spans="1:18">
      <c r="A190" s="10"/>
      <c r="B190" s="18"/>
      <c r="C190" s="30">
        <v>44827</v>
      </c>
      <c r="D190" s="172">
        <v>-0.02</v>
      </c>
      <c r="E190" s="172">
        <v>-0.05</v>
      </c>
      <c r="F190" s="172">
        <v>0.05</v>
      </c>
      <c r="P190" s="171"/>
      <c r="Q190" s="171"/>
      <c r="R190" s="171"/>
    </row>
    <row r="191" spans="1:18">
      <c r="A191" s="10"/>
      <c r="B191" s="18"/>
      <c r="C191" s="30">
        <v>44830</v>
      </c>
      <c r="D191" s="172">
        <v>0</v>
      </c>
      <c r="E191" s="172">
        <v>0</v>
      </c>
      <c r="F191" s="172">
        <v>-0.01</v>
      </c>
      <c r="P191" s="171"/>
      <c r="Q191" s="171"/>
      <c r="R191" s="171"/>
    </row>
    <row r="192" spans="1:18">
      <c r="A192" s="10"/>
      <c r="B192" s="18"/>
      <c r="C192" s="30">
        <v>44831</v>
      </c>
      <c r="D192" s="172">
        <v>0.01</v>
      </c>
      <c r="E192" s="172">
        <v>0.03</v>
      </c>
      <c r="F192" s="172">
        <v>0</v>
      </c>
      <c r="P192" s="171"/>
      <c r="Q192" s="171"/>
      <c r="R192" s="171"/>
    </row>
    <row r="193" spans="1:18">
      <c r="A193" s="10"/>
      <c r="B193" s="18"/>
      <c r="C193" s="30">
        <v>44832</v>
      </c>
      <c r="D193" s="172">
        <v>-0.01</v>
      </c>
      <c r="E193" s="172">
        <v>0.02</v>
      </c>
      <c r="F193" s="172">
        <v>-0.01</v>
      </c>
      <c r="P193" s="171"/>
      <c r="Q193" s="171"/>
      <c r="R193" s="171"/>
    </row>
    <row r="194" spans="1:18">
      <c r="A194" s="10"/>
      <c r="B194" s="18"/>
      <c r="C194" s="30">
        <v>44833</v>
      </c>
      <c r="D194" s="172">
        <v>-0.05</v>
      </c>
      <c r="E194" s="172">
        <v>-7.0000000000000007E-2</v>
      </c>
      <c r="F194" s="172">
        <v>0.02</v>
      </c>
      <c r="P194" s="171"/>
      <c r="Q194" s="171"/>
      <c r="R194" s="171"/>
    </row>
    <row r="195" spans="1:18">
      <c r="A195" s="10"/>
      <c r="B195" s="18"/>
      <c r="C195" s="30">
        <v>44834</v>
      </c>
      <c r="D195" s="172">
        <v>-0.03</v>
      </c>
      <c r="E195" s="172">
        <v>-0.01</v>
      </c>
      <c r="F195" s="172">
        <v>0.01</v>
      </c>
      <c r="P195" s="171"/>
      <c r="Q195" s="171"/>
      <c r="R195" s="171"/>
    </row>
    <row r="196" spans="1:18">
      <c r="A196" s="10"/>
      <c r="B196" s="18"/>
      <c r="C196" s="30">
        <v>44837</v>
      </c>
      <c r="D196" s="172">
        <v>0.03</v>
      </c>
      <c r="E196" s="172">
        <v>-0.09</v>
      </c>
      <c r="F196" s="172">
        <v>-0.01</v>
      </c>
      <c r="P196" s="171"/>
      <c r="Q196" s="171"/>
      <c r="R196" s="171"/>
    </row>
    <row r="197" spans="1:18">
      <c r="A197" s="10"/>
      <c r="B197" s="18"/>
      <c r="C197" s="30">
        <v>44838</v>
      </c>
      <c r="D197" s="172">
        <v>0.03</v>
      </c>
      <c r="E197" s="172">
        <v>0.03</v>
      </c>
      <c r="F197" s="172">
        <v>0.01</v>
      </c>
      <c r="P197" s="171"/>
      <c r="Q197" s="171"/>
      <c r="R197" s="171"/>
    </row>
    <row r="198" spans="1:18">
      <c r="A198" s="10"/>
      <c r="B198" s="18"/>
      <c r="C198" s="30">
        <v>44839</v>
      </c>
      <c r="D198" s="172">
        <v>0</v>
      </c>
      <c r="E198" s="172">
        <v>-0.03</v>
      </c>
      <c r="F198" s="172">
        <v>0.04</v>
      </c>
      <c r="P198" s="171"/>
      <c r="Q198" s="171"/>
      <c r="R198" s="171"/>
    </row>
    <row r="199" spans="1:18">
      <c r="A199" s="10"/>
      <c r="B199" s="18"/>
      <c r="C199" s="30">
        <v>44840</v>
      </c>
      <c r="D199" s="172">
        <v>-0.01</v>
      </c>
      <c r="E199" s="172">
        <v>-0.01</v>
      </c>
      <c r="F199" s="172">
        <v>-0.01</v>
      </c>
      <c r="P199" s="171"/>
      <c r="Q199" s="171"/>
      <c r="R199" s="171"/>
    </row>
    <row r="200" spans="1:18">
      <c r="A200" s="10"/>
      <c r="B200" s="18"/>
      <c r="C200" s="30">
        <v>44841</v>
      </c>
      <c r="D200" s="172">
        <v>-0.04</v>
      </c>
      <c r="E200" s="172">
        <v>-0.06</v>
      </c>
      <c r="F200" s="172">
        <v>-0.01</v>
      </c>
      <c r="P200" s="171"/>
      <c r="Q200" s="171"/>
      <c r="R200" s="171"/>
    </row>
    <row r="201" spans="1:18">
      <c r="A201" s="10"/>
      <c r="B201" s="18"/>
      <c r="C201" s="30">
        <v>44844</v>
      </c>
      <c r="D201" s="172">
        <v>0</v>
      </c>
      <c r="E201" s="172">
        <v>0</v>
      </c>
      <c r="F201" s="172">
        <v>-0.02</v>
      </c>
      <c r="P201" s="171"/>
      <c r="Q201" s="171"/>
      <c r="R201" s="171"/>
    </row>
    <row r="202" spans="1:18">
      <c r="A202" s="10"/>
      <c r="B202" s="18"/>
      <c r="C202" s="30">
        <v>44845</v>
      </c>
      <c r="D202" s="172">
        <v>-0.01</v>
      </c>
      <c r="E202" s="172">
        <v>-0.03</v>
      </c>
      <c r="F202" s="172">
        <v>-0.02</v>
      </c>
      <c r="P202" s="171"/>
      <c r="Q202" s="171"/>
      <c r="R202" s="171"/>
    </row>
    <row r="203" spans="1:18">
      <c r="A203" s="10"/>
      <c r="B203" s="18"/>
      <c r="C203" s="30">
        <v>44846</v>
      </c>
      <c r="D203" s="172">
        <v>0</v>
      </c>
      <c r="E203" s="172">
        <v>0</v>
      </c>
      <c r="F203" s="172">
        <v>0</v>
      </c>
      <c r="P203" s="171"/>
      <c r="Q203" s="171"/>
      <c r="R203" s="171"/>
    </row>
    <row r="204" spans="1:18">
      <c r="A204" s="10"/>
      <c r="B204" s="18"/>
      <c r="C204" s="30">
        <v>44847</v>
      </c>
      <c r="D204" s="172">
        <v>0.03</v>
      </c>
      <c r="E204" s="172">
        <v>0.02</v>
      </c>
      <c r="F204" s="172">
        <v>0.01</v>
      </c>
      <c r="P204" s="171"/>
      <c r="Q204" s="171"/>
      <c r="R204" s="171"/>
    </row>
    <row r="205" spans="1:18">
      <c r="A205" s="10"/>
      <c r="B205" s="18"/>
      <c r="C205" s="30">
        <v>44848</v>
      </c>
      <c r="D205" s="172">
        <v>-0.03</v>
      </c>
      <c r="E205" s="172">
        <v>-0.08</v>
      </c>
      <c r="F205" s="172">
        <v>0.01</v>
      </c>
      <c r="P205" s="171"/>
      <c r="Q205" s="171"/>
      <c r="R205" s="171"/>
    </row>
    <row r="206" spans="1:18">
      <c r="A206" s="10"/>
      <c r="B206" s="18"/>
      <c r="C206" s="30">
        <v>44851</v>
      </c>
      <c r="D206" s="172">
        <v>0.03</v>
      </c>
      <c r="E206" s="172">
        <v>7.0000000000000007E-2</v>
      </c>
      <c r="F206" s="172">
        <v>-0.01</v>
      </c>
      <c r="P206" s="171"/>
      <c r="Q206" s="171"/>
      <c r="R206" s="171"/>
    </row>
    <row r="207" spans="1:18">
      <c r="A207" s="10"/>
      <c r="B207" s="18"/>
      <c r="C207" s="30">
        <v>44852</v>
      </c>
      <c r="D207" s="172">
        <v>0.01</v>
      </c>
      <c r="E207" s="172">
        <v>0</v>
      </c>
      <c r="F207" s="172">
        <v>0.02</v>
      </c>
      <c r="P207" s="171"/>
      <c r="Q207" s="171"/>
      <c r="R207" s="171"/>
    </row>
    <row r="208" spans="1:18">
      <c r="A208" s="10"/>
      <c r="B208" s="18"/>
      <c r="C208" s="30">
        <v>44853</v>
      </c>
      <c r="D208" s="172">
        <v>0</v>
      </c>
      <c r="E208" s="172">
        <v>0.01</v>
      </c>
      <c r="F208" s="172">
        <v>-0.01</v>
      </c>
      <c r="P208" s="171"/>
      <c r="Q208" s="171"/>
      <c r="R208" s="171"/>
    </row>
    <row r="209" spans="1:18">
      <c r="A209" s="10"/>
      <c r="B209" s="18"/>
      <c r="C209" s="30">
        <v>44854</v>
      </c>
      <c r="D209" s="172">
        <v>0</v>
      </c>
      <c r="E209" s="172">
        <v>-7.0000000000000007E-2</v>
      </c>
      <c r="F209" s="172">
        <v>-0.01</v>
      </c>
      <c r="P209" s="171"/>
      <c r="Q209" s="171"/>
      <c r="R209" s="171"/>
    </row>
    <row r="210" spans="1:18">
      <c r="A210" s="10"/>
      <c r="B210" s="18"/>
      <c r="C210" s="30">
        <v>44855</v>
      </c>
      <c r="D210" s="172">
        <v>0.03</v>
      </c>
      <c r="E210" s="172">
        <v>0.03</v>
      </c>
      <c r="F210" s="172">
        <v>0</v>
      </c>
      <c r="P210" s="171"/>
      <c r="Q210" s="171"/>
      <c r="R210" s="171"/>
    </row>
    <row r="211" spans="1:18">
      <c r="A211" s="10"/>
      <c r="B211" s="18"/>
      <c r="C211" s="30">
        <v>44858</v>
      </c>
      <c r="D211" s="172">
        <v>0.01</v>
      </c>
      <c r="E211" s="172">
        <v>-0.01</v>
      </c>
      <c r="F211" s="172">
        <v>0.01</v>
      </c>
      <c r="P211" s="171"/>
      <c r="Q211" s="171"/>
      <c r="R211" s="171"/>
    </row>
    <row r="212" spans="1:18">
      <c r="A212" s="10"/>
      <c r="B212" s="18"/>
      <c r="C212" s="30">
        <v>44859</v>
      </c>
      <c r="D212" s="172">
        <v>0.02</v>
      </c>
      <c r="E212" s="172">
        <v>0.05</v>
      </c>
      <c r="F212" s="172">
        <v>0.01</v>
      </c>
      <c r="P212" s="171"/>
      <c r="Q212" s="171"/>
      <c r="R212" s="171"/>
    </row>
    <row r="213" spans="1:18">
      <c r="A213" s="10"/>
      <c r="B213" s="18"/>
      <c r="C213" s="30">
        <v>44860</v>
      </c>
      <c r="D213" s="172">
        <v>-0.02</v>
      </c>
      <c r="E213" s="172">
        <v>0.01</v>
      </c>
      <c r="F213" s="172">
        <v>0.04</v>
      </c>
      <c r="P213" s="171"/>
      <c r="Q213" s="171"/>
      <c r="R213" s="171"/>
    </row>
    <row r="214" spans="1:18">
      <c r="A214" s="10"/>
      <c r="B214" s="18"/>
      <c r="C214" s="30">
        <v>44861</v>
      </c>
      <c r="D214" s="172">
        <v>-0.03</v>
      </c>
      <c r="E214" s="172">
        <v>0</v>
      </c>
      <c r="F214" s="172">
        <v>0.03</v>
      </c>
      <c r="P214" s="171"/>
      <c r="Q214" s="171"/>
      <c r="R214" s="171"/>
    </row>
    <row r="215" spans="1:18">
      <c r="A215" s="10"/>
      <c r="B215" s="18"/>
      <c r="C215" s="30">
        <v>44862</v>
      </c>
      <c r="D215" s="172">
        <v>0.08</v>
      </c>
      <c r="E215" s="172">
        <v>0.02</v>
      </c>
      <c r="F215" s="172">
        <v>-0.02</v>
      </c>
      <c r="P215" s="171"/>
      <c r="Q215" s="171"/>
      <c r="R215" s="171"/>
    </row>
    <row r="216" spans="1:18">
      <c r="A216" s="10"/>
      <c r="B216" s="18"/>
      <c r="C216" s="30">
        <v>44865</v>
      </c>
      <c r="D216" s="172">
        <v>-0.02</v>
      </c>
      <c r="E216" s="172">
        <v>0</v>
      </c>
      <c r="F216" s="172">
        <v>0.02</v>
      </c>
      <c r="P216" s="171"/>
      <c r="Q216" s="171"/>
      <c r="R216" s="171"/>
    </row>
    <row r="217" spans="1:18">
      <c r="A217" s="10"/>
      <c r="B217" s="18"/>
      <c r="C217" s="30">
        <v>44866</v>
      </c>
      <c r="D217" s="172">
        <v>-0.02</v>
      </c>
      <c r="E217" s="172">
        <v>0</v>
      </c>
      <c r="F217" s="172">
        <v>0</v>
      </c>
      <c r="P217" s="171"/>
      <c r="Q217" s="171"/>
      <c r="R217" s="171"/>
    </row>
    <row r="218" spans="1:18">
      <c r="A218" s="10"/>
      <c r="B218" s="18"/>
      <c r="C218" s="30">
        <v>44867</v>
      </c>
      <c r="D218" s="172">
        <v>-0.04</v>
      </c>
      <c r="E218" s="172">
        <v>-0.06</v>
      </c>
      <c r="F218" s="172">
        <v>0</v>
      </c>
      <c r="P218" s="171"/>
      <c r="Q218" s="171"/>
      <c r="R218" s="171"/>
    </row>
    <row r="219" spans="1:18">
      <c r="A219" s="10"/>
      <c r="B219" s="18"/>
      <c r="C219" s="30">
        <v>44868</v>
      </c>
      <c r="D219" s="172">
        <v>-0.04</v>
      </c>
      <c r="E219" s="172">
        <v>0</v>
      </c>
      <c r="F219" s="172">
        <v>-0.02</v>
      </c>
      <c r="P219" s="171"/>
      <c r="Q219" s="171"/>
      <c r="R219" s="171"/>
    </row>
    <row r="220" spans="1:18">
      <c r="A220" s="10"/>
      <c r="B220" s="18"/>
      <c r="C220" s="30">
        <v>44869</v>
      </c>
      <c r="D220" s="172">
        <v>0</v>
      </c>
      <c r="E220" s="172">
        <v>-0.04</v>
      </c>
      <c r="F220" s="172">
        <v>0</v>
      </c>
      <c r="P220" s="171"/>
      <c r="Q220" s="171"/>
      <c r="R220" s="171"/>
    </row>
    <row r="221" spans="1:18">
      <c r="A221" s="10"/>
      <c r="B221" s="18"/>
      <c r="C221" s="30">
        <v>44872</v>
      </c>
      <c r="D221" s="172">
        <v>0</v>
      </c>
      <c r="E221" s="172">
        <v>-0.05</v>
      </c>
      <c r="F221" s="172">
        <v>0.05</v>
      </c>
      <c r="P221" s="171"/>
      <c r="Q221" s="171"/>
      <c r="R221" s="171"/>
    </row>
    <row r="222" spans="1:18">
      <c r="A222" s="10"/>
      <c r="B222" s="18"/>
      <c r="C222" s="30">
        <v>44873</v>
      </c>
      <c r="D222" s="172">
        <v>0</v>
      </c>
      <c r="E222" s="172">
        <v>-0.03</v>
      </c>
      <c r="F222" s="172">
        <v>-0.03</v>
      </c>
      <c r="P222" s="171"/>
      <c r="Q222" s="171"/>
      <c r="R222" s="171"/>
    </row>
    <row r="223" spans="1:18">
      <c r="A223" s="10"/>
      <c r="B223" s="18"/>
      <c r="C223" s="30">
        <v>44874</v>
      </c>
      <c r="D223" s="172">
        <v>-0.03</v>
      </c>
      <c r="E223" s="172">
        <v>-7.0000000000000007E-2</v>
      </c>
      <c r="F223" s="172">
        <v>-0.1</v>
      </c>
      <c r="P223" s="171"/>
      <c r="Q223" s="171"/>
      <c r="R223" s="171"/>
    </row>
    <row r="224" spans="1:18">
      <c r="A224" s="10"/>
      <c r="B224" s="18"/>
      <c r="C224" s="30">
        <v>44875</v>
      </c>
      <c r="D224" s="172">
        <v>0.09</v>
      </c>
      <c r="E224" s="172">
        <v>7.0000000000000007E-2</v>
      </c>
      <c r="F224" s="172">
        <v>-0.14000000000000001</v>
      </c>
      <c r="P224" s="171"/>
      <c r="Q224" s="171"/>
      <c r="R224" s="171"/>
    </row>
    <row r="225" spans="1:18">
      <c r="A225" s="10"/>
      <c r="B225" s="18"/>
      <c r="C225" s="30">
        <v>44876</v>
      </c>
      <c r="D225" s="172">
        <v>0.02</v>
      </c>
      <c r="E225" s="172">
        <v>0.03</v>
      </c>
      <c r="F225" s="172">
        <v>0.11</v>
      </c>
      <c r="P225" s="171"/>
      <c r="Q225" s="171"/>
      <c r="R225" s="171"/>
    </row>
    <row r="226" spans="1:18">
      <c r="A226" s="10"/>
      <c r="B226" s="18"/>
      <c r="C226" s="30">
        <v>44879</v>
      </c>
      <c r="D226" s="172">
        <v>-0.01</v>
      </c>
      <c r="E226" s="172">
        <v>-0.03</v>
      </c>
      <c r="F226" s="172">
        <v>-0.03</v>
      </c>
      <c r="P226" s="171"/>
      <c r="Q226" s="171"/>
      <c r="R226" s="171"/>
    </row>
    <row r="227" spans="1:18">
      <c r="A227" s="10"/>
      <c r="B227" s="18"/>
      <c r="C227" s="30">
        <v>44880</v>
      </c>
      <c r="D227" s="172">
        <v>0.01</v>
      </c>
      <c r="E227" s="172">
        <v>0.02</v>
      </c>
      <c r="F227" s="172">
        <v>-0.02</v>
      </c>
      <c r="P227" s="171"/>
      <c r="Q227" s="171"/>
      <c r="R227" s="171"/>
    </row>
    <row r="228" spans="1:18">
      <c r="A228" s="10"/>
      <c r="B228" s="18"/>
      <c r="C228" s="30">
        <v>44881</v>
      </c>
      <c r="D228" s="172">
        <v>-0.01</v>
      </c>
      <c r="E228" s="172">
        <v>-0.04</v>
      </c>
      <c r="F228" s="172">
        <v>0.02</v>
      </c>
      <c r="P228" s="171"/>
      <c r="Q228" s="171"/>
      <c r="R228" s="171"/>
    </row>
    <row r="229" spans="1:18">
      <c r="A229" s="10"/>
      <c r="B229" s="18"/>
      <c r="C229" s="30">
        <v>44882</v>
      </c>
      <c r="D229" s="172">
        <v>0.01</v>
      </c>
      <c r="E229" s="172">
        <v>-0.02</v>
      </c>
      <c r="F229" s="172">
        <v>-0.01</v>
      </c>
      <c r="P229" s="171"/>
      <c r="Q229" s="171"/>
      <c r="R229" s="171"/>
    </row>
    <row r="230" spans="1:18">
      <c r="A230" s="10"/>
      <c r="B230" s="18"/>
      <c r="C230" s="30">
        <v>44883</v>
      </c>
      <c r="D230" s="172">
        <v>0</v>
      </c>
      <c r="E230" s="172">
        <v>-0.02</v>
      </c>
      <c r="F230" s="172">
        <v>0</v>
      </c>
      <c r="P230" s="171"/>
      <c r="Q230" s="171"/>
      <c r="R230" s="171"/>
    </row>
    <row r="231" spans="1:18">
      <c r="A231" s="10"/>
      <c r="B231" s="18"/>
      <c r="C231" s="30">
        <v>44886</v>
      </c>
      <c r="D231" s="172">
        <v>-0.02</v>
      </c>
      <c r="E231" s="172">
        <v>-7.0000000000000007E-2</v>
      </c>
      <c r="F231" s="172">
        <v>0</v>
      </c>
      <c r="P231" s="171"/>
      <c r="Q231" s="171"/>
      <c r="R231" s="171"/>
    </row>
    <row r="232" spans="1:18">
      <c r="A232" s="10"/>
      <c r="B232" s="18"/>
      <c r="C232" s="30">
        <v>44887</v>
      </c>
      <c r="D232" s="172">
        <v>0.01</v>
      </c>
      <c r="E232" s="172">
        <v>0.01</v>
      </c>
      <c r="F232" s="172">
        <v>-0.05</v>
      </c>
      <c r="P232" s="171"/>
      <c r="Q232" s="171"/>
      <c r="R232" s="171"/>
    </row>
    <row r="233" spans="1:18">
      <c r="A233" s="10"/>
      <c r="B233" s="18"/>
      <c r="C233" s="30">
        <v>44888</v>
      </c>
      <c r="D233" s="172">
        <v>0.01</v>
      </c>
      <c r="E233" s="172">
        <v>0.08</v>
      </c>
      <c r="F233" s="172">
        <v>0.03</v>
      </c>
      <c r="P233" s="171"/>
      <c r="Q233" s="171"/>
      <c r="R233" s="171"/>
    </row>
    <row r="234" spans="1:18">
      <c r="A234" s="10"/>
      <c r="B234" s="18"/>
      <c r="C234" s="30">
        <v>44890</v>
      </c>
      <c r="D234" s="172">
        <v>-0.02</v>
      </c>
      <c r="E234" s="172">
        <v>0</v>
      </c>
      <c r="F234" s="172">
        <v>0.03</v>
      </c>
      <c r="P234" s="171"/>
      <c r="Q234" s="171"/>
      <c r="R234" s="171"/>
    </row>
    <row r="235" spans="1:18">
      <c r="A235" s="10"/>
      <c r="B235" s="18"/>
      <c r="C235" s="30">
        <v>44893</v>
      </c>
      <c r="D235" s="172">
        <v>-0.03</v>
      </c>
      <c r="E235" s="172">
        <v>0</v>
      </c>
      <c r="F235" s="172">
        <v>0</v>
      </c>
      <c r="P235" s="171"/>
      <c r="Q235" s="171"/>
      <c r="R235" s="171"/>
    </row>
    <row r="236" spans="1:18">
      <c r="A236" s="10"/>
      <c r="B236" s="18"/>
      <c r="C236" s="30">
        <v>44894</v>
      </c>
      <c r="D236" s="172">
        <v>-0.02</v>
      </c>
      <c r="E236" s="172">
        <v>-0.01</v>
      </c>
      <c r="F236" s="172">
        <v>0</v>
      </c>
      <c r="P236" s="171"/>
      <c r="Q236" s="171"/>
      <c r="R236" s="171"/>
    </row>
    <row r="237" spans="1:18">
      <c r="A237" s="10"/>
      <c r="B237" s="18"/>
      <c r="C237" s="30">
        <v>44895</v>
      </c>
      <c r="D237" s="172">
        <v>0.05</v>
      </c>
      <c r="E237" s="172">
        <v>0.08</v>
      </c>
      <c r="F237" s="172">
        <v>-0.02</v>
      </c>
      <c r="P237" s="171"/>
      <c r="Q237" s="171"/>
      <c r="R237" s="171"/>
    </row>
    <row r="238" spans="1:18">
      <c r="A238" s="10"/>
      <c r="B238" s="18"/>
      <c r="C238" s="30">
        <v>44896</v>
      </c>
      <c r="D238" s="172">
        <v>0</v>
      </c>
      <c r="E238" s="172">
        <v>0</v>
      </c>
      <c r="F238" s="172">
        <v>0.01</v>
      </c>
      <c r="P238" s="171"/>
      <c r="Q238" s="171"/>
      <c r="R238" s="171"/>
    </row>
    <row r="239" spans="1:18">
      <c r="A239" s="10"/>
      <c r="B239" s="18"/>
      <c r="C239" s="30">
        <v>44897</v>
      </c>
      <c r="D239" s="172">
        <v>0</v>
      </c>
      <c r="E239" s="172">
        <v>0</v>
      </c>
      <c r="F239" s="172">
        <v>0.04</v>
      </c>
      <c r="P239" s="171"/>
      <c r="Q239" s="171"/>
      <c r="R239" s="171"/>
    </row>
    <row r="240" spans="1:18">
      <c r="A240" s="10"/>
      <c r="B240" s="18"/>
      <c r="C240" s="30">
        <v>44900</v>
      </c>
      <c r="D240" s="172">
        <v>-0.01</v>
      </c>
      <c r="E240" s="172">
        <v>-0.06</v>
      </c>
      <c r="F240" s="172">
        <v>-0.01</v>
      </c>
      <c r="P240" s="171"/>
      <c r="Q240" s="171"/>
      <c r="R240" s="171"/>
    </row>
    <row r="241" spans="1:18">
      <c r="A241" s="10"/>
      <c r="B241" s="18"/>
      <c r="C241" s="30">
        <v>44901</v>
      </c>
      <c r="D241" s="172">
        <v>-0.03</v>
      </c>
      <c r="E241" s="172">
        <v>-0.01</v>
      </c>
      <c r="F241" s="172">
        <v>0.01</v>
      </c>
      <c r="P241" s="171"/>
      <c r="Q241" s="171"/>
      <c r="R241" s="171"/>
    </row>
    <row r="242" spans="1:18">
      <c r="A242" s="10"/>
      <c r="B242" s="18"/>
      <c r="C242" s="30">
        <v>44902</v>
      </c>
      <c r="D242" s="172">
        <v>-0.01</v>
      </c>
      <c r="E242" s="172">
        <v>-0.03</v>
      </c>
      <c r="F242" s="172">
        <v>-0.01</v>
      </c>
      <c r="P242" s="171"/>
      <c r="Q242" s="171"/>
      <c r="R242" s="171"/>
    </row>
    <row r="243" spans="1:18">
      <c r="A243" s="10"/>
      <c r="B243" s="18"/>
      <c r="C243" s="30">
        <v>44903</v>
      </c>
      <c r="D243" s="172">
        <v>0.01</v>
      </c>
      <c r="E243" s="172">
        <v>0</v>
      </c>
      <c r="F243" s="172">
        <v>0.01</v>
      </c>
      <c r="P243" s="171"/>
      <c r="Q243" s="171"/>
      <c r="R243" s="171"/>
    </row>
    <row r="244" spans="1:18">
      <c r="A244" s="10"/>
      <c r="B244" s="18"/>
      <c r="C244" s="30">
        <v>44904</v>
      </c>
      <c r="D244" s="172">
        <v>0</v>
      </c>
      <c r="E244" s="172">
        <v>0.03</v>
      </c>
      <c r="F244" s="172">
        <v>-0.01</v>
      </c>
      <c r="P244" s="171"/>
      <c r="Q244" s="171"/>
      <c r="R244" s="171"/>
    </row>
    <row r="245" spans="1:18">
      <c r="A245" s="10"/>
      <c r="B245" s="18"/>
      <c r="C245" s="30">
        <v>44907</v>
      </c>
      <c r="D245" s="172">
        <v>0.02</v>
      </c>
      <c r="E245" s="172">
        <v>-0.06</v>
      </c>
      <c r="F245" s="172">
        <v>0.02</v>
      </c>
      <c r="P245" s="171"/>
      <c r="Q245" s="171"/>
      <c r="R245" s="171"/>
    </row>
    <row r="246" spans="1:18">
      <c r="A246" s="10"/>
      <c r="B246" s="18"/>
      <c r="C246" s="30">
        <v>44908</v>
      </c>
      <c r="D246" s="172">
        <v>0.01</v>
      </c>
      <c r="E246" s="172">
        <v>-0.04</v>
      </c>
      <c r="F246" s="172">
        <v>-0.01</v>
      </c>
      <c r="P246" s="171"/>
      <c r="Q246" s="171"/>
      <c r="R246" s="171"/>
    </row>
    <row r="247" spans="1:18">
      <c r="A247" s="10"/>
      <c r="B247" s="18"/>
      <c r="C247" s="30">
        <v>44909</v>
      </c>
      <c r="D247" s="172">
        <v>-0.02</v>
      </c>
      <c r="E247" s="172">
        <v>-0.03</v>
      </c>
      <c r="F247" s="172">
        <v>0</v>
      </c>
      <c r="P247" s="171"/>
      <c r="Q247" s="171"/>
      <c r="R247" s="171"/>
    </row>
    <row r="248" spans="1:18">
      <c r="A248" s="10"/>
      <c r="B248" s="18"/>
      <c r="C248" s="30">
        <v>44910</v>
      </c>
      <c r="D248" s="172">
        <v>-0.05</v>
      </c>
      <c r="E248" s="172">
        <v>0.01</v>
      </c>
      <c r="F248" s="172">
        <v>0.03</v>
      </c>
      <c r="P248" s="171"/>
      <c r="Q248" s="171"/>
      <c r="R248" s="171"/>
    </row>
    <row r="249" spans="1:18">
      <c r="A249" s="10"/>
      <c r="B249" s="18"/>
      <c r="C249" s="30">
        <v>44911</v>
      </c>
      <c r="D249" s="172">
        <v>-0.01</v>
      </c>
      <c r="E249" s="172">
        <v>-0.05</v>
      </c>
      <c r="F249" s="172">
        <v>0</v>
      </c>
      <c r="P249" s="171"/>
      <c r="Q249" s="171"/>
      <c r="R249" s="171"/>
    </row>
    <row r="250" spans="1:18">
      <c r="A250" s="10"/>
      <c r="B250" s="18"/>
      <c r="C250" s="30">
        <v>44914</v>
      </c>
      <c r="D250" s="172">
        <v>-0.02</v>
      </c>
      <c r="E250" s="172">
        <v>0</v>
      </c>
      <c r="F250" s="172">
        <v>-0.03</v>
      </c>
      <c r="P250" s="171"/>
      <c r="Q250" s="171"/>
      <c r="R250" s="171"/>
    </row>
    <row r="251" spans="1:18">
      <c r="A251" s="10"/>
      <c r="B251" s="18"/>
      <c r="C251" s="30">
        <v>44915</v>
      </c>
      <c r="D251" s="172">
        <v>0</v>
      </c>
      <c r="E251" s="172">
        <v>-0.08</v>
      </c>
      <c r="F251" s="172">
        <v>-0.04</v>
      </c>
      <c r="P251" s="171"/>
      <c r="Q251" s="171"/>
      <c r="R251" s="171"/>
    </row>
    <row r="252" spans="1:18">
      <c r="A252" s="10"/>
      <c r="B252" s="18"/>
      <c r="C252" s="30">
        <v>44916</v>
      </c>
      <c r="D252" s="172">
        <v>0.02</v>
      </c>
      <c r="E252" s="172">
        <v>0</v>
      </c>
      <c r="F252" s="172">
        <v>-0.01</v>
      </c>
      <c r="P252" s="171"/>
      <c r="Q252" s="171"/>
      <c r="R252" s="171"/>
    </row>
    <row r="253" spans="1:18">
      <c r="A253" s="10"/>
      <c r="B253" s="18"/>
      <c r="C253" s="30">
        <v>44917</v>
      </c>
      <c r="D253" s="172">
        <v>-0.02</v>
      </c>
      <c r="E253" s="172">
        <v>-0.09</v>
      </c>
      <c r="F253" s="172">
        <v>0.03</v>
      </c>
      <c r="P253" s="171"/>
      <c r="Q253" s="171"/>
      <c r="R253" s="171"/>
    </row>
    <row r="254" spans="1:18">
      <c r="A254" s="10"/>
      <c r="B254" s="18"/>
      <c r="C254" s="30">
        <v>44918</v>
      </c>
      <c r="D254" s="172">
        <v>0</v>
      </c>
      <c r="E254" s="172">
        <v>-0.02</v>
      </c>
      <c r="F254" s="172">
        <v>-0.01</v>
      </c>
      <c r="P254" s="171"/>
      <c r="Q254" s="171"/>
      <c r="R254" s="171"/>
    </row>
    <row r="255" spans="1:18">
      <c r="A255" s="10"/>
      <c r="B255" s="18"/>
      <c r="C255" s="30">
        <v>44922</v>
      </c>
      <c r="D255" s="172">
        <v>-0.01</v>
      </c>
      <c r="E255" s="172">
        <v>-0.11</v>
      </c>
      <c r="F255" s="172">
        <v>0</v>
      </c>
      <c r="P255" s="171"/>
      <c r="Q255" s="171"/>
      <c r="R255" s="171"/>
    </row>
    <row r="256" spans="1:18">
      <c r="A256" s="10"/>
      <c r="B256" s="18"/>
      <c r="C256" s="30">
        <v>44923</v>
      </c>
      <c r="D256" s="172">
        <v>-0.03</v>
      </c>
      <c r="E256" s="172">
        <v>0.03</v>
      </c>
      <c r="F256" s="172">
        <v>0</v>
      </c>
      <c r="P256" s="171"/>
      <c r="Q256" s="171"/>
      <c r="R256" s="171"/>
    </row>
    <row r="257" spans="1:18">
      <c r="A257" s="10"/>
      <c r="B257" s="18"/>
      <c r="C257" s="30">
        <v>44924</v>
      </c>
      <c r="D257" s="172">
        <v>0.03</v>
      </c>
      <c r="E257" s="172">
        <v>0.08</v>
      </c>
      <c r="F257" s="172">
        <v>0</v>
      </c>
      <c r="P257" s="171"/>
      <c r="Q257" s="171"/>
      <c r="R257" s="171"/>
    </row>
    <row r="258" spans="1:18">
      <c r="A258" s="10"/>
      <c r="B258" s="18"/>
      <c r="C258" s="30">
        <v>44925</v>
      </c>
      <c r="D258" s="172">
        <v>0</v>
      </c>
      <c r="E258" s="172">
        <v>0.01</v>
      </c>
      <c r="F258" s="172">
        <v>-0.01</v>
      </c>
      <c r="P258" s="171"/>
      <c r="Q258" s="171"/>
      <c r="R258" s="171"/>
    </row>
    <row r="259" spans="1:18">
      <c r="A259" s="10"/>
      <c r="B259" s="18"/>
      <c r="C259" s="30">
        <v>44929</v>
      </c>
      <c r="D259" s="172">
        <v>-0.04</v>
      </c>
      <c r="E259" s="172">
        <v>-0.12</v>
      </c>
      <c r="F259" s="172">
        <v>0.01</v>
      </c>
      <c r="P259" s="171"/>
      <c r="Q259" s="171"/>
      <c r="R259" s="171"/>
    </row>
    <row r="260" spans="1:18">
      <c r="A260" s="10"/>
      <c r="B260" s="18"/>
      <c r="C260" s="30">
        <v>44930</v>
      </c>
      <c r="D260" s="172">
        <v>0.01</v>
      </c>
      <c r="E260" s="172">
        <v>0.05</v>
      </c>
      <c r="F260" s="172">
        <v>0</v>
      </c>
      <c r="P260" s="171"/>
      <c r="Q260" s="171"/>
      <c r="R260" s="171"/>
    </row>
    <row r="261" spans="1:18">
      <c r="A261" s="10"/>
      <c r="B261" s="18"/>
      <c r="C261" s="30">
        <v>44931</v>
      </c>
      <c r="D261" s="172">
        <v>-0.01</v>
      </c>
      <c r="E261" s="172">
        <v>-0.03</v>
      </c>
      <c r="F261" s="172">
        <v>0</v>
      </c>
      <c r="P261" s="171"/>
      <c r="Q261" s="171"/>
      <c r="R261" s="171"/>
    </row>
    <row r="262" spans="1:18">
      <c r="A262" s="10"/>
      <c r="B262" s="18"/>
      <c r="C262" s="30">
        <v>44932</v>
      </c>
      <c r="D262" s="172">
        <v>0.04</v>
      </c>
      <c r="E262" s="172">
        <v>0.02</v>
      </c>
      <c r="F262" s="172">
        <v>0.01</v>
      </c>
      <c r="P262" s="171"/>
      <c r="Q262" s="171"/>
      <c r="R262" s="171"/>
    </row>
    <row r="263" spans="1:18">
      <c r="A263" s="10"/>
      <c r="B263" s="18"/>
      <c r="C263" s="30">
        <v>44935</v>
      </c>
      <c r="D263" s="172">
        <v>0</v>
      </c>
      <c r="E263" s="172">
        <v>0.06</v>
      </c>
      <c r="F263" s="172">
        <v>0</v>
      </c>
      <c r="P263" s="171"/>
      <c r="Q263" s="171"/>
      <c r="R263" s="171"/>
    </row>
    <row r="264" spans="1:18">
      <c r="A264" s="10"/>
      <c r="B264" s="18"/>
      <c r="C264" s="30">
        <v>44936</v>
      </c>
      <c r="D264" s="172">
        <v>0</v>
      </c>
      <c r="E264" s="172">
        <v>-0.01</v>
      </c>
      <c r="F264" s="172">
        <v>0.01</v>
      </c>
      <c r="P264" s="171"/>
      <c r="Q264" s="171"/>
      <c r="R264" s="171"/>
    </row>
    <row r="265" spans="1:18">
      <c r="A265" s="10"/>
      <c r="B265" s="18"/>
      <c r="C265" s="30">
        <v>44937</v>
      </c>
      <c r="D265" s="172">
        <v>0.02</v>
      </c>
      <c r="E265" s="172">
        <v>0.04</v>
      </c>
      <c r="F265" s="172">
        <v>0.01</v>
      </c>
      <c r="P265" s="171"/>
      <c r="Q265" s="171"/>
      <c r="R265" s="171"/>
    </row>
    <row r="266" spans="1:18">
      <c r="A266" s="10"/>
      <c r="B266" s="18"/>
      <c r="C266" s="30">
        <v>44938</v>
      </c>
      <c r="D266" s="172">
        <v>0</v>
      </c>
      <c r="E266" s="172">
        <v>0</v>
      </c>
      <c r="F266" s="172">
        <v>0.01</v>
      </c>
      <c r="P266" s="171"/>
      <c r="Q266" s="171"/>
      <c r="R266" s="171"/>
    </row>
    <row r="267" spans="1:18">
      <c r="A267" s="10"/>
      <c r="B267" s="18"/>
      <c r="C267" s="30">
        <v>44939</v>
      </c>
      <c r="D267" s="172">
        <v>0.01</v>
      </c>
      <c r="E267" s="172">
        <v>-0.01</v>
      </c>
      <c r="F267" s="172">
        <v>0.03</v>
      </c>
      <c r="P267" s="171"/>
      <c r="Q267" s="171"/>
      <c r="R267" s="171"/>
    </row>
    <row r="268" spans="1:18">
      <c r="A268" s="10"/>
      <c r="B268" s="18"/>
      <c r="C268" s="30">
        <v>44943</v>
      </c>
      <c r="D268" s="172">
        <v>0.01</v>
      </c>
      <c r="E268" s="172">
        <v>7.0000000000000007E-2</v>
      </c>
      <c r="F268" s="172">
        <v>0.05</v>
      </c>
      <c r="P268" s="171"/>
      <c r="Q268" s="171"/>
      <c r="R268" s="171"/>
    </row>
    <row r="269" spans="1:18">
      <c r="A269" s="10"/>
      <c r="B269" s="18"/>
      <c r="C269" s="30">
        <v>44944</v>
      </c>
      <c r="D269" s="172">
        <v>-0.01</v>
      </c>
      <c r="E269" s="172">
        <v>-0.02</v>
      </c>
      <c r="F269" s="172">
        <v>0.06</v>
      </c>
      <c r="P269" s="171"/>
      <c r="Q269" s="171"/>
      <c r="R269" s="171"/>
    </row>
    <row r="270" spans="1:18">
      <c r="A270" s="10"/>
      <c r="B270" s="18"/>
      <c r="C270" s="30">
        <v>44945</v>
      </c>
      <c r="D270" s="172">
        <v>0</v>
      </c>
      <c r="E270" s="172">
        <v>-0.01</v>
      </c>
      <c r="F270" s="172">
        <v>0.06</v>
      </c>
      <c r="P270" s="171"/>
      <c r="Q270" s="171"/>
      <c r="R270" s="171"/>
    </row>
    <row r="271" spans="1:18">
      <c r="A271" s="10"/>
      <c r="B271" s="18"/>
      <c r="C271" s="30">
        <v>44946</v>
      </c>
      <c r="D271" s="172">
        <v>0.02</v>
      </c>
      <c r="E271" s="172">
        <v>0.05</v>
      </c>
      <c r="F271" s="172">
        <v>0</v>
      </c>
      <c r="P271" s="171"/>
      <c r="Q271" s="171"/>
      <c r="R271" s="171"/>
    </row>
    <row r="272" spans="1:18">
      <c r="A272" s="10"/>
      <c r="B272" s="18"/>
      <c r="C272" s="30">
        <v>44949</v>
      </c>
      <c r="D272" s="172">
        <v>0.02</v>
      </c>
      <c r="E272" s="172">
        <v>0.08</v>
      </c>
      <c r="F272" s="172">
        <v>-0.02</v>
      </c>
      <c r="P272" s="171"/>
      <c r="Q272" s="171"/>
      <c r="R272" s="171"/>
    </row>
    <row r="273" spans="1:18">
      <c r="A273" s="10"/>
      <c r="B273" s="18"/>
      <c r="C273" s="30">
        <v>44950</v>
      </c>
      <c r="D273" s="172">
        <v>0.01</v>
      </c>
      <c r="E273" s="172">
        <v>0</v>
      </c>
      <c r="F273" s="172">
        <v>0.02</v>
      </c>
      <c r="P273" s="171"/>
      <c r="Q273" s="171"/>
      <c r="R273" s="171"/>
    </row>
    <row r="274" spans="1:18">
      <c r="A274" s="10"/>
      <c r="B274" s="18"/>
      <c r="C274" s="30">
        <v>44951</v>
      </c>
      <c r="D274" s="172">
        <v>0</v>
      </c>
      <c r="E274" s="172">
        <v>0</v>
      </c>
      <c r="F274" s="172">
        <v>0.08</v>
      </c>
      <c r="P274" s="171"/>
      <c r="Q274" s="171"/>
      <c r="R274" s="171"/>
    </row>
    <row r="275" spans="1:18">
      <c r="A275" s="10"/>
      <c r="B275" s="18"/>
      <c r="C275" s="30">
        <v>44952</v>
      </c>
      <c r="D275" s="172">
        <v>0.01</v>
      </c>
      <c r="E275" s="172">
        <v>0.11</v>
      </c>
      <c r="F275" s="172">
        <v>0.01</v>
      </c>
      <c r="P275" s="171"/>
      <c r="Q275" s="171"/>
      <c r="R275" s="171"/>
    </row>
    <row r="276" spans="1:18">
      <c r="A276" s="10"/>
      <c r="B276" s="18"/>
      <c r="C276" s="30">
        <v>44953</v>
      </c>
      <c r="D276" s="172">
        <v>0.01</v>
      </c>
      <c r="E276" s="172">
        <v>0.11</v>
      </c>
      <c r="F276" s="172">
        <v>-0.01</v>
      </c>
      <c r="P276" s="171"/>
      <c r="Q276" s="171"/>
      <c r="R276" s="171"/>
    </row>
    <row r="277" spans="1:18">
      <c r="A277" s="10"/>
      <c r="B277" s="18"/>
      <c r="C277" s="30">
        <v>44956</v>
      </c>
      <c r="D277" s="172">
        <v>-0.02</v>
      </c>
      <c r="E277" s="172">
        <v>-0.06</v>
      </c>
      <c r="F277" s="172">
        <v>0.02</v>
      </c>
      <c r="P277" s="171"/>
      <c r="Q277" s="171"/>
      <c r="R277" s="171"/>
    </row>
    <row r="278" spans="1:18">
      <c r="A278" s="10"/>
      <c r="B278" s="18"/>
      <c r="C278" s="30">
        <v>44957</v>
      </c>
      <c r="D278" s="172">
        <v>0.01</v>
      </c>
      <c r="E278" s="172">
        <v>0.04</v>
      </c>
      <c r="F278" s="172">
        <v>0</v>
      </c>
      <c r="P278" s="171"/>
      <c r="Q278" s="171"/>
      <c r="R278" s="171"/>
    </row>
    <row r="279" spans="1:18">
      <c r="A279" s="10"/>
      <c r="B279" s="18"/>
      <c r="C279" s="30">
        <v>44958</v>
      </c>
      <c r="D279" s="172">
        <v>0.01</v>
      </c>
      <c r="E279" s="172">
        <v>0.05</v>
      </c>
      <c r="F279" s="172">
        <v>0</v>
      </c>
      <c r="P279" s="171"/>
      <c r="Q279" s="171"/>
      <c r="R279" s="171"/>
    </row>
    <row r="280" spans="1:18">
      <c r="A280" s="10"/>
      <c r="B280" s="18"/>
      <c r="C280" s="30">
        <v>44959</v>
      </c>
      <c r="D280" s="172">
        <v>0.04</v>
      </c>
      <c r="E280" s="172">
        <v>0.04</v>
      </c>
      <c r="F280" s="172">
        <v>-0.01</v>
      </c>
      <c r="P280" s="171"/>
      <c r="Q280" s="171"/>
      <c r="R280" s="171"/>
    </row>
    <row r="281" spans="1:18">
      <c r="A281" s="10"/>
      <c r="B281" s="18"/>
      <c r="C281" s="30">
        <v>44960</v>
      </c>
      <c r="D281" s="172">
        <v>0.02</v>
      </c>
      <c r="E281" s="172">
        <v>0.01</v>
      </c>
      <c r="F281" s="172">
        <v>0.01</v>
      </c>
      <c r="P281" s="171"/>
      <c r="Q281" s="171"/>
      <c r="R281" s="171"/>
    </row>
    <row r="282" spans="1:18">
      <c r="A282" s="10"/>
      <c r="B282" s="18"/>
      <c r="C282" s="30">
        <v>44963</v>
      </c>
      <c r="D282" s="172">
        <v>-0.02</v>
      </c>
      <c r="E282" s="172">
        <v>0.03</v>
      </c>
      <c r="F282" s="172">
        <v>0.03</v>
      </c>
      <c r="P282" s="171"/>
      <c r="Q282" s="171"/>
      <c r="R282" s="171"/>
    </row>
    <row r="283" spans="1:18">
      <c r="A283" s="10"/>
      <c r="B283" s="18"/>
      <c r="C283" s="30">
        <v>44964</v>
      </c>
      <c r="D283" s="172">
        <v>0.02</v>
      </c>
      <c r="E283" s="172">
        <v>0.01</v>
      </c>
      <c r="F283" s="172">
        <v>-0.01</v>
      </c>
      <c r="P283" s="171"/>
      <c r="Q283" s="171"/>
      <c r="R283" s="171"/>
    </row>
    <row r="284" spans="1:18">
      <c r="A284" s="10"/>
      <c r="B284" s="18"/>
      <c r="C284" s="30">
        <v>44965</v>
      </c>
      <c r="D284" s="172">
        <v>-0.02</v>
      </c>
      <c r="E284" s="172">
        <v>0.02</v>
      </c>
      <c r="F284" s="172">
        <v>0</v>
      </c>
      <c r="P284" s="171"/>
      <c r="Q284" s="171"/>
      <c r="R284" s="171"/>
    </row>
    <row r="285" spans="1:18">
      <c r="A285" s="10"/>
      <c r="B285" s="18"/>
      <c r="C285" s="30">
        <v>44966</v>
      </c>
      <c r="D285" s="172">
        <v>-0.01</v>
      </c>
      <c r="E285" s="172">
        <v>0.03</v>
      </c>
      <c r="F285" s="172">
        <v>-0.03</v>
      </c>
      <c r="P285" s="171"/>
      <c r="Q285" s="171"/>
      <c r="R285" s="171"/>
    </row>
    <row r="286" spans="1:18">
      <c r="A286" s="10"/>
      <c r="B286" s="18"/>
      <c r="C286" s="30">
        <v>44967</v>
      </c>
      <c r="D286" s="172">
        <v>0</v>
      </c>
      <c r="E286" s="172">
        <v>-0.05</v>
      </c>
      <c r="F286" s="172">
        <v>0.02</v>
      </c>
      <c r="P286" s="171"/>
      <c r="Q286" s="171"/>
      <c r="R286" s="171"/>
    </row>
    <row r="287" spans="1:18">
      <c r="A287" s="10"/>
      <c r="B287" s="18"/>
      <c r="C287" s="30">
        <v>44970</v>
      </c>
      <c r="D287" s="172">
        <v>0.02</v>
      </c>
      <c r="E287" s="172">
        <v>-0.01</v>
      </c>
      <c r="F287" s="172">
        <v>-0.01</v>
      </c>
      <c r="P287" s="171"/>
      <c r="Q287" s="171"/>
      <c r="R287" s="171"/>
    </row>
    <row r="288" spans="1:18">
      <c r="A288" s="10"/>
      <c r="B288" s="18"/>
      <c r="C288" s="30">
        <v>44971</v>
      </c>
      <c r="D288" s="172">
        <v>0</v>
      </c>
      <c r="E288" s="172">
        <v>0.08</v>
      </c>
      <c r="F288" s="172">
        <v>-0.05</v>
      </c>
      <c r="P288" s="171"/>
      <c r="Q288" s="171"/>
      <c r="R288" s="171"/>
    </row>
    <row r="289" spans="1:18">
      <c r="A289" s="10"/>
      <c r="B289" s="18"/>
      <c r="C289" s="30">
        <v>44972</v>
      </c>
      <c r="D289" s="172">
        <v>0.01</v>
      </c>
      <c r="E289" s="172">
        <v>0.02</v>
      </c>
      <c r="F289" s="172">
        <v>-0.01</v>
      </c>
      <c r="P289" s="171"/>
      <c r="Q289" s="171"/>
      <c r="R289" s="171"/>
    </row>
    <row r="290" spans="1:18">
      <c r="A290" s="10"/>
      <c r="B290" s="18"/>
      <c r="C290" s="30">
        <v>44973</v>
      </c>
      <c r="D290" s="172">
        <v>-0.01</v>
      </c>
      <c r="E290" s="172">
        <v>-0.06</v>
      </c>
      <c r="F290" s="172">
        <v>0.01</v>
      </c>
      <c r="P290" s="171"/>
      <c r="Q290" s="171"/>
      <c r="R290" s="171"/>
    </row>
    <row r="291" spans="1:18">
      <c r="A291" s="10"/>
      <c r="B291" s="18"/>
      <c r="C291" s="30">
        <v>44974</v>
      </c>
      <c r="D291" s="172">
        <v>-0.01</v>
      </c>
      <c r="E291" s="172">
        <v>0.03</v>
      </c>
      <c r="F291" s="172">
        <v>0.02</v>
      </c>
      <c r="P291" s="171"/>
      <c r="Q291" s="171"/>
      <c r="R291" s="171"/>
    </row>
    <row r="292" spans="1:18">
      <c r="A292" s="10"/>
      <c r="B292" s="18"/>
      <c r="C292" s="30">
        <v>44978</v>
      </c>
      <c r="D292" s="172">
        <v>-0.03</v>
      </c>
      <c r="E292" s="172">
        <v>-0.05</v>
      </c>
      <c r="F292" s="172">
        <v>0.09</v>
      </c>
      <c r="P292" s="171"/>
      <c r="Q292" s="171"/>
      <c r="R292" s="171"/>
    </row>
    <row r="293" spans="1:18">
      <c r="A293" s="10"/>
      <c r="B293" s="18"/>
      <c r="C293" s="30">
        <v>44979</v>
      </c>
      <c r="D293" s="172">
        <v>0</v>
      </c>
      <c r="E293" s="172">
        <v>0.02</v>
      </c>
      <c r="F293" s="172">
        <v>-0.03</v>
      </c>
      <c r="P293" s="171"/>
      <c r="Q293" s="171"/>
      <c r="R293" s="171"/>
    </row>
    <row r="294" spans="1:18">
      <c r="A294" s="10"/>
      <c r="B294" s="18"/>
      <c r="C294" s="30">
        <v>44980</v>
      </c>
      <c r="D294" s="172">
        <v>0</v>
      </c>
      <c r="E294" s="172">
        <v>0.01</v>
      </c>
      <c r="F294" s="172">
        <v>0.04</v>
      </c>
      <c r="P294" s="171"/>
      <c r="Q294" s="171"/>
      <c r="R294" s="171"/>
    </row>
    <row r="295" spans="1:18">
      <c r="A295" s="10"/>
      <c r="B295" s="18"/>
      <c r="C295" s="30">
        <v>44981</v>
      </c>
      <c r="D295" s="172">
        <v>-0.02</v>
      </c>
      <c r="E295" s="172">
        <v>-0.03</v>
      </c>
      <c r="F295" s="172">
        <v>-0.01</v>
      </c>
      <c r="P295" s="171"/>
      <c r="Q295" s="171"/>
      <c r="R295" s="171"/>
    </row>
    <row r="296" spans="1:18">
      <c r="A296" s="10"/>
      <c r="B296" s="18"/>
      <c r="C296" s="30">
        <v>44984</v>
      </c>
      <c r="D296" s="172">
        <v>0.01</v>
      </c>
      <c r="E296" s="172">
        <v>0.05</v>
      </c>
      <c r="F296" s="172">
        <v>-0.01</v>
      </c>
      <c r="P296" s="171"/>
      <c r="Q296" s="171"/>
      <c r="R296" s="171"/>
    </row>
    <row r="297" spans="1:18">
      <c r="A297" s="10"/>
      <c r="B297" s="18"/>
      <c r="C297" s="30">
        <v>44985</v>
      </c>
      <c r="D297" s="172">
        <v>0</v>
      </c>
      <c r="E297" s="172">
        <v>-0.01</v>
      </c>
      <c r="F297" s="172">
        <v>-0.01</v>
      </c>
      <c r="P297" s="171"/>
      <c r="Q297" s="171"/>
      <c r="R297" s="171"/>
    </row>
    <row r="298" spans="1:18">
      <c r="A298" s="10"/>
      <c r="B298" s="18"/>
      <c r="C298" s="30">
        <v>44986</v>
      </c>
      <c r="D298" s="172">
        <v>-0.01</v>
      </c>
      <c r="E298" s="172">
        <v>-0.01</v>
      </c>
      <c r="F298" s="172">
        <v>-0.03</v>
      </c>
      <c r="P298" s="171"/>
      <c r="Q298" s="171"/>
      <c r="R298" s="171"/>
    </row>
    <row r="299" spans="1:18">
      <c r="A299" s="10"/>
      <c r="B299" s="18"/>
      <c r="C299" s="30">
        <v>44987</v>
      </c>
      <c r="D299" s="172">
        <v>0</v>
      </c>
      <c r="E299" s="172">
        <v>-0.06</v>
      </c>
      <c r="F299" s="172">
        <v>0.01</v>
      </c>
      <c r="P299" s="171"/>
      <c r="Q299" s="171"/>
      <c r="R299" s="171"/>
    </row>
    <row r="300" spans="1:18">
      <c r="A300" s="10"/>
      <c r="B300" s="18"/>
      <c r="C300" s="30">
        <v>44988</v>
      </c>
      <c r="D300" s="172">
        <v>0.04</v>
      </c>
      <c r="E300" s="172">
        <v>0.04</v>
      </c>
      <c r="F300" s="172">
        <v>-0.02</v>
      </c>
      <c r="P300" s="171"/>
      <c r="Q300" s="171"/>
      <c r="R300" s="171"/>
    </row>
    <row r="301" spans="1:18">
      <c r="A301" s="10"/>
      <c r="B301" s="18"/>
      <c r="C301" s="30">
        <v>44991</v>
      </c>
      <c r="D301" s="172">
        <v>0.02</v>
      </c>
      <c r="E301" s="172">
        <v>-0.02</v>
      </c>
      <c r="F301" s="172">
        <v>0.02</v>
      </c>
      <c r="P301" s="171"/>
      <c r="Q301" s="171"/>
      <c r="R301" s="171"/>
    </row>
    <row r="302" spans="1:18">
      <c r="A302" s="10"/>
      <c r="B302" s="18"/>
      <c r="C302" s="30">
        <v>44992</v>
      </c>
      <c r="D302" s="172">
        <v>-0.01</v>
      </c>
      <c r="E302" s="172">
        <v>-0.03</v>
      </c>
      <c r="F302" s="172">
        <v>-0.01</v>
      </c>
      <c r="P302" s="171"/>
      <c r="Q302" s="171"/>
      <c r="R302" s="171"/>
    </row>
    <row r="303" spans="1:18">
      <c r="A303" s="10"/>
      <c r="B303" s="18"/>
      <c r="C303" s="30">
        <v>44993</v>
      </c>
      <c r="D303" s="172">
        <v>0.01</v>
      </c>
      <c r="E303" s="172">
        <v>-0.03</v>
      </c>
      <c r="F303" s="172">
        <v>-0.05</v>
      </c>
      <c r="P303" s="171"/>
      <c r="Q303" s="171"/>
      <c r="R303" s="171"/>
    </row>
    <row r="304" spans="1:18">
      <c r="A304" s="10"/>
      <c r="B304" s="18"/>
      <c r="C304" s="30">
        <v>44994</v>
      </c>
      <c r="D304" s="172">
        <v>-0.01</v>
      </c>
      <c r="E304" s="172">
        <v>-0.05</v>
      </c>
      <c r="F304" s="172">
        <v>0</v>
      </c>
      <c r="P304" s="171"/>
      <c r="Q304" s="171"/>
      <c r="R304" s="171"/>
    </row>
    <row r="305" spans="1:18">
      <c r="A305" s="10"/>
      <c r="B305" s="18"/>
      <c r="C305" s="30">
        <v>44995</v>
      </c>
      <c r="D305" s="172">
        <v>-0.01</v>
      </c>
      <c r="E305" s="172">
        <v>0</v>
      </c>
      <c r="F305" s="172">
        <v>-0.01</v>
      </c>
      <c r="P305" s="171"/>
      <c r="Q305" s="171"/>
      <c r="R305" s="171"/>
    </row>
    <row r="306" spans="1:18">
      <c r="A306" s="10"/>
      <c r="B306" s="18"/>
      <c r="C306" s="30">
        <v>44998</v>
      </c>
      <c r="D306" s="172">
        <v>0.01</v>
      </c>
      <c r="E306" s="172">
        <v>0.01</v>
      </c>
      <c r="F306" s="172">
        <v>-0.02</v>
      </c>
      <c r="P306" s="171"/>
      <c r="Q306" s="171"/>
      <c r="R306" s="171"/>
    </row>
    <row r="307" spans="1:18">
      <c r="A307" s="10"/>
      <c r="B307" s="18"/>
      <c r="C307" s="30">
        <v>44999</v>
      </c>
      <c r="D307" s="172">
        <v>0.01</v>
      </c>
      <c r="E307" s="172">
        <v>0.05</v>
      </c>
      <c r="F307" s="172">
        <v>-0.06</v>
      </c>
      <c r="P307" s="171"/>
      <c r="Q307" s="171"/>
      <c r="R307" s="171"/>
    </row>
    <row r="308" spans="1:18">
      <c r="A308" s="10"/>
      <c r="B308" s="18"/>
      <c r="C308" s="30">
        <v>45000</v>
      </c>
      <c r="D308" s="172">
        <v>0</v>
      </c>
      <c r="E308" s="172">
        <v>-0.02</v>
      </c>
      <c r="F308" s="172">
        <v>-0.01</v>
      </c>
      <c r="P308" s="171"/>
      <c r="Q308" s="171"/>
      <c r="R308" s="171"/>
    </row>
    <row r="309" spans="1:18">
      <c r="A309" s="10"/>
      <c r="B309" s="18"/>
      <c r="C309" s="30">
        <v>45001</v>
      </c>
      <c r="D309" s="172">
        <v>0.02</v>
      </c>
      <c r="E309" s="172">
        <v>0.02</v>
      </c>
      <c r="F309" s="172">
        <v>0.2</v>
      </c>
      <c r="P309" s="171"/>
      <c r="Q309" s="171"/>
      <c r="R309" s="171"/>
    </row>
    <row r="310" spans="1:18">
      <c r="A310" s="10"/>
      <c r="B310" s="18"/>
      <c r="C310" s="30">
        <v>45002</v>
      </c>
      <c r="D310" s="172">
        <v>-0.01</v>
      </c>
      <c r="E310" s="172">
        <v>-0.02</v>
      </c>
      <c r="F310" s="172">
        <v>0.02</v>
      </c>
      <c r="P310" s="171"/>
      <c r="Q310" s="171"/>
      <c r="R310" s="171"/>
    </row>
    <row r="311" spans="1:18">
      <c r="A311" s="10"/>
      <c r="B311" s="18"/>
      <c r="C311" s="30">
        <v>45005</v>
      </c>
      <c r="D311" s="172">
        <v>0.02</v>
      </c>
      <c r="E311" s="172">
        <v>0.02</v>
      </c>
      <c r="F311" s="172">
        <v>-0.01</v>
      </c>
      <c r="P311" s="171"/>
      <c r="Q311" s="171"/>
      <c r="R311" s="171"/>
    </row>
    <row r="312" spans="1:18">
      <c r="A312" s="10"/>
      <c r="B312" s="18"/>
      <c r="C312" s="30">
        <v>45006</v>
      </c>
      <c r="D312" s="172">
        <v>0.01</v>
      </c>
      <c r="E312" s="172">
        <v>0.08</v>
      </c>
      <c r="F312" s="172">
        <v>0.03</v>
      </c>
      <c r="P312" s="171"/>
      <c r="Q312" s="171"/>
      <c r="R312" s="171"/>
    </row>
    <row r="313" spans="1:18">
      <c r="A313" s="10"/>
      <c r="B313" s="18"/>
      <c r="C313" s="30">
        <v>45007</v>
      </c>
      <c r="D313" s="172">
        <v>-0.01</v>
      </c>
      <c r="E313" s="172">
        <v>-0.03</v>
      </c>
      <c r="F313" s="172">
        <v>0.09</v>
      </c>
      <c r="P313" s="171"/>
      <c r="Q313" s="171"/>
      <c r="R313" s="171"/>
    </row>
    <row r="314" spans="1:18">
      <c r="A314" s="10"/>
      <c r="B314" s="18"/>
      <c r="C314" s="30">
        <v>45008</v>
      </c>
      <c r="D314" s="172">
        <v>0.01</v>
      </c>
      <c r="E314" s="172">
        <v>0.01</v>
      </c>
      <c r="F314" s="172">
        <v>0.01</v>
      </c>
      <c r="P314" s="171"/>
      <c r="Q314" s="171"/>
      <c r="R314" s="171"/>
    </row>
    <row r="315" spans="1:18">
      <c r="A315" s="10"/>
      <c r="B315" s="18"/>
      <c r="C315" s="30">
        <v>45009</v>
      </c>
      <c r="D315" s="172">
        <v>0.01</v>
      </c>
      <c r="E315" s="172">
        <v>-0.01</v>
      </c>
      <c r="F315" s="172">
        <v>0.01</v>
      </c>
      <c r="P315" s="171"/>
      <c r="Q315" s="171"/>
      <c r="R315" s="171"/>
    </row>
    <row r="316" spans="1:18">
      <c r="A316" s="10"/>
      <c r="B316" s="18"/>
      <c r="C316" s="30">
        <v>45012</v>
      </c>
      <c r="D316" s="172">
        <v>-0.01</v>
      </c>
      <c r="E316" s="172">
        <v>0.01</v>
      </c>
      <c r="F316" s="172">
        <v>-0.03</v>
      </c>
      <c r="P316" s="171"/>
      <c r="Q316" s="171"/>
      <c r="R316" s="171"/>
    </row>
    <row r="317" spans="1:18">
      <c r="A317" s="10"/>
      <c r="B317" s="18"/>
      <c r="C317" s="30">
        <v>45013</v>
      </c>
      <c r="D317" s="172">
        <v>0</v>
      </c>
      <c r="E317" s="172">
        <v>-0.01</v>
      </c>
      <c r="F317" s="172">
        <v>0.04</v>
      </c>
      <c r="P317" s="171"/>
      <c r="Q317" s="171"/>
      <c r="R317" s="171"/>
    </row>
    <row r="318" spans="1:18">
      <c r="A318" s="10"/>
      <c r="B318" s="18"/>
      <c r="C318" s="30">
        <v>45014</v>
      </c>
      <c r="D318" s="172">
        <v>0.02</v>
      </c>
      <c r="E318" s="172">
        <v>0.02</v>
      </c>
      <c r="F318" s="172">
        <v>-0.03</v>
      </c>
      <c r="P318" s="171"/>
      <c r="Q318" s="171"/>
      <c r="R318" s="171"/>
    </row>
    <row r="319" spans="1:18">
      <c r="A319" s="10"/>
      <c r="B319" s="18"/>
      <c r="C319" s="30">
        <v>45015</v>
      </c>
      <c r="D319" s="172">
        <v>0.01</v>
      </c>
      <c r="E319" s="172">
        <v>0.01</v>
      </c>
      <c r="F319" s="172">
        <v>-0.01</v>
      </c>
      <c r="P319" s="171"/>
      <c r="Q319" s="171"/>
      <c r="R319" s="171"/>
    </row>
    <row r="320" spans="1:18">
      <c r="A320" s="10"/>
      <c r="B320" s="18"/>
    </row>
    <row r="321" spans="1:4">
      <c r="A321" s="10"/>
      <c r="B321" s="18"/>
    </row>
    <row r="322" spans="1:4">
      <c r="A322" s="10"/>
      <c r="B322" s="18"/>
    </row>
    <row r="323" spans="1:4">
      <c r="A323" s="10"/>
      <c r="B323" s="18"/>
    </row>
    <row r="324" spans="1:4">
      <c r="A324" s="10"/>
      <c r="B324" s="18"/>
    </row>
    <row r="325" spans="1:4">
      <c r="A325" s="10"/>
      <c r="B325" s="18"/>
    </row>
    <row r="326" spans="1:4">
      <c r="A326" s="10"/>
      <c r="B326" s="18"/>
    </row>
    <row r="327" spans="1:4">
      <c r="A327" s="10"/>
      <c r="B327" s="18"/>
    </row>
    <row r="328" spans="1:4">
      <c r="A328" s="10"/>
      <c r="B328" s="18"/>
    </row>
    <row r="329" spans="1:4">
      <c r="A329" s="10"/>
      <c r="B329" s="18"/>
      <c r="D329" s="171"/>
    </row>
    <row r="330" spans="1:4">
      <c r="A330" s="10"/>
      <c r="B330" s="18"/>
    </row>
    <row r="331" spans="1:4">
      <c r="A331" s="10"/>
      <c r="B331" s="18"/>
    </row>
    <row r="332" spans="1:4">
      <c r="A332" s="10"/>
      <c r="B332" s="18"/>
    </row>
    <row r="333" spans="1:4">
      <c r="A333" s="10"/>
      <c r="B333" s="18"/>
    </row>
    <row r="334" spans="1:4">
      <c r="A334" s="10"/>
      <c r="B334" s="18"/>
    </row>
    <row r="335" spans="1:4">
      <c r="A335" s="10"/>
      <c r="B335" s="18"/>
    </row>
    <row r="336" spans="1:4">
      <c r="A336" s="10"/>
      <c r="B336" s="18"/>
    </row>
    <row r="337" spans="1:2">
      <c r="A337" s="10"/>
      <c r="B337" s="18"/>
    </row>
    <row r="338" spans="1:2">
      <c r="A338" s="10"/>
      <c r="B338" s="18"/>
    </row>
    <row r="339" spans="1:2">
      <c r="A339" s="10"/>
      <c r="B339" s="18"/>
    </row>
    <row r="340" spans="1:2">
      <c r="A340" s="10"/>
      <c r="B340" s="18"/>
    </row>
    <row r="341" spans="1:2">
      <c r="A341" s="10"/>
      <c r="B341" s="18"/>
    </row>
    <row r="342" spans="1:2">
      <c r="A342" s="10"/>
      <c r="B342" s="18"/>
    </row>
    <row r="343" spans="1:2">
      <c r="A343" s="10"/>
      <c r="B343" s="18"/>
    </row>
    <row r="344" spans="1:2">
      <c r="A344" s="10"/>
      <c r="B344" s="18"/>
    </row>
    <row r="345" spans="1:2">
      <c r="A345" s="10"/>
      <c r="B345" s="18"/>
    </row>
    <row r="346" spans="1:2">
      <c r="A346" s="10"/>
      <c r="B346" s="18"/>
    </row>
    <row r="347" spans="1:2">
      <c r="A347" s="10"/>
      <c r="B347" s="18"/>
    </row>
    <row r="348" spans="1:2">
      <c r="A348" s="10"/>
      <c r="B348" s="18"/>
    </row>
    <row r="349" spans="1:2">
      <c r="A349" s="10"/>
      <c r="B349" s="18"/>
    </row>
    <row r="350" spans="1:2">
      <c r="A350" s="10"/>
      <c r="B350" s="18"/>
    </row>
    <row r="351" spans="1:2">
      <c r="A351" s="10"/>
      <c r="B351" s="18"/>
    </row>
    <row r="352" spans="1:2">
      <c r="A352" s="10"/>
      <c r="B352" s="18"/>
    </row>
    <row r="353" spans="1:2">
      <c r="A353" s="10"/>
      <c r="B353" s="18"/>
    </row>
    <row r="354" spans="1:2">
      <c r="A354" s="10"/>
      <c r="B354" s="18"/>
    </row>
    <row r="355" spans="1:2">
      <c r="A355" s="10"/>
      <c r="B355" s="18"/>
    </row>
    <row r="356" spans="1:2">
      <c r="A356" s="10"/>
      <c r="B356" s="18"/>
    </row>
    <row r="357" spans="1:2">
      <c r="A357" s="10"/>
      <c r="B357" s="18"/>
    </row>
    <row r="358" spans="1:2">
      <c r="A358" s="10"/>
      <c r="B358" s="18"/>
    </row>
    <row r="359" spans="1:2">
      <c r="A359" s="10"/>
      <c r="B359" s="18"/>
    </row>
    <row r="360" spans="1:2">
      <c r="A360" s="10"/>
      <c r="B360" s="18"/>
    </row>
    <row r="361" spans="1:2">
      <c r="A361" s="10"/>
      <c r="B361" s="18"/>
    </row>
    <row r="362" spans="1:2">
      <c r="A362" s="10"/>
      <c r="B362" s="18"/>
    </row>
    <row r="363" spans="1:2">
      <c r="A363" s="10"/>
      <c r="B363" s="18"/>
    </row>
    <row r="364" spans="1:2">
      <c r="A364" s="10"/>
      <c r="B364" s="18"/>
    </row>
    <row r="365" spans="1:2">
      <c r="A365" s="10"/>
      <c r="B365" s="18"/>
    </row>
    <row r="366" spans="1:2">
      <c r="A366" s="10"/>
      <c r="B366" s="18"/>
    </row>
    <row r="367" spans="1:2">
      <c r="A367" s="10"/>
      <c r="B367" s="18"/>
    </row>
    <row r="368" spans="1:2">
      <c r="A368" s="10"/>
      <c r="B368" s="18"/>
    </row>
    <row r="369" spans="1:2">
      <c r="A369" s="10"/>
      <c r="B369" s="18"/>
    </row>
    <row r="370" spans="1:2">
      <c r="A370" s="10"/>
      <c r="B370" s="18"/>
    </row>
    <row r="371" spans="1:2">
      <c r="A371" s="10"/>
      <c r="B371" s="18"/>
    </row>
    <row r="372" spans="1:2">
      <c r="A372" s="10"/>
      <c r="B372" s="18"/>
    </row>
    <row r="373" spans="1:2">
      <c r="A373" s="10"/>
      <c r="B373" s="18"/>
    </row>
    <row r="374" spans="1:2">
      <c r="A374" s="10"/>
      <c r="B374" s="18"/>
    </row>
    <row r="375" spans="1:2">
      <c r="A375" s="10"/>
      <c r="B375" s="18"/>
    </row>
    <row r="376" spans="1:2">
      <c r="A376" s="10"/>
      <c r="B376" s="18"/>
    </row>
    <row r="377" spans="1:2">
      <c r="A377" s="10"/>
      <c r="B377" s="18"/>
    </row>
    <row r="378" spans="1:2">
      <c r="A378" s="10"/>
      <c r="B378" s="18"/>
    </row>
    <row r="379" spans="1:2">
      <c r="A379" s="10"/>
      <c r="B379" s="18"/>
    </row>
    <row r="380" spans="1:2">
      <c r="A380" s="10"/>
      <c r="B380" s="18"/>
    </row>
    <row r="381" spans="1:2">
      <c r="A381" s="10"/>
      <c r="B381" s="18"/>
    </row>
    <row r="382" spans="1:2">
      <c r="A382" s="10"/>
      <c r="B382" s="18"/>
    </row>
    <row r="383" spans="1:2">
      <c r="A383" s="10"/>
      <c r="B383" s="18"/>
    </row>
    <row r="384" spans="1:2">
      <c r="A384" s="10"/>
      <c r="B384" s="18"/>
    </row>
    <row r="385" spans="1:2">
      <c r="A385" s="10"/>
      <c r="B385" s="18"/>
    </row>
    <row r="386" spans="1:2">
      <c r="A386" s="10"/>
      <c r="B386" s="18"/>
    </row>
    <row r="387" spans="1:2">
      <c r="A387" s="10"/>
      <c r="B387" s="18"/>
    </row>
    <row r="388" spans="1:2">
      <c r="A388" s="10"/>
      <c r="B388" s="18"/>
    </row>
    <row r="389" spans="1:2">
      <c r="A389" s="10"/>
      <c r="B389" s="18"/>
    </row>
    <row r="390" spans="1:2">
      <c r="A390" s="10"/>
      <c r="B390" s="18"/>
    </row>
    <row r="391" spans="1:2">
      <c r="A391" s="10"/>
      <c r="B391" s="18"/>
    </row>
    <row r="392" spans="1:2">
      <c r="A392" s="10"/>
      <c r="B392" s="18"/>
    </row>
    <row r="393" spans="1:2">
      <c r="A393" s="10"/>
      <c r="B393" s="18"/>
    </row>
    <row r="394" spans="1:2">
      <c r="A394" s="10"/>
      <c r="B394" s="18"/>
    </row>
    <row r="395" spans="1:2">
      <c r="A395" s="10"/>
      <c r="B395" s="18"/>
    </row>
    <row r="396" spans="1:2">
      <c r="A396" s="10"/>
      <c r="B396" s="18"/>
    </row>
    <row r="397" spans="1:2">
      <c r="A397" s="10"/>
      <c r="B397" s="18"/>
    </row>
    <row r="398" spans="1:2">
      <c r="A398" s="10"/>
      <c r="B398" s="18"/>
    </row>
  </sheetData>
  <sortState xmlns:xlrd2="http://schemas.microsoft.com/office/spreadsheetml/2017/richdata2" ref="G5:G10">
    <sortCondition ref="G5"/>
  </sortState>
  <mergeCells count="1">
    <mergeCell ref="C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U47"/>
  <sheetViews>
    <sheetView topLeftCell="A24" zoomScale="68" zoomScaleNormal="110" workbookViewId="0">
      <selection activeCell="L46" sqref="L46:N46"/>
    </sheetView>
  </sheetViews>
  <sheetFormatPr defaultRowHeight="15"/>
  <cols>
    <col min="11" max="11" width="12.5703125" customWidth="1"/>
    <col min="12" max="12" width="19.140625" customWidth="1"/>
    <col min="15" max="15" width="18.85546875" customWidth="1"/>
    <col min="16" max="16" width="13.5703125" customWidth="1"/>
    <col min="19" max="19" width="18.85546875" customWidth="1"/>
    <col min="20" max="20" width="21.140625" customWidth="1"/>
  </cols>
  <sheetData>
    <row r="2" spans="3:21" ht="24" thickBot="1">
      <c r="C2" s="40" t="s">
        <v>28</v>
      </c>
      <c r="D2" s="40"/>
      <c r="E2" s="40"/>
      <c r="F2" s="33"/>
      <c r="G2" s="33"/>
    </row>
    <row r="3" spans="3:21" ht="15.75" thickBot="1">
      <c r="J3" s="50"/>
      <c r="K3" s="51"/>
      <c r="L3" s="51"/>
      <c r="M3" s="52"/>
      <c r="N3" s="50"/>
      <c r="O3" s="51"/>
      <c r="P3" s="51"/>
      <c r="Q3" s="52"/>
      <c r="R3" s="50"/>
      <c r="S3" s="51"/>
      <c r="T3" s="51"/>
      <c r="U3" s="52"/>
    </row>
    <row r="4" spans="3:21" ht="15.75" thickBot="1">
      <c r="J4" s="9"/>
      <c r="K4" s="187" t="s">
        <v>39</v>
      </c>
      <c r="L4" s="188"/>
      <c r="M4" s="2"/>
      <c r="N4" s="9"/>
      <c r="O4" s="187" t="s">
        <v>40</v>
      </c>
      <c r="P4" s="188"/>
      <c r="Q4" s="2"/>
      <c r="R4" s="9"/>
      <c r="S4" s="187" t="s">
        <v>41</v>
      </c>
      <c r="T4" s="188"/>
      <c r="U4" s="2"/>
    </row>
    <row r="5" spans="3:21">
      <c r="C5" s="89"/>
      <c r="D5" s="89"/>
      <c r="E5" s="89"/>
      <c r="F5" s="89"/>
      <c r="G5" s="89"/>
      <c r="H5" s="89"/>
      <c r="I5" s="89"/>
      <c r="J5" s="9"/>
      <c r="K5" s="48" t="s">
        <v>37</v>
      </c>
      <c r="L5" s="49" t="s">
        <v>38</v>
      </c>
      <c r="M5" s="2"/>
      <c r="N5" s="9"/>
      <c r="O5" s="19" t="s">
        <v>38</v>
      </c>
      <c r="P5" s="74" t="s">
        <v>4</v>
      </c>
      <c r="Q5" s="2"/>
      <c r="R5" s="9"/>
      <c r="S5" s="19" t="s">
        <v>38</v>
      </c>
      <c r="T5" s="74" t="s">
        <v>5</v>
      </c>
      <c r="U5" s="2"/>
    </row>
    <row r="6" spans="3:21" ht="18.75">
      <c r="C6" s="88" t="s">
        <v>26</v>
      </c>
      <c r="D6" s="88"/>
      <c r="E6" s="88"/>
      <c r="F6" s="88"/>
      <c r="G6" s="88"/>
      <c r="H6" s="89"/>
      <c r="I6" s="89"/>
      <c r="J6" s="9"/>
      <c r="K6" s="32" t="s">
        <v>11</v>
      </c>
      <c r="L6" s="42">
        <v>0.01</v>
      </c>
      <c r="M6" s="2"/>
      <c r="N6" s="9"/>
      <c r="O6" s="41">
        <v>-0.01</v>
      </c>
      <c r="P6" s="37">
        <v>2</v>
      </c>
      <c r="Q6" s="2"/>
      <c r="R6" s="9"/>
      <c r="S6" s="41">
        <v>-0.01</v>
      </c>
      <c r="T6" s="47">
        <f>P6/$P$11</f>
        <v>0.16666666666666666</v>
      </c>
      <c r="U6" s="2"/>
    </row>
    <row r="7" spans="3:21">
      <c r="J7" s="9"/>
      <c r="K7" s="32" t="s">
        <v>29</v>
      </c>
      <c r="L7" s="42">
        <v>0.02</v>
      </c>
      <c r="M7" s="2"/>
      <c r="N7" s="9"/>
      <c r="O7" s="41">
        <v>-0.02</v>
      </c>
      <c r="P7" s="37">
        <v>2</v>
      </c>
      <c r="Q7" s="2"/>
      <c r="R7" s="9"/>
      <c r="S7" s="41">
        <v>-0.02</v>
      </c>
      <c r="T7" s="47">
        <f>P7/$P$11</f>
        <v>0.16666666666666666</v>
      </c>
      <c r="U7" s="2"/>
    </row>
    <row r="8" spans="3:21">
      <c r="J8" s="9"/>
      <c r="K8" s="32" t="s">
        <v>30</v>
      </c>
      <c r="L8" s="42">
        <v>-0.01</v>
      </c>
      <c r="M8" s="2"/>
      <c r="N8" s="9"/>
      <c r="O8" s="41">
        <v>0.01</v>
      </c>
      <c r="P8" s="37">
        <v>3</v>
      </c>
      <c r="Q8" s="2"/>
      <c r="R8" s="9"/>
      <c r="S8" s="41">
        <v>0.01</v>
      </c>
      <c r="T8" s="47">
        <f>P8/$P$11</f>
        <v>0.25</v>
      </c>
      <c r="U8" s="2"/>
    </row>
    <row r="9" spans="3:21">
      <c r="J9" s="9"/>
      <c r="K9" s="32" t="s">
        <v>31</v>
      </c>
      <c r="L9" s="42">
        <v>0.03</v>
      </c>
      <c r="M9" s="2"/>
      <c r="N9" s="9"/>
      <c r="O9" s="41">
        <v>0.02</v>
      </c>
      <c r="P9" s="37">
        <v>3</v>
      </c>
      <c r="Q9" s="2"/>
      <c r="R9" s="9"/>
      <c r="S9" s="41">
        <v>0.02</v>
      </c>
      <c r="T9" s="47">
        <f>P9/$P$11</f>
        <v>0.25</v>
      </c>
      <c r="U9" s="2"/>
    </row>
    <row r="10" spans="3:21" ht="15.75" thickBot="1">
      <c r="J10" s="9"/>
      <c r="K10" s="32" t="s">
        <v>32</v>
      </c>
      <c r="L10" s="42">
        <v>0.02</v>
      </c>
      <c r="M10" s="2"/>
      <c r="N10" s="9"/>
      <c r="O10" s="43">
        <v>0.03</v>
      </c>
      <c r="P10" s="44">
        <v>2</v>
      </c>
      <c r="Q10" s="2"/>
      <c r="R10" s="9"/>
      <c r="S10" s="43">
        <v>0.03</v>
      </c>
      <c r="T10" s="47">
        <f>P10/$P$11</f>
        <v>0.16666666666666666</v>
      </c>
      <c r="U10" s="2"/>
    </row>
    <row r="11" spans="3:21" ht="15.75" thickBot="1">
      <c r="J11" s="9"/>
      <c r="K11" s="32" t="s">
        <v>33</v>
      </c>
      <c r="L11" s="42">
        <v>-0.02</v>
      </c>
      <c r="M11" s="2"/>
      <c r="N11" s="9"/>
      <c r="O11" s="17" t="s">
        <v>6</v>
      </c>
      <c r="P11" s="46">
        <f>SUM(P6:P10)</f>
        <v>12</v>
      </c>
      <c r="Q11" s="2"/>
      <c r="R11" s="9"/>
      <c r="S11" s="17" t="s">
        <v>6</v>
      </c>
      <c r="T11" s="46">
        <f>SUM(T6:T10)</f>
        <v>0.99999999999999989</v>
      </c>
      <c r="U11" s="2"/>
    </row>
    <row r="12" spans="3:21">
      <c r="J12" s="9"/>
      <c r="K12" s="32" t="s">
        <v>34</v>
      </c>
      <c r="L12" s="42">
        <v>-0.01</v>
      </c>
      <c r="M12" s="2"/>
      <c r="N12" s="9"/>
      <c r="Q12" s="2"/>
      <c r="R12" s="9"/>
      <c r="U12" s="2"/>
    </row>
    <row r="13" spans="3:21">
      <c r="J13" s="9"/>
      <c r="K13" s="32" t="s">
        <v>35</v>
      </c>
      <c r="L13" s="42">
        <v>0.03</v>
      </c>
      <c r="M13" s="2"/>
      <c r="N13" s="9"/>
      <c r="Q13" s="2"/>
      <c r="R13" s="9"/>
      <c r="U13" s="2"/>
    </row>
    <row r="14" spans="3:21">
      <c r="J14" s="9"/>
      <c r="K14" s="32" t="s">
        <v>36</v>
      </c>
      <c r="L14" s="42">
        <v>-0.02</v>
      </c>
      <c r="M14" s="2"/>
      <c r="N14" s="9"/>
      <c r="P14" s="146">
        <f>SUMPRODUCT(O6:O10,P6:P10)/SUM(P6:P10)</f>
        <v>7.4999999999999997E-3</v>
      </c>
      <c r="Q14" s="2"/>
      <c r="R14" s="9"/>
      <c r="T14" s="146">
        <f>SUMPRODUCT(S6:S10,T6:T10)</f>
        <v>7.4999999999999997E-3</v>
      </c>
      <c r="U14" s="2"/>
    </row>
    <row r="15" spans="3:21">
      <c r="J15" s="9"/>
      <c r="K15" s="32" t="s">
        <v>14</v>
      </c>
      <c r="L15" s="42">
        <v>0.01</v>
      </c>
      <c r="M15" s="2"/>
      <c r="N15" s="9"/>
      <c r="Q15" s="2"/>
      <c r="R15" s="9"/>
      <c r="U15" s="2"/>
    </row>
    <row r="16" spans="3:21">
      <c r="J16" s="9"/>
      <c r="K16" s="32" t="s">
        <v>13</v>
      </c>
      <c r="L16" s="42">
        <v>0.02</v>
      </c>
      <c r="M16" s="2"/>
      <c r="N16" s="9"/>
      <c r="Q16" s="2"/>
      <c r="R16" s="9"/>
      <c r="U16" s="2"/>
    </row>
    <row r="17" spans="10:21">
      <c r="J17" s="9"/>
      <c r="K17" s="32" t="s">
        <v>12</v>
      </c>
      <c r="L17" s="42">
        <v>0.01</v>
      </c>
      <c r="M17" s="2"/>
      <c r="N17" s="9"/>
      <c r="Q17" s="2"/>
      <c r="R17" s="9"/>
      <c r="U17" s="2"/>
    </row>
    <row r="18" spans="10:21">
      <c r="J18" s="9"/>
      <c r="M18" s="2"/>
      <c r="N18" s="9"/>
      <c r="Q18" s="2"/>
      <c r="R18" s="9"/>
      <c r="U18" s="2"/>
    </row>
    <row r="19" spans="10:21">
      <c r="J19" s="9"/>
      <c r="L19" s="145">
        <f>AVERAGE(L6:L17)</f>
        <v>7.4999999999999971E-3</v>
      </c>
      <c r="M19" s="2"/>
      <c r="N19" s="9"/>
      <c r="Q19" s="2"/>
      <c r="R19" s="9"/>
      <c r="U19" s="2"/>
    </row>
    <row r="20" spans="10:21">
      <c r="J20" s="79"/>
      <c r="K20" s="65"/>
      <c r="L20" s="65"/>
      <c r="M20" s="80"/>
      <c r="N20" s="79"/>
      <c r="O20" s="65"/>
      <c r="P20" s="65"/>
      <c r="Q20" s="80"/>
      <c r="R20" s="79"/>
      <c r="S20" s="65"/>
      <c r="T20" s="65"/>
      <c r="U20" s="80"/>
    </row>
    <row r="21" spans="10:21">
      <c r="J21" s="79"/>
      <c r="K21" s="65"/>
      <c r="L21" s="65"/>
      <c r="M21" s="80"/>
      <c r="N21" s="79"/>
      <c r="O21" s="65"/>
      <c r="P21" s="65"/>
      <c r="Q21" s="80"/>
      <c r="R21" s="79"/>
      <c r="S21" s="65"/>
      <c r="T21" s="65"/>
      <c r="U21" s="80"/>
    </row>
    <row r="22" spans="10:21">
      <c r="J22" s="79"/>
      <c r="K22" s="81"/>
      <c r="L22" s="65"/>
      <c r="M22" s="80"/>
      <c r="N22" s="79"/>
      <c r="O22" s="65"/>
      <c r="P22" s="65"/>
      <c r="Q22" s="80"/>
      <c r="R22" s="79"/>
      <c r="S22" s="65"/>
      <c r="T22" s="65"/>
      <c r="U22" s="80"/>
    </row>
    <row r="23" spans="10:21" ht="15.75" thickBot="1">
      <c r="J23" s="82"/>
      <c r="K23" s="83"/>
      <c r="L23" s="83"/>
      <c r="M23" s="84"/>
      <c r="N23" s="82"/>
      <c r="O23" s="83"/>
      <c r="P23" s="83"/>
      <c r="Q23" s="84"/>
      <c r="R23" s="82"/>
      <c r="S23" s="83"/>
      <c r="T23" s="83"/>
      <c r="U23" s="84"/>
    </row>
    <row r="27" spans="10:21" ht="15.75" thickBot="1"/>
    <row r="28" spans="10:21" ht="15.75" thickBot="1">
      <c r="K28" s="187" t="s">
        <v>85</v>
      </c>
      <c r="L28" s="188"/>
      <c r="O28" s="187" t="s">
        <v>40</v>
      </c>
      <c r="P28" s="188"/>
      <c r="S28" s="187" t="s">
        <v>41</v>
      </c>
      <c r="T28" s="188"/>
    </row>
    <row r="29" spans="10:21" ht="15.75" thickBot="1">
      <c r="L29" s="78">
        <f>SUM(L6:L17)/12</f>
        <v>7.4999999999999971E-3</v>
      </c>
      <c r="O29" s="19" t="s">
        <v>38</v>
      </c>
      <c r="P29" s="74" t="s">
        <v>4</v>
      </c>
      <c r="Q29" s="77" t="s">
        <v>91</v>
      </c>
      <c r="S29" s="19" t="s">
        <v>38</v>
      </c>
      <c r="T29" s="76" t="s">
        <v>5</v>
      </c>
      <c r="U29" s="77" t="s">
        <v>90</v>
      </c>
    </row>
    <row r="30" spans="10:21">
      <c r="O30" s="41">
        <v>-0.01</v>
      </c>
      <c r="P30" s="37">
        <v>2</v>
      </c>
      <c r="Q30" s="53">
        <f>O30*P30</f>
        <v>-0.02</v>
      </c>
      <c r="S30" s="41">
        <v>-0.01</v>
      </c>
      <c r="T30" s="47">
        <v>0.16666666666666666</v>
      </c>
      <c r="U30" s="53">
        <f>S30*T30</f>
        <v>-1.6666666666666666E-3</v>
      </c>
    </row>
    <row r="31" spans="10:21">
      <c r="O31" s="41">
        <v>-0.02</v>
      </c>
      <c r="P31" s="37">
        <v>2</v>
      </c>
      <c r="Q31" s="53">
        <f t="shared" ref="Q31:Q34" si="0">O31*P31</f>
        <v>-0.04</v>
      </c>
      <c r="S31" s="41">
        <v>-0.02</v>
      </c>
      <c r="T31" s="47">
        <v>0.16666666666666666</v>
      </c>
      <c r="U31" s="53">
        <f t="shared" ref="U31:U34" si="1">S31*T31</f>
        <v>-3.3333333333333331E-3</v>
      </c>
    </row>
    <row r="32" spans="10:21">
      <c r="O32" s="41">
        <v>0.01</v>
      </c>
      <c r="P32" s="37">
        <v>3</v>
      </c>
      <c r="Q32" s="53">
        <f t="shared" si="0"/>
        <v>0.03</v>
      </c>
      <c r="S32" s="41">
        <v>0.01</v>
      </c>
      <c r="T32" s="47">
        <v>0.25</v>
      </c>
      <c r="U32" s="53">
        <f t="shared" si="1"/>
        <v>2.5000000000000001E-3</v>
      </c>
    </row>
    <row r="33" spans="11:21">
      <c r="O33" s="41">
        <v>0.02</v>
      </c>
      <c r="P33" s="37">
        <v>3</v>
      </c>
      <c r="Q33" s="53">
        <f t="shared" si="0"/>
        <v>0.06</v>
      </c>
      <c r="S33" s="41">
        <v>0.02</v>
      </c>
      <c r="T33" s="47">
        <v>0.25</v>
      </c>
      <c r="U33" s="53">
        <f t="shared" si="1"/>
        <v>5.0000000000000001E-3</v>
      </c>
    </row>
    <row r="34" spans="11:21" ht="15.75" thickBot="1">
      <c r="O34" s="43">
        <v>0.03</v>
      </c>
      <c r="P34" s="44">
        <v>2</v>
      </c>
      <c r="Q34" s="53">
        <f t="shared" si="0"/>
        <v>0.06</v>
      </c>
      <c r="S34" s="43">
        <v>0.03</v>
      </c>
      <c r="T34" s="47">
        <v>0.16666666666666666</v>
      </c>
      <c r="U34" s="54">
        <f t="shared" si="1"/>
        <v>4.9999999999999992E-3</v>
      </c>
    </row>
    <row r="35" spans="11:21" ht="15.75" thickBot="1">
      <c r="O35" s="17" t="s">
        <v>6</v>
      </c>
      <c r="P35" s="17">
        <v>12</v>
      </c>
      <c r="Q35" s="129">
        <f>SUM(Q30:Q34)</f>
        <v>0.09</v>
      </c>
      <c r="S35" s="17" t="s">
        <v>6</v>
      </c>
      <c r="T35" s="46">
        <v>0.99999999999999989</v>
      </c>
      <c r="U35" s="78">
        <f>SUM(U30:U34)</f>
        <v>7.4999999999999997E-3</v>
      </c>
    </row>
    <row r="36" spans="11:21" ht="15.75" thickBot="1">
      <c r="Q36" s="78">
        <f>SUM(Q30:Q34)/12</f>
        <v>7.4999999999999997E-3</v>
      </c>
    </row>
    <row r="46" spans="11:21">
      <c r="L46" s="19" t="s">
        <v>111</v>
      </c>
      <c r="M46" s="16" t="s">
        <v>112</v>
      </c>
      <c r="N46" s="173" t="s">
        <v>113</v>
      </c>
    </row>
    <row r="47" spans="11:21">
      <c r="K47" t="s">
        <v>2</v>
      </c>
      <c r="L47" s="169">
        <f>AVERAGE('Distribution of data'!D70:D319)</f>
        <v>-1.9999999999999966E-4</v>
      </c>
      <c r="M47" s="169">
        <f>AVERAGE('Distribution of data'!E70:E319)</f>
        <v>-1.3199999999999993E-3</v>
      </c>
      <c r="N47" s="170">
        <f>AVERAGE('Distribution of data'!F70:F319)</f>
        <v>-1.0799999999999987E-3</v>
      </c>
    </row>
  </sheetData>
  <mergeCells count="6">
    <mergeCell ref="K4:L4"/>
    <mergeCell ref="O4:P4"/>
    <mergeCell ref="S4:T4"/>
    <mergeCell ref="S28:T28"/>
    <mergeCell ref="O28:P28"/>
    <mergeCell ref="K28:L2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X54"/>
  <sheetViews>
    <sheetView topLeftCell="C39" zoomScale="80" zoomScaleNormal="80" workbookViewId="0">
      <selection activeCell="P25" sqref="P25"/>
    </sheetView>
  </sheetViews>
  <sheetFormatPr defaultRowHeight="15"/>
  <cols>
    <col min="3" max="3" width="13.5703125" customWidth="1"/>
    <col min="4" max="4" width="13.5703125" bestFit="1" customWidth="1"/>
    <col min="5" max="5" width="11.85546875" customWidth="1"/>
    <col min="11" max="11" width="15.5703125" customWidth="1"/>
    <col min="12" max="12" width="14.42578125" customWidth="1"/>
    <col min="14" max="14" width="20.42578125" customWidth="1"/>
    <col min="15" max="15" width="16.42578125" customWidth="1"/>
    <col min="16" max="17" width="20.5703125" customWidth="1"/>
    <col min="18" max="18" width="15.85546875" customWidth="1"/>
    <col min="19" max="19" width="20.5703125" customWidth="1"/>
    <col min="20" max="20" width="15.5703125" customWidth="1"/>
    <col min="21" max="21" width="12.140625" bestFit="1" customWidth="1"/>
  </cols>
  <sheetData>
    <row r="2" spans="3:19" ht="24" thickBot="1">
      <c r="C2" s="40" t="s">
        <v>44</v>
      </c>
      <c r="D2" s="40"/>
      <c r="E2" s="40"/>
      <c r="F2" s="33"/>
      <c r="G2" s="33"/>
      <c r="H2" s="40"/>
    </row>
    <row r="3" spans="3:19" ht="15.75" thickBot="1">
      <c r="L3" s="50"/>
      <c r="M3" s="51"/>
      <c r="N3" s="51"/>
      <c r="O3" s="52"/>
      <c r="P3" s="50"/>
      <c r="Q3" s="51"/>
      <c r="R3" s="51"/>
      <c r="S3" s="52"/>
    </row>
    <row r="4" spans="3:19" ht="15.75" thickBot="1">
      <c r="L4" s="9"/>
      <c r="M4" s="187" t="s">
        <v>39</v>
      </c>
      <c r="N4" s="188"/>
      <c r="O4" s="2"/>
      <c r="P4" s="9"/>
      <c r="Q4" s="187" t="s">
        <v>41</v>
      </c>
      <c r="R4" s="188"/>
      <c r="S4" s="2"/>
    </row>
    <row r="5" spans="3:19">
      <c r="L5" s="9"/>
      <c r="M5" s="48" t="s">
        <v>37</v>
      </c>
      <c r="N5" s="49" t="s">
        <v>38</v>
      </c>
      <c r="O5" s="2"/>
      <c r="P5" s="9"/>
      <c r="Q5" s="19" t="s">
        <v>38</v>
      </c>
      <c r="R5" s="74" t="s">
        <v>5</v>
      </c>
      <c r="S5" s="2"/>
    </row>
    <row r="6" spans="3:19" ht="18.75">
      <c r="C6" s="85" t="s">
        <v>26</v>
      </c>
      <c r="D6" s="85"/>
      <c r="E6" s="85"/>
      <c r="F6" s="85"/>
      <c r="G6" s="85"/>
      <c r="H6" s="65"/>
      <c r="I6" s="65"/>
      <c r="J6" s="65"/>
      <c r="L6" s="9"/>
      <c r="M6" s="32" t="s">
        <v>11</v>
      </c>
      <c r="N6" s="42">
        <v>0.01</v>
      </c>
      <c r="O6" s="147">
        <f>N6-0.75%</f>
        <v>2.5000000000000005E-3</v>
      </c>
      <c r="P6" s="9">
        <f>O6^2</f>
        <v>6.2500000000000028E-6</v>
      </c>
      <c r="Q6" s="41">
        <v>-0.01</v>
      </c>
      <c r="R6" s="47">
        <v>0.16666666666666666</v>
      </c>
      <c r="S6" s="2"/>
    </row>
    <row r="7" spans="3:19">
      <c r="C7" s="65"/>
      <c r="D7" s="65"/>
      <c r="E7" s="65"/>
      <c r="F7" s="65"/>
      <c r="G7" s="65"/>
      <c r="H7" s="65"/>
      <c r="I7" s="65"/>
      <c r="J7" s="65"/>
      <c r="L7" s="9"/>
      <c r="M7" s="32" t="s">
        <v>29</v>
      </c>
      <c r="N7" s="42">
        <v>0.02</v>
      </c>
      <c r="O7" s="147">
        <f t="shared" ref="O7:O17" si="0">N7-0.75%</f>
        <v>1.2500000000000001E-2</v>
      </c>
      <c r="P7" s="9">
        <f t="shared" ref="P7:P17" si="1">O7^2</f>
        <v>1.5625000000000003E-4</v>
      </c>
      <c r="Q7" s="41">
        <v>-0.02</v>
      </c>
      <c r="R7" s="47">
        <v>0.16666666666666666</v>
      </c>
      <c r="S7" s="2"/>
    </row>
    <row r="8" spans="3:19" ht="18.75">
      <c r="C8" s="86" t="s">
        <v>42</v>
      </c>
      <c r="D8" s="85"/>
      <c r="E8" s="85"/>
      <c r="F8" s="85"/>
      <c r="G8" s="85"/>
      <c r="H8" s="85"/>
      <c r="I8" s="65"/>
      <c r="J8" s="65"/>
      <c r="L8" s="9"/>
      <c r="M8" s="32" t="s">
        <v>30</v>
      </c>
      <c r="N8" s="42">
        <v>-0.01</v>
      </c>
      <c r="O8" s="147">
        <f t="shared" si="0"/>
        <v>-1.7500000000000002E-2</v>
      </c>
      <c r="P8" s="9">
        <f t="shared" si="1"/>
        <v>3.0625000000000004E-4</v>
      </c>
      <c r="Q8" s="41">
        <v>0.01</v>
      </c>
      <c r="R8" s="47">
        <v>0.25</v>
      </c>
      <c r="S8" s="2"/>
    </row>
    <row r="9" spans="3:19" ht="15.95" customHeight="1">
      <c r="C9" s="86" t="s">
        <v>43</v>
      </c>
      <c r="D9" s="86"/>
      <c r="E9" s="87">
        <f>AVERAGE(N6:N17)</f>
        <v>7.4999999999999971E-3</v>
      </c>
      <c r="F9" s="86"/>
      <c r="G9" s="86"/>
      <c r="H9" s="65"/>
      <c r="I9" s="65"/>
      <c r="J9" s="65"/>
      <c r="L9" s="9"/>
      <c r="M9" s="32" t="s">
        <v>31</v>
      </c>
      <c r="N9" s="42">
        <v>0.03</v>
      </c>
      <c r="O9" s="147">
        <f t="shared" si="0"/>
        <v>2.2499999999999999E-2</v>
      </c>
      <c r="P9" s="9">
        <f t="shared" si="1"/>
        <v>5.0624999999999997E-4</v>
      </c>
      <c r="Q9" s="41">
        <v>0.02</v>
      </c>
      <c r="R9" s="47">
        <v>0.25</v>
      </c>
      <c r="S9" s="2"/>
    </row>
    <row r="10" spans="3:19" ht="15.75" thickBot="1">
      <c r="L10" s="9"/>
      <c r="M10" s="32" t="s">
        <v>32</v>
      </c>
      <c r="N10" s="42">
        <v>0.02</v>
      </c>
      <c r="O10" s="147">
        <f t="shared" si="0"/>
        <v>1.2500000000000001E-2</v>
      </c>
      <c r="P10" s="9">
        <f t="shared" si="1"/>
        <v>1.5625000000000003E-4</v>
      </c>
      <c r="Q10" s="43">
        <v>0.03</v>
      </c>
      <c r="R10" s="47">
        <v>0.16666666666666666</v>
      </c>
      <c r="S10" s="2"/>
    </row>
    <row r="11" spans="3:19" ht="15.75" thickBot="1">
      <c r="L11" s="9"/>
      <c r="M11" s="32" t="s">
        <v>33</v>
      </c>
      <c r="N11" s="42">
        <v>-0.02</v>
      </c>
      <c r="O11" s="147">
        <f t="shared" si="0"/>
        <v>-2.75E-2</v>
      </c>
      <c r="P11" s="9">
        <f t="shared" si="1"/>
        <v>7.5624999999999998E-4</v>
      </c>
      <c r="Q11" s="17" t="s">
        <v>6</v>
      </c>
      <c r="R11" s="46">
        <v>0.99999999999999989</v>
      </c>
      <c r="S11" s="2"/>
    </row>
    <row r="12" spans="3:19">
      <c r="L12" s="9"/>
      <c r="M12" s="32" t="s">
        <v>34</v>
      </c>
      <c r="N12" s="42">
        <v>-0.01</v>
      </c>
      <c r="O12" s="147">
        <f t="shared" si="0"/>
        <v>-1.7500000000000002E-2</v>
      </c>
      <c r="P12" s="9">
        <f t="shared" si="1"/>
        <v>3.0625000000000004E-4</v>
      </c>
      <c r="S12" s="2"/>
    </row>
    <row r="13" spans="3:19">
      <c r="L13" s="9"/>
      <c r="M13" s="32" t="s">
        <v>35</v>
      </c>
      <c r="N13" s="42">
        <v>0.03</v>
      </c>
      <c r="O13" s="147">
        <f t="shared" si="0"/>
        <v>2.2499999999999999E-2</v>
      </c>
      <c r="P13" s="9">
        <f t="shared" si="1"/>
        <v>5.0624999999999997E-4</v>
      </c>
      <c r="S13" s="2"/>
    </row>
    <row r="14" spans="3:19">
      <c r="C14" s="11" t="s">
        <v>96</v>
      </c>
      <c r="D14" s="154" t="s">
        <v>97</v>
      </c>
      <c r="E14" s="154" t="s">
        <v>98</v>
      </c>
      <c r="L14" s="9"/>
      <c r="M14" s="32" t="s">
        <v>36</v>
      </c>
      <c r="N14" s="42">
        <v>-0.02</v>
      </c>
      <c r="O14" s="147">
        <f t="shared" si="0"/>
        <v>-2.75E-2</v>
      </c>
      <c r="P14" s="9">
        <f t="shared" si="1"/>
        <v>7.5624999999999998E-4</v>
      </c>
      <c r="S14" s="2"/>
    </row>
    <row r="15" spans="3:19">
      <c r="C15" s="53" t="s">
        <v>11</v>
      </c>
      <c r="D15" s="42">
        <v>-0.02</v>
      </c>
      <c r="E15" s="42">
        <v>0.01</v>
      </c>
      <c r="F15" s="132"/>
      <c r="G15" s="132"/>
      <c r="L15" s="9"/>
      <c r="M15" s="32" t="s">
        <v>14</v>
      </c>
      <c r="N15" s="42">
        <v>0.01</v>
      </c>
      <c r="O15" s="147">
        <f t="shared" si="0"/>
        <v>2.5000000000000005E-3</v>
      </c>
      <c r="P15" s="9">
        <f t="shared" si="1"/>
        <v>6.2500000000000028E-6</v>
      </c>
      <c r="S15" s="2"/>
    </row>
    <row r="16" spans="3:19">
      <c r="C16" s="53" t="s">
        <v>29</v>
      </c>
      <c r="D16" s="42">
        <v>0.03</v>
      </c>
      <c r="E16" s="42">
        <v>0.02</v>
      </c>
      <c r="F16" s="132"/>
      <c r="G16" s="132"/>
      <c r="L16" s="9"/>
      <c r="M16" s="32" t="s">
        <v>13</v>
      </c>
      <c r="N16" s="42">
        <v>0.02</v>
      </c>
      <c r="O16" s="147">
        <f t="shared" si="0"/>
        <v>1.2500000000000001E-2</v>
      </c>
      <c r="P16" s="9">
        <f t="shared" si="1"/>
        <v>1.5625000000000003E-4</v>
      </c>
      <c r="S16" s="2"/>
    </row>
    <row r="17" spans="3:20">
      <c r="C17" s="53" t="s">
        <v>30</v>
      </c>
      <c r="D17" s="42">
        <v>-0.04</v>
      </c>
      <c r="E17" s="42">
        <v>-0.01</v>
      </c>
      <c r="F17" s="132"/>
      <c r="G17" s="132"/>
      <c r="L17" s="9"/>
      <c r="M17" s="32" t="s">
        <v>12</v>
      </c>
      <c r="N17" s="42">
        <v>0.01</v>
      </c>
      <c r="O17" s="147">
        <f t="shared" si="0"/>
        <v>2.5000000000000005E-3</v>
      </c>
      <c r="P17" s="9">
        <f t="shared" si="1"/>
        <v>6.2500000000000028E-6</v>
      </c>
      <c r="S17" s="2"/>
    </row>
    <row r="18" spans="3:20">
      <c r="C18" s="53" t="s">
        <v>31</v>
      </c>
      <c r="D18" s="42">
        <v>0.05</v>
      </c>
      <c r="E18" s="42">
        <v>0.03</v>
      </c>
      <c r="F18" s="132"/>
      <c r="G18" s="132"/>
      <c r="L18" s="9"/>
      <c r="O18" s="2"/>
      <c r="P18" s="9">
        <f>SUM(P6:P17)</f>
        <v>3.6250000000000006E-3</v>
      </c>
      <c r="S18" s="2"/>
    </row>
    <row r="19" spans="3:20">
      <c r="C19" s="53" t="s">
        <v>32</v>
      </c>
      <c r="D19" s="42">
        <v>-0.06</v>
      </c>
      <c r="E19" s="42">
        <v>0.02</v>
      </c>
      <c r="F19" s="132"/>
      <c r="G19" s="132"/>
      <c r="L19" s="9"/>
      <c r="O19" s="2" t="s">
        <v>95</v>
      </c>
      <c r="P19" s="148">
        <f>P18/12</f>
        <v>3.020833333333334E-4</v>
      </c>
      <c r="S19" s="2"/>
    </row>
    <row r="20" spans="3:20">
      <c r="C20" s="53" t="s">
        <v>33</v>
      </c>
      <c r="D20" s="42">
        <v>0.02</v>
      </c>
      <c r="E20" s="42">
        <v>-0.02</v>
      </c>
      <c r="F20" s="132"/>
      <c r="G20" s="132"/>
      <c r="L20" s="79"/>
      <c r="M20" s="65"/>
      <c r="N20" s="65"/>
      <c r="O20" s="80"/>
      <c r="P20" s="79"/>
      <c r="Q20" s="65"/>
      <c r="R20" s="65"/>
      <c r="S20" s="80"/>
    </row>
    <row r="21" spans="3:20">
      <c r="C21" s="53" t="s">
        <v>34</v>
      </c>
      <c r="D21" s="42">
        <v>-0.03</v>
      </c>
      <c r="E21" s="42">
        <v>-0.01</v>
      </c>
      <c r="F21" s="132"/>
      <c r="G21" s="132"/>
      <c r="L21" s="79"/>
      <c r="M21" s="65"/>
      <c r="N21" s="65"/>
      <c r="O21" s="80"/>
      <c r="P21" s="79"/>
      <c r="Q21" s="65"/>
      <c r="R21" s="65"/>
      <c r="S21" s="80"/>
    </row>
    <row r="22" spans="3:20">
      <c r="C22" s="53" t="s">
        <v>35</v>
      </c>
      <c r="D22" s="42">
        <v>0.05</v>
      </c>
      <c r="E22" s="42">
        <v>0.03</v>
      </c>
      <c r="F22" s="132"/>
      <c r="G22" s="132"/>
      <c r="L22" s="79"/>
      <c r="M22" s="81"/>
      <c r="N22" s="65"/>
      <c r="O22" s="80"/>
      <c r="P22" s="79"/>
      <c r="Q22" s="65"/>
      <c r="R22" s="65"/>
      <c r="S22" s="80"/>
    </row>
    <row r="23" spans="3:20" ht="15.75" thickBot="1">
      <c r="C23" s="53" t="s">
        <v>36</v>
      </c>
      <c r="D23" s="42">
        <v>0.06</v>
      </c>
      <c r="E23" s="42">
        <v>-0.02</v>
      </c>
      <c r="F23" s="132"/>
      <c r="G23" s="132"/>
      <c r="L23" s="82"/>
      <c r="M23" s="83"/>
      <c r="N23" s="83"/>
      <c r="O23" s="84"/>
      <c r="P23" s="82"/>
      <c r="Q23" s="83"/>
      <c r="R23" s="83"/>
      <c r="S23" s="84"/>
    </row>
    <row r="24" spans="3:20">
      <c r="C24" s="53" t="s">
        <v>14</v>
      </c>
      <c r="D24" s="42">
        <v>-7.0000000000000007E-2</v>
      </c>
      <c r="E24" s="42">
        <v>0.01</v>
      </c>
      <c r="F24" s="132"/>
      <c r="G24" s="132"/>
    </row>
    <row r="25" spans="3:20">
      <c r="C25" s="53" t="s">
        <v>13</v>
      </c>
      <c r="D25" s="42">
        <v>0.06</v>
      </c>
      <c r="E25" s="42">
        <v>0.02</v>
      </c>
      <c r="F25" s="132"/>
      <c r="G25" s="132"/>
      <c r="O25" t="s">
        <v>94</v>
      </c>
      <c r="P25" s="149">
        <f>SQRT(P19)</f>
        <v>1.7380544678845176E-2</v>
      </c>
    </row>
    <row r="26" spans="3:20">
      <c r="C26" s="53" t="s">
        <v>12</v>
      </c>
      <c r="D26" s="42">
        <v>0.09</v>
      </c>
      <c r="E26" s="42">
        <v>0.01</v>
      </c>
      <c r="F26" s="132"/>
      <c r="G26" s="132"/>
    </row>
    <row r="27" spans="3:20">
      <c r="C27" s="155" t="s">
        <v>99</v>
      </c>
      <c r="D27" s="156">
        <f>AVERAGE(D15:D26)</f>
        <v>1.1666666666666667E-2</v>
      </c>
      <c r="E27" s="156">
        <f>AVERAGE(E15:E26)</f>
        <v>7.4999999999999971E-3</v>
      </c>
    </row>
    <row r="28" spans="3:20" ht="15.75" thickBot="1">
      <c r="C28" s="53" t="s">
        <v>100</v>
      </c>
      <c r="D28" s="153">
        <f>MIN(D15:D26)</f>
        <v>-7.0000000000000007E-2</v>
      </c>
      <c r="E28" s="153">
        <f>MIN(E15:E26)</f>
        <v>-0.02</v>
      </c>
    </row>
    <row r="29" spans="3:20" ht="15.75" thickBot="1">
      <c r="C29" s="53" t="s">
        <v>101</v>
      </c>
      <c r="D29" s="153">
        <f>MAX(D15:D26)</f>
        <v>0.09</v>
      </c>
      <c r="E29" s="153">
        <f>MAX(E15:E26)</f>
        <v>0.03</v>
      </c>
      <c r="O29" s="67"/>
      <c r="P29" s="187" t="s">
        <v>41</v>
      </c>
      <c r="Q29" s="188"/>
    </row>
    <row r="30" spans="3:20" ht="15.75" thickBot="1">
      <c r="C30" s="157"/>
      <c r="P30" s="62" t="s">
        <v>38</v>
      </c>
      <c r="Q30" s="75" t="s">
        <v>92</v>
      </c>
      <c r="R30" s="64" t="s">
        <v>93</v>
      </c>
      <c r="S30" s="63"/>
      <c r="T30" s="60"/>
    </row>
    <row r="31" spans="3:20">
      <c r="P31" s="61">
        <v>-0.01</v>
      </c>
      <c r="Q31" s="66">
        <v>0.16666666666666666</v>
      </c>
      <c r="R31" s="121">
        <f>P31-$E$9</f>
        <v>-1.7499999999999998E-2</v>
      </c>
      <c r="S31" s="130">
        <f>R31^2</f>
        <v>3.0624999999999994E-4</v>
      </c>
      <c r="T31" s="59">
        <f>Q31*S31</f>
        <v>5.1041666666666656E-5</v>
      </c>
    </row>
    <row r="32" spans="3:20">
      <c r="P32" s="41">
        <v>-0.02</v>
      </c>
      <c r="Q32" s="56">
        <v>0.16666666666666666</v>
      </c>
      <c r="R32" s="150">
        <f t="shared" ref="R32:R35" si="2">P32-$E$9</f>
        <v>-2.7499999999999997E-2</v>
      </c>
      <c r="S32" s="131">
        <f t="shared" ref="S32:S35" si="3">R32^2</f>
        <v>7.5624999999999987E-4</v>
      </c>
      <c r="T32" s="57">
        <f>Q32*S32</f>
        <v>1.2604166666666664E-4</v>
      </c>
    </row>
    <row r="33" spans="16:24">
      <c r="P33" s="41">
        <v>0.01</v>
      </c>
      <c r="Q33" s="56">
        <v>0.25</v>
      </c>
      <c r="R33" s="150">
        <f t="shared" si="2"/>
        <v>2.5000000000000031E-3</v>
      </c>
      <c r="S33" s="131">
        <f t="shared" si="3"/>
        <v>6.2500000000000155E-6</v>
      </c>
      <c r="T33" s="57">
        <f>Q33*S33</f>
        <v>1.5625000000000039E-6</v>
      </c>
    </row>
    <row r="34" spans="16:24">
      <c r="P34" s="41">
        <v>0.02</v>
      </c>
      <c r="Q34" s="56">
        <v>0.25</v>
      </c>
      <c r="R34" s="150">
        <f t="shared" si="2"/>
        <v>1.2500000000000004E-2</v>
      </c>
      <c r="S34" s="131">
        <f t="shared" si="3"/>
        <v>1.5625000000000011E-4</v>
      </c>
      <c r="T34" s="57">
        <f>Q34*S34</f>
        <v>3.9062500000000028E-5</v>
      </c>
    </row>
    <row r="35" spans="16:24" ht="15.75" thickBot="1">
      <c r="P35" s="43">
        <v>0.03</v>
      </c>
      <c r="Q35" s="56">
        <v>0.16666666666666666</v>
      </c>
      <c r="R35" s="150">
        <f t="shared" si="2"/>
        <v>2.2500000000000003E-2</v>
      </c>
      <c r="S35" s="131">
        <f t="shared" si="3"/>
        <v>5.0625000000000008E-4</v>
      </c>
      <c r="T35" s="57">
        <f>Q35*S35</f>
        <v>8.4375000000000004E-5</v>
      </c>
    </row>
    <row r="36" spans="16:24" ht="15.75" thickBot="1">
      <c r="P36" s="17" t="s">
        <v>6</v>
      </c>
      <c r="Q36" s="46">
        <v>0.99999999999999989</v>
      </c>
      <c r="R36" s="45"/>
      <c r="S36" s="55"/>
      <c r="T36" s="58">
        <f>SUM(T31:T35)</f>
        <v>3.0208333333333335E-4</v>
      </c>
    </row>
    <row r="38" spans="16:24" ht="15.75" thickBot="1"/>
    <row r="39" spans="16:24" ht="15.75" thickBot="1">
      <c r="P39" s="187" t="s">
        <v>45</v>
      </c>
      <c r="Q39" s="188"/>
      <c r="R39" s="58">
        <f>_xlfn.VAR.P(N6:N17)</f>
        <v>3.0208333333333335E-4</v>
      </c>
    </row>
    <row r="41" spans="16:24">
      <c r="R41" s="18"/>
      <c r="S41" s="137"/>
    </row>
    <row r="43" spans="16:24" ht="15.75" thickBot="1"/>
    <row r="44" spans="16:24" ht="18.75">
      <c r="P44" s="69"/>
      <c r="Q44" s="70"/>
      <c r="R44" s="70"/>
      <c r="S44" s="70"/>
      <c r="T44" s="70"/>
      <c r="U44" s="71"/>
      <c r="V44" s="71"/>
      <c r="W44" s="71"/>
      <c r="X44" s="72"/>
    </row>
    <row r="45" spans="16:24">
      <c r="P45" s="9"/>
      <c r="X45" s="2"/>
    </row>
    <row r="46" spans="16:24" ht="15.75" thickBot="1">
      <c r="P46" s="9"/>
      <c r="X46" s="2"/>
    </row>
    <row r="47" spans="16:24" ht="15.75" thickBot="1">
      <c r="P47" s="9"/>
      <c r="S47" s="73" t="s">
        <v>46</v>
      </c>
      <c r="T47" s="68">
        <f>SQRT(T36)</f>
        <v>1.7380544678845176E-2</v>
      </c>
      <c r="X47" s="2"/>
    </row>
    <row r="48" spans="16:24">
      <c r="P48" s="9"/>
      <c r="X48" s="2"/>
    </row>
    <row r="49" spans="16:24">
      <c r="P49" s="9"/>
      <c r="X49" s="2"/>
    </row>
    <row r="50" spans="16:24">
      <c r="P50" s="9"/>
      <c r="X50" s="2"/>
    </row>
    <row r="51" spans="16:24">
      <c r="P51" s="9"/>
      <c r="X51" s="2"/>
    </row>
    <row r="52" spans="16:24" ht="15.75" thickBot="1">
      <c r="P52" s="9"/>
      <c r="X52" s="2"/>
    </row>
    <row r="53" spans="16:24" ht="15.75" thickBot="1">
      <c r="P53" s="187" t="s">
        <v>47</v>
      </c>
      <c r="Q53" s="188"/>
      <c r="R53" s="58">
        <f>_xlfn.STDEV.P(N6:N17)</f>
        <v>1.7380544678845176E-2</v>
      </c>
      <c r="X53" s="2"/>
    </row>
    <row r="54" spans="16:24" ht="15.75" thickBot="1">
      <c r="P54" s="7"/>
      <c r="Q54" s="14"/>
      <c r="R54" s="14"/>
      <c r="S54" s="14"/>
      <c r="T54" s="14"/>
      <c r="U54" s="14"/>
      <c r="V54" s="14"/>
      <c r="W54" s="14"/>
      <c r="X54" s="3"/>
    </row>
  </sheetData>
  <mergeCells count="5">
    <mergeCell ref="P29:Q29"/>
    <mergeCell ref="M4:N4"/>
    <mergeCell ref="Q4:R4"/>
    <mergeCell ref="P39:Q39"/>
    <mergeCell ref="P53:Q5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30"/>
  <sheetViews>
    <sheetView workbookViewId="0">
      <selection activeCell="G30" sqref="G30"/>
    </sheetView>
  </sheetViews>
  <sheetFormatPr defaultRowHeight="15"/>
  <cols>
    <col min="14" max="14" width="95.42578125" customWidth="1"/>
  </cols>
  <sheetData>
    <row r="2" spans="1:14" ht="15.75" thickBot="1"/>
    <row r="3" spans="1:14">
      <c r="A3" s="198" t="s">
        <v>48</v>
      </c>
      <c r="B3" s="199"/>
      <c r="C3" s="199"/>
      <c r="D3" s="199"/>
      <c r="E3" s="199"/>
      <c r="F3" s="200"/>
      <c r="G3" s="189" t="s">
        <v>51</v>
      </c>
      <c r="H3" s="190"/>
      <c r="I3" s="190"/>
      <c r="J3" s="190"/>
      <c r="K3" s="190"/>
      <c r="L3" s="191"/>
    </row>
    <row r="4" spans="1:14">
      <c r="A4" s="201"/>
      <c r="B4" s="202"/>
      <c r="C4" s="202"/>
      <c r="D4" s="202"/>
      <c r="E4" s="202"/>
      <c r="F4" s="203"/>
      <c r="G4" s="192"/>
      <c r="H4" s="193"/>
      <c r="I4" s="193"/>
      <c r="J4" s="193"/>
      <c r="K4" s="193"/>
      <c r="L4" s="194"/>
    </row>
    <row r="5" spans="1:14">
      <c r="A5" s="201"/>
      <c r="B5" s="202"/>
      <c r="C5" s="202"/>
      <c r="D5" s="202"/>
      <c r="E5" s="202"/>
      <c r="F5" s="203"/>
      <c r="G5" s="192"/>
      <c r="H5" s="193"/>
      <c r="I5" s="193"/>
      <c r="J5" s="193"/>
      <c r="K5" s="193"/>
      <c r="L5" s="194"/>
    </row>
    <row r="6" spans="1:14">
      <c r="A6" s="201"/>
      <c r="B6" s="202"/>
      <c r="C6" s="202"/>
      <c r="D6" s="202"/>
      <c r="E6" s="202"/>
      <c r="F6" s="203"/>
      <c r="G6" s="192"/>
      <c r="H6" s="193"/>
      <c r="I6" s="193"/>
      <c r="J6" s="193"/>
      <c r="K6" s="193"/>
      <c r="L6" s="194"/>
    </row>
    <row r="7" spans="1:14">
      <c r="A7" s="201"/>
      <c r="B7" s="202"/>
      <c r="C7" s="202"/>
      <c r="D7" s="202"/>
      <c r="E7" s="202"/>
      <c r="F7" s="203"/>
      <c r="G7" s="192"/>
      <c r="H7" s="193"/>
      <c r="I7" s="193"/>
      <c r="J7" s="193"/>
      <c r="K7" s="193"/>
      <c r="L7" s="194"/>
    </row>
    <row r="8" spans="1:14">
      <c r="A8" s="201"/>
      <c r="B8" s="202"/>
      <c r="C8" s="202"/>
      <c r="D8" s="202"/>
      <c r="E8" s="202"/>
      <c r="F8" s="203"/>
      <c r="G8" s="192"/>
      <c r="H8" s="193"/>
      <c r="I8" s="193"/>
      <c r="J8" s="193"/>
      <c r="K8" s="193"/>
      <c r="L8" s="194"/>
    </row>
    <row r="9" spans="1:14">
      <c r="A9" s="201"/>
      <c r="B9" s="202"/>
      <c r="C9" s="202"/>
      <c r="D9" s="202"/>
      <c r="E9" s="202"/>
      <c r="F9" s="203"/>
      <c r="G9" s="192"/>
      <c r="H9" s="193"/>
      <c r="I9" s="193"/>
      <c r="J9" s="193"/>
      <c r="K9" s="193"/>
      <c r="L9" s="194"/>
    </row>
    <row r="10" spans="1:14">
      <c r="A10" s="201"/>
      <c r="B10" s="202"/>
      <c r="C10" s="202"/>
      <c r="D10" s="202"/>
      <c r="E10" s="202"/>
      <c r="F10" s="203"/>
      <c r="G10" s="192"/>
      <c r="H10" s="193"/>
      <c r="I10" s="193"/>
      <c r="J10" s="193"/>
      <c r="K10" s="193"/>
      <c r="L10" s="194"/>
    </row>
    <row r="11" spans="1:14" ht="42.6" customHeight="1" thickBot="1">
      <c r="A11" s="204"/>
      <c r="B11" s="205"/>
      <c r="C11" s="205"/>
      <c r="D11" s="205"/>
      <c r="E11" s="205"/>
      <c r="F11" s="206"/>
      <c r="G11" s="195"/>
      <c r="H11" s="196"/>
      <c r="I11" s="196"/>
      <c r="J11" s="196"/>
      <c r="K11" s="196"/>
      <c r="L11" s="197"/>
    </row>
    <row r="12" spans="1:14" ht="15.75" thickBot="1">
      <c r="G12" s="189" t="s">
        <v>52</v>
      </c>
      <c r="H12" s="190"/>
      <c r="I12" s="190"/>
      <c r="J12" s="190"/>
      <c r="K12" s="190"/>
      <c r="L12" s="191"/>
    </row>
    <row r="13" spans="1:14" ht="60.75" thickBot="1">
      <c r="G13" s="192"/>
      <c r="H13" s="193"/>
      <c r="I13" s="193"/>
      <c r="J13" s="193"/>
      <c r="K13" s="193"/>
      <c r="L13" s="194"/>
      <c r="N13" s="140" t="s">
        <v>86</v>
      </c>
    </row>
    <row r="14" spans="1:14">
      <c r="G14" s="192"/>
      <c r="H14" s="193"/>
      <c r="I14" s="193"/>
      <c r="J14" s="193"/>
      <c r="K14" s="193"/>
      <c r="L14" s="194"/>
    </row>
    <row r="15" spans="1:14">
      <c r="G15" s="192"/>
      <c r="H15" s="193"/>
      <c r="I15" s="193"/>
      <c r="J15" s="193"/>
      <c r="K15" s="193"/>
      <c r="L15" s="194"/>
    </row>
    <row r="16" spans="1:14">
      <c r="G16" s="192"/>
      <c r="H16" s="193"/>
      <c r="I16" s="193"/>
      <c r="J16" s="193"/>
      <c r="K16" s="193"/>
      <c r="L16" s="194"/>
    </row>
    <row r="17" spans="7:12">
      <c r="G17" s="192"/>
      <c r="H17" s="193"/>
      <c r="I17" s="193"/>
      <c r="J17" s="193"/>
      <c r="K17" s="193"/>
      <c r="L17" s="194"/>
    </row>
    <row r="18" spans="7:12">
      <c r="G18" s="192"/>
      <c r="H18" s="193"/>
      <c r="I18" s="193"/>
      <c r="J18" s="193"/>
      <c r="K18" s="193"/>
      <c r="L18" s="194"/>
    </row>
    <row r="19" spans="7:12">
      <c r="G19" s="192"/>
      <c r="H19" s="193"/>
      <c r="I19" s="193"/>
      <c r="J19" s="193"/>
      <c r="K19" s="193"/>
      <c r="L19" s="194"/>
    </row>
    <row r="20" spans="7:12">
      <c r="G20" s="192"/>
      <c r="H20" s="193"/>
      <c r="I20" s="193"/>
      <c r="J20" s="193"/>
      <c r="K20" s="193"/>
      <c r="L20" s="194"/>
    </row>
    <row r="21" spans="7:12" ht="15.75" hidden="1" thickBot="1">
      <c r="G21" s="195"/>
      <c r="H21" s="196"/>
      <c r="I21" s="196"/>
      <c r="J21" s="196"/>
      <c r="K21" s="196"/>
      <c r="L21" s="197"/>
    </row>
    <row r="29" spans="7:12">
      <c r="H29" s="19" t="s">
        <v>111</v>
      </c>
      <c r="I29" s="16" t="s">
        <v>112</v>
      </c>
      <c r="J29" s="173" t="s">
        <v>113</v>
      </c>
    </row>
    <row r="30" spans="7:12" ht="60">
      <c r="G30" s="182" t="s">
        <v>131</v>
      </c>
      <c r="H30">
        <f>_xlfn.STDEV.S('Distribution of data'!D70:D319)</f>
        <v>2.2449407645068458E-2</v>
      </c>
      <c r="I30">
        <f>_xlfn.STDEV.S('Distribution of data'!E70:E319)</f>
        <v>4.2220705249998255E-2</v>
      </c>
      <c r="J30">
        <f>_xlfn.STDEV.S('Distribution of data'!F70:F319)</f>
        <v>4.0726751320138081E-2</v>
      </c>
    </row>
  </sheetData>
  <mergeCells count="3">
    <mergeCell ref="G3:L11"/>
    <mergeCell ref="G12:L21"/>
    <mergeCell ref="A3:F1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8:R40"/>
  <sheetViews>
    <sheetView topLeftCell="K1" zoomScaleNormal="100" workbookViewId="0">
      <selection activeCell="T10" sqref="T10"/>
    </sheetView>
  </sheetViews>
  <sheetFormatPr defaultRowHeight="15"/>
  <cols>
    <col min="5" max="5" width="6.42578125" customWidth="1"/>
    <col min="7" max="7" width="14.140625" customWidth="1"/>
    <col min="13" max="13" width="8.5703125" customWidth="1"/>
    <col min="19" max="19" width="10.42578125" bestFit="1" customWidth="1"/>
  </cols>
  <sheetData>
    <row r="8" spans="4:10" ht="15.75" thickBot="1"/>
    <row r="9" spans="4:10" ht="15.75" thickBot="1">
      <c r="G9" s="17"/>
      <c r="H9" s="5"/>
      <c r="I9" s="108" t="s">
        <v>9</v>
      </c>
      <c r="J9" s="109" t="s">
        <v>10</v>
      </c>
    </row>
    <row r="10" spans="4:10">
      <c r="G10" s="21" t="s">
        <v>2</v>
      </c>
      <c r="H10" s="22"/>
      <c r="I10" s="122">
        <v>3.8046936999999999E-3</v>
      </c>
      <c r="J10" s="124">
        <v>3.8046936999999999E-3</v>
      </c>
    </row>
    <row r="11" spans="4:10" ht="15.75" thickBot="1">
      <c r="G11" s="23" t="s">
        <v>3</v>
      </c>
      <c r="H11" s="8"/>
      <c r="I11" s="123">
        <v>1.5717144875826934E-2</v>
      </c>
      <c r="J11" s="125">
        <v>1.5717144875826934E-2</v>
      </c>
    </row>
    <row r="16" spans="4:10">
      <c r="D16" s="4"/>
      <c r="E16" s="4"/>
    </row>
    <row r="27" spans="6:15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6:15">
      <c r="F28" s="1"/>
      <c r="G28" s="1"/>
      <c r="H28" s="1"/>
      <c r="I28" s="1"/>
      <c r="J28" s="1"/>
      <c r="K28" s="1"/>
      <c r="L28" s="1"/>
      <c r="M28" s="1"/>
      <c r="N28" s="1"/>
      <c r="O28" s="1"/>
    </row>
    <row r="35" spans="11:18">
      <c r="K35" s="20"/>
      <c r="L35" s="20"/>
      <c r="M35" s="20"/>
      <c r="N35" s="20"/>
      <c r="O35" s="20"/>
      <c r="P35" s="20"/>
    </row>
    <row r="37" spans="11:18">
      <c r="Q37" s="20"/>
      <c r="R37" s="20"/>
    </row>
    <row r="38" spans="11:18">
      <c r="Q38" s="20"/>
      <c r="R38" s="20"/>
    </row>
    <row r="39" spans="11:18">
      <c r="Q39" s="20"/>
      <c r="R39" s="20"/>
    </row>
    <row r="40" spans="11:18">
      <c r="Q40" s="20"/>
      <c r="R40" s="2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5"/>
  <sheetViews>
    <sheetView topLeftCell="A51" zoomScale="70" zoomScaleNormal="70" workbookViewId="0">
      <selection activeCell="N41" sqref="N41"/>
    </sheetView>
  </sheetViews>
  <sheetFormatPr defaultRowHeight="15"/>
  <cols>
    <col min="7" max="7" width="11.140625" customWidth="1"/>
    <col min="9" max="9" width="10.5703125" customWidth="1"/>
  </cols>
  <sheetData>
    <row r="1" spans="1:19" ht="23.25">
      <c r="A1" s="207" t="s">
        <v>53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33"/>
      <c r="R1" s="33"/>
      <c r="S1" s="33"/>
    </row>
    <row r="18" spans="1:19" ht="33.6" customHeight="1"/>
    <row r="19" spans="1:19" ht="29.45" customHeight="1"/>
    <row r="20" spans="1:19" ht="15.75">
      <c r="A20" s="105" t="s">
        <v>56</v>
      </c>
      <c r="B20" s="107"/>
      <c r="C20" s="104"/>
      <c r="D20" s="104"/>
      <c r="E20" s="103"/>
      <c r="F20" s="103"/>
      <c r="G20" s="38"/>
      <c r="H20" s="208" t="s">
        <v>59</v>
      </c>
      <c r="I20" s="208"/>
      <c r="L20" s="105" t="s">
        <v>58</v>
      </c>
      <c r="M20" s="105"/>
      <c r="N20" s="105"/>
      <c r="O20" s="105"/>
      <c r="P20" s="105"/>
    </row>
    <row r="21" spans="1:19" ht="50.45" customHeight="1">
      <c r="A21" s="208" t="s">
        <v>55</v>
      </c>
      <c r="B21" s="208"/>
      <c r="C21" s="208"/>
      <c r="D21" s="208"/>
      <c r="E21" s="208"/>
      <c r="F21" s="208"/>
      <c r="G21" s="38"/>
      <c r="H21" s="208"/>
      <c r="I21" s="208"/>
      <c r="L21" s="105" t="s">
        <v>57</v>
      </c>
      <c r="M21" s="105"/>
      <c r="N21" s="105"/>
      <c r="O21" s="105"/>
      <c r="P21" s="105"/>
    </row>
    <row r="23" spans="1:19" ht="17.25">
      <c r="G23" s="152"/>
    </row>
    <row r="26" spans="1:19" ht="23.25">
      <c r="A26" s="207" t="s">
        <v>54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6"/>
      <c r="P26" s="6"/>
      <c r="Q26" s="6"/>
      <c r="R26" s="6"/>
      <c r="S26" s="6"/>
    </row>
    <row r="34" spans="9:15">
      <c r="I34" s="106"/>
      <c r="J34" s="106"/>
      <c r="K34" s="106"/>
      <c r="L34" s="106"/>
    </row>
    <row r="41" spans="9:15">
      <c r="O41" s="20"/>
    </row>
    <row r="65" spans="13:13" ht="15.75">
      <c r="M65" s="158"/>
    </row>
  </sheetData>
  <mergeCells count="4">
    <mergeCell ref="A26:N26"/>
    <mergeCell ref="A1:P1"/>
    <mergeCell ref="A21:F21"/>
    <mergeCell ref="H20:I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Welcome!</vt:lpstr>
      <vt:lpstr>Financial data (Prices)</vt:lpstr>
      <vt:lpstr>Financial data (Returns)</vt:lpstr>
      <vt:lpstr>Distribution of data</vt:lpstr>
      <vt:lpstr>Mean</vt:lpstr>
      <vt:lpstr>Variance &amp; SD1</vt:lpstr>
      <vt:lpstr>Sample SD</vt:lpstr>
      <vt:lpstr>Skewness-Kurtosis example</vt:lpstr>
      <vt:lpstr>Skewness - Kurtosis concept</vt:lpstr>
      <vt:lpstr>Skewness-Kurtosis example(2)</vt:lpstr>
      <vt:lpstr>Covariance Correlation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Nicholas Burgess</cp:lastModifiedBy>
  <dcterms:created xsi:type="dcterms:W3CDTF">2020-07-01T07:16:44Z</dcterms:created>
  <dcterms:modified xsi:type="dcterms:W3CDTF">2023-06-03T00:14:41Z</dcterms:modified>
</cp:coreProperties>
</file>